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threadedComments/threadedComment2.xml" ContentType="application/vnd.ms-excel.threadedcomments+xml"/>
  <Override PartName="/xl/drawings/drawing2.xml" ContentType="application/vnd.openxmlformats-officedocument.drawing+xml"/>
  <Override PartName="/xl/comments6.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codeName="ThisWorkbook"/>
  <mc:AlternateContent xmlns:mc="http://schemas.openxmlformats.org/markup-compatibility/2006">
    <mc:Choice Requires="x15">
      <x15ac:absPath xmlns:x15ac="http://schemas.microsoft.com/office/spreadsheetml/2010/11/ac" url="B:\Pricing\04 Pricing issues and methodology\Developer charges\2022 Developer Charges\Template spreadsheets\v0.5 Final\"/>
    </mc:Choice>
  </mc:AlternateContent>
  <xr:revisionPtr revIDLastSave="0" documentId="13_ncr:1_{B632DA6B-0F9F-430E-9564-F3BE10187855}" xr6:coauthVersionLast="47" xr6:coauthVersionMax="47" xr10:uidLastSave="{00000000-0000-0000-0000-000000000000}"/>
  <bookViews>
    <workbookView xWindow="-120" yWindow="-120" windowWidth="29040" windowHeight="15840" tabRatio="722" firstSheet="2" activeTab="3" xr2:uid="{00000000-000D-0000-FFFF-FFFF00000000}"/>
  </bookViews>
  <sheets>
    <sheet name="Cover" sheetId="12" r:id="rId1"/>
    <sheet name="Journal of changes" sheetId="27" r:id="rId2"/>
    <sheet name="Summary of result" sheetId="25" r:id="rId3"/>
    <sheet name="MP Calculations" sheetId="20" r:id="rId4"/>
    <sheet name="General inputs" sheetId="15" r:id="rId5"/>
    <sheet name="Pre-1996 assets" sheetId="14" r:id="rId6"/>
    <sheet name="Post-1996 commissioned assets" sheetId="16" r:id="rId7"/>
    <sheet name="Uncommissioned assets" sheetId="17" r:id="rId8"/>
    <sheet name="ET inputs" sheetId="19" r:id="rId9"/>
    <sheet name="Reduction amount" sheetId="22" r:id="rId10"/>
    <sheet name="Headwork assets" sheetId="23" r:id="rId11"/>
    <sheet name="Scheme cost allocation" sheetId="26" r:id="rId12"/>
    <sheet name="Asset exclusions" sheetId="24" r:id="rId13"/>
  </sheets>
  <definedNames>
    <definedName name="_xlnm._FilterDatabase" localSheetId="6" hidden="1">'Post-1996 commissioned assets'!$C$21:$S$2529</definedName>
    <definedName name="_xlnm.Print_Area" localSheetId="0">Cover!$B$1:$E$100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31" i="20" l="1"/>
  <c r="K31" i="20"/>
  <c r="F12" i="19"/>
  <c r="T68" i="20"/>
  <c r="T69" i="20"/>
  <c r="T70" i="20"/>
  <c r="T71" i="20"/>
  <c r="T72" i="20"/>
  <c r="T73" i="20"/>
  <c r="T74" i="20"/>
  <c r="T75" i="20"/>
  <c r="T76" i="20"/>
  <c r="T77" i="20"/>
  <c r="T78" i="20"/>
  <c r="T79" i="20"/>
  <c r="T80" i="20"/>
  <c r="T81" i="20"/>
  <c r="T82" i="20"/>
  <c r="T83" i="20"/>
  <c r="T84" i="20"/>
  <c r="T85" i="20"/>
  <c r="T86" i="20"/>
  <c r="T87" i="20"/>
  <c r="T88" i="20"/>
  <c r="T89" i="20"/>
  <c r="T90" i="20"/>
  <c r="T91" i="20"/>
  <c r="T92" i="20"/>
  <c r="T93" i="20"/>
  <c r="T94" i="20"/>
  <c r="T95" i="20"/>
  <c r="T96" i="20"/>
  <c r="T67" i="20"/>
  <c r="Q96" i="20"/>
  <c r="Q68" i="20"/>
  <c r="Q69" i="20"/>
  <c r="Q70" i="20"/>
  <c r="Q71" i="20"/>
  <c r="Q72" i="20"/>
  <c r="Q73" i="20"/>
  <c r="Q74" i="20"/>
  <c r="Q75" i="20"/>
  <c r="Q76" i="20"/>
  <c r="Q77" i="20"/>
  <c r="Q78" i="20"/>
  <c r="Q79" i="20"/>
  <c r="Q80" i="20"/>
  <c r="Q81" i="20"/>
  <c r="Q82" i="20"/>
  <c r="Q83" i="20"/>
  <c r="Q84" i="20"/>
  <c r="Q85" i="20"/>
  <c r="Q86" i="20"/>
  <c r="Q87" i="20"/>
  <c r="Q88" i="20"/>
  <c r="Q89" i="20"/>
  <c r="Q90" i="20"/>
  <c r="Q91" i="20"/>
  <c r="Q92" i="20"/>
  <c r="Q93" i="20"/>
  <c r="Q94" i="20"/>
  <c r="Q95" i="20"/>
  <c r="Q67" i="20"/>
  <c r="E15" i="17"/>
  <c r="O598" i="16" l="1"/>
  <c r="O599" i="16"/>
  <c r="O600" i="16"/>
  <c r="O601" i="16"/>
  <c r="O602" i="16"/>
  <c r="O603" i="16"/>
  <c r="O604" i="16"/>
  <c r="O605" i="16"/>
  <c r="O606" i="16"/>
  <c r="O607" i="16"/>
  <c r="O608" i="16"/>
  <c r="O609" i="16"/>
  <c r="O610" i="16"/>
  <c r="O611" i="16"/>
  <c r="O612" i="16"/>
  <c r="O613" i="16"/>
  <c r="O614" i="16"/>
  <c r="O615" i="16"/>
  <c r="O616" i="16"/>
  <c r="O617" i="16"/>
  <c r="O618" i="16"/>
  <c r="O619" i="16"/>
  <c r="O620" i="16"/>
  <c r="O621" i="16"/>
  <c r="O622" i="16"/>
  <c r="O623" i="16"/>
  <c r="O624" i="16"/>
  <c r="O625" i="16"/>
  <c r="O626" i="16"/>
  <c r="O627" i="16"/>
  <c r="O628" i="16"/>
  <c r="O629" i="16"/>
  <c r="O630" i="16"/>
  <c r="O631" i="16"/>
  <c r="O632" i="16"/>
  <c r="O633" i="16"/>
  <c r="O634" i="16"/>
  <c r="O635" i="16"/>
  <c r="O636" i="16"/>
  <c r="O637" i="16"/>
  <c r="O638" i="16"/>
  <c r="O639" i="16"/>
  <c r="O640" i="16"/>
  <c r="O641" i="16"/>
  <c r="O642" i="16"/>
  <c r="O643" i="16"/>
  <c r="O644" i="16"/>
  <c r="O645" i="16"/>
  <c r="O646" i="16"/>
  <c r="O647" i="16"/>
  <c r="O648" i="16"/>
  <c r="O649" i="16"/>
  <c r="O650" i="16"/>
  <c r="O651" i="16"/>
  <c r="O652" i="16"/>
  <c r="O653" i="16"/>
  <c r="O654" i="16"/>
  <c r="O655" i="16"/>
  <c r="O656" i="16"/>
  <c r="O657" i="16"/>
  <c r="O658" i="16"/>
  <c r="O659" i="16"/>
  <c r="O660" i="16"/>
  <c r="O661" i="16"/>
  <c r="O662" i="16"/>
  <c r="O663" i="16"/>
  <c r="O664" i="16"/>
  <c r="O665" i="16"/>
  <c r="O666" i="16"/>
  <c r="O667" i="16"/>
  <c r="O668" i="16"/>
  <c r="O669" i="16"/>
  <c r="O670" i="16"/>
  <c r="O671" i="16"/>
  <c r="O672" i="16"/>
  <c r="O673" i="16"/>
  <c r="O674" i="16"/>
  <c r="O675" i="16"/>
  <c r="O676" i="16"/>
  <c r="O677" i="16"/>
  <c r="O678" i="16"/>
  <c r="O679" i="16"/>
  <c r="O680" i="16"/>
  <c r="O681" i="16"/>
  <c r="O682" i="16"/>
  <c r="O683" i="16"/>
  <c r="O684" i="16"/>
  <c r="O685" i="16"/>
  <c r="O686" i="16"/>
  <c r="O687" i="16"/>
  <c r="O688" i="16"/>
  <c r="O689" i="16"/>
  <c r="O690" i="16"/>
  <c r="O691" i="16"/>
  <c r="O692" i="16"/>
  <c r="O693" i="16"/>
  <c r="O694" i="16"/>
  <c r="O695" i="16"/>
  <c r="O696" i="16"/>
  <c r="O697" i="16"/>
  <c r="O698" i="16"/>
  <c r="O699" i="16"/>
  <c r="O700" i="16"/>
  <c r="O701" i="16"/>
  <c r="O702" i="16"/>
  <c r="O703" i="16"/>
  <c r="O704" i="16"/>
  <c r="O705" i="16"/>
  <c r="O706" i="16"/>
  <c r="O707" i="16"/>
  <c r="O708" i="16"/>
  <c r="O709" i="16"/>
  <c r="O710" i="16"/>
  <c r="O711" i="16"/>
  <c r="O712" i="16"/>
  <c r="O713" i="16"/>
  <c r="O714" i="16"/>
  <c r="O715" i="16"/>
  <c r="O716" i="16"/>
  <c r="O717" i="16"/>
  <c r="O718" i="16"/>
  <c r="O719" i="16"/>
  <c r="O720" i="16"/>
  <c r="O721" i="16"/>
  <c r="O722" i="16"/>
  <c r="O723" i="16"/>
  <c r="O724" i="16"/>
  <c r="O725" i="16"/>
  <c r="O726" i="16"/>
  <c r="O727" i="16"/>
  <c r="O728" i="16"/>
  <c r="O729" i="16"/>
  <c r="O730" i="16"/>
  <c r="O731" i="16"/>
  <c r="O732" i="16"/>
  <c r="O733" i="16"/>
  <c r="O734" i="16"/>
  <c r="O735" i="16"/>
  <c r="O736" i="16"/>
  <c r="O737" i="16"/>
  <c r="O738" i="16"/>
  <c r="O739" i="16"/>
  <c r="O740" i="16"/>
  <c r="O741" i="16"/>
  <c r="O742" i="16"/>
  <c r="O743" i="16"/>
  <c r="O744" i="16"/>
  <c r="O745" i="16"/>
  <c r="O746" i="16"/>
  <c r="O747" i="16"/>
  <c r="O748" i="16"/>
  <c r="O749" i="16"/>
  <c r="O750" i="16"/>
  <c r="O751" i="16"/>
  <c r="O752" i="16"/>
  <c r="O753" i="16"/>
  <c r="O754" i="16"/>
  <c r="O755" i="16"/>
  <c r="O756" i="16"/>
  <c r="O757" i="16"/>
  <c r="O758" i="16"/>
  <c r="O759" i="16"/>
  <c r="O760" i="16"/>
  <c r="O761" i="16"/>
  <c r="O762" i="16"/>
  <c r="O763" i="16"/>
  <c r="O764" i="16"/>
  <c r="O765" i="16"/>
  <c r="O766" i="16"/>
  <c r="O767" i="16"/>
  <c r="O768" i="16"/>
  <c r="O769" i="16"/>
  <c r="O770" i="16"/>
  <c r="O771" i="16"/>
  <c r="O772" i="16"/>
  <c r="O773" i="16"/>
  <c r="O774" i="16"/>
  <c r="O775" i="16"/>
  <c r="O776" i="16"/>
  <c r="O777" i="16"/>
  <c r="O778" i="16"/>
  <c r="O779" i="16"/>
  <c r="O780" i="16"/>
  <c r="O781" i="16"/>
  <c r="O782" i="16"/>
  <c r="O783" i="16"/>
  <c r="O784" i="16"/>
  <c r="O785" i="16"/>
  <c r="O786" i="16"/>
  <c r="O787" i="16"/>
  <c r="O788" i="16"/>
  <c r="O789" i="16"/>
  <c r="O790" i="16"/>
  <c r="O791" i="16"/>
  <c r="O792" i="16"/>
  <c r="O793" i="16"/>
  <c r="O794" i="16"/>
  <c r="O795" i="16"/>
  <c r="O796" i="16"/>
  <c r="O797" i="16"/>
  <c r="O798" i="16"/>
  <c r="O799" i="16"/>
  <c r="O800" i="16"/>
  <c r="O801" i="16"/>
  <c r="O802" i="16"/>
  <c r="O803" i="16"/>
  <c r="O804" i="16"/>
  <c r="O805" i="16"/>
  <c r="O806" i="16"/>
  <c r="O807" i="16"/>
  <c r="O808" i="16"/>
  <c r="O809" i="16"/>
  <c r="O810" i="16"/>
  <c r="O811" i="16"/>
  <c r="O812" i="16"/>
  <c r="O813" i="16"/>
  <c r="O814" i="16"/>
  <c r="O815" i="16"/>
  <c r="O816" i="16"/>
  <c r="O817" i="16"/>
  <c r="O818" i="16"/>
  <c r="O819" i="16"/>
  <c r="O820" i="16"/>
  <c r="O821" i="16"/>
  <c r="O822" i="16"/>
  <c r="O823" i="16"/>
  <c r="O824" i="16"/>
  <c r="O825" i="16"/>
  <c r="O826" i="16"/>
  <c r="O827" i="16"/>
  <c r="O828" i="16"/>
  <c r="O829" i="16"/>
  <c r="O830" i="16"/>
  <c r="O831" i="16"/>
  <c r="O832" i="16"/>
  <c r="O833" i="16"/>
  <c r="O834" i="16"/>
  <c r="O835" i="16"/>
  <c r="O836" i="16"/>
  <c r="O837" i="16"/>
  <c r="O838" i="16"/>
  <c r="O839" i="16"/>
  <c r="O840" i="16"/>
  <c r="O841" i="16"/>
  <c r="O842" i="16"/>
  <c r="O843" i="16"/>
  <c r="O844" i="16"/>
  <c r="O845" i="16"/>
  <c r="O846" i="16"/>
  <c r="O847" i="16"/>
  <c r="O848" i="16"/>
  <c r="O849" i="16"/>
  <c r="O850" i="16"/>
  <c r="O851" i="16"/>
  <c r="O852" i="16"/>
  <c r="O853" i="16"/>
  <c r="O854" i="16"/>
  <c r="O855" i="16"/>
  <c r="O856" i="16"/>
  <c r="O857" i="16"/>
  <c r="O858" i="16"/>
  <c r="O859" i="16"/>
  <c r="O860" i="16"/>
  <c r="O861" i="16"/>
  <c r="O862" i="16"/>
  <c r="O863" i="16"/>
  <c r="O864" i="16"/>
  <c r="O865" i="16"/>
  <c r="O866" i="16"/>
  <c r="O867" i="16"/>
  <c r="O868" i="16"/>
  <c r="O869" i="16"/>
  <c r="O870" i="16"/>
  <c r="O871" i="16"/>
  <c r="O872" i="16"/>
  <c r="O873" i="16"/>
  <c r="O874" i="16"/>
  <c r="O875" i="16"/>
  <c r="O876" i="16"/>
  <c r="O877" i="16"/>
  <c r="O878" i="16"/>
  <c r="O879" i="16"/>
  <c r="O880" i="16"/>
  <c r="O881" i="16"/>
  <c r="O882" i="16"/>
  <c r="O883" i="16"/>
  <c r="O884" i="16"/>
  <c r="O885" i="16"/>
  <c r="O886" i="16"/>
  <c r="O887" i="16"/>
  <c r="O888" i="16"/>
  <c r="O889" i="16"/>
  <c r="O890" i="16"/>
  <c r="O891" i="16"/>
  <c r="O892" i="16"/>
  <c r="O893" i="16"/>
  <c r="O894" i="16"/>
  <c r="O895" i="16"/>
  <c r="O896" i="16"/>
  <c r="O897" i="16"/>
  <c r="O898" i="16"/>
  <c r="O899" i="16"/>
  <c r="O900" i="16"/>
  <c r="O901" i="16"/>
  <c r="O902" i="16"/>
  <c r="O903" i="16"/>
  <c r="O904" i="16"/>
  <c r="O905" i="16"/>
  <c r="O906" i="16"/>
  <c r="O907" i="16"/>
  <c r="O908" i="16"/>
  <c r="O909" i="16"/>
  <c r="O910" i="16"/>
  <c r="O911" i="16"/>
  <c r="O912" i="16"/>
  <c r="O913" i="16"/>
  <c r="O914" i="16"/>
  <c r="O915" i="16"/>
  <c r="O916" i="16"/>
  <c r="O917" i="16"/>
  <c r="O918" i="16"/>
  <c r="O919" i="16"/>
  <c r="O920" i="16"/>
  <c r="O921" i="16"/>
  <c r="O922" i="16"/>
  <c r="O923" i="16"/>
  <c r="O924" i="16"/>
  <c r="O925" i="16"/>
  <c r="O926" i="16"/>
  <c r="O927" i="16"/>
  <c r="O928" i="16"/>
  <c r="O929" i="16"/>
  <c r="O930" i="16"/>
  <c r="O931" i="16"/>
  <c r="O932" i="16"/>
  <c r="O933" i="16"/>
  <c r="O934" i="16"/>
  <c r="O935" i="16"/>
  <c r="O936" i="16"/>
  <c r="O937" i="16"/>
  <c r="O938" i="16"/>
  <c r="O939" i="16"/>
  <c r="O940" i="16"/>
  <c r="O941" i="16"/>
  <c r="O942" i="16"/>
  <c r="O943" i="16"/>
  <c r="O944" i="16"/>
  <c r="O945" i="16"/>
  <c r="O946" i="16"/>
  <c r="O947" i="16"/>
  <c r="O948" i="16"/>
  <c r="O949" i="16"/>
  <c r="O950" i="16"/>
  <c r="O951" i="16"/>
  <c r="O952" i="16"/>
  <c r="O953" i="16"/>
  <c r="O954" i="16"/>
  <c r="O955" i="16"/>
  <c r="O956" i="16"/>
  <c r="O957" i="16"/>
  <c r="O958" i="16"/>
  <c r="O959" i="16"/>
  <c r="O960" i="16"/>
  <c r="O961" i="16"/>
  <c r="O962" i="16"/>
  <c r="O963" i="16"/>
  <c r="O964" i="16"/>
  <c r="O965" i="16"/>
  <c r="O966" i="16"/>
  <c r="O967" i="16"/>
  <c r="O968" i="16"/>
  <c r="O969" i="16"/>
  <c r="O970" i="16"/>
  <c r="O971" i="16"/>
  <c r="O972" i="16"/>
  <c r="O973" i="16"/>
  <c r="O974" i="16"/>
  <c r="O975" i="16"/>
  <c r="O976" i="16"/>
  <c r="O977" i="16"/>
  <c r="O978" i="16"/>
  <c r="O979" i="16"/>
  <c r="O980" i="16"/>
  <c r="O981" i="16"/>
  <c r="O982" i="16"/>
  <c r="O983" i="16"/>
  <c r="O984" i="16"/>
  <c r="O985" i="16"/>
  <c r="O986" i="16"/>
  <c r="O987" i="16"/>
  <c r="O988" i="16"/>
  <c r="O989" i="16"/>
  <c r="O990" i="16"/>
  <c r="O991" i="16"/>
  <c r="O992" i="16"/>
  <c r="O993" i="16"/>
  <c r="O994" i="16"/>
  <c r="O995" i="16"/>
  <c r="O996" i="16"/>
  <c r="O997" i="16"/>
  <c r="O998" i="16"/>
  <c r="O999" i="16"/>
  <c r="O1000" i="16"/>
  <c r="O1001" i="16"/>
  <c r="O1002" i="16"/>
  <c r="O1003" i="16"/>
  <c r="O1004" i="16"/>
  <c r="O1005" i="16"/>
  <c r="O1006" i="16"/>
  <c r="O1007" i="16"/>
  <c r="O1008" i="16"/>
  <c r="O1009" i="16"/>
  <c r="O1010" i="16"/>
  <c r="O1011" i="16"/>
  <c r="O1012" i="16"/>
  <c r="O1013" i="16"/>
  <c r="O1014" i="16"/>
  <c r="O1015" i="16"/>
  <c r="O1016" i="16"/>
  <c r="O1017" i="16"/>
  <c r="O1018" i="16"/>
  <c r="O1019" i="16"/>
  <c r="O1020" i="16"/>
  <c r="O1021" i="16"/>
  <c r="O1022" i="16"/>
  <c r="O1023" i="16"/>
  <c r="O1024" i="16"/>
  <c r="O1025" i="16"/>
  <c r="O1026" i="16"/>
  <c r="O1027" i="16"/>
  <c r="O1028" i="16"/>
  <c r="O1029" i="16"/>
  <c r="O1030" i="16"/>
  <c r="O1031" i="16"/>
  <c r="O1032" i="16"/>
  <c r="O1033" i="16"/>
  <c r="O1034" i="16"/>
  <c r="O1035" i="16"/>
  <c r="O1036" i="16"/>
  <c r="O1037" i="16"/>
  <c r="O1038" i="16"/>
  <c r="O1039" i="16"/>
  <c r="O1040" i="16"/>
  <c r="O1041" i="16"/>
  <c r="O1042" i="16"/>
  <c r="O1043" i="16"/>
  <c r="O1044" i="16"/>
  <c r="O1045" i="16"/>
  <c r="O1046" i="16"/>
  <c r="O1047" i="16"/>
  <c r="O1048" i="16"/>
  <c r="O1049" i="16"/>
  <c r="O1050" i="16"/>
  <c r="O1051" i="16"/>
  <c r="O1052" i="16"/>
  <c r="O1053" i="16"/>
  <c r="O1054" i="16"/>
  <c r="O1055" i="16"/>
  <c r="O1056" i="16"/>
  <c r="O1057" i="16"/>
  <c r="O1058" i="16"/>
  <c r="O1059" i="16"/>
  <c r="O1060" i="16"/>
  <c r="O1061" i="16"/>
  <c r="O1062" i="16"/>
  <c r="O1063" i="16"/>
  <c r="O1064" i="16"/>
  <c r="O1065" i="16"/>
  <c r="O1066" i="16"/>
  <c r="O1067" i="16"/>
  <c r="O1068" i="16"/>
  <c r="O1069" i="16"/>
  <c r="O1070" i="16"/>
  <c r="O1071" i="16"/>
  <c r="O1072" i="16"/>
  <c r="O1073" i="16"/>
  <c r="O1074" i="16"/>
  <c r="O1075" i="16"/>
  <c r="O1076" i="16"/>
  <c r="O1077" i="16"/>
  <c r="O1078" i="16"/>
  <c r="O1079" i="16"/>
  <c r="O1080" i="16"/>
  <c r="O1081" i="16"/>
  <c r="O1082" i="16"/>
  <c r="O1083" i="16"/>
  <c r="O1084" i="16"/>
  <c r="O1085" i="16"/>
  <c r="O1086" i="16"/>
  <c r="O1087" i="16"/>
  <c r="O1088" i="16"/>
  <c r="O1089" i="16"/>
  <c r="O1090" i="16"/>
  <c r="O1091" i="16"/>
  <c r="O1092" i="16"/>
  <c r="O1093" i="16"/>
  <c r="O1094" i="16"/>
  <c r="O1095" i="16"/>
  <c r="O1096" i="16"/>
  <c r="O1097" i="16"/>
  <c r="O1098" i="16"/>
  <c r="O1099" i="16"/>
  <c r="O1100" i="16"/>
  <c r="O1101" i="16"/>
  <c r="O1102" i="16"/>
  <c r="O1103" i="16"/>
  <c r="O1104" i="16"/>
  <c r="O1105" i="16"/>
  <c r="O1106" i="16"/>
  <c r="O1107" i="16"/>
  <c r="O1108" i="16"/>
  <c r="O1109" i="16"/>
  <c r="O1110" i="16"/>
  <c r="O1111" i="16"/>
  <c r="O1112" i="16"/>
  <c r="O1113" i="16"/>
  <c r="O1114" i="16"/>
  <c r="O1115" i="16"/>
  <c r="O1116" i="16"/>
  <c r="O1117" i="16"/>
  <c r="O1118" i="16"/>
  <c r="O1119" i="16"/>
  <c r="O1120" i="16"/>
  <c r="O1121" i="16"/>
  <c r="O1122" i="16"/>
  <c r="O1123" i="16"/>
  <c r="O1124" i="16"/>
  <c r="O1125" i="16"/>
  <c r="O1126" i="16"/>
  <c r="O1127" i="16"/>
  <c r="O1128" i="16"/>
  <c r="O1129" i="16"/>
  <c r="O1130" i="16"/>
  <c r="O1131" i="16"/>
  <c r="O1132" i="16"/>
  <c r="O1133" i="16"/>
  <c r="O1134" i="16"/>
  <c r="O1135" i="16"/>
  <c r="O1136" i="16"/>
  <c r="O1137" i="16"/>
  <c r="O1138" i="16"/>
  <c r="O1139" i="16"/>
  <c r="O1140" i="16"/>
  <c r="O1141" i="16"/>
  <c r="O1142" i="16"/>
  <c r="O1143" i="16"/>
  <c r="O1144" i="16"/>
  <c r="O1145" i="16"/>
  <c r="O1146" i="16"/>
  <c r="O1147" i="16"/>
  <c r="O1148" i="16"/>
  <c r="O1149" i="16"/>
  <c r="O1150" i="16"/>
  <c r="O1151" i="16"/>
  <c r="O1152" i="16"/>
  <c r="O1153" i="16"/>
  <c r="O1154" i="16"/>
  <c r="O1155" i="16"/>
  <c r="O1156" i="16"/>
  <c r="O1157" i="16"/>
  <c r="O1158" i="16"/>
  <c r="O1159" i="16"/>
  <c r="O1160" i="16"/>
  <c r="O1161" i="16"/>
  <c r="O1162" i="16"/>
  <c r="O1163" i="16"/>
  <c r="O1164" i="16"/>
  <c r="O1165" i="16"/>
  <c r="O1166" i="16"/>
  <c r="O1167" i="16"/>
  <c r="O1168" i="16"/>
  <c r="O1169" i="16"/>
  <c r="O1170" i="16"/>
  <c r="O1171" i="16"/>
  <c r="O1172" i="16"/>
  <c r="O1173" i="16"/>
  <c r="O1174" i="16"/>
  <c r="O1175" i="16"/>
  <c r="O1176" i="16"/>
  <c r="O1177" i="16"/>
  <c r="O1178" i="16"/>
  <c r="O1179" i="16"/>
  <c r="O1180" i="16"/>
  <c r="O1181" i="16"/>
  <c r="O1182" i="16"/>
  <c r="O1183" i="16"/>
  <c r="O1184" i="16"/>
  <c r="O1185" i="16"/>
  <c r="O1186" i="16"/>
  <c r="O1187" i="16"/>
  <c r="O1188" i="16"/>
  <c r="O1189" i="16"/>
  <c r="O1190" i="16"/>
  <c r="O1191" i="16"/>
  <c r="O1192" i="16"/>
  <c r="O1193" i="16"/>
  <c r="O1194" i="16"/>
  <c r="O1195" i="16"/>
  <c r="O1196" i="16"/>
  <c r="O1197" i="16"/>
  <c r="O1198" i="16"/>
  <c r="O1199" i="16"/>
  <c r="O1200" i="16"/>
  <c r="O1201" i="16"/>
  <c r="O1202" i="16"/>
  <c r="O1203" i="16"/>
  <c r="O1204" i="16"/>
  <c r="O1205" i="16"/>
  <c r="O1206" i="16"/>
  <c r="O1207" i="16"/>
  <c r="O1208" i="16"/>
  <c r="O1209" i="16"/>
  <c r="O1210" i="16"/>
  <c r="O1211" i="16"/>
  <c r="O1212" i="16"/>
  <c r="O1213" i="16"/>
  <c r="O1214" i="16"/>
  <c r="O1215" i="16"/>
  <c r="O1216" i="16"/>
  <c r="O1217" i="16"/>
  <c r="O1218" i="16"/>
  <c r="O1219" i="16"/>
  <c r="O1220" i="16"/>
  <c r="O1221" i="16"/>
  <c r="O1222" i="16"/>
  <c r="O1223" i="16"/>
  <c r="O1224" i="16"/>
  <c r="O1225" i="16"/>
  <c r="O1226" i="16"/>
  <c r="O1227" i="16"/>
  <c r="O1228" i="16"/>
  <c r="O1229" i="16"/>
  <c r="O1230" i="16"/>
  <c r="O1231" i="16"/>
  <c r="O1232" i="16"/>
  <c r="O1233" i="16"/>
  <c r="O1234" i="16"/>
  <c r="O1235" i="16"/>
  <c r="O1236" i="16"/>
  <c r="O1237" i="16"/>
  <c r="O1238" i="16"/>
  <c r="O1239" i="16"/>
  <c r="O1240" i="16"/>
  <c r="O1241" i="16"/>
  <c r="O1242" i="16"/>
  <c r="O1243" i="16"/>
  <c r="O1244" i="16"/>
  <c r="O1245" i="16"/>
  <c r="O1246" i="16"/>
  <c r="O1247" i="16"/>
  <c r="O1248" i="16"/>
  <c r="O1249" i="16"/>
  <c r="O1250" i="16"/>
  <c r="O1251" i="16"/>
  <c r="O1252" i="16"/>
  <c r="O1253" i="16"/>
  <c r="O1254" i="16"/>
  <c r="O1255" i="16"/>
  <c r="O1256" i="16"/>
  <c r="O1257" i="16"/>
  <c r="O1258" i="16"/>
  <c r="O1259" i="16"/>
  <c r="O1260" i="16"/>
  <c r="O1261" i="16"/>
  <c r="O1262" i="16"/>
  <c r="O1263" i="16"/>
  <c r="O1264" i="16"/>
  <c r="O1265" i="16"/>
  <c r="O1266" i="16"/>
  <c r="O1267" i="16"/>
  <c r="O1268" i="16"/>
  <c r="O1269" i="16"/>
  <c r="O1270" i="16"/>
  <c r="O1271" i="16"/>
  <c r="O1272" i="16"/>
  <c r="O1273" i="16"/>
  <c r="O1274" i="16"/>
  <c r="O1275" i="16"/>
  <c r="O1276" i="16"/>
  <c r="O1277" i="16"/>
  <c r="O1278" i="16"/>
  <c r="O1279" i="16"/>
  <c r="O1280" i="16"/>
  <c r="O1281" i="16"/>
  <c r="O1282" i="16"/>
  <c r="O1283" i="16"/>
  <c r="O1284" i="16"/>
  <c r="O1285" i="16"/>
  <c r="O1286" i="16"/>
  <c r="O1287" i="16"/>
  <c r="O1288" i="16"/>
  <c r="O1289" i="16"/>
  <c r="O1290" i="16"/>
  <c r="O1291" i="16"/>
  <c r="O1292" i="16"/>
  <c r="O1293" i="16"/>
  <c r="O1294" i="16"/>
  <c r="O1295" i="16"/>
  <c r="O1296" i="16"/>
  <c r="O1297" i="16"/>
  <c r="O1298" i="16"/>
  <c r="O1299" i="16"/>
  <c r="O1300" i="16"/>
  <c r="O1301" i="16"/>
  <c r="O1302" i="16"/>
  <c r="O1303" i="16"/>
  <c r="O1304" i="16"/>
  <c r="O1305" i="16"/>
  <c r="O1306" i="16"/>
  <c r="O1307" i="16"/>
  <c r="O1308" i="16"/>
  <c r="O1309" i="16"/>
  <c r="O1310" i="16"/>
  <c r="O1311" i="16"/>
  <c r="O1312" i="16"/>
  <c r="O1313" i="16"/>
  <c r="O1314" i="16"/>
  <c r="O1315" i="16"/>
  <c r="O1316" i="16"/>
  <c r="O1317" i="16"/>
  <c r="O1318" i="16"/>
  <c r="O1319" i="16"/>
  <c r="O1320" i="16"/>
  <c r="O1321" i="16"/>
  <c r="O1322" i="16"/>
  <c r="O1323" i="16"/>
  <c r="O1324" i="16"/>
  <c r="O1325" i="16"/>
  <c r="O1326" i="16"/>
  <c r="O1327" i="16"/>
  <c r="O1328" i="16"/>
  <c r="O1329" i="16"/>
  <c r="O1330" i="16"/>
  <c r="O1331" i="16"/>
  <c r="O1332" i="16"/>
  <c r="O1333" i="16"/>
  <c r="O1334" i="16"/>
  <c r="O1335" i="16"/>
  <c r="O1336" i="16"/>
  <c r="O1337" i="16"/>
  <c r="O1338" i="16"/>
  <c r="O1339" i="16"/>
  <c r="O1340" i="16"/>
  <c r="O1341" i="16"/>
  <c r="O1342" i="16"/>
  <c r="O1343" i="16"/>
  <c r="O1344" i="16"/>
  <c r="O1345" i="16"/>
  <c r="O1346" i="16"/>
  <c r="O1347" i="16"/>
  <c r="O1348" i="16"/>
  <c r="O1349" i="16"/>
  <c r="O1350" i="16"/>
  <c r="O1351" i="16"/>
  <c r="O1352" i="16"/>
  <c r="O1353" i="16"/>
  <c r="O1354" i="16"/>
  <c r="O1355" i="16"/>
  <c r="O1356" i="16"/>
  <c r="O1357" i="16"/>
  <c r="O1358" i="16"/>
  <c r="O1359" i="16"/>
  <c r="O1360" i="16"/>
  <c r="O1361" i="16"/>
  <c r="O1362" i="16"/>
  <c r="O1363" i="16"/>
  <c r="O1364" i="16"/>
  <c r="O1365" i="16"/>
  <c r="O1366" i="16"/>
  <c r="O1367" i="16"/>
  <c r="O1368" i="16"/>
  <c r="O1369" i="16"/>
  <c r="O1370" i="16"/>
  <c r="O1371" i="16"/>
  <c r="O1372" i="16"/>
  <c r="O1373" i="16"/>
  <c r="O1374" i="16"/>
  <c r="O1375" i="16"/>
  <c r="O1376" i="16"/>
  <c r="O1377" i="16"/>
  <c r="O1378" i="16"/>
  <c r="O1379" i="16"/>
  <c r="O1380" i="16"/>
  <c r="O1381" i="16"/>
  <c r="O1382" i="16"/>
  <c r="O1383" i="16"/>
  <c r="O1384" i="16"/>
  <c r="O1385" i="16"/>
  <c r="O1386" i="16"/>
  <c r="O1387" i="16"/>
  <c r="O1388" i="16"/>
  <c r="O1389" i="16"/>
  <c r="O1390" i="16"/>
  <c r="O1391" i="16"/>
  <c r="O1392" i="16"/>
  <c r="O1393" i="16"/>
  <c r="O1394" i="16"/>
  <c r="O1395" i="16"/>
  <c r="O1396" i="16"/>
  <c r="O1397" i="16"/>
  <c r="O1398" i="16"/>
  <c r="O1399" i="16"/>
  <c r="O1400" i="16"/>
  <c r="O1401" i="16"/>
  <c r="O1402" i="16"/>
  <c r="O1403" i="16"/>
  <c r="O1404" i="16"/>
  <c r="O1405" i="16"/>
  <c r="O1406" i="16"/>
  <c r="O1407" i="16"/>
  <c r="O1408" i="16"/>
  <c r="O1409" i="16"/>
  <c r="O1410" i="16"/>
  <c r="O1411" i="16"/>
  <c r="O1412" i="16"/>
  <c r="O1413" i="16"/>
  <c r="O1414" i="16"/>
  <c r="O1415" i="16"/>
  <c r="O1416" i="16"/>
  <c r="O1417" i="16"/>
  <c r="O1418" i="16"/>
  <c r="O1419" i="16"/>
  <c r="O1420" i="16"/>
  <c r="O1421" i="16"/>
  <c r="O1422" i="16"/>
  <c r="O1423" i="16"/>
  <c r="O1424" i="16"/>
  <c r="O1425" i="16"/>
  <c r="O1426" i="16"/>
  <c r="O1427" i="16"/>
  <c r="O1428" i="16"/>
  <c r="O1429" i="16"/>
  <c r="O1430" i="16"/>
  <c r="O1431" i="16"/>
  <c r="O1432" i="16"/>
  <c r="O1433" i="16"/>
  <c r="O1434" i="16"/>
  <c r="O1435" i="16"/>
  <c r="O1436" i="16"/>
  <c r="O1437" i="16"/>
  <c r="O1438" i="16"/>
  <c r="O1439" i="16"/>
  <c r="O1440" i="16"/>
  <c r="O1441" i="16"/>
  <c r="O1442" i="16"/>
  <c r="O1443" i="16"/>
  <c r="O1444" i="16"/>
  <c r="O1445" i="16"/>
  <c r="O1446" i="16"/>
  <c r="O1447" i="16"/>
  <c r="O1448" i="16"/>
  <c r="O1449" i="16"/>
  <c r="O1450" i="16"/>
  <c r="O1451" i="16"/>
  <c r="O1452" i="16"/>
  <c r="O1453" i="16"/>
  <c r="O1454" i="16"/>
  <c r="O1455" i="16"/>
  <c r="O1456" i="16"/>
  <c r="O1457" i="16"/>
  <c r="O1458" i="16"/>
  <c r="O1459" i="16"/>
  <c r="O1460" i="16"/>
  <c r="O1461" i="16"/>
  <c r="O1462" i="16"/>
  <c r="O1463" i="16"/>
  <c r="O1464" i="16"/>
  <c r="O1465" i="16"/>
  <c r="O1466" i="16"/>
  <c r="O1467" i="16"/>
  <c r="O1468" i="16"/>
  <c r="O1469" i="16"/>
  <c r="O1470" i="16"/>
  <c r="O1471" i="16"/>
  <c r="O1472" i="16"/>
  <c r="O1473" i="16"/>
  <c r="O1474" i="16"/>
  <c r="O1475" i="16"/>
  <c r="O1476" i="16"/>
  <c r="O1477" i="16"/>
  <c r="O1478" i="16"/>
  <c r="O1479" i="16"/>
  <c r="O1480" i="16"/>
  <c r="O1481" i="16"/>
  <c r="O1482" i="16"/>
  <c r="O1483" i="16"/>
  <c r="O1484" i="16"/>
  <c r="O1485" i="16"/>
  <c r="O1486" i="16"/>
  <c r="O1487" i="16"/>
  <c r="O1488" i="16"/>
  <c r="O1489" i="16"/>
  <c r="O1490" i="16"/>
  <c r="O1491" i="16"/>
  <c r="O1492" i="16"/>
  <c r="O1493" i="16"/>
  <c r="O1494" i="16"/>
  <c r="O1495" i="16"/>
  <c r="O1496" i="16"/>
  <c r="O1497" i="16"/>
  <c r="O1498" i="16"/>
  <c r="O1499" i="16"/>
  <c r="O1500" i="16"/>
  <c r="O1501" i="16"/>
  <c r="O1502" i="16"/>
  <c r="O1503" i="16"/>
  <c r="O1504" i="16"/>
  <c r="O1505" i="16"/>
  <c r="O1506" i="16"/>
  <c r="O1507" i="16"/>
  <c r="O1508" i="16"/>
  <c r="O1509" i="16"/>
  <c r="O1510" i="16"/>
  <c r="O1511" i="16"/>
  <c r="O1512" i="16"/>
  <c r="O1513" i="16"/>
  <c r="O1514" i="16"/>
  <c r="O1515" i="16"/>
  <c r="O1516" i="16"/>
  <c r="O1517" i="16"/>
  <c r="O1518" i="16"/>
  <c r="O1519" i="16"/>
  <c r="O1520" i="16"/>
  <c r="O1521" i="16"/>
  <c r="O1522" i="16"/>
  <c r="O1523" i="16"/>
  <c r="O1524" i="16"/>
  <c r="O1525" i="16"/>
  <c r="O1526" i="16"/>
  <c r="O1527" i="16"/>
  <c r="O1528" i="16"/>
  <c r="O1529" i="16"/>
  <c r="O1530" i="16"/>
  <c r="O1531" i="16"/>
  <c r="O1532" i="16"/>
  <c r="O1533" i="16"/>
  <c r="O1534" i="16"/>
  <c r="O1535" i="16"/>
  <c r="O1536" i="16"/>
  <c r="O1537" i="16"/>
  <c r="O1538" i="16"/>
  <c r="O1539" i="16"/>
  <c r="O1540" i="16"/>
  <c r="O1541" i="16"/>
  <c r="O1542" i="16"/>
  <c r="O1543" i="16"/>
  <c r="O1544" i="16"/>
  <c r="O1545" i="16"/>
  <c r="O1546" i="16"/>
  <c r="O1547" i="16"/>
  <c r="O1548" i="16"/>
  <c r="O1549" i="16"/>
  <c r="O1550" i="16"/>
  <c r="O1551" i="16"/>
  <c r="O1552" i="16"/>
  <c r="O1553" i="16"/>
  <c r="O1554" i="16"/>
  <c r="O1555" i="16"/>
  <c r="O1556" i="16"/>
  <c r="O1557" i="16"/>
  <c r="O1558" i="16"/>
  <c r="O1559" i="16"/>
  <c r="O1560" i="16"/>
  <c r="O1561" i="16"/>
  <c r="O1562" i="16"/>
  <c r="O1563" i="16"/>
  <c r="O1564" i="16"/>
  <c r="O1565" i="16"/>
  <c r="O1566" i="16"/>
  <c r="O1567" i="16"/>
  <c r="O1568" i="16"/>
  <c r="O1569" i="16"/>
  <c r="O1570" i="16"/>
  <c r="O1571" i="16"/>
  <c r="O1572" i="16"/>
  <c r="O1573" i="16"/>
  <c r="O1574" i="16"/>
  <c r="O1575" i="16"/>
  <c r="O1576" i="16"/>
  <c r="O1577" i="16"/>
  <c r="O1578" i="16"/>
  <c r="O1579" i="16"/>
  <c r="O1580" i="16"/>
  <c r="O1581" i="16"/>
  <c r="O1582" i="16"/>
  <c r="O1583" i="16"/>
  <c r="O1584" i="16"/>
  <c r="O1585" i="16"/>
  <c r="O1586" i="16"/>
  <c r="O1587" i="16"/>
  <c r="O1588" i="16"/>
  <c r="O1589" i="16"/>
  <c r="O1590" i="16"/>
  <c r="O1591" i="16"/>
  <c r="O1592" i="16"/>
  <c r="O1593" i="16"/>
  <c r="O1594" i="16"/>
  <c r="O1595" i="16"/>
  <c r="O1596" i="16"/>
  <c r="O1597" i="16"/>
  <c r="O1598" i="16"/>
  <c r="O1599" i="16"/>
  <c r="O1600" i="16"/>
  <c r="O1601" i="16"/>
  <c r="O1602" i="16"/>
  <c r="O1603" i="16"/>
  <c r="O1604" i="16"/>
  <c r="O1605" i="16"/>
  <c r="O1606" i="16"/>
  <c r="O1607" i="16"/>
  <c r="O1608" i="16"/>
  <c r="O1609" i="16"/>
  <c r="O1610" i="16"/>
  <c r="O1611" i="16"/>
  <c r="O1612" i="16"/>
  <c r="O1613" i="16"/>
  <c r="O1614" i="16"/>
  <c r="O1615" i="16"/>
  <c r="O1616" i="16"/>
  <c r="O1617" i="16"/>
  <c r="O1618" i="16"/>
  <c r="O1619" i="16"/>
  <c r="O1620" i="16"/>
  <c r="O1621" i="16"/>
  <c r="O1622" i="16"/>
  <c r="O1623" i="16"/>
  <c r="O1624" i="16"/>
  <c r="O1625" i="16"/>
  <c r="O1626" i="16"/>
  <c r="O1627" i="16"/>
  <c r="O1628" i="16"/>
  <c r="O1629" i="16"/>
  <c r="O1630" i="16"/>
  <c r="O1631" i="16"/>
  <c r="O1632" i="16"/>
  <c r="O1633" i="16"/>
  <c r="O1634" i="16"/>
  <c r="O1635" i="16"/>
  <c r="O1636" i="16"/>
  <c r="O1637" i="16"/>
  <c r="O1638" i="16"/>
  <c r="O1639" i="16"/>
  <c r="O1640" i="16"/>
  <c r="O1641" i="16"/>
  <c r="O1642" i="16"/>
  <c r="O1643" i="16"/>
  <c r="O1644" i="16"/>
  <c r="O1645" i="16"/>
  <c r="O1646" i="16"/>
  <c r="O1647" i="16"/>
  <c r="O1648" i="16"/>
  <c r="O1649" i="16"/>
  <c r="O1650" i="16"/>
  <c r="O1651" i="16"/>
  <c r="O1652" i="16"/>
  <c r="O1653" i="16"/>
  <c r="O1654" i="16"/>
  <c r="O1655" i="16"/>
  <c r="O1656" i="16"/>
  <c r="O1657" i="16"/>
  <c r="O1658" i="16"/>
  <c r="O1659" i="16"/>
  <c r="O1660" i="16"/>
  <c r="O1661" i="16"/>
  <c r="O1662" i="16"/>
  <c r="O1663" i="16"/>
  <c r="O1664" i="16"/>
  <c r="O1665" i="16"/>
  <c r="O1666" i="16"/>
  <c r="O1667" i="16"/>
  <c r="O1668" i="16"/>
  <c r="O1669" i="16"/>
  <c r="O1670" i="16"/>
  <c r="O1671" i="16"/>
  <c r="O1672" i="16"/>
  <c r="O1673" i="16"/>
  <c r="O1674" i="16"/>
  <c r="O1675" i="16"/>
  <c r="O1676" i="16"/>
  <c r="O1677" i="16"/>
  <c r="O1678" i="16"/>
  <c r="O1679" i="16"/>
  <c r="O1680" i="16"/>
  <c r="O1681" i="16"/>
  <c r="O1682" i="16"/>
  <c r="O1683" i="16"/>
  <c r="O1684" i="16"/>
  <c r="O1685" i="16"/>
  <c r="O1686" i="16"/>
  <c r="O1687" i="16"/>
  <c r="O1688" i="16"/>
  <c r="O1689" i="16"/>
  <c r="O1690" i="16"/>
  <c r="O1691" i="16"/>
  <c r="O1692" i="16"/>
  <c r="O1693" i="16"/>
  <c r="O1694" i="16"/>
  <c r="O1695" i="16"/>
  <c r="O1696" i="16"/>
  <c r="O1697" i="16"/>
  <c r="O1698" i="16"/>
  <c r="O1699" i="16"/>
  <c r="O1700" i="16"/>
  <c r="O1701" i="16"/>
  <c r="O1702" i="16"/>
  <c r="O1703" i="16"/>
  <c r="O1704" i="16"/>
  <c r="O1705" i="16"/>
  <c r="O1706" i="16"/>
  <c r="O1707" i="16"/>
  <c r="O1708" i="16"/>
  <c r="O1709" i="16"/>
  <c r="O1710" i="16"/>
  <c r="O1711" i="16"/>
  <c r="O1712" i="16"/>
  <c r="O1713" i="16"/>
  <c r="O1714" i="16"/>
  <c r="O1715" i="16"/>
  <c r="O1716" i="16"/>
  <c r="O1717" i="16"/>
  <c r="O1718" i="16"/>
  <c r="O1719" i="16"/>
  <c r="O1720" i="16"/>
  <c r="O1721" i="16"/>
  <c r="O1722" i="16"/>
  <c r="O1723" i="16"/>
  <c r="O1724" i="16"/>
  <c r="O1725" i="16"/>
  <c r="O1726" i="16"/>
  <c r="O1727" i="16"/>
  <c r="O1728" i="16"/>
  <c r="O1729" i="16"/>
  <c r="O1730" i="16"/>
  <c r="O1731" i="16"/>
  <c r="O1732" i="16"/>
  <c r="O1733" i="16"/>
  <c r="O1734" i="16"/>
  <c r="O1735" i="16"/>
  <c r="O1736" i="16"/>
  <c r="O1737" i="16"/>
  <c r="O1738" i="16"/>
  <c r="O1739" i="16"/>
  <c r="O1740" i="16"/>
  <c r="O1741" i="16"/>
  <c r="O1742" i="16"/>
  <c r="O1743" i="16"/>
  <c r="O1744" i="16"/>
  <c r="O1745" i="16"/>
  <c r="O1746" i="16"/>
  <c r="O1747" i="16"/>
  <c r="O1748" i="16"/>
  <c r="O1749" i="16"/>
  <c r="O1750" i="16"/>
  <c r="O1751" i="16"/>
  <c r="O1752" i="16"/>
  <c r="O1753" i="16"/>
  <c r="O1754" i="16"/>
  <c r="O1755" i="16"/>
  <c r="O1756" i="16"/>
  <c r="O1757" i="16"/>
  <c r="O1758" i="16"/>
  <c r="O1759" i="16"/>
  <c r="O1760" i="16"/>
  <c r="O1761" i="16"/>
  <c r="O1762" i="16"/>
  <c r="O1763" i="16"/>
  <c r="O1764" i="16"/>
  <c r="O1765" i="16"/>
  <c r="O1766" i="16"/>
  <c r="O1767" i="16"/>
  <c r="O1768" i="16"/>
  <c r="O1769" i="16"/>
  <c r="O1770" i="16"/>
  <c r="O1771" i="16"/>
  <c r="O1772" i="16"/>
  <c r="O1773" i="16"/>
  <c r="O1774" i="16"/>
  <c r="O1775" i="16"/>
  <c r="O1776" i="16"/>
  <c r="O1777" i="16"/>
  <c r="O1778" i="16"/>
  <c r="O1779" i="16"/>
  <c r="O1780" i="16"/>
  <c r="O1781" i="16"/>
  <c r="O1782" i="16"/>
  <c r="O1783" i="16"/>
  <c r="O1784" i="16"/>
  <c r="O1785" i="16"/>
  <c r="O1786" i="16"/>
  <c r="O1787" i="16"/>
  <c r="O1788" i="16"/>
  <c r="O1789" i="16"/>
  <c r="O1790" i="16"/>
  <c r="O1791" i="16"/>
  <c r="O1792" i="16"/>
  <c r="O1793" i="16"/>
  <c r="O1794" i="16"/>
  <c r="O1795" i="16"/>
  <c r="O1796" i="16"/>
  <c r="O1797" i="16"/>
  <c r="O1798" i="16"/>
  <c r="O1799" i="16"/>
  <c r="O1800" i="16"/>
  <c r="O1801" i="16"/>
  <c r="O1802" i="16"/>
  <c r="O1803" i="16"/>
  <c r="O1804" i="16"/>
  <c r="O1805" i="16"/>
  <c r="O1806" i="16"/>
  <c r="O1807" i="16"/>
  <c r="O1808" i="16"/>
  <c r="O1809" i="16"/>
  <c r="O1810" i="16"/>
  <c r="O1811" i="16"/>
  <c r="O1812" i="16"/>
  <c r="O1813" i="16"/>
  <c r="O1814" i="16"/>
  <c r="O1815" i="16"/>
  <c r="O1816" i="16"/>
  <c r="O1817" i="16"/>
  <c r="O1818" i="16"/>
  <c r="O1819" i="16"/>
  <c r="O1820" i="16"/>
  <c r="O1821" i="16"/>
  <c r="O1822" i="16"/>
  <c r="O1823" i="16"/>
  <c r="O1824" i="16"/>
  <c r="O1825" i="16"/>
  <c r="O1826" i="16"/>
  <c r="O1827" i="16"/>
  <c r="O1828" i="16"/>
  <c r="O1829" i="16"/>
  <c r="O1830" i="16"/>
  <c r="O1831" i="16"/>
  <c r="O1832" i="16"/>
  <c r="O1833" i="16"/>
  <c r="O1834" i="16"/>
  <c r="O1835" i="16"/>
  <c r="O1836" i="16"/>
  <c r="O1837" i="16"/>
  <c r="O1838" i="16"/>
  <c r="O1839" i="16"/>
  <c r="O1840" i="16"/>
  <c r="O1841" i="16"/>
  <c r="O1842" i="16"/>
  <c r="O1843" i="16"/>
  <c r="O1844" i="16"/>
  <c r="O1845" i="16"/>
  <c r="O1846" i="16"/>
  <c r="O1847" i="16"/>
  <c r="O1848" i="16"/>
  <c r="O1849" i="16"/>
  <c r="O1850" i="16"/>
  <c r="O1851" i="16"/>
  <c r="O1852" i="16"/>
  <c r="O1853" i="16"/>
  <c r="O1854" i="16"/>
  <c r="O1855" i="16"/>
  <c r="O1856" i="16"/>
  <c r="O1857" i="16"/>
  <c r="O1858" i="16"/>
  <c r="O1859" i="16"/>
  <c r="O1860" i="16"/>
  <c r="O1861" i="16"/>
  <c r="O1862" i="16"/>
  <c r="O1863" i="16"/>
  <c r="O1864" i="16"/>
  <c r="O1865" i="16"/>
  <c r="O1866" i="16"/>
  <c r="O1867" i="16"/>
  <c r="O1868" i="16"/>
  <c r="O1869" i="16"/>
  <c r="O1870" i="16"/>
  <c r="O1871" i="16"/>
  <c r="O1872" i="16"/>
  <c r="O1873" i="16"/>
  <c r="O1874" i="16"/>
  <c r="O1875" i="16"/>
  <c r="O1876" i="16"/>
  <c r="O1877" i="16"/>
  <c r="O1878" i="16"/>
  <c r="O1879" i="16"/>
  <c r="O1880" i="16"/>
  <c r="O1881" i="16"/>
  <c r="O1882" i="16"/>
  <c r="O1883" i="16"/>
  <c r="O1884" i="16"/>
  <c r="O1885" i="16"/>
  <c r="O1886" i="16"/>
  <c r="O1887" i="16"/>
  <c r="O1888" i="16"/>
  <c r="O1889" i="16"/>
  <c r="O1890" i="16"/>
  <c r="O1891" i="16"/>
  <c r="O1892" i="16"/>
  <c r="O1893" i="16"/>
  <c r="O1894" i="16"/>
  <c r="O1895" i="16"/>
  <c r="O1896" i="16"/>
  <c r="O1897" i="16"/>
  <c r="O1898" i="16"/>
  <c r="O1899" i="16"/>
  <c r="O1900" i="16"/>
  <c r="O1901" i="16"/>
  <c r="O1902" i="16"/>
  <c r="O1903" i="16"/>
  <c r="O1904" i="16"/>
  <c r="O1905" i="16"/>
  <c r="O1906" i="16"/>
  <c r="O1907" i="16"/>
  <c r="O1908" i="16"/>
  <c r="O1909" i="16"/>
  <c r="O1910" i="16"/>
  <c r="O1911" i="16"/>
  <c r="O1912" i="16"/>
  <c r="O1913" i="16"/>
  <c r="O1914" i="16"/>
  <c r="O1915" i="16"/>
  <c r="O1916" i="16"/>
  <c r="O1917" i="16"/>
  <c r="O1918" i="16"/>
  <c r="O1919" i="16"/>
  <c r="O1920" i="16"/>
  <c r="O1921" i="16"/>
  <c r="O1922" i="16"/>
  <c r="O1923" i="16"/>
  <c r="O1924" i="16"/>
  <c r="O1925" i="16"/>
  <c r="O1926" i="16"/>
  <c r="O1927" i="16"/>
  <c r="O1928" i="16"/>
  <c r="O1929" i="16"/>
  <c r="O1930" i="16"/>
  <c r="O1931" i="16"/>
  <c r="O1932" i="16"/>
  <c r="O1933" i="16"/>
  <c r="O1934" i="16"/>
  <c r="O1935" i="16"/>
  <c r="O1936" i="16"/>
  <c r="O1937" i="16"/>
  <c r="O1938" i="16"/>
  <c r="O1939" i="16"/>
  <c r="O1940" i="16"/>
  <c r="O1941" i="16"/>
  <c r="O1942" i="16"/>
  <c r="O1943" i="16"/>
  <c r="O1944" i="16"/>
  <c r="O1945" i="16"/>
  <c r="O1946" i="16"/>
  <c r="O1947" i="16"/>
  <c r="O1948" i="16"/>
  <c r="O1949" i="16"/>
  <c r="O1950" i="16"/>
  <c r="O1951" i="16"/>
  <c r="O1952" i="16"/>
  <c r="O1953" i="16"/>
  <c r="O1954" i="16"/>
  <c r="O1955" i="16"/>
  <c r="O1956" i="16"/>
  <c r="O1957" i="16"/>
  <c r="O1958" i="16"/>
  <c r="O1959" i="16"/>
  <c r="O1960" i="16"/>
  <c r="O1961" i="16"/>
  <c r="O1962" i="16"/>
  <c r="O1963" i="16"/>
  <c r="O1964" i="16"/>
  <c r="O1965" i="16"/>
  <c r="O1966" i="16"/>
  <c r="O1967" i="16"/>
  <c r="O1968" i="16"/>
  <c r="O1969" i="16"/>
  <c r="O1970" i="16"/>
  <c r="O1971" i="16"/>
  <c r="O1972" i="16"/>
  <c r="O1973" i="16"/>
  <c r="O1974" i="16"/>
  <c r="O1975" i="16"/>
  <c r="O1976" i="16"/>
  <c r="O1977" i="16"/>
  <c r="O1978" i="16"/>
  <c r="O1979" i="16"/>
  <c r="O1980" i="16"/>
  <c r="O1981" i="16"/>
  <c r="O1982" i="16"/>
  <c r="O1983" i="16"/>
  <c r="O1984" i="16"/>
  <c r="O1985" i="16"/>
  <c r="O1986" i="16"/>
  <c r="O1987" i="16"/>
  <c r="O1988" i="16"/>
  <c r="O1989" i="16"/>
  <c r="O1990" i="16"/>
  <c r="O1991" i="16"/>
  <c r="O1992" i="16"/>
  <c r="O1993" i="16"/>
  <c r="O1994" i="16"/>
  <c r="O1995" i="16"/>
  <c r="O1996" i="16"/>
  <c r="O1997" i="16"/>
  <c r="O1998" i="16"/>
  <c r="O1999" i="16"/>
  <c r="O2000" i="16"/>
  <c r="O2001" i="16"/>
  <c r="O2002" i="16"/>
  <c r="O2003" i="16"/>
  <c r="O2004" i="16"/>
  <c r="O2005" i="16"/>
  <c r="O2006" i="16"/>
  <c r="O2007" i="16"/>
  <c r="O2008" i="16"/>
  <c r="O2009" i="16"/>
  <c r="O2010" i="16"/>
  <c r="O2011" i="16"/>
  <c r="O2012" i="16"/>
  <c r="O2013" i="16"/>
  <c r="O2014" i="16"/>
  <c r="O2015" i="16"/>
  <c r="O2016" i="16"/>
  <c r="O2017" i="16"/>
  <c r="O2018" i="16"/>
  <c r="O2019" i="16"/>
  <c r="O2020" i="16"/>
  <c r="O2021" i="16"/>
  <c r="O2022" i="16"/>
  <c r="O2023" i="16"/>
  <c r="O2024" i="16"/>
  <c r="O2025" i="16"/>
  <c r="O2026" i="16"/>
  <c r="O2027" i="16"/>
  <c r="O2028" i="16"/>
  <c r="O2029" i="16"/>
  <c r="O2030" i="16"/>
  <c r="O2031" i="16"/>
  <c r="O2032" i="16"/>
  <c r="O2033" i="16"/>
  <c r="O2034" i="16"/>
  <c r="O2035" i="16"/>
  <c r="O2036" i="16"/>
  <c r="O2037" i="16"/>
  <c r="O2038" i="16"/>
  <c r="O2039" i="16"/>
  <c r="O2040" i="16"/>
  <c r="O2041" i="16"/>
  <c r="O2042" i="16"/>
  <c r="O2043" i="16"/>
  <c r="O2044" i="16"/>
  <c r="O2045" i="16"/>
  <c r="O2046" i="16"/>
  <c r="O2047" i="16"/>
  <c r="O2048" i="16"/>
  <c r="O2049" i="16"/>
  <c r="O2050" i="16"/>
  <c r="O2051" i="16"/>
  <c r="O2052" i="16"/>
  <c r="O2053" i="16"/>
  <c r="O2054" i="16"/>
  <c r="O2055" i="16"/>
  <c r="O2056" i="16"/>
  <c r="O2057" i="16"/>
  <c r="O2058" i="16"/>
  <c r="O2059" i="16"/>
  <c r="O2060" i="16"/>
  <c r="O2061" i="16"/>
  <c r="O2062" i="16"/>
  <c r="O2063" i="16"/>
  <c r="O2064" i="16"/>
  <c r="O2065" i="16"/>
  <c r="O2066" i="16"/>
  <c r="O2067" i="16"/>
  <c r="O2068" i="16"/>
  <c r="O2069" i="16"/>
  <c r="O2070" i="16"/>
  <c r="O2071" i="16"/>
  <c r="O2072" i="16"/>
  <c r="O2073" i="16"/>
  <c r="O2074" i="16"/>
  <c r="O2075" i="16"/>
  <c r="O2076" i="16"/>
  <c r="O2077" i="16"/>
  <c r="O2078" i="16"/>
  <c r="O2079" i="16"/>
  <c r="O2080" i="16"/>
  <c r="O2081" i="16"/>
  <c r="O2082" i="16"/>
  <c r="O2083" i="16"/>
  <c r="O2084" i="16"/>
  <c r="O2085" i="16"/>
  <c r="O2086" i="16"/>
  <c r="O2087" i="16"/>
  <c r="O2088" i="16"/>
  <c r="O2089" i="16"/>
  <c r="O2090" i="16"/>
  <c r="O2091" i="16"/>
  <c r="O2092" i="16"/>
  <c r="O2093" i="16"/>
  <c r="O2094" i="16"/>
  <c r="O2095" i="16"/>
  <c r="O2096" i="16"/>
  <c r="O2097" i="16"/>
  <c r="O2098" i="16"/>
  <c r="O2099" i="16"/>
  <c r="O2100" i="16"/>
  <c r="O2101" i="16"/>
  <c r="O2102" i="16"/>
  <c r="O2103" i="16"/>
  <c r="O2104" i="16"/>
  <c r="O2105" i="16"/>
  <c r="O2106" i="16"/>
  <c r="O2107" i="16"/>
  <c r="O2108" i="16"/>
  <c r="O2109" i="16"/>
  <c r="O2110" i="16"/>
  <c r="O2111" i="16"/>
  <c r="O2112" i="16"/>
  <c r="O2113" i="16"/>
  <c r="O2114" i="16"/>
  <c r="O2115" i="16"/>
  <c r="O2116" i="16"/>
  <c r="O2117" i="16"/>
  <c r="O2118" i="16"/>
  <c r="O2119" i="16"/>
  <c r="O2120" i="16"/>
  <c r="O2121" i="16"/>
  <c r="O2122" i="16"/>
  <c r="O2123" i="16"/>
  <c r="O2124" i="16"/>
  <c r="O2125" i="16"/>
  <c r="O2126" i="16"/>
  <c r="O2127" i="16"/>
  <c r="O2128" i="16"/>
  <c r="O2129" i="16"/>
  <c r="O2130" i="16"/>
  <c r="O2131" i="16"/>
  <c r="O2132" i="16"/>
  <c r="O2133" i="16"/>
  <c r="O2134" i="16"/>
  <c r="O2135" i="16"/>
  <c r="O2136" i="16"/>
  <c r="O2137" i="16"/>
  <c r="O2138" i="16"/>
  <c r="O2139" i="16"/>
  <c r="O2140" i="16"/>
  <c r="O2141" i="16"/>
  <c r="O2142" i="16"/>
  <c r="O2143" i="16"/>
  <c r="O2144" i="16"/>
  <c r="O2145" i="16"/>
  <c r="O2146" i="16"/>
  <c r="O2147" i="16"/>
  <c r="O2148" i="16"/>
  <c r="O2149" i="16"/>
  <c r="O2150" i="16"/>
  <c r="O2151" i="16"/>
  <c r="O2152" i="16"/>
  <c r="O2153" i="16"/>
  <c r="O2154" i="16"/>
  <c r="O2155" i="16"/>
  <c r="O2156" i="16"/>
  <c r="O2157" i="16"/>
  <c r="O2158" i="16"/>
  <c r="O2159" i="16"/>
  <c r="O2160" i="16"/>
  <c r="O2161" i="16"/>
  <c r="O2162" i="16"/>
  <c r="O2163" i="16"/>
  <c r="O2164" i="16"/>
  <c r="O2165" i="16"/>
  <c r="O2166" i="16"/>
  <c r="O2167" i="16"/>
  <c r="O2168" i="16"/>
  <c r="O2169" i="16"/>
  <c r="O2170" i="16"/>
  <c r="O2171" i="16"/>
  <c r="O2172" i="16"/>
  <c r="O2173" i="16"/>
  <c r="O2174" i="16"/>
  <c r="O2175" i="16"/>
  <c r="O2176" i="16"/>
  <c r="O2177" i="16"/>
  <c r="O2178" i="16"/>
  <c r="O2179" i="16"/>
  <c r="O2180" i="16"/>
  <c r="O2181" i="16"/>
  <c r="O2182" i="16"/>
  <c r="O2183" i="16"/>
  <c r="O2184" i="16"/>
  <c r="O2185" i="16"/>
  <c r="O2186" i="16"/>
  <c r="O2187" i="16"/>
  <c r="O2188" i="16"/>
  <c r="O2189" i="16"/>
  <c r="O2190" i="16"/>
  <c r="O2191" i="16"/>
  <c r="O2192" i="16"/>
  <c r="O2193" i="16"/>
  <c r="O2194" i="16"/>
  <c r="O2195" i="16"/>
  <c r="O2196" i="16"/>
  <c r="O2197" i="16"/>
  <c r="O2198" i="16"/>
  <c r="O2199" i="16"/>
  <c r="O2200" i="16"/>
  <c r="O2201" i="16"/>
  <c r="O2202" i="16"/>
  <c r="O2203" i="16"/>
  <c r="O2204" i="16"/>
  <c r="O2205" i="16"/>
  <c r="O2206" i="16"/>
  <c r="O2207" i="16"/>
  <c r="O2208" i="16"/>
  <c r="O2209" i="16"/>
  <c r="O2210" i="16"/>
  <c r="O2211" i="16"/>
  <c r="O2212" i="16"/>
  <c r="O2213" i="16"/>
  <c r="O2214" i="16"/>
  <c r="O2215" i="16"/>
  <c r="O2216" i="16"/>
  <c r="O2217" i="16"/>
  <c r="O2218" i="16"/>
  <c r="O2219" i="16"/>
  <c r="O2220" i="16"/>
  <c r="O2221" i="16"/>
  <c r="O2222" i="16"/>
  <c r="O2223" i="16"/>
  <c r="O2224" i="16"/>
  <c r="O2225" i="16"/>
  <c r="O2226" i="16"/>
  <c r="O2227" i="16"/>
  <c r="O2228" i="16"/>
  <c r="O2229" i="16"/>
  <c r="O2230" i="16"/>
  <c r="O2231" i="16"/>
  <c r="O2232" i="16"/>
  <c r="O2233" i="16"/>
  <c r="O2234" i="16"/>
  <c r="O2235" i="16"/>
  <c r="O2236" i="16"/>
  <c r="O2237" i="16"/>
  <c r="O2238" i="16"/>
  <c r="O2239" i="16"/>
  <c r="O2240" i="16"/>
  <c r="O2241" i="16"/>
  <c r="O2242" i="16"/>
  <c r="O2243" i="16"/>
  <c r="O2244" i="16"/>
  <c r="O2245" i="16"/>
  <c r="O2246" i="16"/>
  <c r="O2247" i="16"/>
  <c r="O2248" i="16"/>
  <c r="O2249" i="16"/>
  <c r="O2250" i="16"/>
  <c r="O2251" i="16"/>
  <c r="O2252" i="16"/>
  <c r="O2253" i="16"/>
  <c r="O2254" i="16"/>
  <c r="O2255" i="16"/>
  <c r="O2256" i="16"/>
  <c r="O2257" i="16"/>
  <c r="O2258" i="16"/>
  <c r="O2259" i="16"/>
  <c r="O2260" i="16"/>
  <c r="O2261" i="16"/>
  <c r="O2262" i="16"/>
  <c r="O2263" i="16"/>
  <c r="O2264" i="16"/>
  <c r="O2265" i="16"/>
  <c r="O2266" i="16"/>
  <c r="O2267" i="16"/>
  <c r="O2268" i="16"/>
  <c r="O2269" i="16"/>
  <c r="O2270" i="16"/>
  <c r="O2271" i="16"/>
  <c r="O2272" i="16"/>
  <c r="O2273" i="16"/>
  <c r="O2274" i="16"/>
  <c r="O2275" i="16"/>
  <c r="O2276" i="16"/>
  <c r="O2277" i="16"/>
  <c r="O2278" i="16"/>
  <c r="O2279" i="16"/>
  <c r="O2280" i="16"/>
  <c r="O2281" i="16"/>
  <c r="O2282" i="16"/>
  <c r="O2283" i="16"/>
  <c r="O2284" i="16"/>
  <c r="O2285" i="16"/>
  <c r="O2286" i="16"/>
  <c r="O2287" i="16"/>
  <c r="O2288" i="16"/>
  <c r="O2289" i="16"/>
  <c r="O2290" i="16"/>
  <c r="O2291" i="16"/>
  <c r="O2292" i="16"/>
  <c r="O2293" i="16"/>
  <c r="O2294" i="16"/>
  <c r="O2295" i="16"/>
  <c r="O2296" i="16"/>
  <c r="O2297" i="16"/>
  <c r="O2298" i="16"/>
  <c r="O2299" i="16"/>
  <c r="O2300" i="16"/>
  <c r="O2301" i="16"/>
  <c r="O2302" i="16"/>
  <c r="O2303" i="16"/>
  <c r="O2304" i="16"/>
  <c r="O2305" i="16"/>
  <c r="O2306" i="16"/>
  <c r="O2307" i="16"/>
  <c r="O2308" i="16"/>
  <c r="O2309" i="16"/>
  <c r="O2310" i="16"/>
  <c r="O2311" i="16"/>
  <c r="O2312" i="16"/>
  <c r="O2313" i="16"/>
  <c r="O2314" i="16"/>
  <c r="O2315" i="16"/>
  <c r="O2316" i="16"/>
  <c r="O2317" i="16"/>
  <c r="O2318" i="16"/>
  <c r="O2319" i="16"/>
  <c r="O2320" i="16"/>
  <c r="O2321" i="16"/>
  <c r="O2322" i="16"/>
  <c r="O2323" i="16"/>
  <c r="O2324" i="16"/>
  <c r="O2325" i="16"/>
  <c r="O2326" i="16"/>
  <c r="O2327" i="16"/>
  <c r="O2328" i="16"/>
  <c r="O2329" i="16"/>
  <c r="O2330" i="16"/>
  <c r="O2331" i="16"/>
  <c r="O2332" i="16"/>
  <c r="O2333" i="16"/>
  <c r="O2334" i="16"/>
  <c r="O2335" i="16"/>
  <c r="O2336" i="16"/>
  <c r="O2337" i="16"/>
  <c r="O2338" i="16"/>
  <c r="O2339" i="16"/>
  <c r="O2340" i="16"/>
  <c r="O2341" i="16"/>
  <c r="O2342" i="16"/>
  <c r="O2343" i="16"/>
  <c r="O2344" i="16"/>
  <c r="O2345" i="16"/>
  <c r="O2346" i="16"/>
  <c r="O2347" i="16"/>
  <c r="O2348" i="16"/>
  <c r="O2349" i="16"/>
  <c r="O2350" i="16"/>
  <c r="O2351" i="16"/>
  <c r="O2352" i="16"/>
  <c r="O2353" i="16"/>
  <c r="O2354" i="16"/>
  <c r="O2355" i="16"/>
  <c r="O2356" i="16"/>
  <c r="O2357" i="16"/>
  <c r="O2358" i="16"/>
  <c r="O2359" i="16"/>
  <c r="O2360" i="16"/>
  <c r="O2361" i="16"/>
  <c r="O2362" i="16"/>
  <c r="O2363" i="16"/>
  <c r="O2364" i="16"/>
  <c r="O2365" i="16"/>
  <c r="O2366" i="16"/>
  <c r="O2367" i="16"/>
  <c r="O2368" i="16"/>
  <c r="O2369" i="16"/>
  <c r="O2370" i="16"/>
  <c r="O2371" i="16"/>
  <c r="O2372" i="16"/>
  <c r="O2373" i="16"/>
  <c r="O2374" i="16"/>
  <c r="O2375" i="16"/>
  <c r="O2376" i="16"/>
  <c r="O2377" i="16"/>
  <c r="O2378" i="16"/>
  <c r="O2379" i="16"/>
  <c r="O2380" i="16"/>
  <c r="O2381" i="16"/>
  <c r="O2382" i="16"/>
  <c r="O2383" i="16"/>
  <c r="O2384" i="16"/>
  <c r="O2385" i="16"/>
  <c r="O2386" i="16"/>
  <c r="O2387" i="16"/>
  <c r="O2388" i="16"/>
  <c r="O2389" i="16"/>
  <c r="O2390" i="16"/>
  <c r="O2391" i="16"/>
  <c r="O2392" i="16"/>
  <c r="O2393" i="16"/>
  <c r="O2394" i="16"/>
  <c r="O2395" i="16"/>
  <c r="O2396" i="16"/>
  <c r="O2397" i="16"/>
  <c r="O2398" i="16"/>
  <c r="O2399" i="16"/>
  <c r="O2400" i="16"/>
  <c r="O2401" i="16"/>
  <c r="O2402" i="16"/>
  <c r="O2403" i="16"/>
  <c r="O2404" i="16"/>
  <c r="O2405" i="16"/>
  <c r="O2406" i="16"/>
  <c r="O2407" i="16"/>
  <c r="O2408" i="16"/>
  <c r="O2409" i="16"/>
  <c r="O2410" i="16"/>
  <c r="O2411" i="16"/>
  <c r="O2412" i="16"/>
  <c r="O2413" i="16"/>
  <c r="O2414" i="16"/>
  <c r="O2415" i="16"/>
  <c r="O2416" i="16"/>
  <c r="O2417" i="16"/>
  <c r="O2418" i="16"/>
  <c r="O2419" i="16"/>
  <c r="O2420" i="16"/>
  <c r="O2421" i="16"/>
  <c r="O2422" i="16"/>
  <c r="O2423" i="16"/>
  <c r="O2424" i="16"/>
  <c r="O2425" i="16"/>
  <c r="O2426" i="16"/>
  <c r="O2427" i="16"/>
  <c r="O2428" i="16"/>
  <c r="O2429" i="16"/>
  <c r="O2430" i="16"/>
  <c r="O2431" i="16"/>
  <c r="O2432" i="16"/>
  <c r="O2433" i="16"/>
  <c r="O2434" i="16"/>
  <c r="O2435" i="16"/>
  <c r="O2436" i="16"/>
  <c r="O2437" i="16"/>
  <c r="O2438" i="16"/>
  <c r="O2439" i="16"/>
  <c r="O2440" i="16"/>
  <c r="O2441" i="16"/>
  <c r="O2442" i="16"/>
  <c r="O2443" i="16"/>
  <c r="O2444" i="16"/>
  <c r="O2445" i="16"/>
  <c r="O2446" i="16"/>
  <c r="O2447" i="16"/>
  <c r="O2448" i="16"/>
  <c r="O2449" i="16"/>
  <c r="O2450" i="16"/>
  <c r="O2451" i="16"/>
  <c r="O2452" i="16"/>
  <c r="O2453" i="16"/>
  <c r="O2454" i="16"/>
  <c r="O2455" i="16"/>
  <c r="O2456" i="16"/>
  <c r="O2457" i="16"/>
  <c r="O2458" i="16"/>
  <c r="O2459" i="16"/>
  <c r="O2460" i="16"/>
  <c r="O2461" i="16"/>
  <c r="O2462" i="16"/>
  <c r="O2463" i="16"/>
  <c r="O2464" i="16"/>
  <c r="O2465" i="16"/>
  <c r="O2466" i="16"/>
  <c r="O2467" i="16"/>
  <c r="O2468" i="16"/>
  <c r="O2469" i="16"/>
  <c r="O2470" i="16"/>
  <c r="O2471" i="16"/>
  <c r="O2472" i="16"/>
  <c r="O2473" i="16"/>
  <c r="O2474" i="16"/>
  <c r="O2475" i="16"/>
  <c r="O2476" i="16"/>
  <c r="O2477" i="16"/>
  <c r="O2478" i="16"/>
  <c r="O2479" i="16"/>
  <c r="O2480" i="16"/>
  <c r="O2481" i="16"/>
  <c r="O2482" i="16"/>
  <c r="O2483" i="16"/>
  <c r="O2484" i="16"/>
  <c r="O2485" i="16"/>
  <c r="O2486" i="16"/>
  <c r="O2487" i="16"/>
  <c r="O2488" i="16"/>
  <c r="O2489" i="16"/>
  <c r="O2490" i="16"/>
  <c r="O2491" i="16"/>
  <c r="O2492" i="16"/>
  <c r="O2493" i="16"/>
  <c r="O2494" i="16"/>
  <c r="O2495" i="16"/>
  <c r="O2496" i="16"/>
  <c r="O2497" i="16"/>
  <c r="O2498" i="16"/>
  <c r="O2499" i="16"/>
  <c r="O2500" i="16"/>
  <c r="O2501" i="16"/>
  <c r="O2502" i="16"/>
  <c r="O2503" i="16"/>
  <c r="O2504" i="16"/>
  <c r="O2505" i="16"/>
  <c r="O2506" i="16"/>
  <c r="O2507" i="16"/>
  <c r="O2508" i="16"/>
  <c r="O2509" i="16"/>
  <c r="O2510" i="16"/>
  <c r="O2511" i="16"/>
  <c r="O2512" i="16"/>
  <c r="O2513" i="16"/>
  <c r="O2514" i="16"/>
  <c r="O2515" i="16"/>
  <c r="O2516" i="16"/>
  <c r="O2517" i="16"/>
  <c r="O2518" i="16"/>
  <c r="O2519" i="16"/>
  <c r="O2520" i="16"/>
  <c r="O2521" i="16"/>
  <c r="O2522" i="16"/>
  <c r="O2523" i="16"/>
  <c r="O2524" i="16"/>
  <c r="O2525" i="16"/>
  <c r="O2526" i="16"/>
  <c r="O2527" i="16"/>
  <c r="O2528" i="16"/>
  <c r="O2529" i="16"/>
  <c r="O30" i="14" l="1"/>
  <c r="O31" i="14"/>
  <c r="O32" i="14"/>
  <c r="O33" i="14"/>
  <c r="O34" i="14"/>
  <c r="O35" i="14"/>
  <c r="O36" i="14"/>
  <c r="F37" i="14"/>
  <c r="O37" i="14"/>
  <c r="P37" i="14" s="1"/>
  <c r="Q37" i="14" s="1"/>
  <c r="O56" i="16" l="1"/>
  <c r="O57" i="16"/>
  <c r="O58" i="16"/>
  <c r="O100" i="16"/>
  <c r="O101" i="16"/>
  <c r="O102" i="16"/>
  <c r="F23" i="17" l="1"/>
  <c r="F24" i="17"/>
  <c r="F25" i="17"/>
  <c r="F26" i="17"/>
  <c r="F27" i="17"/>
  <c r="O408" i="16"/>
  <c r="O409" i="16"/>
  <c r="Q21" i="17" l="1"/>
  <c r="P21" i="17"/>
  <c r="Q21" i="14"/>
  <c r="Q21" i="16"/>
  <c r="O500" i="16"/>
  <c r="O499" i="16"/>
  <c r="O498" i="16"/>
  <c r="O497" i="16"/>
  <c r="O496" i="16"/>
  <c r="O495" i="16"/>
  <c r="O494" i="16"/>
  <c r="O493" i="16"/>
  <c r="O492" i="16"/>
  <c r="O491" i="16"/>
  <c r="O490" i="16"/>
  <c r="O489" i="16"/>
  <c r="O488" i="16"/>
  <c r="O487" i="16"/>
  <c r="O486" i="16"/>
  <c r="O485" i="16"/>
  <c r="O484" i="16"/>
  <c r="O483" i="16"/>
  <c r="O482" i="16"/>
  <c r="O481" i="16"/>
  <c r="O480" i="16"/>
  <c r="O479" i="16"/>
  <c r="O478" i="16"/>
  <c r="O477" i="16"/>
  <c r="O476" i="16"/>
  <c r="O475" i="16"/>
  <c r="O474" i="16"/>
  <c r="O473" i="16"/>
  <c r="O472" i="16"/>
  <c r="O471" i="16"/>
  <c r="O470" i="16"/>
  <c r="O469" i="16"/>
  <c r="O468" i="16"/>
  <c r="O467" i="16"/>
  <c r="O466" i="16"/>
  <c r="O465" i="16"/>
  <c r="O464" i="16"/>
  <c r="O463" i="16"/>
  <c r="O462" i="16"/>
  <c r="O461" i="16"/>
  <c r="O460" i="16"/>
  <c r="O459" i="16"/>
  <c r="O458" i="16"/>
  <c r="O457" i="16"/>
  <c r="O456" i="16"/>
  <c r="O455" i="16"/>
  <c r="O454" i="16"/>
  <c r="O453" i="16"/>
  <c r="O452" i="16"/>
  <c r="O451" i="16"/>
  <c r="O450" i="16"/>
  <c r="O449" i="16"/>
  <c r="O448" i="16"/>
  <c r="O447" i="16"/>
  <c r="O446" i="16"/>
  <c r="O445" i="16"/>
  <c r="O444" i="16"/>
  <c r="O443" i="16"/>
  <c r="O442" i="16"/>
  <c r="O441" i="16"/>
  <c r="O440" i="16"/>
  <c r="O439" i="16"/>
  <c r="O438" i="16"/>
  <c r="O437" i="16"/>
  <c r="O436" i="16"/>
  <c r="O435" i="16"/>
  <c r="O434" i="16"/>
  <c r="O433" i="16"/>
  <c r="O432" i="16"/>
  <c r="O431" i="16"/>
  <c r="O430" i="16"/>
  <c r="O429" i="16"/>
  <c r="O428" i="16"/>
  <c r="O427" i="16"/>
  <c r="O426" i="16"/>
  <c r="O425" i="16"/>
  <c r="O424" i="16"/>
  <c r="O423" i="16"/>
  <c r="O422" i="16"/>
  <c r="O421" i="16"/>
  <c r="O420" i="16"/>
  <c r="O419" i="16"/>
  <c r="O418" i="16"/>
  <c r="O417" i="16"/>
  <c r="O416" i="16"/>
  <c r="O415" i="16"/>
  <c r="O414" i="16"/>
  <c r="O413" i="16"/>
  <c r="O412" i="16"/>
  <c r="O411" i="16"/>
  <c r="O410" i="16"/>
  <c r="O127" i="16"/>
  <c r="O126" i="16"/>
  <c r="O125" i="16"/>
  <c r="O124" i="16"/>
  <c r="O123" i="16"/>
  <c r="O122" i="16"/>
  <c r="O121" i="16"/>
  <c r="O120" i="16"/>
  <c r="O119" i="16"/>
  <c r="O118" i="16"/>
  <c r="O117" i="16"/>
  <c r="O116" i="16"/>
  <c r="O115" i="16"/>
  <c r="O114" i="16"/>
  <c r="O113" i="16"/>
  <c r="O112" i="16"/>
  <c r="O111" i="16"/>
  <c r="O110" i="16"/>
  <c r="O109" i="16"/>
  <c r="O108" i="16"/>
  <c r="O107" i="16"/>
  <c r="O106" i="16"/>
  <c r="O105" i="16"/>
  <c r="O104" i="16"/>
  <c r="O103" i="16"/>
  <c r="O99" i="16"/>
  <c r="O98" i="16"/>
  <c r="O97" i="16"/>
  <c r="O96" i="16"/>
  <c r="O95" i="16"/>
  <c r="O94" i="16"/>
  <c r="O93" i="16"/>
  <c r="O92" i="16"/>
  <c r="O91" i="16"/>
  <c r="O90" i="16"/>
  <c r="O89" i="16"/>
  <c r="O88" i="16"/>
  <c r="O87" i="16"/>
  <c r="O86" i="16"/>
  <c r="O85" i="16"/>
  <c r="O84" i="16"/>
  <c r="O83" i="16"/>
  <c r="O82" i="16"/>
  <c r="O81" i="16"/>
  <c r="O80" i="16"/>
  <c r="O79" i="16"/>
  <c r="O78" i="16"/>
  <c r="O77" i="16"/>
  <c r="O76" i="16"/>
  <c r="O75" i="16"/>
  <c r="O74" i="16"/>
  <c r="O73" i="16"/>
  <c r="O72" i="16"/>
  <c r="O71" i="16"/>
  <c r="O70" i="16"/>
  <c r="O69" i="16"/>
  <c r="O68" i="16"/>
  <c r="O67" i="16"/>
  <c r="O66" i="16"/>
  <c r="O65" i="16"/>
  <c r="O64" i="16"/>
  <c r="O63" i="16"/>
  <c r="O62" i="16"/>
  <c r="O61" i="16"/>
  <c r="O60" i="16"/>
  <c r="O59" i="16"/>
  <c r="O55" i="16"/>
  <c r="O54" i="16"/>
  <c r="O53" i="16"/>
  <c r="O52" i="16"/>
  <c r="O51" i="16"/>
  <c r="O50" i="16"/>
  <c r="O49" i="16"/>
  <c r="O48" i="16"/>
  <c r="O47" i="16"/>
  <c r="O46" i="16"/>
  <c r="O45" i="16"/>
  <c r="O44" i="16"/>
  <c r="O43" i="16"/>
  <c r="O42" i="16"/>
  <c r="O41" i="16"/>
  <c r="O40" i="16"/>
  <c r="O39" i="16"/>
  <c r="O38" i="16"/>
  <c r="O37" i="16"/>
  <c r="O36" i="16"/>
  <c r="O35" i="16"/>
  <c r="O34" i="16"/>
  <c r="O33" i="16"/>
  <c r="O32" i="16"/>
  <c r="O31" i="16"/>
  <c r="O30" i="16"/>
  <c r="O29" i="16"/>
  <c r="O28" i="16"/>
  <c r="O27" i="16"/>
  <c r="O26" i="16"/>
  <c r="O25" i="16"/>
  <c r="O24" i="16"/>
  <c r="O23" i="16"/>
  <c r="O22" i="16"/>
  <c r="O29" i="14" l="1"/>
  <c r="O28" i="14"/>
  <c r="O27" i="14"/>
  <c r="O26" i="14"/>
  <c r="O25" i="14"/>
  <c r="O24" i="14"/>
  <c r="O23" i="14"/>
  <c r="O597" i="16"/>
  <c r="O596" i="16"/>
  <c r="O595" i="16"/>
  <c r="O594" i="16"/>
  <c r="O593" i="16"/>
  <c r="O592" i="16"/>
  <c r="O591" i="16"/>
  <c r="O590" i="16"/>
  <c r="O589" i="16"/>
  <c r="O588" i="16"/>
  <c r="O587" i="16"/>
  <c r="O586" i="16"/>
  <c r="O585" i="16"/>
  <c r="O584" i="16"/>
  <c r="O583" i="16"/>
  <c r="O582" i="16"/>
  <c r="O581" i="16"/>
  <c r="O580" i="16"/>
  <c r="O579" i="16"/>
  <c r="O578" i="16"/>
  <c r="O577" i="16"/>
  <c r="O576" i="16"/>
  <c r="O575" i="16"/>
  <c r="O574" i="16"/>
  <c r="O573" i="16"/>
  <c r="O572" i="16"/>
  <c r="O571" i="16"/>
  <c r="O570" i="16"/>
  <c r="O569" i="16"/>
  <c r="O568" i="16"/>
  <c r="O567" i="16"/>
  <c r="O566" i="16"/>
  <c r="O565" i="16"/>
  <c r="O564" i="16"/>
  <c r="O563" i="16"/>
  <c r="O562" i="16"/>
  <c r="O561" i="16"/>
  <c r="O560" i="16"/>
  <c r="O559" i="16"/>
  <c r="O558" i="16"/>
  <c r="O557" i="16"/>
  <c r="O556" i="16"/>
  <c r="O555" i="16"/>
  <c r="O554" i="16"/>
  <c r="O553" i="16"/>
  <c r="O552" i="16"/>
  <c r="O551" i="16"/>
  <c r="O550" i="16"/>
  <c r="O549" i="16"/>
  <c r="O548" i="16"/>
  <c r="O547" i="16"/>
  <c r="O546" i="16"/>
  <c r="O545" i="16"/>
  <c r="O544" i="16"/>
  <c r="O543" i="16"/>
  <c r="O542" i="16"/>
  <c r="O541" i="16"/>
  <c r="O540" i="16"/>
  <c r="O539" i="16"/>
  <c r="O538" i="16"/>
  <c r="O537" i="16"/>
  <c r="O536" i="16"/>
  <c r="O535" i="16"/>
  <c r="O534" i="16"/>
  <c r="O533" i="16"/>
  <c r="O532" i="16"/>
  <c r="O531" i="16"/>
  <c r="O530" i="16"/>
  <c r="O529" i="16"/>
  <c r="O528" i="16"/>
  <c r="O527" i="16"/>
  <c r="O526" i="16"/>
  <c r="O525" i="16"/>
  <c r="O524" i="16"/>
  <c r="O523" i="16"/>
  <c r="O522" i="16"/>
  <c r="O521" i="16"/>
  <c r="O520" i="16"/>
  <c r="O519" i="16"/>
  <c r="O518" i="16"/>
  <c r="O517" i="16"/>
  <c r="O516" i="16"/>
  <c r="O515" i="16"/>
  <c r="O514" i="16"/>
  <c r="O513" i="16"/>
  <c r="O512" i="16"/>
  <c r="O511" i="16"/>
  <c r="O510" i="16"/>
  <c r="O509" i="16"/>
  <c r="O508" i="16"/>
  <c r="O507" i="16"/>
  <c r="O506" i="16"/>
  <c r="O505" i="16"/>
  <c r="O504" i="16"/>
  <c r="O503" i="16"/>
  <c r="O502" i="16"/>
  <c r="O501" i="16"/>
  <c r="O407" i="16"/>
  <c r="O406" i="16"/>
  <c r="O405" i="16"/>
  <c r="O404" i="16"/>
  <c r="O403" i="16"/>
  <c r="O402" i="16"/>
  <c r="O401" i="16"/>
  <c r="O400" i="16"/>
  <c r="O399" i="16"/>
  <c r="O398" i="16"/>
  <c r="O397" i="16"/>
  <c r="O396" i="16"/>
  <c r="O395" i="16"/>
  <c r="O394" i="16"/>
  <c r="O393" i="16"/>
  <c r="O392" i="16"/>
  <c r="O391" i="16"/>
  <c r="O390" i="16"/>
  <c r="O389" i="16"/>
  <c r="O388" i="16"/>
  <c r="O387" i="16"/>
  <c r="O386" i="16"/>
  <c r="O385" i="16"/>
  <c r="O384" i="16"/>
  <c r="O383" i="16"/>
  <c r="O382" i="16"/>
  <c r="O381" i="16"/>
  <c r="O380" i="16"/>
  <c r="O379" i="16"/>
  <c r="O378" i="16"/>
  <c r="O377" i="16"/>
  <c r="O376" i="16"/>
  <c r="O375" i="16"/>
  <c r="O374" i="16"/>
  <c r="O373" i="16"/>
  <c r="O372" i="16"/>
  <c r="O371" i="16"/>
  <c r="O370" i="16"/>
  <c r="O369" i="16"/>
  <c r="O368" i="16"/>
  <c r="O367" i="16"/>
  <c r="O366" i="16"/>
  <c r="O365" i="16"/>
  <c r="O364" i="16"/>
  <c r="O363" i="16"/>
  <c r="O362" i="16"/>
  <c r="O361" i="16"/>
  <c r="O360" i="16"/>
  <c r="O359" i="16"/>
  <c r="O358" i="16"/>
  <c r="O357" i="16"/>
  <c r="O356" i="16"/>
  <c r="O355" i="16"/>
  <c r="O354" i="16"/>
  <c r="O353" i="16"/>
  <c r="O352" i="16"/>
  <c r="O351" i="16"/>
  <c r="O350" i="16"/>
  <c r="O349" i="16"/>
  <c r="O348" i="16"/>
  <c r="O347" i="16"/>
  <c r="O346" i="16"/>
  <c r="O345" i="16"/>
  <c r="O344" i="16"/>
  <c r="O343" i="16"/>
  <c r="O342" i="16"/>
  <c r="O341" i="16"/>
  <c r="O340" i="16"/>
  <c r="O339" i="16"/>
  <c r="O338" i="16"/>
  <c r="O337" i="16"/>
  <c r="O336" i="16"/>
  <c r="O335" i="16"/>
  <c r="O334" i="16"/>
  <c r="O333" i="16"/>
  <c r="O332" i="16"/>
  <c r="O331" i="16"/>
  <c r="O330" i="16"/>
  <c r="O329" i="16"/>
  <c r="O328" i="16"/>
  <c r="O327" i="16"/>
  <c r="O326" i="16"/>
  <c r="O325" i="16"/>
  <c r="O324" i="16"/>
  <c r="O323" i="16"/>
  <c r="O322" i="16"/>
  <c r="O321" i="16"/>
  <c r="O320" i="16"/>
  <c r="O319" i="16"/>
  <c r="O318" i="16"/>
  <c r="O317" i="16"/>
  <c r="O316" i="16"/>
  <c r="O315" i="16"/>
  <c r="O314" i="16"/>
  <c r="O313" i="16"/>
  <c r="O312" i="16"/>
  <c r="O311" i="16"/>
  <c r="O310" i="16"/>
  <c r="O309" i="16"/>
  <c r="O308" i="16"/>
  <c r="O307" i="16"/>
  <c r="O306" i="16"/>
  <c r="O305" i="16"/>
  <c r="O304" i="16"/>
  <c r="O303" i="16"/>
  <c r="O302" i="16"/>
  <c r="O301" i="16"/>
  <c r="O300" i="16"/>
  <c r="O299" i="16"/>
  <c r="O298" i="16"/>
  <c r="O297" i="16"/>
  <c r="O296" i="16"/>
  <c r="O295" i="16"/>
  <c r="O294" i="16"/>
  <c r="O293" i="16"/>
  <c r="O292" i="16"/>
  <c r="O291" i="16"/>
  <c r="O290" i="16"/>
  <c r="O289" i="16"/>
  <c r="O288" i="16"/>
  <c r="O287" i="16"/>
  <c r="O286" i="16"/>
  <c r="O285" i="16"/>
  <c r="O284" i="16"/>
  <c r="O283" i="16"/>
  <c r="O282" i="16"/>
  <c r="O281" i="16"/>
  <c r="O280" i="16"/>
  <c r="O279" i="16"/>
  <c r="O278" i="16"/>
  <c r="O277" i="16"/>
  <c r="O276" i="16"/>
  <c r="O275" i="16"/>
  <c r="O274" i="16"/>
  <c r="O273" i="16"/>
  <c r="O272" i="16"/>
  <c r="O271" i="16"/>
  <c r="O270" i="16"/>
  <c r="O269" i="16"/>
  <c r="O268" i="16"/>
  <c r="O267" i="16"/>
  <c r="O266" i="16"/>
  <c r="O265" i="16"/>
  <c r="O264" i="16"/>
  <c r="O263" i="16"/>
  <c r="O262" i="16"/>
  <c r="O261" i="16"/>
  <c r="O260" i="16"/>
  <c r="O259" i="16"/>
  <c r="O258" i="16"/>
  <c r="O257" i="16"/>
  <c r="O256" i="16"/>
  <c r="O255" i="16"/>
  <c r="O254" i="16"/>
  <c r="O253" i="16"/>
  <c r="O252" i="16"/>
  <c r="O251" i="16"/>
  <c r="O250" i="16"/>
  <c r="O249" i="16"/>
  <c r="O248" i="16"/>
  <c r="O247" i="16"/>
  <c r="O246" i="16"/>
  <c r="O245" i="16"/>
  <c r="O244" i="16"/>
  <c r="O243" i="16"/>
  <c r="O242" i="16"/>
  <c r="O241" i="16"/>
  <c r="O240" i="16"/>
  <c r="O239" i="16"/>
  <c r="O238" i="16"/>
  <c r="O237" i="16"/>
  <c r="O236" i="16"/>
  <c r="O235" i="16"/>
  <c r="O234" i="16"/>
  <c r="O233" i="16"/>
  <c r="O232" i="16"/>
  <c r="O231" i="16"/>
  <c r="O230" i="16"/>
  <c r="O229" i="16"/>
  <c r="O228" i="16"/>
  <c r="O227" i="16"/>
  <c r="O226" i="16"/>
  <c r="O225" i="16"/>
  <c r="O224" i="16"/>
  <c r="O223" i="16"/>
  <c r="O222" i="16"/>
  <c r="O221" i="16"/>
  <c r="O220" i="16"/>
  <c r="O219" i="16"/>
  <c r="O218" i="16"/>
  <c r="O217" i="16"/>
  <c r="O216" i="16"/>
  <c r="O215" i="16"/>
  <c r="O214" i="16"/>
  <c r="O213" i="16"/>
  <c r="O212" i="16"/>
  <c r="O211" i="16"/>
  <c r="O210" i="16"/>
  <c r="O209" i="16"/>
  <c r="O208" i="16"/>
  <c r="O207" i="16"/>
  <c r="O206" i="16"/>
  <c r="O205" i="16"/>
  <c r="O204" i="16"/>
  <c r="O203" i="16"/>
  <c r="O202" i="16"/>
  <c r="O201" i="16"/>
  <c r="O200" i="16"/>
  <c r="O199" i="16"/>
  <c r="O198" i="16"/>
  <c r="O197" i="16"/>
  <c r="O196" i="16"/>
  <c r="O195" i="16"/>
  <c r="O194" i="16"/>
  <c r="O193" i="16"/>
  <c r="O192" i="16"/>
  <c r="O191" i="16"/>
  <c r="O190" i="16"/>
  <c r="O189" i="16"/>
  <c r="O188" i="16"/>
  <c r="O187" i="16"/>
  <c r="O186" i="16"/>
  <c r="O185" i="16"/>
  <c r="O184" i="16"/>
  <c r="O183" i="16"/>
  <c r="O182" i="16"/>
  <c r="O181" i="16"/>
  <c r="O180" i="16"/>
  <c r="O179" i="16"/>
  <c r="O178" i="16"/>
  <c r="O177" i="16"/>
  <c r="O176" i="16"/>
  <c r="O175" i="16"/>
  <c r="O174" i="16"/>
  <c r="O173" i="16"/>
  <c r="O172" i="16"/>
  <c r="O171" i="16"/>
  <c r="O170" i="16"/>
  <c r="O169" i="16"/>
  <c r="O168" i="16"/>
  <c r="O167" i="16"/>
  <c r="O166" i="16"/>
  <c r="O165" i="16"/>
  <c r="O164" i="16"/>
  <c r="O163" i="16"/>
  <c r="O162" i="16"/>
  <c r="O161" i="16"/>
  <c r="O160" i="16"/>
  <c r="O159" i="16"/>
  <c r="O158" i="16"/>
  <c r="O157" i="16"/>
  <c r="O156" i="16"/>
  <c r="O155" i="16"/>
  <c r="O154" i="16"/>
  <c r="O153" i="16"/>
  <c r="O152" i="16"/>
  <c r="O151" i="16"/>
  <c r="O150" i="16"/>
  <c r="O149" i="16"/>
  <c r="O148" i="16"/>
  <c r="O147" i="16"/>
  <c r="O146" i="16"/>
  <c r="O145" i="16"/>
  <c r="O144" i="16"/>
  <c r="O143" i="16"/>
  <c r="O142" i="16"/>
  <c r="O141" i="16"/>
  <c r="O140" i="16"/>
  <c r="O139" i="16"/>
  <c r="O138" i="16"/>
  <c r="O137" i="16"/>
  <c r="O136" i="16"/>
  <c r="O135" i="16"/>
  <c r="O134" i="16"/>
  <c r="O133" i="16"/>
  <c r="O132" i="16"/>
  <c r="O131" i="16"/>
  <c r="O130" i="16"/>
  <c r="O129" i="16"/>
  <c r="K10" i="26" l="1"/>
  <c r="K10" i="23"/>
  <c r="C15" i="22"/>
  <c r="B15" i="20" l="1"/>
  <c r="B14" i="20"/>
  <c r="C18" i="12"/>
  <c r="D60" i="12"/>
  <c r="C66" i="12"/>
  <c r="J10" i="26"/>
  <c r="D14" i="26"/>
  <c r="O22" i="14" l="1"/>
  <c r="C9" i="20" l="1"/>
  <c r="C20" i="12"/>
  <c r="C54" i="12"/>
  <c r="C42" i="12"/>
  <c r="D8" i="25"/>
  <c r="C7" i="17" l="1"/>
  <c r="C6" i="17"/>
  <c r="C7" i="16"/>
  <c r="C6" i="16"/>
  <c r="C6" i="14"/>
  <c r="L12" i="15" l="1"/>
  <c r="C7" i="14" l="1"/>
  <c r="O28" i="17" l="1"/>
  <c r="P28" i="17" s="1"/>
  <c r="Q28" i="17" s="1" a="1"/>
  <c r="Q28" i="17" s="1"/>
  <c r="O27" i="17"/>
  <c r="P27" i="17" s="1"/>
  <c r="Q27" i="17" s="1" a="1"/>
  <c r="Q27" i="17" s="1"/>
  <c r="O26" i="17"/>
  <c r="P26" i="17" s="1"/>
  <c r="Q26" i="17" s="1" a="1"/>
  <c r="Q26" i="17" s="1"/>
  <c r="O25" i="17"/>
  <c r="P25" i="17" s="1"/>
  <c r="Q25" i="17" s="1" a="1"/>
  <c r="Q25" i="17" s="1"/>
  <c r="O24" i="17"/>
  <c r="P24" i="17" s="1"/>
  <c r="Q24" i="17" s="1" a="1"/>
  <c r="Q24" i="17" s="1"/>
  <c r="O23" i="17"/>
  <c r="O22" i="17"/>
  <c r="P22" i="17" s="1"/>
  <c r="O128" i="16"/>
  <c r="J10" i="23"/>
  <c r="D40" i="20" l="1"/>
  <c r="H40" i="20" s="1"/>
  <c r="L5" i="15" l="1"/>
  <c r="I18" i="15" l="1"/>
  <c r="H30" i="15"/>
  <c r="L11" i="19" l="1"/>
  <c r="G6" i="19"/>
  <c r="D24" i="22" l="1"/>
  <c r="AL15" i="19" l="1"/>
  <c r="D38" i="12" l="1"/>
  <c r="C40" i="12"/>
  <c r="D81" i="12"/>
  <c r="D73" i="12"/>
  <c r="D72" i="12"/>
  <c r="D48" i="12"/>
  <c r="AG11" i="19" l="1"/>
  <c r="AD11" i="19"/>
  <c r="AA11" i="19"/>
  <c r="X11" i="19"/>
  <c r="U11" i="19"/>
  <c r="R11" i="19"/>
  <c r="P21" i="14" l="1"/>
  <c r="O21" i="14"/>
  <c r="N21" i="14"/>
  <c r="O21" i="17"/>
  <c r="N21" i="17"/>
  <c r="O21" i="16"/>
  <c r="N21" i="16"/>
  <c r="F6" i="19"/>
  <c r="J33" i="19" l="1"/>
  <c r="J34" i="19"/>
  <c r="M19" i="19"/>
  <c r="G12" i="19"/>
  <c r="M39" i="19"/>
  <c r="J37" i="19"/>
  <c r="D14" i="23"/>
  <c r="L18" i="15" l="1"/>
  <c r="H20" i="22"/>
  <c r="K20" i="22" s="1"/>
  <c r="D32" i="12" l="1"/>
  <c r="D31" i="12"/>
  <c r="D30" i="12"/>
  <c r="D28" i="12"/>
  <c r="D29" i="12"/>
  <c r="K8" i="25" l="1"/>
  <c r="D17" i="25"/>
  <c r="P21" i="16"/>
  <c r="AJ19" i="19"/>
  <c r="O11" i="19" s="1"/>
  <c r="O40" i="20" l="1"/>
  <c r="L36" i="15"/>
  <c r="G102" i="19"/>
  <c r="G101" i="19"/>
  <c r="G100" i="19"/>
  <c r="G99" i="19"/>
  <c r="G98" i="19"/>
  <c r="G97" i="19"/>
  <c r="G96" i="19"/>
  <c r="G95" i="19"/>
  <c r="G94" i="19"/>
  <c r="G93" i="19"/>
  <c r="G92" i="19"/>
  <c r="G91" i="19"/>
  <c r="G90" i="19"/>
  <c r="G89" i="19"/>
  <c r="G88" i="19"/>
  <c r="G87" i="19"/>
  <c r="G86" i="19"/>
  <c r="G85" i="19"/>
  <c r="G84" i="19"/>
  <c r="G83" i="19"/>
  <c r="G82" i="19"/>
  <c r="G81" i="19"/>
  <c r="G80" i="19"/>
  <c r="G79" i="19"/>
  <c r="G78" i="19"/>
  <c r="G77" i="19"/>
  <c r="G76" i="19"/>
  <c r="G75" i="19"/>
  <c r="G74" i="19"/>
  <c r="G73" i="19"/>
  <c r="G72" i="19"/>
  <c r="G71" i="19"/>
  <c r="G70" i="19"/>
  <c r="G69" i="19"/>
  <c r="G68" i="19"/>
  <c r="G67" i="19"/>
  <c r="G66" i="19"/>
  <c r="G65" i="19"/>
  <c r="G64" i="19"/>
  <c r="G63" i="19"/>
  <c r="G62" i="19"/>
  <c r="G61" i="19"/>
  <c r="G60" i="19"/>
  <c r="G59" i="19"/>
  <c r="G58" i="19"/>
  <c r="G57" i="19"/>
  <c r="G56" i="19"/>
  <c r="G55" i="19"/>
  <c r="G54" i="19"/>
  <c r="G53" i="19"/>
  <c r="G52" i="19"/>
  <c r="G51" i="19"/>
  <c r="G50" i="19"/>
  <c r="G49" i="19"/>
  <c r="G48" i="19"/>
  <c r="G47" i="19"/>
  <c r="G46" i="19"/>
  <c r="G45" i="19"/>
  <c r="G44" i="19"/>
  <c r="G43" i="19"/>
  <c r="G42" i="19"/>
  <c r="G41" i="19"/>
  <c r="G40" i="19"/>
  <c r="G39" i="19"/>
  <c r="G38" i="19"/>
  <c r="G37" i="19"/>
  <c r="G36" i="19"/>
  <c r="G35" i="19"/>
  <c r="G34" i="19"/>
  <c r="G33" i="19"/>
  <c r="G32" i="19"/>
  <c r="G31" i="19"/>
  <c r="G30" i="19"/>
  <c r="G29" i="19"/>
  <c r="G28" i="19"/>
  <c r="G27" i="19"/>
  <c r="G26" i="19"/>
  <c r="G25" i="19"/>
  <c r="G24" i="19"/>
  <c r="G23" i="19"/>
  <c r="G22" i="19"/>
  <c r="G21" i="19"/>
  <c r="G20" i="19"/>
  <c r="G19" i="19"/>
  <c r="G18" i="19"/>
  <c r="G17" i="19"/>
  <c r="G16" i="19"/>
  <c r="G15" i="19"/>
  <c r="G14" i="19"/>
  <c r="G13" i="19"/>
  <c r="AI13" i="19"/>
  <c r="AI14" i="19" s="1"/>
  <c r="AI15" i="19" s="1"/>
  <c r="AI16" i="19" s="1"/>
  <c r="AI17" i="19" s="1"/>
  <c r="AI18" i="19" s="1"/>
  <c r="J11" i="20" l="1"/>
  <c r="J10" i="20"/>
  <c r="J9" i="20"/>
  <c r="C17" i="20"/>
  <c r="A10" i="20"/>
  <c r="C10" i="20" s="1"/>
  <c r="C27" i="20" l="1"/>
  <c r="A11" i="20"/>
  <c r="C11" i="20" s="1"/>
  <c r="C36" i="20" l="1"/>
  <c r="S47" i="19" l="1"/>
  <c r="E16" i="16"/>
  <c r="E15" i="16"/>
  <c r="E16" i="14"/>
  <c r="E15" i="14"/>
  <c r="F598" i="16" l="1"/>
  <c r="F604" i="16"/>
  <c r="F620" i="16"/>
  <c r="F626" i="16"/>
  <c r="F632" i="16"/>
  <c r="F651" i="16"/>
  <c r="F655" i="16"/>
  <c r="F658" i="16"/>
  <c r="F661" i="16"/>
  <c r="F668" i="16"/>
  <c r="F674" i="16"/>
  <c r="F681" i="16"/>
  <c r="F688" i="16"/>
  <c r="F692" i="16"/>
  <c r="F694" i="16"/>
  <c r="F699" i="16"/>
  <c r="F706" i="16"/>
  <c r="F713" i="16"/>
  <c r="F715" i="16"/>
  <c r="F728" i="16"/>
  <c r="F737" i="16"/>
  <c r="F756" i="16"/>
  <c r="F764" i="16"/>
  <c r="F774" i="16"/>
  <c r="F781" i="16"/>
  <c r="F795" i="16"/>
  <c r="F813" i="16"/>
  <c r="F822" i="16"/>
  <c r="F838" i="16"/>
  <c r="F840" i="16"/>
  <c r="F849" i="16"/>
  <c r="F854" i="16"/>
  <c r="F856" i="16"/>
  <c r="F861" i="16"/>
  <c r="F866" i="16"/>
  <c r="F871" i="16"/>
  <c r="F881" i="16"/>
  <c r="F886" i="16"/>
  <c r="F894" i="16"/>
  <c r="F899" i="16"/>
  <c r="F902" i="16"/>
  <c r="F904" i="16"/>
  <c r="F603" i="16"/>
  <c r="F614" i="16"/>
  <c r="F617" i="16"/>
  <c r="F623" i="16"/>
  <c r="F641" i="16"/>
  <c r="F644" i="16"/>
  <c r="F648" i="16"/>
  <c r="F667" i="16"/>
  <c r="F671" i="16"/>
  <c r="F676" i="16"/>
  <c r="F696" i="16"/>
  <c r="F708" i="16"/>
  <c r="F717" i="16"/>
  <c r="F719" i="16"/>
  <c r="F739" i="16"/>
  <c r="F741" i="16"/>
  <c r="F743" i="16"/>
  <c r="F745" i="16"/>
  <c r="F748" i="16"/>
  <c r="F750" i="16"/>
  <c r="F752" i="16"/>
  <c r="F755" i="16"/>
  <c r="F759" i="16"/>
  <c r="F763" i="16"/>
  <c r="F767" i="16"/>
  <c r="F771" i="16"/>
  <c r="F784" i="16"/>
  <c r="F790" i="16"/>
  <c r="F797" i="16"/>
  <c r="F806" i="16"/>
  <c r="F815" i="16"/>
  <c r="F824" i="16"/>
  <c r="F831" i="16"/>
  <c r="F842" i="16"/>
  <c r="F858" i="16"/>
  <c r="F863" i="16"/>
  <c r="F868" i="16"/>
  <c r="F883" i="16"/>
  <c r="F888" i="16"/>
  <c r="F600" i="16"/>
  <c r="F607" i="16"/>
  <c r="F610" i="16"/>
  <c r="F628" i="16"/>
  <c r="F631" i="16"/>
  <c r="F634" i="16"/>
  <c r="F637" i="16"/>
  <c r="F654" i="16"/>
  <c r="F660" i="16"/>
  <c r="F664" i="16"/>
  <c r="F683" i="16"/>
  <c r="F691" i="16"/>
  <c r="F701" i="16"/>
  <c r="F703" i="16"/>
  <c r="F730" i="16"/>
  <c r="F732" i="16"/>
  <c r="F734" i="16"/>
  <c r="F762" i="16"/>
  <c r="F770" i="16"/>
  <c r="F777" i="16"/>
  <c r="F787" i="16"/>
  <c r="F792" i="16"/>
  <c r="F799" i="16"/>
  <c r="F801" i="16"/>
  <c r="F808" i="16"/>
  <c r="F817" i="16"/>
  <c r="F826" i="16"/>
  <c r="F828" i="16"/>
  <c r="F833" i="16"/>
  <c r="F844" i="16"/>
  <c r="F851" i="16"/>
  <c r="F870" i="16"/>
  <c r="F873" i="16"/>
  <c r="F613" i="16"/>
  <c r="F619" i="16"/>
  <c r="F622" i="16"/>
  <c r="F625" i="16"/>
  <c r="F643" i="16"/>
  <c r="F647" i="16"/>
  <c r="F650" i="16"/>
  <c r="F653" i="16"/>
  <c r="F657" i="16"/>
  <c r="F673" i="16"/>
  <c r="F678" i="16"/>
  <c r="F680" i="16"/>
  <c r="F685" i="16"/>
  <c r="F687" i="16"/>
  <c r="F698" i="16"/>
  <c r="F710" i="16"/>
  <c r="F721" i="16"/>
  <c r="F723" i="16"/>
  <c r="F725" i="16"/>
  <c r="F736" i="16"/>
  <c r="F754" i="16"/>
  <c r="F758" i="16"/>
  <c r="F766" i="16"/>
  <c r="F773" i="16"/>
  <c r="F780" i="16"/>
  <c r="F803" i="16"/>
  <c r="F810" i="16"/>
  <c r="F812" i="16"/>
  <c r="F819" i="16"/>
  <c r="F821" i="16"/>
  <c r="F835" i="16"/>
  <c r="F837" i="16"/>
  <c r="F846" i="16"/>
  <c r="F853" i="16"/>
  <c r="F860" i="16"/>
  <c r="F865" i="16"/>
  <c r="F875" i="16"/>
  <c r="F878" i="16"/>
  <c r="F885" i="16"/>
  <c r="F893" i="16"/>
  <c r="F898" i="16"/>
  <c r="F906" i="16"/>
  <c r="F602" i="16"/>
  <c r="F616" i="16"/>
  <c r="F630" i="16"/>
  <c r="F640" i="16"/>
  <c r="F666" i="16"/>
  <c r="F670" i="16"/>
  <c r="F690" i="16"/>
  <c r="F693" i="16"/>
  <c r="F705" i="16"/>
  <c r="F707" i="16"/>
  <c r="F712" i="16"/>
  <c r="F714" i="16"/>
  <c r="F727" i="16"/>
  <c r="F747" i="16"/>
  <c r="F783" i="16"/>
  <c r="F786" i="16"/>
  <c r="F789" i="16"/>
  <c r="F794" i="16"/>
  <c r="F796" i="16"/>
  <c r="F805" i="16"/>
  <c r="F839" i="16"/>
  <c r="F841" i="16"/>
  <c r="F848" i="16"/>
  <c r="F855" i="16"/>
  <c r="F857" i="16"/>
  <c r="F880" i="16"/>
  <c r="F887" i="16"/>
  <c r="F892" i="16"/>
  <c r="F599" i="16"/>
  <c r="F606" i="16"/>
  <c r="F609" i="16"/>
  <c r="F612" i="16"/>
  <c r="F621" i="16"/>
  <c r="F627" i="16"/>
  <c r="F633" i="16"/>
  <c r="F636" i="16"/>
  <c r="F646" i="16"/>
  <c r="F652" i="16"/>
  <c r="F659" i="16"/>
  <c r="F663" i="16"/>
  <c r="F675" i="16"/>
  <c r="F682" i="16"/>
  <c r="F695" i="16"/>
  <c r="F709" i="16"/>
  <c r="F716" i="16"/>
  <c r="F718" i="16"/>
  <c r="F720" i="16"/>
  <c r="F729" i="16"/>
  <c r="F738" i="16"/>
  <c r="F740" i="16"/>
  <c r="F742" i="16"/>
  <c r="F744" i="16"/>
  <c r="F749" i="16"/>
  <c r="F751" i="16"/>
  <c r="F761" i="16"/>
  <c r="F769" i="16"/>
  <c r="F776" i="16"/>
  <c r="F782" i="16"/>
  <c r="F807" i="16"/>
  <c r="F814" i="16"/>
  <c r="F823" i="16"/>
  <c r="F825" i="16"/>
  <c r="F830" i="16"/>
  <c r="F832" i="16"/>
  <c r="F843" i="16"/>
  <c r="F850" i="16"/>
  <c r="F862" i="16"/>
  <c r="F867" i="16"/>
  <c r="F869" i="16"/>
  <c r="F882" i="16"/>
  <c r="F889" i="16"/>
  <c r="F895" i="16"/>
  <c r="F605" i="16"/>
  <c r="F615" i="16"/>
  <c r="F618" i="16"/>
  <c r="F624" i="16"/>
  <c r="F639" i="16"/>
  <c r="F642" i="16"/>
  <c r="F649" i="16"/>
  <c r="F656" i="16"/>
  <c r="F669" i="16"/>
  <c r="F672" i="16"/>
  <c r="F677" i="16"/>
  <c r="F689" i="16"/>
  <c r="F700" i="16"/>
  <c r="F702" i="16"/>
  <c r="F704" i="16"/>
  <c r="F731" i="16"/>
  <c r="F733" i="16"/>
  <c r="F735" i="16"/>
  <c r="F746" i="16"/>
  <c r="F757" i="16"/>
  <c r="F760" i="16"/>
  <c r="F765" i="16"/>
  <c r="F768" i="16"/>
  <c r="F772" i="16"/>
  <c r="F779" i="16"/>
  <c r="F791" i="16"/>
  <c r="F798" i="16"/>
  <c r="F800" i="16"/>
  <c r="F809" i="16"/>
  <c r="F816" i="16"/>
  <c r="F827" i="16"/>
  <c r="F845" i="16"/>
  <c r="F852" i="16"/>
  <c r="F859" i="16"/>
  <c r="F872" i="16"/>
  <c r="F877" i="16"/>
  <c r="F884" i="16"/>
  <c r="F686" i="16"/>
  <c r="F697" i="16"/>
  <c r="F724" i="16"/>
  <c r="F788" i="16"/>
  <c r="F804" i="16"/>
  <c r="F811" i="16"/>
  <c r="F818" i="16"/>
  <c r="F847" i="16"/>
  <c r="F876" i="16"/>
  <c r="F900" i="16"/>
  <c r="F908" i="16"/>
  <c r="F915" i="16"/>
  <c r="F927" i="16"/>
  <c r="F930" i="16"/>
  <c r="F951" i="16"/>
  <c r="F956" i="16"/>
  <c r="F958" i="16"/>
  <c r="F963" i="16"/>
  <c r="F977" i="16"/>
  <c r="F1029" i="16"/>
  <c r="F1034" i="16"/>
  <c r="F1065" i="16"/>
  <c r="F1068" i="16"/>
  <c r="F1074" i="16"/>
  <c r="F1077" i="16"/>
  <c r="F1082" i="16"/>
  <c r="F1087" i="16"/>
  <c r="F1104" i="16"/>
  <c r="F1109" i="16"/>
  <c r="F1114" i="16"/>
  <c r="F1119" i="16"/>
  <c r="F1134" i="16"/>
  <c r="F601" i="16"/>
  <c r="F629" i="16"/>
  <c r="F635" i="16"/>
  <c r="F679" i="16"/>
  <c r="F684" i="16"/>
  <c r="F722" i="16"/>
  <c r="F802" i="16"/>
  <c r="F874" i="16"/>
  <c r="F910" i="16"/>
  <c r="F912" i="16"/>
  <c r="F929" i="16"/>
  <c r="F932" i="16"/>
  <c r="F934" i="16"/>
  <c r="F939" i="16"/>
  <c r="F953" i="16"/>
  <c r="F960" i="16"/>
  <c r="F965" i="16"/>
  <c r="F970" i="16"/>
  <c r="F1018" i="16"/>
  <c r="F1021" i="16"/>
  <c r="F1026" i="16"/>
  <c r="F1036" i="16"/>
  <c r="F1041" i="16"/>
  <c r="F1044" i="16"/>
  <c r="F1053" i="16"/>
  <c r="F1056" i="16"/>
  <c r="F1059" i="16"/>
  <c r="F1062" i="16"/>
  <c r="F1084" i="16"/>
  <c r="F1089" i="16"/>
  <c r="F1094" i="16"/>
  <c r="F1099" i="16"/>
  <c r="F1116" i="16"/>
  <c r="F1121" i="16"/>
  <c r="F1126" i="16"/>
  <c r="F1131" i="16"/>
  <c r="F1136" i="16"/>
  <c r="F1139" i="16"/>
  <c r="F1146" i="16"/>
  <c r="F608" i="16"/>
  <c r="F645" i="16"/>
  <c r="F665" i="16"/>
  <c r="F778" i="16"/>
  <c r="F793" i="16"/>
  <c r="F890" i="16"/>
  <c r="F896" i="16"/>
  <c r="F917" i="16"/>
  <c r="F919" i="16"/>
  <c r="F922" i="16"/>
  <c r="F936" i="16"/>
  <c r="F941" i="16"/>
  <c r="F946" i="16"/>
  <c r="F967" i="16"/>
  <c r="F972" i="16"/>
  <c r="F974" i="16"/>
  <c r="F979" i="16"/>
  <c r="F981" i="16"/>
  <c r="F983" i="16"/>
  <c r="F985" i="16"/>
  <c r="F987" i="16"/>
  <c r="F989" i="16"/>
  <c r="F991" i="16"/>
  <c r="F993" i="16"/>
  <c r="F995" i="16"/>
  <c r="F997" i="16"/>
  <c r="F999" i="16"/>
  <c r="F1001" i="16"/>
  <c r="F1003" i="16"/>
  <c r="F1005" i="16"/>
  <c r="F1007" i="16"/>
  <c r="F1009" i="16"/>
  <c r="F1011" i="16"/>
  <c r="F1013" i="16"/>
  <c r="F1023" i="16"/>
  <c r="F1031" i="16"/>
  <c r="F1033" i="16"/>
  <c r="F1047" i="16"/>
  <c r="F1050" i="16"/>
  <c r="F1070" i="16"/>
  <c r="F1073" i="16"/>
  <c r="F1079" i="16"/>
  <c r="F1096" i="16"/>
  <c r="F1101" i="16"/>
  <c r="F1106" i="16"/>
  <c r="F1111" i="16"/>
  <c r="F1128" i="16"/>
  <c r="F785" i="16"/>
  <c r="F905" i="16"/>
  <c r="F907" i="16"/>
  <c r="F921" i="16"/>
  <c r="F924" i="16"/>
  <c r="F926" i="16"/>
  <c r="F943" i="16"/>
  <c r="F948" i="16"/>
  <c r="F950" i="16"/>
  <c r="F955" i="16"/>
  <c r="F969" i="16"/>
  <c r="F976" i="16"/>
  <c r="F1015" i="16"/>
  <c r="F1017" i="16"/>
  <c r="F1025" i="16"/>
  <c r="F1028" i="16"/>
  <c r="F1038" i="16"/>
  <c r="F1055" i="16"/>
  <c r="F1064" i="16"/>
  <c r="F1067" i="16"/>
  <c r="F1076" i="16"/>
  <c r="F1081" i="16"/>
  <c r="F1086" i="16"/>
  <c r="F1091" i="16"/>
  <c r="F1108" i="16"/>
  <c r="F1113" i="16"/>
  <c r="F1118" i="16"/>
  <c r="F1123" i="16"/>
  <c r="F1133" i="16"/>
  <c r="F1138" i="16"/>
  <c r="F1143" i="16"/>
  <c r="F829" i="16"/>
  <c r="F879" i="16"/>
  <c r="F903" i="16"/>
  <c r="F914" i="16"/>
  <c r="F928" i="16"/>
  <c r="F931" i="16"/>
  <c r="F945" i="16"/>
  <c r="F952" i="16"/>
  <c r="F957" i="16"/>
  <c r="F962" i="16"/>
  <c r="F1035" i="16"/>
  <c r="F1040" i="16"/>
  <c r="F1043" i="16"/>
  <c r="F1046" i="16"/>
  <c r="F1049" i="16"/>
  <c r="F1052" i="16"/>
  <c r="F1058" i="16"/>
  <c r="F1061" i="16"/>
  <c r="F1088" i="16"/>
  <c r="F1093" i="16"/>
  <c r="F1098" i="16"/>
  <c r="F1103" i="16"/>
  <c r="F611" i="16"/>
  <c r="F662" i="16"/>
  <c r="F711" i="16"/>
  <c r="F753" i="16"/>
  <c r="F775" i="16"/>
  <c r="F834" i="16"/>
  <c r="F891" i="16"/>
  <c r="F897" i="16"/>
  <c r="F913" i="16"/>
  <c r="F918" i="16"/>
  <c r="F920" i="16"/>
  <c r="F923" i="16"/>
  <c r="F935" i="16"/>
  <c r="F940" i="16"/>
  <c r="F942" i="16"/>
  <c r="F947" i="16"/>
  <c r="F961" i="16"/>
  <c r="F968" i="16"/>
  <c r="F973" i="16"/>
  <c r="F978" i="16"/>
  <c r="F980" i="16"/>
  <c r="F982" i="16"/>
  <c r="F984" i="16"/>
  <c r="F986" i="16"/>
  <c r="F988" i="16"/>
  <c r="F990" i="16"/>
  <c r="F992" i="16"/>
  <c r="F994" i="16"/>
  <c r="F996" i="16"/>
  <c r="F998" i="16"/>
  <c r="F1000" i="16"/>
  <c r="F1002" i="16"/>
  <c r="F1004" i="16"/>
  <c r="F1006" i="16"/>
  <c r="F1008" i="16"/>
  <c r="F1010" i="16"/>
  <c r="F1012" i="16"/>
  <c r="F1014" i="16"/>
  <c r="F1022" i="16"/>
  <c r="F1024" i="16"/>
  <c r="F1032" i="16"/>
  <c r="F1037" i="16"/>
  <c r="F1042" i="16"/>
  <c r="F1045" i="16"/>
  <c r="F1054" i="16"/>
  <c r="F1057" i="16"/>
  <c r="F1063" i="16"/>
  <c r="F1066" i="16"/>
  <c r="F1080" i="16"/>
  <c r="F1085" i="16"/>
  <c r="F1090" i="16"/>
  <c r="F1095" i="16"/>
  <c r="F1112" i="16"/>
  <c r="F1117" i="16"/>
  <c r="F1122" i="16"/>
  <c r="F1127" i="16"/>
  <c r="F1132" i="16"/>
  <c r="F1137" i="16"/>
  <c r="F1140" i="16"/>
  <c r="F1142" i="16"/>
  <c r="F1149" i="16"/>
  <c r="F1151" i="16"/>
  <c r="F726" i="16"/>
  <c r="F820" i="16"/>
  <c r="F864" i="16"/>
  <c r="F925" i="16"/>
  <c r="F937" i="16"/>
  <c r="F944" i="16"/>
  <c r="F949" i="16"/>
  <c r="F954" i="16"/>
  <c r="F975" i="16"/>
  <c r="F638" i="16"/>
  <c r="F901" i="16"/>
  <c r="F911" i="16"/>
  <c r="F1097" i="16"/>
  <c r="F1156" i="16"/>
  <c r="F1158" i="16"/>
  <c r="F1163" i="16"/>
  <c r="F1172" i="16"/>
  <c r="F1177" i="16"/>
  <c r="F1180" i="16"/>
  <c r="F1182" i="16"/>
  <c r="F909" i="16"/>
  <c r="F916" i="16"/>
  <c r="F1060" i="16"/>
  <c r="F1069" i="16"/>
  <c r="F1071" i="16"/>
  <c r="F1110" i="16"/>
  <c r="F1115" i="16"/>
  <c r="F1124" i="16"/>
  <c r="F1145" i="16"/>
  <c r="F1147" i="16"/>
  <c r="F1153" i="16"/>
  <c r="F1165" i="16"/>
  <c r="F1167" i="16"/>
  <c r="F1189" i="16"/>
  <c r="F1197" i="16"/>
  <c r="F1206" i="16"/>
  <c r="F1208" i="16"/>
  <c r="F1239" i="16"/>
  <c r="F1246" i="16"/>
  <c r="F1253" i="16"/>
  <c r="F1262" i="16"/>
  <c r="F1264" i="16"/>
  <c r="F1275" i="16"/>
  <c r="F1286" i="16"/>
  <c r="F1297" i="16"/>
  <c r="F1300" i="16"/>
  <c r="F1303" i="16"/>
  <c r="F1313" i="16"/>
  <c r="F1321" i="16"/>
  <c r="F1329" i="16"/>
  <c r="F1337" i="16"/>
  <c r="F1345" i="16"/>
  <c r="F1353" i="16"/>
  <c r="F1361" i="16"/>
  <c r="F1369" i="16"/>
  <c r="F1371" i="16"/>
  <c r="F1373" i="16"/>
  <c r="F1378" i="16"/>
  <c r="F1380" i="16"/>
  <c r="F1385" i="16"/>
  <c r="F1387" i="16"/>
  <c r="F1389" i="16"/>
  <c r="F1394" i="16"/>
  <c r="F1396" i="16"/>
  <c r="F1401" i="16"/>
  <c r="F1403" i="16"/>
  <c r="F1405" i="16"/>
  <c r="F1410" i="16"/>
  <c r="F1412" i="16"/>
  <c r="F1417" i="16"/>
  <c r="F1426" i="16"/>
  <c r="F1441" i="16"/>
  <c r="F1448" i="16"/>
  <c r="F1455" i="16"/>
  <c r="F1470" i="16"/>
  <c r="F1482" i="16"/>
  <c r="F1487" i="16"/>
  <c r="F1494" i="16"/>
  <c r="F933" i="16"/>
  <c r="F1048" i="16"/>
  <c r="F1120" i="16"/>
  <c r="F1160" i="16"/>
  <c r="F1169" i="16"/>
  <c r="F1174" i="16"/>
  <c r="F1184" i="16"/>
  <c r="F1191" i="16"/>
  <c r="F1199" i="16"/>
  <c r="F1201" i="16"/>
  <c r="F1210" i="16"/>
  <c r="F1212" i="16"/>
  <c r="F1214" i="16"/>
  <c r="F1216" i="16"/>
  <c r="F1241" i="16"/>
  <c r="F1255" i="16"/>
  <c r="F1266" i="16"/>
  <c r="F1277" i="16"/>
  <c r="F1294" i="16"/>
  <c r="F1305" i="16"/>
  <c r="F1310" i="16"/>
  <c r="F1318" i="16"/>
  <c r="F1326" i="16"/>
  <c r="F1334" i="16"/>
  <c r="F1342" i="16"/>
  <c r="F1350" i="16"/>
  <c r="F1358" i="16"/>
  <c r="F1366" i="16"/>
  <c r="F1382" i="16"/>
  <c r="F1398" i="16"/>
  <c r="F1414" i="16"/>
  <c r="F1419" i="16"/>
  <c r="F1436" i="16"/>
  <c r="F1450" i="16"/>
  <c r="F1460" i="16"/>
  <c r="F1465" i="16"/>
  <c r="F1472" i="16"/>
  <c r="F1477" i="16"/>
  <c r="F1479" i="16"/>
  <c r="F1489" i="16"/>
  <c r="F959" i="16"/>
  <c r="F966" i="16"/>
  <c r="F971" i="16"/>
  <c r="F1027" i="16"/>
  <c r="F1075" i="16"/>
  <c r="F1130" i="16"/>
  <c r="F1141" i="16"/>
  <c r="F1155" i="16"/>
  <c r="F1162" i="16"/>
  <c r="F1171" i="16"/>
  <c r="F1179" i="16"/>
  <c r="F1186" i="16"/>
  <c r="F1194" i="16"/>
  <c r="F1218" i="16"/>
  <c r="F1220" i="16"/>
  <c r="F1222" i="16"/>
  <c r="F1224" i="16"/>
  <c r="F1226" i="16"/>
  <c r="F1228" i="16"/>
  <c r="F1230" i="16"/>
  <c r="F1232" i="16"/>
  <c r="F1234" i="16"/>
  <c r="F1236" i="16"/>
  <c r="F1243" i="16"/>
  <c r="F1248" i="16"/>
  <c r="F1257" i="16"/>
  <c r="F1259" i="16"/>
  <c r="F1268" i="16"/>
  <c r="F1270" i="16"/>
  <c r="F1279" i="16"/>
  <c r="F1288" i="16"/>
  <c r="F1291" i="16"/>
  <c r="F1302" i="16"/>
  <c r="F1307" i="16"/>
  <c r="F1315" i="16"/>
  <c r="F1323" i="16"/>
  <c r="F1331" i="16"/>
  <c r="F1339" i="16"/>
  <c r="F1347" i="16"/>
  <c r="F1355" i="16"/>
  <c r="F1363" i="16"/>
  <c r="F1375" i="16"/>
  <c r="F1391" i="16"/>
  <c r="F1407" i="16"/>
  <c r="F1421" i="16"/>
  <c r="F1428" i="16"/>
  <c r="F1438" i="16"/>
  <c r="F1443" i="16"/>
  <c r="F1445" i="16"/>
  <c r="F1462" i="16"/>
  <c r="F1481" i="16"/>
  <c r="F1484" i="16"/>
  <c r="F836" i="16"/>
  <c r="F964" i="16"/>
  <c r="F1016" i="16"/>
  <c r="F1020" i="16"/>
  <c r="F1092" i="16"/>
  <c r="F1100" i="16"/>
  <c r="F1102" i="16"/>
  <c r="F1157" i="16"/>
  <c r="F1176" i="16"/>
  <c r="F1181" i="16"/>
  <c r="F1188" i="16"/>
  <c r="F1203" i="16"/>
  <c r="F1205" i="16"/>
  <c r="F1238" i="16"/>
  <c r="F1250" i="16"/>
  <c r="F1252" i="16"/>
  <c r="F1261" i="16"/>
  <c r="F1272" i="16"/>
  <c r="F1281" i="16"/>
  <c r="F1283" i="16"/>
  <c r="F1285" i="16"/>
  <c r="F1296" i="16"/>
  <c r="F1299" i="16"/>
  <c r="F1312" i="16"/>
  <c r="F1320" i="16"/>
  <c r="F1328" i="16"/>
  <c r="F1336" i="16"/>
  <c r="F1344" i="16"/>
  <c r="F1352" i="16"/>
  <c r="F1360" i="16"/>
  <c r="F1368" i="16"/>
  <c r="F1384" i="16"/>
  <c r="F1400" i="16"/>
  <c r="F1416" i="16"/>
  <c r="F1423" i="16"/>
  <c r="F1430" i="16"/>
  <c r="F1433" i="16"/>
  <c r="F1440" i="16"/>
  <c r="F1447" i="16"/>
  <c r="F1452" i="16"/>
  <c r="F1457" i="16"/>
  <c r="F1464" i="16"/>
  <c r="F1467" i="16"/>
  <c r="F1469" i="16"/>
  <c r="F1474" i="16"/>
  <c r="F938" i="16"/>
  <c r="F1078" i="16"/>
  <c r="F1083" i="16"/>
  <c r="F1135" i="16"/>
  <c r="F1144" i="16"/>
  <c r="F1150" i="16"/>
  <c r="F1152" i="16"/>
  <c r="F1159" i="16"/>
  <c r="F1164" i="16"/>
  <c r="F1166" i="16"/>
  <c r="F1173" i="16"/>
  <c r="F1178" i="16"/>
  <c r="F1183" i="16"/>
  <c r="F1190" i="16"/>
  <c r="F1193" i="16"/>
  <c r="F1196" i="16"/>
  <c r="F1207" i="16"/>
  <c r="F1209" i="16"/>
  <c r="F1240" i="16"/>
  <c r="F1245" i="16"/>
  <c r="F1254" i="16"/>
  <c r="F1263" i="16"/>
  <c r="F1265" i="16"/>
  <c r="F1274" i="16"/>
  <c r="F1290" i="16"/>
  <c r="F1293" i="16"/>
  <c r="F1309" i="16"/>
  <c r="F1317" i="16"/>
  <c r="F1325" i="16"/>
  <c r="F1333" i="16"/>
  <c r="F1341" i="16"/>
  <c r="F1349" i="16"/>
  <c r="F1357" i="16"/>
  <c r="F1365" i="16"/>
  <c r="F1370" i="16"/>
  <c r="F1372" i="16"/>
  <c r="F1377" i="16"/>
  <c r="F1379" i="16"/>
  <c r="F1381" i="16"/>
  <c r="F1386" i="16"/>
  <c r="F1388" i="16"/>
  <c r="F1393" i="16"/>
  <c r="F1395" i="16"/>
  <c r="F1397" i="16"/>
  <c r="F1402" i="16"/>
  <c r="F1404" i="16"/>
  <c r="F1409" i="16"/>
  <c r="F1411" i="16"/>
  <c r="F1413" i="16"/>
  <c r="F1425" i="16"/>
  <c r="F1432" i="16"/>
  <c r="F1442" i="16"/>
  <c r="F1454" i="16"/>
  <c r="F1471" i="16"/>
  <c r="F1476" i="16"/>
  <c r="F1483" i="16"/>
  <c r="F1495" i="16"/>
  <c r="F1497" i="16"/>
  <c r="F1125" i="16"/>
  <c r="F1129" i="16"/>
  <c r="F1148" i="16"/>
  <c r="F1154" i="16"/>
  <c r="F1161" i="16"/>
  <c r="F1168" i="16"/>
  <c r="F1185" i="16"/>
  <c r="F1198" i="16"/>
  <c r="F1200" i="16"/>
  <c r="F1211" i="16"/>
  <c r="F1213" i="16"/>
  <c r="F1215" i="16"/>
  <c r="F1217" i="16"/>
  <c r="F1247" i="16"/>
  <c r="F1256" i="16"/>
  <c r="F1267" i="16"/>
  <c r="F1276" i="16"/>
  <c r="F1278" i="16"/>
  <c r="F1287" i="16"/>
  <c r="F1298" i="16"/>
  <c r="F1301" i="16"/>
  <c r="F1304" i="16"/>
  <c r="F1314" i="16"/>
  <c r="F1322" i="16"/>
  <c r="F1330" i="16"/>
  <c r="F1338" i="16"/>
  <c r="F1346" i="16"/>
  <c r="F1354" i="16"/>
  <c r="F1362" i="16"/>
  <c r="F1374" i="16"/>
  <c r="F1390" i="16"/>
  <c r="F1406" i="16"/>
  <c r="F1418" i="16"/>
  <c r="F1420" i="16"/>
  <c r="F1435" i="16"/>
  <c r="F1437" i="16"/>
  <c r="F1449" i="16"/>
  <c r="F1456" i="16"/>
  <c r="F1459" i="16"/>
  <c r="F1461" i="16"/>
  <c r="F1466" i="16"/>
  <c r="F1478" i="16"/>
  <c r="F1488" i="16"/>
  <c r="F1030" i="16"/>
  <c r="F1039" i="16"/>
  <c r="F1227" i="16"/>
  <c r="F1249" i="16"/>
  <c r="F1282" i="16"/>
  <c r="F1295" i="16"/>
  <c r="F1306" i="16"/>
  <c r="F1332" i="16"/>
  <c r="F1343" i="16"/>
  <c r="F1367" i="16"/>
  <c r="F1463" i="16"/>
  <c r="F1498" i="16"/>
  <c r="F1519" i="16"/>
  <c r="F1531" i="16"/>
  <c r="F1536" i="16"/>
  <c r="F1543" i="16"/>
  <c r="F1574" i="16"/>
  <c r="F1579" i="16"/>
  <c r="F1584" i="16"/>
  <c r="F1586" i="16"/>
  <c r="F1588" i="16"/>
  <c r="F1595" i="16"/>
  <c r="F1597" i="16"/>
  <c r="F1613" i="16"/>
  <c r="F1620" i="16"/>
  <c r="F1622" i="16"/>
  <c r="F1624" i="16"/>
  <c r="F1626" i="16"/>
  <c r="F1635" i="16"/>
  <c r="F1648" i="16"/>
  <c r="F1650" i="16"/>
  <c r="F1661" i="16"/>
  <c r="F1674" i="16"/>
  <c r="F1676" i="16"/>
  <c r="F1681" i="16"/>
  <c r="F1683" i="16"/>
  <c r="F1690" i="16"/>
  <c r="F1695" i="16"/>
  <c r="F1712" i="16"/>
  <c r="F1715" i="16"/>
  <c r="F1717" i="16"/>
  <c r="F1720" i="16"/>
  <c r="F1723" i="16"/>
  <c r="F1730" i="16"/>
  <c r="F1735" i="16"/>
  <c r="F1740" i="16"/>
  <c r="F1762" i="16"/>
  <c r="F1765" i="16"/>
  <c r="F1777" i="16"/>
  <c r="F1780" i="16"/>
  <c r="F1783" i="16"/>
  <c r="F1792" i="16"/>
  <c r="F1795" i="16"/>
  <c r="F1804" i="16"/>
  <c r="F1812" i="16"/>
  <c r="F1818" i="16"/>
  <c r="F1821" i="16"/>
  <c r="F1225" i="16"/>
  <c r="F1280" i="16"/>
  <c r="F1289" i="16"/>
  <c r="F1319" i="16"/>
  <c r="F1434" i="16"/>
  <c r="F1490" i="16"/>
  <c r="F1496" i="16"/>
  <c r="F1500" i="16"/>
  <c r="F1502" i="16"/>
  <c r="F1019" i="16"/>
  <c r="F1192" i="16"/>
  <c r="F1223" i="16"/>
  <c r="F1273" i="16"/>
  <c r="F1348" i="16"/>
  <c r="F1408" i="16"/>
  <c r="F1415" i="16"/>
  <c r="F1424" i="16"/>
  <c r="F1439" i="16"/>
  <c r="F1468" i="16"/>
  <c r="F1492" i="16"/>
  <c r="F1511" i="16"/>
  <c r="F1516" i="16"/>
  <c r="F1540" i="16"/>
  <c r="F1554" i="16"/>
  <c r="F1569" i="16"/>
  <c r="F1571" i="16"/>
  <c r="F1576" i="16"/>
  <c r="F1578" i="16"/>
  <c r="F1581" i="16"/>
  <c r="F1583" i="16"/>
  <c r="F1590" i="16"/>
  <c r="F1592" i="16"/>
  <c r="F1594" i="16"/>
  <c r="F1601" i="16"/>
  <c r="F1608" i="16"/>
  <c r="F1610" i="16"/>
  <c r="F1617" i="16"/>
  <c r="F1628" i="16"/>
  <c r="F1630" i="16"/>
  <c r="F1643" i="16"/>
  <c r="F1652" i="16"/>
  <c r="F1654" i="16"/>
  <c r="F1656" i="16"/>
  <c r="F1658" i="16"/>
  <c r="F1665" i="16"/>
  <c r="F1667" i="16"/>
  <c r="F1669" i="16"/>
  <c r="F1680" i="16"/>
  <c r="F1702" i="16"/>
  <c r="F1725" i="16"/>
  <c r="F1727" i="16"/>
  <c r="F1732" i="16"/>
  <c r="F1734" i="16"/>
  <c r="F1737" i="16"/>
  <c r="F1744" i="16"/>
  <c r="F1749" i="16"/>
  <c r="F1797" i="16"/>
  <c r="F1800" i="16"/>
  <c r="F1803" i="16"/>
  <c r="F1806" i="16"/>
  <c r="F1814" i="16"/>
  <c r="F1817" i="16"/>
  <c r="F1823" i="16"/>
  <c r="F1832" i="16"/>
  <c r="F1835" i="16"/>
  <c r="F1221" i="16"/>
  <c r="F1237" i="16"/>
  <c r="F1271" i="16"/>
  <c r="F1311" i="16"/>
  <c r="F1324" i="16"/>
  <c r="F1335" i="16"/>
  <c r="F1359" i="16"/>
  <c r="F1422" i="16"/>
  <c r="F1446" i="16"/>
  <c r="F1486" i="16"/>
  <c r="F1504" i="16"/>
  <c r="F1513" i="16"/>
  <c r="F1518" i="16"/>
  <c r="F1528" i="16"/>
  <c r="F1535" i="16"/>
  <c r="F1542" i="16"/>
  <c r="F1547" i="16"/>
  <c r="F1549" i="16"/>
  <c r="F1556" i="16"/>
  <c r="F1558" i="16"/>
  <c r="F1560" i="16"/>
  <c r="F1562" i="16"/>
  <c r="F1573" i="16"/>
  <c r="F1603" i="16"/>
  <c r="F1612" i="16"/>
  <c r="F1619" i="16"/>
  <c r="F1632" i="16"/>
  <c r="F1634" i="16"/>
  <c r="F1645" i="16"/>
  <c r="F1671" i="16"/>
  <c r="F1673" i="16"/>
  <c r="F1687" i="16"/>
  <c r="F1697" i="16"/>
  <c r="F1704" i="16"/>
  <c r="F1711" i="16"/>
  <c r="F1714" i="16"/>
  <c r="F1729" i="16"/>
  <c r="F1746" i="16"/>
  <c r="F1751" i="16"/>
  <c r="F1756" i="16"/>
  <c r="F1761" i="16"/>
  <c r="F1764" i="16"/>
  <c r="F1767" i="16"/>
  <c r="F1776" i="16"/>
  <c r="F1779" i="16"/>
  <c r="F1782" i="16"/>
  <c r="F1785" i="16"/>
  <c r="F1791" i="16"/>
  <c r="F1794" i="16"/>
  <c r="F1811" i="16"/>
  <c r="F1820" i="16"/>
  <c r="F1072" i="16"/>
  <c r="F1204" i="16"/>
  <c r="F1219" i="16"/>
  <c r="F1235" i="16"/>
  <c r="F1269" i="16"/>
  <c r="F1292" i="16"/>
  <c r="F1392" i="16"/>
  <c r="F1399" i="16"/>
  <c r="F1444" i="16"/>
  <c r="F1475" i="16"/>
  <c r="F1499" i="16"/>
  <c r="F1506" i="16"/>
  <c r="F1530" i="16"/>
  <c r="F1537" i="16"/>
  <c r="F1551" i="16"/>
  <c r="F1575" i="16"/>
  <c r="F1580" i="16"/>
  <c r="F1585" i="16"/>
  <c r="F1587" i="16"/>
  <c r="F1596" i="16"/>
  <c r="F1605" i="16"/>
  <c r="F1621" i="16"/>
  <c r="F1623" i="16"/>
  <c r="F1625" i="16"/>
  <c r="F1647" i="16"/>
  <c r="F1649" i="16"/>
  <c r="F1660" i="16"/>
  <c r="F1662" i="16"/>
  <c r="F1675" i="16"/>
  <c r="F1682" i="16"/>
  <c r="F1689" i="16"/>
  <c r="F1694" i="16"/>
  <c r="F1716" i="16"/>
  <c r="F1719" i="16"/>
  <c r="F1722" i="16"/>
  <c r="F1724" i="16"/>
  <c r="F1739" i="16"/>
  <c r="F1741" i="16"/>
  <c r="F1753" i="16"/>
  <c r="F1758" i="16"/>
  <c r="F1770" i="16"/>
  <c r="F1773" i="16"/>
  <c r="F1105" i="16"/>
  <c r="F1107" i="16"/>
  <c r="F1170" i="16"/>
  <c r="F1195" i="16"/>
  <c r="F1202" i="16"/>
  <c r="F1233" i="16"/>
  <c r="F1316" i="16"/>
  <c r="F1340" i="16"/>
  <c r="F1351" i="16"/>
  <c r="F1364" i="16"/>
  <c r="F1429" i="16"/>
  <c r="F1431" i="16"/>
  <c r="F1453" i="16"/>
  <c r="F1473" i="16"/>
  <c r="F1480" i="16"/>
  <c r="F1501" i="16"/>
  <c r="F1508" i="16"/>
  <c r="F1515" i="16"/>
  <c r="F1520" i="16"/>
  <c r="F1523" i="16"/>
  <c r="F1525" i="16"/>
  <c r="F1532" i="16"/>
  <c r="F1539" i="16"/>
  <c r="F1544" i="16"/>
  <c r="F1553" i="16"/>
  <c r="F1564" i="16"/>
  <c r="F1566" i="16"/>
  <c r="F1598" i="16"/>
  <c r="F1607" i="16"/>
  <c r="F1614" i="16"/>
  <c r="F1627" i="16"/>
  <c r="F1636" i="16"/>
  <c r="F1638" i="16"/>
  <c r="F1640" i="16"/>
  <c r="F1642" i="16"/>
  <c r="F1651" i="16"/>
  <c r="F1664" i="16"/>
  <c r="F1677" i="16"/>
  <c r="F1684" i="16"/>
  <c r="F1691" i="16"/>
  <c r="F1696" i="16"/>
  <c r="F1699" i="16"/>
  <c r="F1706" i="16"/>
  <c r="F1708" i="16"/>
  <c r="F1710" i="16"/>
  <c r="F1713" i="16"/>
  <c r="F1736" i="16"/>
  <c r="F1743" i="16"/>
  <c r="F1763" i="16"/>
  <c r="F1781" i="16"/>
  <c r="F1793" i="16"/>
  <c r="F1796" i="16"/>
  <c r="F1802" i="16"/>
  <c r="F1805" i="16"/>
  <c r="F1813" i="16"/>
  <c r="F1816" i="16"/>
  <c r="F1819" i="16"/>
  <c r="F1822" i="16"/>
  <c r="F1834" i="16"/>
  <c r="F1231" i="16"/>
  <c r="F1242" i="16"/>
  <c r="F1244" i="16"/>
  <c r="F1260" i="16"/>
  <c r="F1327" i="16"/>
  <c r="F1376" i="16"/>
  <c r="F1383" i="16"/>
  <c r="F1427" i="16"/>
  <c r="F1451" i="16"/>
  <c r="F1491" i="16"/>
  <c r="F1493" i="16"/>
  <c r="F1503" i="16"/>
  <c r="F1510" i="16"/>
  <c r="F1517" i="16"/>
  <c r="F1527" i="16"/>
  <c r="F1534" i="16"/>
  <c r="F1541" i="16"/>
  <c r="F1546" i="16"/>
  <c r="F1555" i="16"/>
  <c r="F1568" i="16"/>
  <c r="F1570" i="16"/>
  <c r="F1572" i="16"/>
  <c r="F1577" i="16"/>
  <c r="F1582" i="16"/>
  <c r="F1589" i="16"/>
  <c r="F1591" i="16"/>
  <c r="F1593" i="16"/>
  <c r="F1600" i="16"/>
  <c r="F1602" i="16"/>
  <c r="F1609" i="16"/>
  <c r="F1616" i="16"/>
  <c r="F1618" i="16"/>
  <c r="F1629" i="16"/>
  <c r="F1653" i="16"/>
  <c r="F1655" i="16"/>
  <c r="F1657" i="16"/>
  <c r="F1666" i="16"/>
  <c r="F1668" i="16"/>
  <c r="F1670" i="16"/>
  <c r="F1679" i="16"/>
  <c r="F1686" i="16"/>
  <c r="F1701" i="16"/>
  <c r="F1718" i="16"/>
  <c r="F1721" i="16"/>
  <c r="F1726" i="16"/>
  <c r="F1731" i="16"/>
  <c r="F1733" i="16"/>
  <c r="F1745" i="16"/>
  <c r="F1748" i="16"/>
  <c r="F1755" i="16"/>
  <c r="F1760" i="16"/>
  <c r="F1766" i="16"/>
  <c r="F1769" i="16"/>
  <c r="F1775" i="16"/>
  <c r="F1778" i="16"/>
  <c r="F1784" i="16"/>
  <c r="F1787" i="16"/>
  <c r="F1790" i="16"/>
  <c r="F1810" i="16"/>
  <c r="F1827" i="16"/>
  <c r="F1175" i="16"/>
  <c r="F1187" i="16"/>
  <c r="F1284" i="16"/>
  <c r="F1545" i="16"/>
  <c r="F1565" i="16"/>
  <c r="F1703" i="16"/>
  <c r="F1705" i="16"/>
  <c r="F1750" i="16"/>
  <c r="F1509" i="16"/>
  <c r="F1526" i="16"/>
  <c r="F1563" i="16"/>
  <c r="F1615" i="16"/>
  <c r="F1672" i="16"/>
  <c r="F1688" i="16"/>
  <c r="F1798" i="16"/>
  <c r="F1815" i="16"/>
  <c r="F1829" i="16"/>
  <c r="F1836" i="16"/>
  <c r="F1844" i="16"/>
  <c r="F1861" i="16"/>
  <c r="F1870" i="16"/>
  <c r="F1873" i="16"/>
  <c r="F1881" i="16"/>
  <c r="F1893" i="16"/>
  <c r="F1902" i="16"/>
  <c r="F1910" i="16"/>
  <c r="F1916" i="16"/>
  <c r="F1924" i="16"/>
  <c r="F1927" i="16"/>
  <c r="F1930" i="16"/>
  <c r="F1947" i="16"/>
  <c r="F1955" i="16"/>
  <c r="F1963" i="16"/>
  <c r="F1971" i="16"/>
  <c r="F1979" i="16"/>
  <c r="F1987" i="16"/>
  <c r="F1995" i="16"/>
  <c r="F2003" i="16"/>
  <c r="F2011" i="16"/>
  <c r="F2026" i="16"/>
  <c r="F2030" i="16"/>
  <c r="F2055" i="16"/>
  <c r="F2060" i="16"/>
  <c r="F2065" i="16"/>
  <c r="F2075" i="16"/>
  <c r="F2078" i="16"/>
  <c r="F2088" i="16"/>
  <c r="F2208" i="16"/>
  <c r="F2210" i="16"/>
  <c r="F2212" i="16"/>
  <c r="F2214" i="16"/>
  <c r="F1505" i="16"/>
  <c r="F1507" i="16"/>
  <c r="F1524" i="16"/>
  <c r="F1561" i="16"/>
  <c r="F1599" i="16"/>
  <c r="F1641" i="16"/>
  <c r="F1768" i="16"/>
  <c r="F1824" i="16"/>
  <c r="F1841" i="16"/>
  <c r="F1849" i="16"/>
  <c r="F1855" i="16"/>
  <c r="F1858" i="16"/>
  <c r="F1878" i="16"/>
  <c r="F1884" i="16"/>
  <c r="F1887" i="16"/>
  <c r="F1890" i="16"/>
  <c r="F1907" i="16"/>
  <c r="F1919" i="16"/>
  <c r="F1941" i="16"/>
  <c r="F1944" i="16"/>
  <c r="F1952" i="16"/>
  <c r="F1960" i="16"/>
  <c r="F1968" i="16"/>
  <c r="F1976" i="16"/>
  <c r="F1984" i="16"/>
  <c r="F1992" i="16"/>
  <c r="F2000" i="16"/>
  <c r="F2008" i="16"/>
  <c r="F2016" i="16"/>
  <c r="F2019" i="16"/>
  <c r="F2022" i="16"/>
  <c r="F2025" i="16"/>
  <c r="F2029" i="16"/>
  <c r="F2036" i="16"/>
  <c r="F2039" i="16"/>
  <c r="F2044" i="16"/>
  <c r="F2047" i="16"/>
  <c r="F2052" i="16"/>
  <c r="F2057" i="16"/>
  <c r="F2067" i="16"/>
  <c r="F2070" i="16"/>
  <c r="F2080" i="16"/>
  <c r="F2090" i="16"/>
  <c r="F1308" i="16"/>
  <c r="F1522" i="16"/>
  <c r="F1533" i="16"/>
  <c r="F1550" i="16"/>
  <c r="F1552" i="16"/>
  <c r="F1559" i="16"/>
  <c r="F1604" i="16"/>
  <c r="F1606" i="16"/>
  <c r="F1611" i="16"/>
  <c r="F1639" i="16"/>
  <c r="F1742" i="16"/>
  <c r="F1757" i="16"/>
  <c r="F1759" i="16"/>
  <c r="F1789" i="16"/>
  <c r="F1807" i="16"/>
  <c r="F1826" i="16"/>
  <c r="F1831" i="16"/>
  <c r="F1838" i="16"/>
  <c r="F1846" i="16"/>
  <c r="F1852" i="16"/>
  <c r="F1863" i="16"/>
  <c r="F1866" i="16"/>
  <c r="F1869" i="16"/>
  <c r="F1875" i="16"/>
  <c r="F1895" i="16"/>
  <c r="F1898" i="16"/>
  <c r="F1901" i="16"/>
  <c r="F1904" i="16"/>
  <c r="F1912" i="16"/>
  <c r="F1915" i="16"/>
  <c r="F1921" i="16"/>
  <c r="F1929" i="16"/>
  <c r="F1932" i="16"/>
  <c r="F1935" i="16"/>
  <c r="F1938" i="16"/>
  <c r="F1949" i="16"/>
  <c r="F1957" i="16"/>
  <c r="F1965" i="16"/>
  <c r="F1973" i="16"/>
  <c r="F1981" i="16"/>
  <c r="F1989" i="16"/>
  <c r="F1997" i="16"/>
  <c r="F2005" i="16"/>
  <c r="F2013" i="16"/>
  <c r="F2033" i="16"/>
  <c r="F2041" i="16"/>
  <c r="F2049" i="16"/>
  <c r="F2059" i="16"/>
  <c r="F2062" i="16"/>
  <c r="F2072" i="16"/>
  <c r="F2082" i="16"/>
  <c r="F2093" i="16"/>
  <c r="F1051" i="16"/>
  <c r="F1356" i="16"/>
  <c r="F1512" i="16"/>
  <c r="F1514" i="16"/>
  <c r="F1548" i="16"/>
  <c r="F1557" i="16"/>
  <c r="F1637" i="16"/>
  <c r="F1646" i="16"/>
  <c r="F1663" i="16"/>
  <c r="F1772" i="16"/>
  <c r="F1774" i="16"/>
  <c r="F1809" i="16"/>
  <c r="F1828" i="16"/>
  <c r="F1833" i="16"/>
  <c r="F1843" i="16"/>
  <c r="F1860" i="16"/>
  <c r="F1872" i="16"/>
  <c r="F1880" i="16"/>
  <c r="F1883" i="16"/>
  <c r="F1892" i="16"/>
  <c r="F1909" i="16"/>
  <c r="F1918" i="16"/>
  <c r="F1923" i="16"/>
  <c r="F1926" i="16"/>
  <c r="F1946" i="16"/>
  <c r="F1954" i="16"/>
  <c r="F1962" i="16"/>
  <c r="F1970" i="16"/>
  <c r="F1978" i="16"/>
  <c r="F1986" i="16"/>
  <c r="F1994" i="16"/>
  <c r="F2002" i="16"/>
  <c r="F2010" i="16"/>
  <c r="F2021" i="16"/>
  <c r="F2028" i="16"/>
  <c r="F2035" i="16"/>
  <c r="F2038" i="16"/>
  <c r="F2043" i="16"/>
  <c r="F2046" i="16"/>
  <c r="F2051" i="16"/>
  <c r="F2054" i="16"/>
  <c r="F2064" i="16"/>
  <c r="F2074" i="16"/>
  <c r="F2085" i="16"/>
  <c r="F2095" i="16"/>
  <c r="F2097" i="16"/>
  <c r="F2099" i="16"/>
  <c r="F2101" i="16"/>
  <c r="F2103" i="16"/>
  <c r="F2105" i="16"/>
  <c r="F2107" i="16"/>
  <c r="F2109" i="16"/>
  <c r="F2111" i="16"/>
  <c r="F2113" i="16"/>
  <c r="F2115" i="16"/>
  <c r="F2117" i="16"/>
  <c r="F2119" i="16"/>
  <c r="F2121" i="16"/>
  <c r="F2123" i="16"/>
  <c r="F2125" i="16"/>
  <c r="F2127" i="16"/>
  <c r="F2129" i="16"/>
  <c r="F2131" i="16"/>
  <c r="F2133" i="16"/>
  <c r="F2135" i="16"/>
  <c r="F2137" i="16"/>
  <c r="F2139" i="16"/>
  <c r="F2141" i="16"/>
  <c r="F2143" i="16"/>
  <c r="F2145" i="16"/>
  <c r="F2147" i="16"/>
  <c r="F2149" i="16"/>
  <c r="F2151" i="16"/>
  <c r="F2153" i="16"/>
  <c r="F2155" i="16"/>
  <c r="F2157" i="16"/>
  <c r="F2159" i="16"/>
  <c r="F2161" i="16"/>
  <c r="F2163" i="16"/>
  <c r="F2165" i="16"/>
  <c r="F2167" i="16"/>
  <c r="F2169" i="16"/>
  <c r="F1458" i="16"/>
  <c r="F1529" i="16"/>
  <c r="F1633" i="16"/>
  <c r="F1644" i="16"/>
  <c r="F1678" i="16"/>
  <c r="F1685" i="16"/>
  <c r="F1693" i="16"/>
  <c r="F1700" i="16"/>
  <c r="F1728" i="16"/>
  <c r="F1738" i="16"/>
  <c r="F1747" i="16"/>
  <c r="F1786" i="16"/>
  <c r="F1799" i="16"/>
  <c r="F1840" i="16"/>
  <c r="F1848" i="16"/>
  <c r="F1851" i="16"/>
  <c r="F1854" i="16"/>
  <c r="F1857" i="16"/>
  <c r="F1865" i="16"/>
  <c r="F1877" i="16"/>
  <c r="F1886" i="16"/>
  <c r="F1889" i="16"/>
  <c r="F1897" i="16"/>
  <c r="F1906" i="16"/>
  <c r="F1937" i="16"/>
  <c r="F1940" i="16"/>
  <c r="F1943" i="16"/>
  <c r="F1951" i="16"/>
  <c r="F1959" i="16"/>
  <c r="F1967" i="16"/>
  <c r="F1975" i="16"/>
  <c r="F1983" i="16"/>
  <c r="F1991" i="16"/>
  <c r="F1999" i="16"/>
  <c r="F2007" i="16"/>
  <c r="F2015" i="16"/>
  <c r="F2018" i="16"/>
  <c r="F2024" i="16"/>
  <c r="F2056" i="16"/>
  <c r="F2066" i="16"/>
  <c r="F2077" i="16"/>
  <c r="F2087" i="16"/>
  <c r="F2092" i="16"/>
  <c r="F1229" i="16"/>
  <c r="F1251" i="16"/>
  <c r="F1258" i="16"/>
  <c r="F1521" i="16"/>
  <c r="F1631" i="16"/>
  <c r="F1659" i="16"/>
  <c r="F1698" i="16"/>
  <c r="F1709" i="16"/>
  <c r="F1788" i="16"/>
  <c r="F1801" i="16"/>
  <c r="F1825" i="16"/>
  <c r="F1837" i="16"/>
  <c r="F1845" i="16"/>
  <c r="F1862" i="16"/>
  <c r="F1868" i="16"/>
  <c r="F1871" i="16"/>
  <c r="F1874" i="16"/>
  <c r="F1894" i="16"/>
  <c r="F1900" i="16"/>
  <c r="F1903" i="16"/>
  <c r="F1911" i="16"/>
  <c r="F1914" i="16"/>
  <c r="F1917" i="16"/>
  <c r="F1920" i="16"/>
  <c r="F1925" i="16"/>
  <c r="F1928" i="16"/>
  <c r="F1931" i="16"/>
  <c r="F1934" i="16"/>
  <c r="F1948" i="16"/>
  <c r="F1956" i="16"/>
  <c r="F1964" i="16"/>
  <c r="F1972" i="16"/>
  <c r="F1980" i="16"/>
  <c r="F1988" i="16"/>
  <c r="F1996" i="16"/>
  <c r="F2004" i="16"/>
  <c r="F2012" i="16"/>
  <c r="F2027" i="16"/>
  <c r="F2032" i="16"/>
  <c r="F2040" i="16"/>
  <c r="F2048" i="16"/>
  <c r="F2058" i="16"/>
  <c r="F2069" i="16"/>
  <c r="F2079" i="16"/>
  <c r="F2084" i="16"/>
  <c r="F2089" i="16"/>
  <c r="F1752" i="16"/>
  <c r="F1754" i="16"/>
  <c r="F1830" i="16"/>
  <c r="F1839" i="16"/>
  <c r="F1864" i="16"/>
  <c r="F1891" i="16"/>
  <c r="F1969" i="16"/>
  <c r="F2001" i="16"/>
  <c r="F2020" i="16"/>
  <c r="F2068" i="16"/>
  <c r="F2086" i="16"/>
  <c r="F2106" i="16"/>
  <c r="F2122" i="16"/>
  <c r="F2138" i="16"/>
  <c r="F2154" i="16"/>
  <c r="F2170" i="16"/>
  <c r="F2172" i="16"/>
  <c r="F2174" i="16"/>
  <c r="F2176" i="16"/>
  <c r="F2178" i="16"/>
  <c r="F2180" i="16"/>
  <c r="F2182" i="16"/>
  <c r="F2184" i="16"/>
  <c r="F2186" i="16"/>
  <c r="F2188" i="16"/>
  <c r="F2190" i="16"/>
  <c r="F2192" i="16"/>
  <c r="F2194" i="16"/>
  <c r="F2196" i="16"/>
  <c r="F2198" i="16"/>
  <c r="F2200" i="16"/>
  <c r="F2202" i="16"/>
  <c r="F2204" i="16"/>
  <c r="F2206" i="16"/>
  <c r="F2224" i="16"/>
  <c r="F2239" i="16"/>
  <c r="F2241" i="16"/>
  <c r="F2256" i="16"/>
  <c r="F2271" i="16"/>
  <c r="F2273" i="16"/>
  <c r="F2298" i="16"/>
  <c r="F2300" i="16"/>
  <c r="F2302" i="16"/>
  <c r="F2304" i="16"/>
  <c r="F2306" i="16"/>
  <c r="F2308" i="16"/>
  <c r="F2335" i="16"/>
  <c r="F2337" i="16"/>
  <c r="F2339" i="16"/>
  <c r="F2341" i="16"/>
  <c r="F2354" i="16"/>
  <c r="F2361" i="16"/>
  <c r="F2370" i="16"/>
  <c r="F2378" i="16"/>
  <c r="F2385" i="16"/>
  <c r="F2401" i="16"/>
  <c r="F2478" i="16"/>
  <c r="F2480" i="16"/>
  <c r="F2491" i="16"/>
  <c r="F2504" i="16"/>
  <c r="F2506" i="16"/>
  <c r="F2517" i="16"/>
  <c r="F2487" i="16"/>
  <c r="F2526" i="16"/>
  <c r="F1538" i="16"/>
  <c r="F1808" i="16"/>
  <c r="F1913" i="16"/>
  <c r="F1922" i="16"/>
  <c r="F1950" i="16"/>
  <c r="F1982" i="16"/>
  <c r="F2014" i="16"/>
  <c r="F2034" i="16"/>
  <c r="F2073" i="16"/>
  <c r="F2091" i="16"/>
  <c r="F2104" i="16"/>
  <c r="F2120" i="16"/>
  <c r="F2136" i="16"/>
  <c r="F2152" i="16"/>
  <c r="F2168" i="16"/>
  <c r="F2226" i="16"/>
  <c r="F2258" i="16"/>
  <c r="F2310" i="16"/>
  <c r="F2312" i="16"/>
  <c r="F2314" i="16"/>
  <c r="F2316" i="16"/>
  <c r="F2343" i="16"/>
  <c r="F2345" i="16"/>
  <c r="F2347" i="16"/>
  <c r="F2356" i="16"/>
  <c r="F2363" i="16"/>
  <c r="F2372" i="16"/>
  <c r="F2380" i="16"/>
  <c r="F2387" i="16"/>
  <c r="F2389" i="16"/>
  <c r="F2394" i="16"/>
  <c r="F2403" i="16"/>
  <c r="F2405" i="16"/>
  <c r="F2407" i="16"/>
  <c r="F2409" i="16"/>
  <c r="F2411" i="16"/>
  <c r="F2413" i="16"/>
  <c r="F2415" i="16"/>
  <c r="F2417" i="16"/>
  <c r="F2419" i="16"/>
  <c r="F2421" i="16"/>
  <c r="F2423" i="16"/>
  <c r="F2425" i="16"/>
  <c r="F2427" i="16"/>
  <c r="F2429" i="16"/>
  <c r="F2431" i="16"/>
  <c r="F2433" i="16"/>
  <c r="F2435" i="16"/>
  <c r="F2437" i="16"/>
  <c r="F2439" i="16"/>
  <c r="F2441" i="16"/>
  <c r="F2443" i="16"/>
  <c r="F2445" i="16"/>
  <c r="F2447" i="16"/>
  <c r="F2449" i="16"/>
  <c r="F2451" i="16"/>
  <c r="F2453" i="16"/>
  <c r="F2455" i="16"/>
  <c r="F2457" i="16"/>
  <c r="F2459" i="16"/>
  <c r="F2461" i="16"/>
  <c r="F2463" i="16"/>
  <c r="F2465" i="16"/>
  <c r="F2467" i="16"/>
  <c r="F2482" i="16"/>
  <c r="F2493" i="16"/>
  <c r="F2495" i="16"/>
  <c r="F2508" i="16"/>
  <c r="F2519" i="16"/>
  <c r="F2521" i="16"/>
  <c r="F1850" i="16"/>
  <c r="F1856" i="16"/>
  <c r="F1933" i="16"/>
  <c r="F1961" i="16"/>
  <c r="F1993" i="16"/>
  <c r="F2053" i="16"/>
  <c r="F2071" i="16"/>
  <c r="F2102" i="16"/>
  <c r="F2118" i="16"/>
  <c r="F2134" i="16"/>
  <c r="F2150" i="16"/>
  <c r="F2166" i="16"/>
  <c r="F2213" i="16"/>
  <c r="F2215" i="16"/>
  <c r="F2217" i="16"/>
  <c r="F2228" i="16"/>
  <c r="F2230" i="16"/>
  <c r="F2232" i="16"/>
  <c r="F2234" i="16"/>
  <c r="F2243" i="16"/>
  <c r="F2245" i="16"/>
  <c r="F2247" i="16"/>
  <c r="F2249" i="16"/>
  <c r="F2260" i="16"/>
  <c r="F2262" i="16"/>
  <c r="F2264" i="16"/>
  <c r="F2266" i="16"/>
  <c r="F2275" i="16"/>
  <c r="F2277" i="16"/>
  <c r="F2279" i="16"/>
  <c r="F2281" i="16"/>
  <c r="F2283" i="16"/>
  <c r="F2285" i="16"/>
  <c r="F2318" i="16"/>
  <c r="F2320" i="16"/>
  <c r="F2322" i="16"/>
  <c r="F2324" i="16"/>
  <c r="F2326" i="16"/>
  <c r="F2328" i="16"/>
  <c r="F2349" i="16"/>
  <c r="F2358" i="16"/>
  <c r="F2365" i="16"/>
  <c r="F2374" i="16"/>
  <c r="F2382" i="16"/>
  <c r="F2396" i="16"/>
  <c r="F2398" i="16"/>
  <c r="F2469" i="16"/>
  <c r="F2471" i="16"/>
  <c r="F2473" i="16"/>
  <c r="F2484" i="16"/>
  <c r="F2486" i="16"/>
  <c r="F2497" i="16"/>
  <c r="F2499" i="16"/>
  <c r="F2510" i="16"/>
  <c r="F2512" i="16"/>
  <c r="F2523" i="16"/>
  <c r="F2513" i="16"/>
  <c r="F1692" i="16"/>
  <c r="F1842" i="16"/>
  <c r="F1867" i="16"/>
  <c r="F1876" i="16"/>
  <c r="F1882" i="16"/>
  <c r="F1896" i="16"/>
  <c r="F1905" i="16"/>
  <c r="F1942" i="16"/>
  <c r="F1974" i="16"/>
  <c r="F2006" i="16"/>
  <c r="F2100" i="16"/>
  <c r="F2116" i="16"/>
  <c r="F2132" i="16"/>
  <c r="F2148" i="16"/>
  <c r="F2164" i="16"/>
  <c r="F2211" i="16"/>
  <c r="F2219" i="16"/>
  <c r="F2221" i="16"/>
  <c r="F2236" i="16"/>
  <c r="F2238" i="16"/>
  <c r="F2251" i="16"/>
  <c r="F2253" i="16"/>
  <c r="F2268" i="16"/>
  <c r="F2270" i="16"/>
  <c r="F2287" i="16"/>
  <c r="F2289" i="16"/>
  <c r="F2291" i="16"/>
  <c r="F2293" i="16"/>
  <c r="F2295" i="16"/>
  <c r="F2297" i="16"/>
  <c r="F2330" i="16"/>
  <c r="F2332" i="16"/>
  <c r="F2351" i="16"/>
  <c r="F2360" i="16"/>
  <c r="F2367" i="16"/>
  <c r="F2377" i="16"/>
  <c r="F2384" i="16"/>
  <c r="F2391" i="16"/>
  <c r="F2400" i="16"/>
  <c r="F2475" i="16"/>
  <c r="F2488" i="16"/>
  <c r="F2490" i="16"/>
  <c r="F2501" i="16"/>
  <c r="F2514" i="16"/>
  <c r="F2525" i="16"/>
  <c r="F2527" i="16"/>
  <c r="F2267" i="16"/>
  <c r="F2288" i="16"/>
  <c r="F2294" i="16"/>
  <c r="F2392" i="16"/>
  <c r="F2489" i="16"/>
  <c r="F1936" i="16"/>
  <c r="F1953" i="16"/>
  <c r="F1985" i="16"/>
  <c r="F2017" i="16"/>
  <c r="F2045" i="16"/>
  <c r="F2098" i="16"/>
  <c r="F2114" i="16"/>
  <c r="F2130" i="16"/>
  <c r="F2146" i="16"/>
  <c r="F2162" i="16"/>
  <c r="F2171" i="16"/>
  <c r="F2173" i="16"/>
  <c r="F2175" i="16"/>
  <c r="F2177" i="16"/>
  <c r="F2179" i="16"/>
  <c r="F2181" i="16"/>
  <c r="F2183" i="16"/>
  <c r="F2185" i="16"/>
  <c r="F2187" i="16"/>
  <c r="F2189" i="16"/>
  <c r="F2191" i="16"/>
  <c r="F2193" i="16"/>
  <c r="F2195" i="16"/>
  <c r="F2197" i="16"/>
  <c r="F2199" i="16"/>
  <c r="F2201" i="16"/>
  <c r="F2203" i="16"/>
  <c r="F2205" i="16"/>
  <c r="F2209" i="16"/>
  <c r="F2223" i="16"/>
  <c r="F2225" i="16"/>
  <c r="F2240" i="16"/>
  <c r="F2255" i="16"/>
  <c r="F2257" i="16"/>
  <c r="F2272" i="16"/>
  <c r="F2299" i="16"/>
  <c r="F2301" i="16"/>
  <c r="F2303" i="16"/>
  <c r="F2305" i="16"/>
  <c r="F2307" i="16"/>
  <c r="F2309" i="16"/>
  <c r="F2334" i="16"/>
  <c r="F2336" i="16"/>
  <c r="F2338" i="16"/>
  <c r="F2340" i="16"/>
  <c r="F2353" i="16"/>
  <c r="F2362" i="16"/>
  <c r="F2369" i="16"/>
  <c r="F2386" i="16"/>
  <c r="F2402" i="16"/>
  <c r="F2477" i="16"/>
  <c r="F2479" i="16"/>
  <c r="F2492" i="16"/>
  <c r="F2503" i="16"/>
  <c r="F2505" i="16"/>
  <c r="F2516" i="16"/>
  <c r="F2518" i="16"/>
  <c r="F2529" i="16"/>
  <c r="F2331" i="16"/>
  <c r="F1485" i="16"/>
  <c r="F1771" i="16"/>
  <c r="F1859" i="16"/>
  <c r="F1888" i="16"/>
  <c r="F1966" i="16"/>
  <c r="F1998" i="16"/>
  <c r="F2023" i="16"/>
  <c r="F2050" i="16"/>
  <c r="F2076" i="16"/>
  <c r="F2094" i="16"/>
  <c r="F2096" i="16"/>
  <c r="F2112" i="16"/>
  <c r="F2128" i="16"/>
  <c r="F2144" i="16"/>
  <c r="F2160" i="16"/>
  <c r="F2207" i="16"/>
  <c r="F2242" i="16"/>
  <c r="F2274" i="16"/>
  <c r="F2311" i="16"/>
  <c r="F2313" i="16"/>
  <c r="F2315" i="16"/>
  <c r="F2317" i="16"/>
  <c r="F2342" i="16"/>
  <c r="F2344" i="16"/>
  <c r="F2346" i="16"/>
  <c r="F2348" i="16"/>
  <c r="F2355" i="16"/>
  <c r="F2364" i="16"/>
  <c r="F2371" i="16"/>
  <c r="F2376" i="16"/>
  <c r="F2379" i="16"/>
  <c r="F2388" i="16"/>
  <c r="F2393" i="16"/>
  <c r="F2404" i="16"/>
  <c r="F2406" i="16"/>
  <c r="F2408" i="16"/>
  <c r="F2410" i="16"/>
  <c r="F2412" i="16"/>
  <c r="F2414" i="16"/>
  <c r="F2416" i="16"/>
  <c r="F2418" i="16"/>
  <c r="F2420" i="16"/>
  <c r="F2422" i="16"/>
  <c r="F2424" i="16"/>
  <c r="F2426" i="16"/>
  <c r="F2428" i="16"/>
  <c r="F2430" i="16"/>
  <c r="F2432" i="16"/>
  <c r="F2434" i="16"/>
  <c r="F2436" i="16"/>
  <c r="F2438" i="16"/>
  <c r="F2440" i="16"/>
  <c r="F2442" i="16"/>
  <c r="F2444" i="16"/>
  <c r="F2446" i="16"/>
  <c r="F2448" i="16"/>
  <c r="F2450" i="16"/>
  <c r="F2452" i="16"/>
  <c r="F2454" i="16"/>
  <c r="F2456" i="16"/>
  <c r="F2458" i="16"/>
  <c r="F2460" i="16"/>
  <c r="F2462" i="16"/>
  <c r="F2464" i="16"/>
  <c r="F2466" i="16"/>
  <c r="F2481" i="16"/>
  <c r="F2483" i="16"/>
  <c r="F2494" i="16"/>
  <c r="F2496" i="16"/>
  <c r="F2507" i="16"/>
  <c r="F2520" i="16"/>
  <c r="F2522" i="16"/>
  <c r="F2333" i="16"/>
  <c r="F2399" i="16"/>
  <c r="F2500" i="16"/>
  <c r="F1707" i="16"/>
  <c r="F1847" i="16"/>
  <c r="F1853" i="16"/>
  <c r="F1879" i="16"/>
  <c r="F1899" i="16"/>
  <c r="F1908" i="16"/>
  <c r="F1945" i="16"/>
  <c r="F1977" i="16"/>
  <c r="F2009" i="16"/>
  <c r="F2031" i="16"/>
  <c r="F2037" i="16"/>
  <c r="F2063" i="16"/>
  <c r="F2083" i="16"/>
  <c r="F2110" i="16"/>
  <c r="F2126" i="16"/>
  <c r="F2142" i="16"/>
  <c r="F2158" i="16"/>
  <c r="F2216" i="16"/>
  <c r="F2227" i="16"/>
  <c r="F2229" i="16"/>
  <c r="F2231" i="16"/>
  <c r="F2233" i="16"/>
  <c r="F2244" i="16"/>
  <c r="F2246" i="16"/>
  <c r="F2248" i="16"/>
  <c r="F2250" i="16"/>
  <c r="F2259" i="16"/>
  <c r="F2261" i="16"/>
  <c r="F2263" i="16"/>
  <c r="F2265" i="16"/>
  <c r="F2276" i="16"/>
  <c r="F2278" i="16"/>
  <c r="F2280" i="16"/>
  <c r="F2282" i="16"/>
  <c r="F2284" i="16"/>
  <c r="F2319" i="16"/>
  <c r="F2321" i="16"/>
  <c r="F2323" i="16"/>
  <c r="F2325" i="16"/>
  <c r="F2327" i="16"/>
  <c r="F2329" i="16"/>
  <c r="F2350" i="16"/>
  <c r="F2357" i="16"/>
  <c r="F2366" i="16"/>
  <c r="F2373" i="16"/>
  <c r="F2381" i="16"/>
  <c r="F2390" i="16"/>
  <c r="F2395" i="16"/>
  <c r="F2397" i="16"/>
  <c r="F2468" i="16"/>
  <c r="F2470" i="16"/>
  <c r="F2472" i="16"/>
  <c r="F2474" i="16"/>
  <c r="F2485" i="16"/>
  <c r="F2498" i="16"/>
  <c r="F2509" i="16"/>
  <c r="F2511" i="16"/>
  <c r="F2524" i="16"/>
  <c r="F2292" i="16"/>
  <c r="F2352" i="16"/>
  <c r="F2359" i="16"/>
  <c r="F2368" i="16"/>
  <c r="F2502" i="16"/>
  <c r="F1567" i="16"/>
  <c r="F1885" i="16"/>
  <c r="F1939" i="16"/>
  <c r="F1958" i="16"/>
  <c r="F1990" i="16"/>
  <c r="F2042" i="16"/>
  <c r="F2061" i="16"/>
  <c r="F2081" i="16"/>
  <c r="F2108" i="16"/>
  <c r="F2124" i="16"/>
  <c r="F2140" i="16"/>
  <c r="F2156" i="16"/>
  <c r="F2218" i="16"/>
  <c r="F2220" i="16"/>
  <c r="F2222" i="16"/>
  <c r="F2235" i="16"/>
  <c r="F2237" i="16"/>
  <c r="F2252" i="16"/>
  <c r="F2254" i="16"/>
  <c r="F2269" i="16"/>
  <c r="F2286" i="16"/>
  <c r="F2290" i="16"/>
  <c r="F2296" i="16"/>
  <c r="F2375" i="16"/>
  <c r="F2383" i="16"/>
  <c r="F2476" i="16"/>
  <c r="F2515" i="16"/>
  <c r="F2528" i="16"/>
  <c r="F30" i="16"/>
  <c r="F38" i="16"/>
  <c r="F46" i="16"/>
  <c r="F54" i="16"/>
  <c r="F62" i="16"/>
  <c r="F70" i="16"/>
  <c r="F78" i="16"/>
  <c r="F86" i="16"/>
  <c r="F94" i="16"/>
  <c r="F102" i="16"/>
  <c r="F110" i="16"/>
  <c r="F118" i="16"/>
  <c r="F126" i="16"/>
  <c r="F134" i="16"/>
  <c r="F142" i="16"/>
  <c r="F150" i="16"/>
  <c r="F158" i="16"/>
  <c r="F166" i="16"/>
  <c r="F174" i="16"/>
  <c r="F182" i="16"/>
  <c r="F190" i="16"/>
  <c r="F198" i="16"/>
  <c r="F206" i="16"/>
  <c r="F214" i="16"/>
  <c r="F222" i="16"/>
  <c r="F230" i="16"/>
  <c r="F238" i="16"/>
  <c r="F246" i="16"/>
  <c r="F254" i="16"/>
  <c r="F262" i="16"/>
  <c r="F270" i="16"/>
  <c r="F278" i="16"/>
  <c r="F286" i="16"/>
  <c r="F294" i="16"/>
  <c r="F302" i="16"/>
  <c r="F310" i="16"/>
  <c r="F318" i="16"/>
  <c r="F326" i="16"/>
  <c r="F334" i="16"/>
  <c r="F342" i="16"/>
  <c r="F350" i="16"/>
  <c r="F358" i="16"/>
  <c r="F366" i="16"/>
  <c r="F374" i="16"/>
  <c r="F382" i="16"/>
  <c r="F390" i="16"/>
  <c r="F398" i="16"/>
  <c r="F406" i="16"/>
  <c r="F414" i="16"/>
  <c r="F422" i="16"/>
  <c r="F430" i="16"/>
  <c r="F438" i="16"/>
  <c r="F446" i="16"/>
  <c r="F454" i="16"/>
  <c r="F462" i="16"/>
  <c r="F470" i="16"/>
  <c r="F478" i="16"/>
  <c r="F486" i="16"/>
  <c r="F494" i="16"/>
  <c r="F502" i="16"/>
  <c r="F510" i="16"/>
  <c r="F518" i="16"/>
  <c r="F526" i="16"/>
  <c r="F534" i="16"/>
  <c r="F542" i="16"/>
  <c r="F550" i="16"/>
  <c r="F558" i="16"/>
  <c r="F566" i="16"/>
  <c r="F574" i="16"/>
  <c r="F582" i="16"/>
  <c r="F590" i="16"/>
  <c r="F23" i="16"/>
  <c r="F31" i="16"/>
  <c r="F39" i="16"/>
  <c r="F47" i="16"/>
  <c r="F24" i="16"/>
  <c r="F32" i="16"/>
  <c r="F40" i="16"/>
  <c r="F48" i="16"/>
  <c r="F56" i="16"/>
  <c r="F64" i="16"/>
  <c r="F72" i="16"/>
  <c r="F80" i="16"/>
  <c r="F88" i="16"/>
  <c r="F96" i="16"/>
  <c r="F104" i="16"/>
  <c r="F112" i="16"/>
  <c r="F120" i="16"/>
  <c r="F128" i="16"/>
  <c r="F136" i="16"/>
  <c r="F144" i="16"/>
  <c r="F152" i="16"/>
  <c r="F160" i="16"/>
  <c r="F168" i="16"/>
  <c r="F176" i="16"/>
  <c r="F184" i="16"/>
  <c r="F192" i="16"/>
  <c r="F200" i="16"/>
  <c r="F208" i="16"/>
  <c r="F216" i="16"/>
  <c r="F224" i="16"/>
  <c r="F232" i="16"/>
  <c r="F240" i="16"/>
  <c r="F248" i="16"/>
  <c r="F256" i="16"/>
  <c r="F264" i="16"/>
  <c r="F272" i="16"/>
  <c r="F280" i="16"/>
  <c r="F288" i="16"/>
  <c r="F296" i="16"/>
  <c r="F304" i="16"/>
  <c r="F312" i="16"/>
  <c r="F320" i="16"/>
  <c r="F328" i="16"/>
  <c r="F336" i="16"/>
  <c r="F344" i="16"/>
  <c r="F352" i="16"/>
  <c r="F360" i="16"/>
  <c r="F368" i="16"/>
  <c r="F376" i="16"/>
  <c r="F384" i="16"/>
  <c r="F392" i="16"/>
  <c r="F400" i="16"/>
  <c r="F408" i="16"/>
  <c r="F416" i="16"/>
  <c r="F424" i="16"/>
  <c r="F432" i="16"/>
  <c r="F440" i="16"/>
  <c r="F448" i="16"/>
  <c r="F456" i="16"/>
  <c r="F464" i="16"/>
  <c r="F472" i="16"/>
  <c r="F480" i="16"/>
  <c r="F488" i="16"/>
  <c r="F496" i="16"/>
  <c r="F504" i="16"/>
  <c r="F512" i="16"/>
  <c r="F520" i="16"/>
  <c r="F528" i="16"/>
  <c r="F536" i="16"/>
  <c r="F544" i="16"/>
  <c r="F552" i="16"/>
  <c r="F560" i="16"/>
  <c r="F568" i="16"/>
  <c r="F576" i="16"/>
  <c r="F584" i="16"/>
  <c r="F592" i="16"/>
  <c r="F25" i="16"/>
  <c r="F33" i="16"/>
  <c r="F41" i="16"/>
  <c r="F49" i="16"/>
  <c r="F57" i="16"/>
  <c r="F65" i="16"/>
  <c r="F73" i="16"/>
  <c r="F81" i="16"/>
  <c r="F89" i="16"/>
  <c r="F97" i="16"/>
  <c r="F105" i="16"/>
  <c r="F113" i="16"/>
  <c r="F121" i="16"/>
  <c r="F129" i="16"/>
  <c r="F137" i="16"/>
  <c r="F145" i="16"/>
  <c r="F153" i="16"/>
  <c r="F161" i="16"/>
  <c r="F169" i="16"/>
  <c r="F177" i="16"/>
  <c r="F185" i="16"/>
  <c r="F193" i="16"/>
  <c r="F201" i="16"/>
  <c r="F209" i="16"/>
  <c r="F217" i="16"/>
  <c r="F225" i="16"/>
  <c r="F233" i="16"/>
  <c r="F241" i="16"/>
  <c r="F249" i="16"/>
  <c r="F257" i="16"/>
  <c r="F265" i="16"/>
  <c r="F273" i="16"/>
  <c r="F281" i="16"/>
  <c r="F289" i="16"/>
  <c r="F297" i="16"/>
  <c r="F305" i="16"/>
  <c r="F313" i="16"/>
  <c r="F321" i="16"/>
  <c r="F329" i="16"/>
  <c r="F337" i="16"/>
  <c r="F345" i="16"/>
  <c r="F353" i="16"/>
  <c r="F361" i="16"/>
  <c r="F369" i="16"/>
  <c r="F377" i="16"/>
  <c r="F385" i="16"/>
  <c r="F393" i="16"/>
  <c r="F401" i="16"/>
  <c r="F409" i="16"/>
  <c r="F417" i="16"/>
  <c r="F425" i="16"/>
  <c r="F433" i="16"/>
  <c r="F441" i="16"/>
  <c r="F449" i="16"/>
  <c r="F457" i="16"/>
  <c r="F465" i="16"/>
  <c r="F473" i="16"/>
  <c r="F481" i="16"/>
  <c r="F489" i="16"/>
  <c r="F497" i="16"/>
  <c r="F505" i="16"/>
  <c r="F513" i="16"/>
  <c r="F521" i="16"/>
  <c r="F529" i="16"/>
  <c r="F537" i="16"/>
  <c r="F545" i="16"/>
  <c r="F553" i="16"/>
  <c r="F561" i="16"/>
  <c r="F569" i="16"/>
  <c r="F577" i="16"/>
  <c r="F585" i="16"/>
  <c r="F593" i="16"/>
  <c r="F26" i="16"/>
  <c r="F34" i="16"/>
  <c r="F42" i="16"/>
  <c r="F50" i="16"/>
  <c r="F58" i="16"/>
  <c r="F66" i="16"/>
  <c r="F74" i="16"/>
  <c r="F82" i="16"/>
  <c r="F90" i="16"/>
  <c r="F98" i="16"/>
  <c r="F106" i="16"/>
  <c r="F114" i="16"/>
  <c r="F122" i="16"/>
  <c r="F130" i="16"/>
  <c r="F138" i="16"/>
  <c r="F146" i="16"/>
  <c r="F154" i="16"/>
  <c r="F162" i="16"/>
  <c r="F170" i="16"/>
  <c r="F178" i="16"/>
  <c r="F186" i="16"/>
  <c r="F194" i="16"/>
  <c r="F202" i="16"/>
  <c r="F210" i="16"/>
  <c r="F218" i="16"/>
  <c r="F226" i="16"/>
  <c r="F234" i="16"/>
  <c r="F242" i="16"/>
  <c r="F250" i="16"/>
  <c r="F258" i="16"/>
  <c r="F266" i="16"/>
  <c r="F274" i="16"/>
  <c r="F282" i="16"/>
  <c r="F290" i="16"/>
  <c r="F298" i="16"/>
  <c r="F306" i="16"/>
  <c r="F314" i="16"/>
  <c r="F322" i="16"/>
  <c r="F330" i="16"/>
  <c r="F338" i="16"/>
  <c r="F346" i="16"/>
  <c r="F354" i="16"/>
  <c r="F362" i="16"/>
  <c r="F370" i="16"/>
  <c r="F378" i="16"/>
  <c r="F386" i="16"/>
  <c r="F394" i="16"/>
  <c r="F402" i="16"/>
  <c r="F410" i="16"/>
  <c r="F418" i="16"/>
  <c r="F426" i="16"/>
  <c r="F434" i="16"/>
  <c r="F442" i="16"/>
  <c r="F450" i="16"/>
  <c r="F458" i="16"/>
  <c r="F466" i="16"/>
  <c r="F474" i="16"/>
  <c r="F482" i="16"/>
  <c r="F490" i="16"/>
  <c r="F498" i="16"/>
  <c r="F506" i="16"/>
  <c r="F514" i="16"/>
  <c r="F522" i="16"/>
  <c r="F530" i="16"/>
  <c r="F538" i="16"/>
  <c r="F546" i="16"/>
  <c r="F554" i="16"/>
  <c r="F562" i="16"/>
  <c r="F570" i="16"/>
  <c r="F578" i="16"/>
  <c r="F586" i="16"/>
  <c r="F594" i="16"/>
  <c r="F27" i="16"/>
  <c r="F35" i="16"/>
  <c r="F43" i="16"/>
  <c r="F51" i="16"/>
  <c r="F59" i="16"/>
  <c r="F67" i="16"/>
  <c r="F75" i="16"/>
  <c r="F83" i="16"/>
  <c r="F91" i="16"/>
  <c r="F99" i="16"/>
  <c r="F107" i="16"/>
  <c r="F115" i="16"/>
  <c r="F123" i="16"/>
  <c r="F131" i="16"/>
  <c r="F139" i="16"/>
  <c r="F147" i="16"/>
  <c r="F155" i="16"/>
  <c r="F163" i="16"/>
  <c r="F171" i="16"/>
  <c r="F179" i="16"/>
  <c r="F187" i="16"/>
  <c r="F195" i="16"/>
  <c r="F203" i="16"/>
  <c r="F211" i="16"/>
  <c r="F219" i="16"/>
  <c r="F227" i="16"/>
  <c r="F235" i="16"/>
  <c r="F243" i="16"/>
  <c r="F251" i="16"/>
  <c r="F259" i="16"/>
  <c r="F267" i="16"/>
  <c r="F275" i="16"/>
  <c r="F283" i="16"/>
  <c r="F291" i="16"/>
  <c r="F299" i="16"/>
  <c r="F307" i="16"/>
  <c r="F315" i="16"/>
  <c r="F323" i="16"/>
  <c r="F331" i="16"/>
  <c r="F339" i="16"/>
  <c r="F347" i="16"/>
  <c r="F355" i="16"/>
  <c r="F363" i="16"/>
  <c r="F371" i="16"/>
  <c r="F379" i="16"/>
  <c r="F387" i="16"/>
  <c r="F395" i="16"/>
  <c r="F403" i="16"/>
  <c r="F411" i="16"/>
  <c r="F419" i="16"/>
  <c r="F427" i="16"/>
  <c r="F435" i="16"/>
  <c r="F443" i="16"/>
  <c r="F451" i="16"/>
  <c r="F459" i="16"/>
  <c r="F467" i="16"/>
  <c r="F475" i="16"/>
  <c r="F483" i="16"/>
  <c r="F491" i="16"/>
  <c r="F499" i="16"/>
  <c r="F507" i="16"/>
  <c r="F515" i="16"/>
  <c r="F523" i="16"/>
  <c r="F531" i="16"/>
  <c r="F539" i="16"/>
  <c r="F547" i="16"/>
  <c r="F555" i="16"/>
  <c r="F563" i="16"/>
  <c r="F571" i="16"/>
  <c r="F579" i="16"/>
  <c r="F587" i="16"/>
  <c r="F595" i="16"/>
  <c r="F28" i="16"/>
  <c r="F36" i="16"/>
  <c r="F44" i="16"/>
  <c r="F52" i="16"/>
  <c r="F60" i="16"/>
  <c r="F68" i="16"/>
  <c r="F76" i="16"/>
  <c r="F84" i="16"/>
  <c r="F92" i="16"/>
  <c r="F100" i="16"/>
  <c r="F108" i="16"/>
  <c r="F116" i="16"/>
  <c r="F124" i="16"/>
  <c r="F132" i="16"/>
  <c r="F140" i="16"/>
  <c r="F148" i="16"/>
  <c r="F156" i="16"/>
  <c r="F164" i="16"/>
  <c r="F172" i="16"/>
  <c r="F180" i="16"/>
  <c r="F188" i="16"/>
  <c r="F196" i="16"/>
  <c r="F204" i="16"/>
  <c r="F212" i="16"/>
  <c r="F220" i="16"/>
  <c r="F228" i="16"/>
  <c r="F236" i="16"/>
  <c r="F244" i="16"/>
  <c r="F252" i="16"/>
  <c r="F260" i="16"/>
  <c r="F268" i="16"/>
  <c r="F276" i="16"/>
  <c r="F284" i="16"/>
  <c r="F292" i="16"/>
  <c r="F300" i="16"/>
  <c r="F308" i="16"/>
  <c r="F316" i="16"/>
  <c r="F324" i="16"/>
  <c r="F332" i="16"/>
  <c r="F340" i="16"/>
  <c r="F348" i="16"/>
  <c r="F356" i="16"/>
  <c r="F364" i="16"/>
  <c r="F372" i="16"/>
  <c r="F380" i="16"/>
  <c r="F388" i="16"/>
  <c r="F396" i="16"/>
  <c r="F404" i="16"/>
  <c r="F412" i="16"/>
  <c r="F420" i="16"/>
  <c r="F428" i="16"/>
  <c r="F436" i="16"/>
  <c r="F444" i="16"/>
  <c r="F452" i="16"/>
  <c r="F460" i="16"/>
  <c r="F468" i="16"/>
  <c r="F476" i="16"/>
  <c r="F484" i="16"/>
  <c r="F492" i="16"/>
  <c r="F500" i="16"/>
  <c r="F508" i="16"/>
  <c r="F516" i="16"/>
  <c r="F524" i="16"/>
  <c r="F532" i="16"/>
  <c r="F540" i="16"/>
  <c r="F548" i="16"/>
  <c r="F556" i="16"/>
  <c r="F564" i="16"/>
  <c r="F572" i="16"/>
  <c r="F580" i="16"/>
  <c r="F588" i="16"/>
  <c r="F596" i="16"/>
  <c r="F29" i="16"/>
  <c r="F37" i="16"/>
  <c r="F45" i="16"/>
  <c r="F53" i="16"/>
  <c r="F61" i="16"/>
  <c r="F69" i="16"/>
  <c r="F77" i="16"/>
  <c r="F85" i="16"/>
  <c r="F93" i="16"/>
  <c r="F101" i="16"/>
  <c r="F109" i="16"/>
  <c r="F117" i="16"/>
  <c r="F125" i="16"/>
  <c r="F133" i="16"/>
  <c r="F141" i="16"/>
  <c r="F149" i="16"/>
  <c r="F157" i="16"/>
  <c r="F165" i="16"/>
  <c r="F173" i="16"/>
  <c r="F181" i="16"/>
  <c r="F189" i="16"/>
  <c r="F197" i="16"/>
  <c r="F205" i="16"/>
  <c r="F213" i="16"/>
  <c r="F221" i="16"/>
  <c r="F229" i="16"/>
  <c r="F237" i="16"/>
  <c r="F245" i="16"/>
  <c r="F253" i="16"/>
  <c r="F261" i="16"/>
  <c r="F269" i="16"/>
  <c r="F277" i="16"/>
  <c r="F285" i="16"/>
  <c r="F293" i="16"/>
  <c r="F301" i="16"/>
  <c r="F309" i="16"/>
  <c r="F317" i="16"/>
  <c r="F325" i="16"/>
  <c r="F333" i="16"/>
  <c r="F341" i="16"/>
  <c r="F349" i="16"/>
  <c r="F357" i="16"/>
  <c r="F365" i="16"/>
  <c r="F373" i="16"/>
  <c r="F381" i="16"/>
  <c r="F389" i="16"/>
  <c r="F397" i="16"/>
  <c r="F405" i="16"/>
  <c r="F413" i="16"/>
  <c r="F421" i="16"/>
  <c r="F429" i="16"/>
  <c r="F437" i="16"/>
  <c r="F445" i="16"/>
  <c r="F453" i="16"/>
  <c r="F461" i="16"/>
  <c r="F469" i="16"/>
  <c r="F477" i="16"/>
  <c r="F485" i="16"/>
  <c r="F493" i="16"/>
  <c r="F501" i="16"/>
  <c r="F509" i="16"/>
  <c r="F517" i="16"/>
  <c r="F525" i="16"/>
  <c r="F533" i="16"/>
  <c r="F541" i="16"/>
  <c r="F549" i="16"/>
  <c r="F557" i="16"/>
  <c r="F565" i="16"/>
  <c r="F573" i="16"/>
  <c r="F581" i="16"/>
  <c r="F589" i="16"/>
  <c r="F597" i="16"/>
  <c r="F111" i="16"/>
  <c r="F175" i="16"/>
  <c r="F239" i="16"/>
  <c r="F303" i="16"/>
  <c r="F367" i="16"/>
  <c r="F431" i="16"/>
  <c r="F495" i="16"/>
  <c r="F559" i="16"/>
  <c r="F55" i="16"/>
  <c r="F119" i="16"/>
  <c r="F183" i="16"/>
  <c r="F247" i="16"/>
  <c r="F311" i="16"/>
  <c r="F375" i="16"/>
  <c r="F439" i="16"/>
  <c r="F503" i="16"/>
  <c r="F567" i="16"/>
  <c r="F551" i="16"/>
  <c r="F63" i="16"/>
  <c r="F127" i="16"/>
  <c r="F191" i="16"/>
  <c r="F255" i="16"/>
  <c r="F319" i="16"/>
  <c r="F383" i="16"/>
  <c r="F447" i="16"/>
  <c r="F511" i="16"/>
  <c r="F575" i="16"/>
  <c r="F487" i="16"/>
  <c r="F71" i="16"/>
  <c r="F135" i="16"/>
  <c r="F199" i="16"/>
  <c r="F263" i="16"/>
  <c r="F327" i="16"/>
  <c r="F391" i="16"/>
  <c r="F455" i="16"/>
  <c r="F519" i="16"/>
  <c r="F583" i="16"/>
  <c r="F295" i="16"/>
  <c r="F79" i="16"/>
  <c r="F143" i="16"/>
  <c r="F207" i="16"/>
  <c r="F271" i="16"/>
  <c r="F335" i="16"/>
  <c r="F399" i="16"/>
  <c r="F463" i="16"/>
  <c r="F527" i="16"/>
  <c r="F591" i="16"/>
  <c r="F87" i="16"/>
  <c r="F151" i="16"/>
  <c r="F215" i="16"/>
  <c r="F279" i="16"/>
  <c r="F343" i="16"/>
  <c r="F407" i="16"/>
  <c r="F471" i="16"/>
  <c r="F535" i="16"/>
  <c r="F423" i="16"/>
  <c r="F95" i="16"/>
  <c r="F159" i="16"/>
  <c r="F223" i="16"/>
  <c r="F287" i="16"/>
  <c r="F351" i="16"/>
  <c r="F415" i="16"/>
  <c r="F479" i="16"/>
  <c r="F543" i="16"/>
  <c r="F103" i="16"/>
  <c r="F167" i="16"/>
  <c r="F231" i="16"/>
  <c r="F359" i="16"/>
  <c r="F22" i="14"/>
  <c r="F26" i="14"/>
  <c r="F23" i="14"/>
  <c r="F27" i="14"/>
  <c r="F24" i="14"/>
  <c r="F28" i="14"/>
  <c r="F25" i="14"/>
  <c r="F29" i="14"/>
  <c r="F33" i="14"/>
  <c r="F30" i="14"/>
  <c r="F35" i="14"/>
  <c r="F31" i="14"/>
  <c r="F36" i="14"/>
  <c r="F32" i="14"/>
  <c r="F34" i="14"/>
  <c r="F22" i="16"/>
  <c r="P23" i="17"/>
  <c r="F28" i="17"/>
  <c r="F22" i="17"/>
  <c r="Y94" i="19"/>
  <c r="AH16" i="19"/>
  <c r="AE79" i="19"/>
  <c r="P49" i="19"/>
  <c r="AH70" i="19"/>
  <c r="Y77" i="19"/>
  <c r="AB23" i="19"/>
  <c r="Y62" i="19"/>
  <c r="AH86" i="19"/>
  <c r="M38" i="19"/>
  <c r="AB76" i="19"/>
  <c r="AE55" i="19"/>
  <c r="AH87" i="19"/>
  <c r="P60" i="19"/>
  <c r="AB96" i="19"/>
  <c r="M57" i="19"/>
  <c r="AE72" i="19"/>
  <c r="P67" i="19"/>
  <c r="V25" i="19"/>
  <c r="Y54" i="19"/>
  <c r="Y67" i="19"/>
  <c r="P84" i="19"/>
  <c r="V54" i="19"/>
  <c r="Y22" i="19"/>
  <c r="AE33" i="19"/>
  <c r="P27" i="19"/>
  <c r="V81" i="19"/>
  <c r="S64" i="19"/>
  <c r="Y96" i="19"/>
  <c r="AH66" i="19"/>
  <c r="AE98" i="19"/>
  <c r="AB51" i="19"/>
  <c r="S71" i="19"/>
  <c r="Y31" i="19"/>
  <c r="AE82" i="19"/>
  <c r="AE99" i="19"/>
  <c r="Y72" i="19"/>
  <c r="M30" i="19"/>
  <c r="S50" i="19"/>
  <c r="P46" i="19"/>
  <c r="P86" i="19"/>
  <c r="P51" i="19"/>
  <c r="AH50" i="19"/>
  <c r="AB65" i="19"/>
  <c r="AB55" i="19"/>
  <c r="AB77" i="19"/>
  <c r="AB100" i="19"/>
  <c r="V29" i="19"/>
  <c r="V57" i="19"/>
  <c r="V86" i="19"/>
  <c r="S75" i="19"/>
  <c r="S21" i="19"/>
  <c r="Y88" i="19"/>
  <c r="Y53" i="19"/>
  <c r="AE48" i="19"/>
  <c r="M12" i="19"/>
  <c r="AH71" i="19"/>
  <c r="AH90" i="19"/>
  <c r="AE64" i="19"/>
  <c r="AE25" i="19"/>
  <c r="AE83" i="19"/>
  <c r="AE102" i="19"/>
  <c r="AE61" i="19"/>
  <c r="AH28" i="19"/>
  <c r="S18" i="19"/>
  <c r="P54" i="19"/>
  <c r="P92" i="19"/>
  <c r="P57" i="19"/>
  <c r="P97" i="19"/>
  <c r="AB34" i="19"/>
  <c r="AB59" i="19"/>
  <c r="AB80" i="19"/>
  <c r="S57" i="19"/>
  <c r="V33" i="19"/>
  <c r="V61" i="19"/>
  <c r="V89" i="19"/>
  <c r="S85" i="19"/>
  <c r="S45" i="19"/>
  <c r="Y86" i="19"/>
  <c r="M26" i="19"/>
  <c r="AE40" i="19"/>
  <c r="AH55" i="19"/>
  <c r="AH74" i="19"/>
  <c r="AH91" i="19"/>
  <c r="Y59" i="19"/>
  <c r="Y23" i="19"/>
  <c r="AE86" i="19"/>
  <c r="Y95" i="19"/>
  <c r="Y60" i="19"/>
  <c r="M22" i="19"/>
  <c r="S16" i="19"/>
  <c r="P29" i="19"/>
  <c r="P94" i="19"/>
  <c r="P69" i="19"/>
  <c r="AB52" i="19"/>
  <c r="AB42" i="19"/>
  <c r="AB71" i="19"/>
  <c r="AB84" i="19"/>
  <c r="S43" i="19"/>
  <c r="V37" i="19"/>
  <c r="V65" i="19"/>
  <c r="V93" i="19"/>
  <c r="S91" i="19"/>
  <c r="S70" i="19"/>
  <c r="AH58" i="19"/>
  <c r="AE56" i="19"/>
  <c r="Y93" i="19"/>
  <c r="P37" i="19"/>
  <c r="S31" i="19"/>
  <c r="AB85" i="19"/>
  <c r="S99" i="19"/>
  <c r="AE71" i="19"/>
  <c r="M14" i="19"/>
  <c r="AE32" i="19"/>
  <c r="AH59" i="19"/>
  <c r="AH78" i="19"/>
  <c r="AH95" i="19"/>
  <c r="AE49" i="19"/>
  <c r="AE13" i="19"/>
  <c r="AE91" i="19"/>
  <c r="Y87" i="19"/>
  <c r="AH52" i="19"/>
  <c r="Y16" i="19"/>
  <c r="P48" i="19"/>
  <c r="P58" i="19"/>
  <c r="P28" i="19"/>
  <c r="S65" i="19"/>
  <c r="S17" i="19"/>
  <c r="AB72" i="19"/>
  <c r="AB22" i="19"/>
  <c r="AB88" i="19"/>
  <c r="S42" i="19"/>
  <c r="V45" i="19"/>
  <c r="V70" i="19"/>
  <c r="V101" i="19"/>
  <c r="S40" i="19"/>
  <c r="S88" i="19"/>
  <c r="Y38" i="19"/>
  <c r="AH94" i="19"/>
  <c r="AE90" i="19"/>
  <c r="AH20" i="19"/>
  <c r="P100" i="19"/>
  <c r="AB33" i="19"/>
  <c r="V97" i="19"/>
  <c r="Y70" i="19"/>
  <c r="M73" i="19"/>
  <c r="Y30" i="19"/>
  <c r="AH62" i="19"/>
  <c r="AH79" i="19"/>
  <c r="AH98" i="19"/>
  <c r="AE41" i="19"/>
  <c r="AE75" i="19"/>
  <c r="AE94" i="19"/>
  <c r="Y85" i="19"/>
  <c r="M46" i="19"/>
  <c r="Y15" i="19"/>
  <c r="P39" i="19"/>
  <c r="P76" i="19"/>
  <c r="P36" i="19"/>
  <c r="P91" i="19"/>
  <c r="S15" i="19"/>
  <c r="AB40" i="19"/>
  <c r="AB30" i="19"/>
  <c r="AB92" i="19"/>
  <c r="V12" i="19"/>
  <c r="V46" i="19"/>
  <c r="V77" i="19"/>
  <c r="V102" i="19"/>
  <c r="S30" i="19"/>
  <c r="S96" i="19"/>
  <c r="Y80" i="19"/>
  <c r="M15" i="19"/>
  <c r="AH75" i="19"/>
  <c r="AE17" i="19"/>
  <c r="M54" i="19"/>
  <c r="P40" i="19"/>
  <c r="AE69" i="19"/>
  <c r="AB64" i="19"/>
  <c r="Y102" i="19"/>
  <c r="V38" i="19"/>
  <c r="V69" i="19"/>
  <c r="S80" i="19"/>
  <c r="AE63" i="19"/>
  <c r="M69" i="19"/>
  <c r="AE24" i="19"/>
  <c r="AH63" i="19"/>
  <c r="AH82" i="19"/>
  <c r="AH102" i="19"/>
  <c r="Y39" i="19"/>
  <c r="AE78" i="19"/>
  <c r="AE95" i="19"/>
  <c r="Y79" i="19"/>
  <c r="AH44" i="19"/>
  <c r="P101" i="19"/>
  <c r="P63" i="19"/>
  <c r="P78" i="19"/>
  <c r="P19" i="19"/>
  <c r="P83" i="19"/>
  <c r="AB43" i="19"/>
  <c r="AB48" i="19"/>
  <c r="AB54" i="19"/>
  <c r="AB93" i="19"/>
  <c r="V22" i="19"/>
  <c r="V49" i="19"/>
  <c r="V78" i="19"/>
  <c r="S60" i="19"/>
  <c r="S38" i="19"/>
  <c r="J100" i="19"/>
  <c r="AH48" i="19"/>
  <c r="AE47" i="19"/>
  <c r="Y45" i="19"/>
  <c r="AH40" i="19"/>
  <c r="AE39" i="19"/>
  <c r="Y37" i="19"/>
  <c r="AH32" i="19"/>
  <c r="AE31" i="19"/>
  <c r="Y29" i="19"/>
  <c r="AH24" i="19"/>
  <c r="AE23" i="19"/>
  <c r="Y21" i="19"/>
  <c r="AH12" i="19"/>
  <c r="M86" i="19"/>
  <c r="M62" i="19"/>
  <c r="AH51" i="19"/>
  <c r="M45" i="19"/>
  <c r="Y40" i="19"/>
  <c r="M37" i="19"/>
  <c r="M102" i="19"/>
  <c r="M96" i="19"/>
  <c r="M92" i="19"/>
  <c r="M88" i="19"/>
  <c r="M82" i="19"/>
  <c r="M78" i="19"/>
  <c r="M66" i="19"/>
  <c r="M53" i="19"/>
  <c r="Y48" i="19"/>
  <c r="AH43" i="19"/>
  <c r="AH35" i="19"/>
  <c r="M100" i="19"/>
  <c r="M98" i="19"/>
  <c r="M94" i="19"/>
  <c r="M90" i="19"/>
  <c r="M84" i="19"/>
  <c r="M80" i="19"/>
  <c r="M76" i="19"/>
  <c r="M70" i="19"/>
  <c r="M58" i="19"/>
  <c r="AE50" i="19"/>
  <c r="AE42" i="19"/>
  <c r="AE73" i="19"/>
  <c r="M71" i="19"/>
  <c r="M67" i="19"/>
  <c r="M63" i="19"/>
  <c r="M59" i="19"/>
  <c r="M55" i="19"/>
  <c r="AH53" i="19"/>
  <c r="AE52" i="19"/>
  <c r="Y50" i="19"/>
  <c r="M47" i="19"/>
  <c r="AH45" i="19"/>
  <c r="AE44" i="19"/>
  <c r="Y42" i="19"/>
  <c r="AH37" i="19"/>
  <c r="AE36" i="19"/>
  <c r="Y34" i="19"/>
  <c r="M31" i="19"/>
  <c r="AH29" i="19"/>
  <c r="AE70" i="19"/>
  <c r="Y65" i="19"/>
  <c r="AH54" i="19"/>
  <c r="AE45" i="19"/>
  <c r="AB36" i="19"/>
  <c r="M33" i="19"/>
  <c r="AE29" i="19"/>
  <c r="Y27" i="19"/>
  <c r="AH22" i="19"/>
  <c r="AB20" i="19"/>
  <c r="AB12" i="19"/>
  <c r="M83" i="19"/>
  <c r="M64" i="19"/>
  <c r="M49" i="19"/>
  <c r="AE28" i="19"/>
  <c r="P24" i="19"/>
  <c r="V17" i="19"/>
  <c r="M56" i="19"/>
  <c r="P30" i="19"/>
  <c r="AE20" i="19"/>
  <c r="V14" i="19"/>
  <c r="M101" i="19"/>
  <c r="M93" i="19"/>
  <c r="M85" i="19"/>
  <c r="M77" i="19"/>
  <c r="AB70" i="19"/>
  <c r="M60" i="19"/>
  <c r="AE54" i="19"/>
  <c r="AB45" i="19"/>
  <c r="M41" i="19"/>
  <c r="Y36" i="19"/>
  <c r="Y32" i="19"/>
  <c r="AB29" i="19"/>
  <c r="M25" i="19"/>
  <c r="AE22" i="19"/>
  <c r="Y20" i="19"/>
  <c r="P18" i="19"/>
  <c r="P16" i="19"/>
  <c r="P14" i="19"/>
  <c r="AE12" i="19"/>
  <c r="M91" i="19"/>
  <c r="M75" i="19"/>
  <c r="AB58" i="19"/>
  <c r="Y44" i="19"/>
  <c r="AH31" i="19"/>
  <c r="AH21" i="19"/>
  <c r="V15" i="19"/>
  <c r="M72" i="19"/>
  <c r="P42" i="19"/>
  <c r="M23" i="19"/>
  <c r="Y12" i="19"/>
  <c r="Y69" i="19"/>
  <c r="AE58" i="19"/>
  <c r="AE53" i="19"/>
  <c r="AB44" i="19"/>
  <c r="M40" i="19"/>
  <c r="Y35" i="19"/>
  <c r="M32" i="19"/>
  <c r="M29" i="19"/>
  <c r="AE26" i="19"/>
  <c r="Y24" i="19"/>
  <c r="P22" i="19"/>
  <c r="AH19" i="19"/>
  <c r="AB17" i="19"/>
  <c r="AB15" i="19"/>
  <c r="AB13" i="19"/>
  <c r="M99" i="19"/>
  <c r="AB53" i="19"/>
  <c r="AH39" i="19"/>
  <c r="Y26" i="19"/>
  <c r="AB19" i="19"/>
  <c r="V13" i="19"/>
  <c r="AB37" i="19"/>
  <c r="AB27" i="19"/>
  <c r="V16" i="19"/>
  <c r="Y73" i="19"/>
  <c r="AE62" i="19"/>
  <c r="Y57" i="19"/>
  <c r="M48" i="19"/>
  <c r="Y43" i="19"/>
  <c r="AH38" i="19"/>
  <c r="AE34" i="19"/>
  <c r="M24" i="19"/>
  <c r="AE21" i="19"/>
  <c r="Y19" i="19"/>
  <c r="M97" i="19"/>
  <c r="M89" i="19"/>
  <c r="M81" i="19"/>
  <c r="M68" i="19"/>
  <c r="AB62" i="19"/>
  <c r="Y52" i="19"/>
  <c r="AH47" i="19"/>
  <c r="AE38" i="19"/>
  <c r="AH30" i="19"/>
  <c r="Y28" i="19"/>
  <c r="AH23" i="19"/>
  <c r="AB21" i="19"/>
  <c r="P95" i="19"/>
  <c r="P87" i="19"/>
  <c r="P79" i="19"/>
  <c r="P72" i="19"/>
  <c r="AE66" i="19"/>
  <c r="Y61" i="19"/>
  <c r="P56" i="19"/>
  <c r="Y51" i="19"/>
  <c r="AH46" i="19"/>
  <c r="AE37" i="19"/>
  <c r="P34" i="19"/>
  <c r="AE30" i="19"/>
  <c r="AH27" i="19"/>
  <c r="AB25" i="19"/>
  <c r="M21" i="19"/>
  <c r="AE18" i="19"/>
  <c r="AB16" i="19"/>
  <c r="AB14" i="19"/>
  <c r="M95" i="19"/>
  <c r="M87" i="19"/>
  <c r="M79" i="19"/>
  <c r="AB66" i="19"/>
  <c r="AE46" i="19"/>
  <c r="P33" i="19"/>
  <c r="Y18" i="19"/>
  <c r="P50" i="19"/>
  <c r="S102" i="19"/>
  <c r="S86" i="19"/>
  <c r="S62" i="19"/>
  <c r="S63" i="19"/>
  <c r="S22" i="19"/>
  <c r="S97" i="19"/>
  <c r="S81" i="19"/>
  <c r="S56" i="19"/>
  <c r="V100" i="19"/>
  <c r="V92" i="19"/>
  <c r="V84" i="19"/>
  <c r="V76" i="19"/>
  <c r="V68" i="19"/>
  <c r="V60" i="19"/>
  <c r="V52" i="19"/>
  <c r="V44" i="19"/>
  <c r="V36" i="19"/>
  <c r="V28" i="19"/>
  <c r="V20" i="19"/>
  <c r="P13" i="19"/>
  <c r="S73" i="19"/>
  <c r="AB95" i="19"/>
  <c r="AB87" i="19"/>
  <c r="AB79" i="19"/>
  <c r="AB46" i="19"/>
  <c r="AB67" i="19"/>
  <c r="AB68" i="19"/>
  <c r="AB60" i="19"/>
  <c r="AB61" i="19"/>
  <c r="S26" i="19"/>
  <c r="S61" i="19"/>
  <c r="P99" i="19"/>
  <c r="P65" i="19"/>
  <c r="P52" i="19"/>
  <c r="P98" i="19"/>
  <c r="P82" i="19"/>
  <c r="P53" i="19"/>
  <c r="P38" i="19"/>
  <c r="P31" i="19"/>
  <c r="P25" i="19"/>
  <c r="Y13" i="19"/>
  <c r="Y25" i="19"/>
  <c r="Y41" i="19"/>
  <c r="Y56" i="19"/>
  <c r="M74" i="19"/>
  <c r="Y89" i="19"/>
  <c r="AE101" i="19"/>
  <c r="AE93" i="19"/>
  <c r="AE85" i="19"/>
  <c r="AE77" i="19"/>
  <c r="AH18" i="19"/>
  <c r="AH34" i="19"/>
  <c r="M52" i="19"/>
  <c r="AE68" i="19"/>
  <c r="AH97" i="19"/>
  <c r="AH89" i="19"/>
  <c r="AH81" i="19"/>
  <c r="AH73" i="19"/>
  <c r="AH65" i="19"/>
  <c r="AH57" i="19"/>
  <c r="AH17" i="19"/>
  <c r="AH33" i="19"/>
  <c r="AH49" i="19"/>
  <c r="Y74" i="19"/>
  <c r="M34" i="19"/>
  <c r="Y66" i="19"/>
  <c r="Y82" i="19"/>
  <c r="Y98" i="19"/>
  <c r="S98" i="19"/>
  <c r="S93" i="19"/>
  <c r="V98" i="19"/>
  <c r="V82" i="19"/>
  <c r="V66" i="19"/>
  <c r="V50" i="19"/>
  <c r="V34" i="19"/>
  <c r="V18" i="19"/>
  <c r="AB101" i="19"/>
  <c r="S52" i="19"/>
  <c r="S100" i="19"/>
  <c r="S84" i="19"/>
  <c r="S58" i="19"/>
  <c r="S59" i="19"/>
  <c r="S67" i="19"/>
  <c r="S95" i="19"/>
  <c r="S79" i="19"/>
  <c r="S49" i="19"/>
  <c r="V99" i="19"/>
  <c r="V91" i="19"/>
  <c r="V83" i="19"/>
  <c r="V75" i="19"/>
  <c r="V67" i="19"/>
  <c r="V59" i="19"/>
  <c r="V51" i="19"/>
  <c r="V43" i="19"/>
  <c r="V35" i="19"/>
  <c r="V27" i="19"/>
  <c r="V19" i="19"/>
  <c r="P15" i="19"/>
  <c r="AB102" i="19"/>
  <c r="AB94" i="19"/>
  <c r="AB86" i="19"/>
  <c r="AB78" i="19"/>
  <c r="AB38" i="19"/>
  <c r="AB63" i="19"/>
  <c r="AB56" i="19"/>
  <c r="AB50" i="19"/>
  <c r="AB57" i="19"/>
  <c r="AB28" i="19"/>
  <c r="S69" i="19"/>
  <c r="S27" i="19"/>
  <c r="P61" i="19"/>
  <c r="P44" i="19"/>
  <c r="P96" i="19"/>
  <c r="P80" i="19"/>
  <c r="P45" i="19"/>
  <c r="P71" i="19"/>
  <c r="P23" i="19"/>
  <c r="P41" i="19"/>
  <c r="Y14" i="19"/>
  <c r="AE27" i="19"/>
  <c r="AE43" i="19"/>
  <c r="AE57" i="19"/>
  <c r="Y75" i="19"/>
  <c r="Y91" i="19"/>
  <c r="AE100" i="19"/>
  <c r="AE92" i="19"/>
  <c r="AE84" i="19"/>
  <c r="AE76" i="19"/>
  <c r="M20" i="19"/>
  <c r="M36" i="19"/>
  <c r="Y55" i="19"/>
  <c r="Y71" i="19"/>
  <c r="AH96" i="19"/>
  <c r="AH88" i="19"/>
  <c r="AH80" i="19"/>
  <c r="AH72" i="19"/>
  <c r="AH64" i="19"/>
  <c r="AH56" i="19"/>
  <c r="M35" i="19"/>
  <c r="M51" i="19"/>
  <c r="M13" i="19"/>
  <c r="M42" i="19"/>
  <c r="AE67" i="19"/>
  <c r="Y84" i="19"/>
  <c r="Y100" i="19"/>
  <c r="S44" i="19"/>
  <c r="S82" i="19"/>
  <c r="S53" i="19"/>
  <c r="S39" i="19"/>
  <c r="S48" i="19"/>
  <c r="S77" i="19"/>
  <c r="S41" i="19"/>
  <c r="V90" i="19"/>
  <c r="V74" i="19"/>
  <c r="V58" i="19"/>
  <c r="V42" i="19"/>
  <c r="V26" i="19"/>
  <c r="P17" i="19"/>
  <c r="S28" i="19"/>
  <c r="S94" i="19"/>
  <c r="S78" i="19"/>
  <c r="S37" i="19"/>
  <c r="S54" i="19"/>
  <c r="S32" i="19"/>
  <c r="S89" i="19"/>
  <c r="S72" i="19"/>
  <c r="S25" i="19"/>
  <c r="V96" i="19"/>
  <c r="V88" i="19"/>
  <c r="V80" i="19"/>
  <c r="V72" i="19"/>
  <c r="V64" i="19"/>
  <c r="V56" i="19"/>
  <c r="V48" i="19"/>
  <c r="V40" i="19"/>
  <c r="V32" i="19"/>
  <c r="V24" i="19"/>
  <c r="S12" i="19"/>
  <c r="P26" i="19"/>
  <c r="AB99" i="19"/>
  <c r="AB91" i="19"/>
  <c r="AB83" i="19"/>
  <c r="AB75" i="19"/>
  <c r="AB49" i="19"/>
  <c r="AB47" i="19"/>
  <c r="AB32" i="19"/>
  <c r="AB26" i="19"/>
  <c r="AB35" i="19"/>
  <c r="P68" i="19"/>
  <c r="P64" i="19"/>
  <c r="S35" i="19"/>
  <c r="P43" i="19"/>
  <c r="P20" i="19"/>
  <c r="P90" i="19"/>
  <c r="P70" i="19"/>
  <c r="P21" i="19"/>
  <c r="P59" i="19"/>
  <c r="P32" i="19"/>
  <c r="P77" i="19"/>
  <c r="Y17" i="19"/>
  <c r="Y33" i="19"/>
  <c r="Y49" i="19"/>
  <c r="Y64" i="19"/>
  <c r="Y81" i="19"/>
  <c r="Y97" i="19"/>
  <c r="AE97" i="19"/>
  <c r="AE89" i="19"/>
  <c r="AE81" i="19"/>
  <c r="AE14" i="19"/>
  <c r="AH26" i="19"/>
  <c r="AH42" i="19"/>
  <c r="AE60" i="19"/>
  <c r="AH101" i="19"/>
  <c r="AH93" i="19"/>
  <c r="AH85" i="19"/>
  <c r="AH77" i="19"/>
  <c r="AH69" i="19"/>
  <c r="AH61" i="19"/>
  <c r="AH13" i="19"/>
  <c r="AH25" i="19"/>
  <c r="AH41" i="19"/>
  <c r="M61" i="19"/>
  <c r="M16" i="19"/>
  <c r="Y58" i="19"/>
  <c r="AE74" i="19"/>
  <c r="Y90" i="19"/>
  <c r="S20" i="19"/>
  <c r="S92" i="19"/>
  <c r="S76" i="19"/>
  <c r="S29" i="19"/>
  <c r="S46" i="19"/>
  <c r="S24" i="19"/>
  <c r="S87" i="19"/>
  <c r="S68" i="19"/>
  <c r="S51" i="19"/>
  <c r="V95" i="19"/>
  <c r="V87" i="19"/>
  <c r="V79" i="19"/>
  <c r="V71" i="19"/>
  <c r="V63" i="19"/>
  <c r="V55" i="19"/>
  <c r="V47" i="19"/>
  <c r="V39" i="19"/>
  <c r="V31" i="19"/>
  <c r="V23" i="19"/>
  <c r="S23" i="19"/>
  <c r="S34" i="19"/>
  <c r="AB98" i="19"/>
  <c r="AB90" i="19"/>
  <c r="AB82" i="19"/>
  <c r="AB74" i="19"/>
  <c r="AB41" i="19"/>
  <c r="AB39" i="19"/>
  <c r="AB24" i="19"/>
  <c r="AB18" i="19"/>
  <c r="S13" i="19"/>
  <c r="P81" i="19"/>
  <c r="P75" i="19"/>
  <c r="M50" i="19"/>
  <c r="P35" i="19"/>
  <c r="P74" i="19"/>
  <c r="P88" i="19"/>
  <c r="P66" i="19"/>
  <c r="P12" i="19"/>
  <c r="P55" i="19"/>
  <c r="S14" i="19"/>
  <c r="P85" i="19"/>
  <c r="AE19" i="19"/>
  <c r="AE35" i="19"/>
  <c r="AE51" i="19"/>
  <c r="AE65" i="19"/>
  <c r="Y83" i="19"/>
  <c r="Y99" i="19"/>
  <c r="AE96" i="19"/>
  <c r="AE88" i="19"/>
  <c r="AE80" i="19"/>
  <c r="AE15" i="19"/>
  <c r="M28" i="19"/>
  <c r="M44" i="19"/>
  <c r="Y63" i="19"/>
  <c r="AH100" i="19"/>
  <c r="AH92" i="19"/>
  <c r="AH84" i="19"/>
  <c r="AH76" i="19"/>
  <c r="AH68" i="19"/>
  <c r="AH60" i="19"/>
  <c r="AH14" i="19"/>
  <c r="M27" i="19"/>
  <c r="M43" i="19"/>
  <c r="M65" i="19"/>
  <c r="M17" i="19"/>
  <c r="AE59" i="19"/>
  <c r="Y76" i="19"/>
  <c r="Y92" i="19"/>
  <c r="Y78" i="19"/>
  <c r="M18" i="19"/>
  <c r="Y46" i="19"/>
  <c r="AH15" i="19"/>
  <c r="AH67" i="19"/>
  <c r="AH83" i="19"/>
  <c r="AH99" i="19"/>
  <c r="Y47" i="19"/>
  <c r="AE16" i="19"/>
  <c r="AE87" i="19"/>
  <c r="Y101" i="19"/>
  <c r="Y68" i="19"/>
  <c r="AH36" i="19"/>
  <c r="P93" i="19"/>
  <c r="P47" i="19"/>
  <c r="P62" i="19"/>
  <c r="P102" i="19"/>
  <c r="P73" i="19"/>
  <c r="P89" i="19"/>
  <c r="AB69" i="19"/>
  <c r="AB31" i="19"/>
  <c r="AB73" i="19"/>
  <c r="AB89" i="19"/>
  <c r="S19" i="19"/>
  <c r="V30" i="19"/>
  <c r="V53" i="19"/>
  <c r="V73" i="19"/>
  <c r="V94" i="19"/>
  <c r="S83" i="19"/>
  <c r="S74" i="19"/>
  <c r="S90" i="19"/>
  <c r="S55" i="19"/>
  <c r="AB81" i="19"/>
  <c r="AB97" i="19"/>
  <c r="V21" i="19"/>
  <c r="V41" i="19"/>
  <c r="V62" i="19"/>
  <c r="V85" i="19"/>
  <c r="S33" i="19"/>
  <c r="S101" i="19"/>
  <c r="S66" i="19"/>
  <c r="S36" i="19"/>
  <c r="J22" i="19"/>
  <c r="J50" i="19"/>
  <c r="J13" i="19"/>
  <c r="J17" i="19"/>
  <c r="J21" i="19"/>
  <c r="J25" i="19"/>
  <c r="J29" i="19"/>
  <c r="J41" i="19"/>
  <c r="J45" i="19"/>
  <c r="J49" i="19"/>
  <c r="J53" i="19"/>
  <c r="J57" i="19"/>
  <c r="J61" i="19"/>
  <c r="J65" i="19"/>
  <c r="J69" i="19"/>
  <c r="J73" i="19"/>
  <c r="J77" i="19"/>
  <c r="J81" i="19"/>
  <c r="J85" i="19"/>
  <c r="J89" i="19"/>
  <c r="J93" i="19"/>
  <c r="J97" i="19"/>
  <c r="J101" i="19"/>
  <c r="J90" i="19"/>
  <c r="J26" i="19"/>
  <c r="J42" i="19"/>
  <c r="J58" i="19"/>
  <c r="J70" i="19"/>
  <c r="J82" i="19"/>
  <c r="J98" i="19"/>
  <c r="J23" i="19"/>
  <c r="J39" i="19"/>
  <c r="J55" i="19"/>
  <c r="J71" i="19"/>
  <c r="J91" i="19"/>
  <c r="J14" i="19"/>
  <c r="J18" i="19"/>
  <c r="J30" i="19"/>
  <c r="J38" i="19"/>
  <c r="J46" i="19"/>
  <c r="J54" i="19"/>
  <c r="J62" i="19"/>
  <c r="J66" i="19"/>
  <c r="J74" i="19"/>
  <c r="J78" i="19"/>
  <c r="J86" i="19"/>
  <c r="J94" i="19"/>
  <c r="J102" i="19"/>
  <c r="J15" i="19"/>
  <c r="J19" i="19"/>
  <c r="J27" i="19"/>
  <c r="J31" i="19"/>
  <c r="J35" i="19"/>
  <c r="J43" i="19"/>
  <c r="J47" i="19"/>
  <c r="J51" i="19"/>
  <c r="J59" i="19"/>
  <c r="J63" i="19"/>
  <c r="J67" i="19"/>
  <c r="J75" i="19"/>
  <c r="J79" i="19"/>
  <c r="J83" i="19"/>
  <c r="J87" i="19"/>
  <c r="J95" i="19"/>
  <c r="J99" i="19"/>
  <c r="J12" i="19"/>
  <c r="J16" i="19"/>
  <c r="J20" i="19"/>
  <c r="J24" i="19"/>
  <c r="J28" i="19"/>
  <c r="J32" i="19"/>
  <c r="J36" i="19"/>
  <c r="J40" i="19"/>
  <c r="J44" i="19"/>
  <c r="J48" i="19"/>
  <c r="J52" i="19"/>
  <c r="J56" i="19"/>
  <c r="J60" i="19"/>
  <c r="J64" i="19"/>
  <c r="J68" i="19"/>
  <c r="J72" i="19"/>
  <c r="J76" i="19"/>
  <c r="J80" i="19"/>
  <c r="J84" i="19"/>
  <c r="J88" i="19"/>
  <c r="J92" i="19"/>
  <c r="J96" i="19"/>
  <c r="P29" i="17" l="1"/>
  <c r="C12" i="19"/>
  <c r="D12" i="19" s="1"/>
  <c r="D41" i="20"/>
  <c r="O41" i="20" l="1"/>
  <c r="H41" i="20"/>
  <c r="E40" i="20"/>
  <c r="C13" i="19"/>
  <c r="D13" i="19" s="1"/>
  <c r="D42" i="20"/>
  <c r="O42" i="20" l="1"/>
  <c r="H42" i="20"/>
  <c r="E41" i="20"/>
  <c r="C14" i="19"/>
  <c r="D14" i="19" s="1"/>
  <c r="D43" i="20"/>
  <c r="O43" i="20" l="1"/>
  <c r="H43" i="20"/>
  <c r="E42" i="20"/>
  <c r="C15" i="19"/>
  <c r="D15" i="19" s="1"/>
  <c r="E43" i="20" s="1"/>
  <c r="D44" i="20"/>
  <c r="O44" i="20" l="1"/>
  <c r="H44" i="20"/>
  <c r="C16" i="19"/>
  <c r="D45" i="20"/>
  <c r="O45" i="20" l="1"/>
  <c r="H45" i="20"/>
  <c r="D16" i="19"/>
  <c r="E44" i="20" s="1"/>
  <c r="C17" i="19"/>
  <c r="D17" i="19" s="1"/>
  <c r="E45" i="20" s="1"/>
  <c r="D46" i="20"/>
  <c r="O46" i="20" l="1"/>
  <c r="H46" i="20"/>
  <c r="D47" i="20"/>
  <c r="C18" i="19"/>
  <c r="D18" i="19" s="1"/>
  <c r="E46" i="20" s="1"/>
  <c r="O47" i="20" l="1"/>
  <c r="H47" i="20"/>
  <c r="D48" i="20"/>
  <c r="C19" i="19"/>
  <c r="D19" i="19" s="1"/>
  <c r="E47" i="20" s="1"/>
  <c r="O48" i="20" l="1"/>
  <c r="H48" i="20"/>
  <c r="D49" i="20"/>
  <c r="C20" i="19"/>
  <c r="D20" i="19" s="1"/>
  <c r="E48" i="20" s="1"/>
  <c r="O49" i="20" l="1"/>
  <c r="H49" i="20"/>
  <c r="D50" i="20"/>
  <c r="C21" i="19"/>
  <c r="D21" i="19" s="1"/>
  <c r="E49" i="20" s="1"/>
  <c r="O50" i="20" l="1"/>
  <c r="H50" i="20"/>
  <c r="D51" i="20"/>
  <c r="C22" i="19"/>
  <c r="D22" i="19" s="1"/>
  <c r="O51" i="20" l="1"/>
  <c r="H51" i="20"/>
  <c r="E50" i="20"/>
  <c r="C23" i="19"/>
  <c r="D23" i="19" s="1"/>
  <c r="E51" i="20" s="1"/>
  <c r="D52" i="20"/>
  <c r="O52" i="20" l="1"/>
  <c r="H52" i="20"/>
  <c r="D53" i="20"/>
  <c r="C24" i="19"/>
  <c r="D24" i="19" s="1"/>
  <c r="O53" i="20" l="1"/>
  <c r="H53" i="20"/>
  <c r="E52" i="20"/>
  <c r="D54" i="20"/>
  <c r="C25" i="19"/>
  <c r="D25" i="19" s="1"/>
  <c r="O54" i="20" l="1"/>
  <c r="H54" i="20"/>
  <c r="E53" i="20"/>
  <c r="D55" i="20"/>
  <c r="C26" i="19"/>
  <c r="D26" i="19" s="1"/>
  <c r="E54" i="20" s="1"/>
  <c r="O55" i="20" l="1"/>
  <c r="H55" i="20"/>
  <c r="C27" i="19"/>
  <c r="D27" i="19" s="1"/>
  <c r="D56" i="20"/>
  <c r="O56" i="20" l="1"/>
  <c r="H56" i="20"/>
  <c r="E55" i="20"/>
  <c r="C28" i="19"/>
  <c r="D28" i="19" s="1"/>
  <c r="D57" i="20"/>
  <c r="O57" i="20" l="1"/>
  <c r="H57" i="20"/>
  <c r="E56" i="20"/>
  <c r="D58" i="20"/>
  <c r="C29" i="19"/>
  <c r="D29" i="19" s="1"/>
  <c r="O58" i="20" l="1"/>
  <c r="H58" i="20"/>
  <c r="E57" i="20"/>
  <c r="C30" i="19"/>
  <c r="D30" i="19" s="1"/>
  <c r="E58" i="20" s="1"/>
  <c r="D59" i="20"/>
  <c r="O59" i="20" l="1"/>
  <c r="H59" i="20"/>
  <c r="D60" i="20"/>
  <c r="C31" i="19"/>
  <c r="D31" i="19" s="1"/>
  <c r="E59" i="20" s="1"/>
  <c r="O60" i="20" l="1"/>
  <c r="H60" i="20"/>
  <c r="C32" i="19"/>
  <c r="D32" i="19" s="1"/>
  <c r="D61" i="20"/>
  <c r="N61" i="20" l="1"/>
  <c r="H61" i="20"/>
  <c r="E60" i="20"/>
  <c r="C33" i="19"/>
  <c r="D33" i="19" s="1"/>
  <c r="D62" i="20"/>
  <c r="N62" i="20" l="1"/>
  <c r="H62" i="20"/>
  <c r="E61" i="20"/>
  <c r="C34" i="19"/>
  <c r="D34" i="19" s="1"/>
  <c r="E62" i="20" s="1"/>
  <c r="D63" i="20"/>
  <c r="D64" i="20" l="1"/>
  <c r="N64" i="20" s="1"/>
  <c r="C35" i="19"/>
  <c r="D35" i="19" s="1"/>
  <c r="E63" i="20" l="1"/>
  <c r="D65" i="20"/>
  <c r="N65" i="20" s="1"/>
  <c r="C36" i="19"/>
  <c r="D36" i="19" s="1"/>
  <c r="E64" i="20" l="1"/>
  <c r="C37" i="19"/>
  <c r="D37" i="19" s="1"/>
  <c r="E65" i="20" s="1"/>
  <c r="D66" i="20"/>
  <c r="N66" i="20" s="1"/>
  <c r="D67" i="20" l="1"/>
  <c r="N67" i="20" s="1"/>
  <c r="C38" i="19"/>
  <c r="D38" i="19" s="1"/>
  <c r="L67" i="20" l="1"/>
  <c r="M67" i="20" s="1"/>
  <c r="E66" i="20"/>
  <c r="D68" i="20"/>
  <c r="N68" i="20" s="1"/>
  <c r="C39" i="19"/>
  <c r="D39" i="19" s="1"/>
  <c r="L68" i="20" l="1"/>
  <c r="M68" i="20" s="1"/>
  <c r="E67" i="20"/>
  <c r="D69" i="20"/>
  <c r="N69" i="20" s="1"/>
  <c r="C40" i="19"/>
  <c r="D40" i="19" s="1"/>
  <c r="L69" i="20" l="1"/>
  <c r="M69" i="20" s="1"/>
  <c r="E68" i="20"/>
  <c r="D70" i="20"/>
  <c r="C41" i="19"/>
  <c r="D41" i="19" s="1"/>
  <c r="E69" i="20" s="1"/>
  <c r="L70" i="20" l="1"/>
  <c r="M70" i="20" s="1"/>
  <c r="D71" i="20"/>
  <c r="C42" i="19"/>
  <c r="D42" i="19" s="1"/>
  <c r="E70" i="20" s="1"/>
  <c r="L71" i="20" l="1"/>
  <c r="M71" i="20" s="1"/>
  <c r="C43" i="19"/>
  <c r="D43" i="19" s="1"/>
  <c r="D72" i="20"/>
  <c r="N72" i="20" s="1"/>
  <c r="L72" i="20" l="1"/>
  <c r="M72" i="20" s="1"/>
  <c r="E71" i="20"/>
  <c r="D73" i="20"/>
  <c r="N73" i="20" s="1"/>
  <c r="C44" i="19"/>
  <c r="D44" i="19" s="1"/>
  <c r="L73" i="20" l="1"/>
  <c r="M73" i="20" s="1"/>
  <c r="E72" i="20"/>
  <c r="C45" i="19"/>
  <c r="D45" i="19" s="1"/>
  <c r="D74" i="20"/>
  <c r="E73" i="20" l="1"/>
  <c r="L74" i="20"/>
  <c r="M74" i="20" s="1"/>
  <c r="D75" i="20"/>
  <c r="N75" i="20" s="1"/>
  <c r="C46" i="19"/>
  <c r="D46" i="19" s="1"/>
  <c r="E74" i="20" s="1"/>
  <c r="L75" i="20" l="1"/>
  <c r="M75" i="20" s="1"/>
  <c r="D76" i="20"/>
  <c r="N76" i="20" s="1"/>
  <c r="C47" i="19"/>
  <c r="D47" i="19" s="1"/>
  <c r="E75" i="20" l="1"/>
  <c r="L76" i="20"/>
  <c r="M76" i="20" s="1"/>
  <c r="D77" i="20"/>
  <c r="N77" i="20" s="1"/>
  <c r="C48" i="19"/>
  <c r="D48" i="19" s="1"/>
  <c r="E76" i="20" s="1"/>
  <c r="L77" i="20" l="1"/>
  <c r="M77" i="20" s="1"/>
  <c r="D78" i="20"/>
  <c r="N78" i="20" s="1"/>
  <c r="C49" i="19"/>
  <c r="D49" i="19" s="1"/>
  <c r="E77" i="20" s="1"/>
  <c r="L78" i="20" l="1"/>
  <c r="M78" i="20" s="1"/>
  <c r="D79" i="20"/>
  <c r="N79" i="20" s="1"/>
  <c r="C50" i="19"/>
  <c r="D50" i="19" s="1"/>
  <c r="E78" i="20" s="1"/>
  <c r="L79" i="20" l="1"/>
  <c r="M79" i="20" s="1"/>
  <c r="C51" i="19"/>
  <c r="D51" i="19" s="1"/>
  <c r="E79" i="20" s="1"/>
  <c r="D80" i="20"/>
  <c r="N80" i="20" s="1"/>
  <c r="L80" i="20" l="1"/>
  <c r="M80" i="20" s="1"/>
  <c r="D81" i="20"/>
  <c r="N81" i="20" s="1"/>
  <c r="C52" i="19"/>
  <c r="D52" i="19" s="1"/>
  <c r="L81" i="20" l="1"/>
  <c r="M81" i="20" s="1"/>
  <c r="E80" i="20"/>
  <c r="D82" i="20"/>
  <c r="N82" i="20" s="1"/>
  <c r="C53" i="19"/>
  <c r="D53" i="19" s="1"/>
  <c r="E81" i="20" s="1"/>
  <c r="L82" i="20" l="1"/>
  <c r="M82" i="20" s="1"/>
  <c r="D83" i="20"/>
  <c r="N83" i="20" s="1"/>
  <c r="C54" i="19"/>
  <c r="D54" i="19" s="1"/>
  <c r="E82" i="20" s="1"/>
  <c r="L83" i="20" l="1"/>
  <c r="M83" i="20" s="1"/>
  <c r="D84" i="20"/>
  <c r="N84" i="20" s="1"/>
  <c r="C55" i="19"/>
  <c r="D55" i="19" s="1"/>
  <c r="L84" i="20" l="1"/>
  <c r="M84" i="20" s="1"/>
  <c r="E83" i="20"/>
  <c r="D85" i="20"/>
  <c r="N85" i="20" s="1"/>
  <c r="C56" i="19"/>
  <c r="D56" i="19" s="1"/>
  <c r="L85" i="20" l="1"/>
  <c r="M85" i="20" s="1"/>
  <c r="E84" i="20"/>
  <c r="D86" i="20"/>
  <c r="N86" i="20" s="1"/>
  <c r="C57" i="19"/>
  <c r="D57" i="19" s="1"/>
  <c r="E85" i="20" s="1"/>
  <c r="L86" i="20" l="1"/>
  <c r="M86" i="20" s="1"/>
  <c r="D87" i="20"/>
  <c r="N87" i="20" s="1"/>
  <c r="C58" i="19"/>
  <c r="D58" i="19" s="1"/>
  <c r="L87" i="20" l="1"/>
  <c r="M87" i="20" s="1"/>
  <c r="E86" i="20"/>
  <c r="D88" i="20"/>
  <c r="N88" i="20" s="1"/>
  <c r="C59" i="19"/>
  <c r="D59" i="19" s="1"/>
  <c r="E87" i="20" s="1"/>
  <c r="L88" i="20" l="1"/>
  <c r="M88" i="20" s="1"/>
  <c r="D89" i="20"/>
  <c r="N89" i="20" s="1"/>
  <c r="C60" i="19"/>
  <c r="D60" i="19" s="1"/>
  <c r="E88" i="20" s="1"/>
  <c r="L89" i="20" l="1"/>
  <c r="M89" i="20" s="1"/>
  <c r="C61" i="19"/>
  <c r="D61" i="19" s="1"/>
  <c r="E89" i="20" s="1"/>
  <c r="D90" i="20"/>
  <c r="N90" i="20" s="1"/>
  <c r="L90" i="20" l="1"/>
  <c r="M90" i="20" s="1"/>
  <c r="D91" i="20"/>
  <c r="N91" i="20" s="1"/>
  <c r="C62" i="19"/>
  <c r="D62" i="19" s="1"/>
  <c r="E90" i="20" s="1"/>
  <c r="L91" i="20" l="1"/>
  <c r="M91" i="20" s="1"/>
  <c r="D92" i="20"/>
  <c r="N92" i="20" s="1"/>
  <c r="C63" i="19"/>
  <c r="D63" i="19" s="1"/>
  <c r="E91" i="20" s="1"/>
  <c r="L92" i="20" l="1"/>
  <c r="M92" i="20" s="1"/>
  <c r="D93" i="20"/>
  <c r="N93" i="20" s="1"/>
  <c r="C64" i="19"/>
  <c r="D64" i="19" s="1"/>
  <c r="L93" i="20" l="1"/>
  <c r="M93" i="20" s="1"/>
  <c r="E92" i="20"/>
  <c r="D94" i="20"/>
  <c r="C65" i="19"/>
  <c r="D65" i="19" s="1"/>
  <c r="E93" i="20" s="1"/>
  <c r="N94" i="20" l="1"/>
  <c r="L94" i="20"/>
  <c r="M94" i="20" s="1"/>
  <c r="C66" i="19"/>
  <c r="D95" i="20"/>
  <c r="N95" i="20" l="1"/>
  <c r="D66" i="19"/>
  <c r="E94" i="20" s="1"/>
  <c r="L95" i="20"/>
  <c r="M95" i="20" s="1"/>
  <c r="D96" i="20"/>
  <c r="C67" i="19"/>
  <c r="N96" i="20" l="1"/>
  <c r="D67" i="19"/>
  <c r="E95" i="20" s="1"/>
  <c r="L96" i="20"/>
  <c r="M96" i="20" s="1"/>
  <c r="C68" i="19"/>
  <c r="D68" i="19" s="1"/>
  <c r="E96" i="20" s="1"/>
  <c r="D97" i="20"/>
  <c r="N97" i="20" l="1"/>
  <c r="H97" i="20"/>
  <c r="L97" i="20"/>
  <c r="M97" i="20" s="1"/>
  <c r="D98" i="20"/>
  <c r="C69" i="19"/>
  <c r="D69" i="19" s="1"/>
  <c r="E97" i="20" s="1"/>
  <c r="N98" i="20" l="1"/>
  <c r="H98" i="20"/>
  <c r="L98" i="20"/>
  <c r="M98" i="20" s="1"/>
  <c r="D99" i="20"/>
  <c r="C70" i="19"/>
  <c r="D70" i="19" s="1"/>
  <c r="E98" i="20" s="1"/>
  <c r="N99" i="20" l="1"/>
  <c r="H99" i="20"/>
  <c r="L99" i="20"/>
  <c r="M99" i="20" s="1"/>
  <c r="F99" i="20"/>
  <c r="E99" i="20"/>
  <c r="R99" i="20"/>
  <c r="U99" i="20"/>
  <c r="G99" i="20"/>
  <c r="D100" i="20"/>
  <c r="C71" i="19"/>
  <c r="D71" i="19" s="1"/>
  <c r="N100" i="20" l="1"/>
  <c r="H100" i="20"/>
  <c r="L100" i="20"/>
  <c r="M100" i="20" s="1"/>
  <c r="R100" i="20"/>
  <c r="U100" i="20"/>
  <c r="G100" i="20"/>
  <c r="F100" i="20"/>
  <c r="E100" i="20"/>
  <c r="C72" i="19"/>
  <c r="D72" i="19" s="1"/>
  <c r="D101" i="20"/>
  <c r="N101" i="20" l="1"/>
  <c r="H101" i="20"/>
  <c r="L101" i="20"/>
  <c r="M101" i="20" s="1"/>
  <c r="F101" i="20"/>
  <c r="R101" i="20"/>
  <c r="G101" i="20"/>
  <c r="E101" i="20"/>
  <c r="U101" i="20"/>
  <c r="C73" i="19"/>
  <c r="D73" i="19" s="1"/>
  <c r="D102" i="20"/>
  <c r="N102" i="20" l="1"/>
  <c r="H102" i="20"/>
  <c r="L102" i="20"/>
  <c r="M102" i="20" s="1"/>
  <c r="R102" i="20"/>
  <c r="G102" i="20"/>
  <c r="U102" i="20"/>
  <c r="E102" i="20"/>
  <c r="F102" i="20"/>
  <c r="C74" i="19"/>
  <c r="D74" i="19" s="1"/>
  <c r="D103" i="20"/>
  <c r="N103" i="20" l="1"/>
  <c r="H103" i="20"/>
  <c r="L103" i="20"/>
  <c r="M103" i="20" s="1"/>
  <c r="F103" i="20"/>
  <c r="R103" i="20"/>
  <c r="E103" i="20"/>
  <c r="U103" i="20"/>
  <c r="G103" i="20"/>
  <c r="C75" i="19"/>
  <c r="D75" i="19" s="1"/>
  <c r="D104" i="20"/>
  <c r="N104" i="20" l="1"/>
  <c r="H104" i="20"/>
  <c r="L104" i="20"/>
  <c r="M104" i="20" s="1"/>
  <c r="U104" i="20"/>
  <c r="G104" i="20"/>
  <c r="R104" i="20"/>
  <c r="E104" i="20"/>
  <c r="F104" i="20"/>
  <c r="C76" i="19"/>
  <c r="D76" i="19" s="1"/>
  <c r="D105" i="20"/>
  <c r="N105" i="20" l="1"/>
  <c r="H105" i="20"/>
  <c r="L105" i="20"/>
  <c r="M105" i="20" s="1"/>
  <c r="F105" i="20"/>
  <c r="U105" i="20"/>
  <c r="E105" i="20"/>
  <c r="R105" i="20"/>
  <c r="G105" i="20"/>
  <c r="C77" i="19"/>
  <c r="D77" i="19" s="1"/>
  <c r="D106" i="20"/>
  <c r="N106" i="20" l="1"/>
  <c r="H106" i="20"/>
  <c r="L106" i="20"/>
  <c r="M106" i="20" s="1"/>
  <c r="U106" i="20"/>
  <c r="G106" i="20"/>
  <c r="R106" i="20"/>
  <c r="F106" i="20"/>
  <c r="E106" i="20"/>
  <c r="C78" i="19"/>
  <c r="D78" i="19" s="1"/>
  <c r="D107" i="20"/>
  <c r="N107" i="20" l="1"/>
  <c r="H107" i="20"/>
  <c r="L107" i="20"/>
  <c r="M107" i="20" s="1"/>
  <c r="F107" i="20"/>
  <c r="G107" i="20"/>
  <c r="E107" i="20"/>
  <c r="R107" i="20"/>
  <c r="U107" i="20"/>
  <c r="C79" i="19"/>
  <c r="D79" i="19" s="1"/>
  <c r="D108" i="20"/>
  <c r="H108" i="20" s="1"/>
  <c r="D17" i="22" l="1"/>
  <c r="N108" i="20"/>
  <c r="L108" i="20"/>
  <c r="M108" i="20" s="1"/>
  <c r="R108" i="20"/>
  <c r="G108" i="20"/>
  <c r="E108" i="20"/>
  <c r="U108" i="20"/>
  <c r="F108" i="20"/>
  <c r="C80" i="19"/>
  <c r="D80" i="19" s="1"/>
  <c r="D109" i="20"/>
  <c r="N109" i="20" l="1"/>
  <c r="H109" i="20"/>
  <c r="L109" i="20"/>
  <c r="M109" i="20" s="1"/>
  <c r="F109" i="20"/>
  <c r="R109" i="20"/>
  <c r="E109" i="20"/>
  <c r="G109" i="20"/>
  <c r="U109" i="20"/>
  <c r="C81" i="19"/>
  <c r="D81" i="19" s="1"/>
  <c r="D110" i="20"/>
  <c r="N110" i="20" l="1"/>
  <c r="H110" i="20"/>
  <c r="L110" i="20"/>
  <c r="M110" i="20" s="1"/>
  <c r="E110" i="20"/>
  <c r="G110" i="20"/>
  <c r="U110" i="20"/>
  <c r="F110" i="20"/>
  <c r="R110" i="20"/>
  <c r="C82" i="19"/>
  <c r="D82" i="19" s="1"/>
  <c r="D111" i="20"/>
  <c r="N111" i="20" l="1"/>
  <c r="H111" i="20"/>
  <c r="L111" i="20"/>
  <c r="M111" i="20" s="1"/>
  <c r="F111" i="20"/>
  <c r="E111" i="20"/>
  <c r="U111" i="20"/>
  <c r="G111" i="20"/>
  <c r="R111" i="20"/>
  <c r="C83" i="19"/>
  <c r="D83" i="19" s="1"/>
  <c r="D112" i="20"/>
  <c r="N112" i="20" l="1"/>
  <c r="H112" i="20"/>
  <c r="L112" i="20"/>
  <c r="M112" i="20" s="1"/>
  <c r="U112" i="20"/>
  <c r="G112" i="20"/>
  <c r="E112" i="20"/>
  <c r="R112" i="20"/>
  <c r="F112" i="20"/>
  <c r="C84" i="19"/>
  <c r="D84" i="19" s="1"/>
  <c r="D113" i="20"/>
  <c r="N113" i="20" l="1"/>
  <c r="H113" i="20"/>
  <c r="L113" i="20"/>
  <c r="M113" i="20" s="1"/>
  <c r="F113" i="20"/>
  <c r="U113" i="20"/>
  <c r="E113" i="20"/>
  <c r="R113" i="20"/>
  <c r="G113" i="20"/>
  <c r="C85" i="19"/>
  <c r="D85" i="19" s="1"/>
  <c r="D114" i="20"/>
  <c r="N114" i="20" l="1"/>
  <c r="H114" i="20"/>
  <c r="L114" i="20"/>
  <c r="M114" i="20" s="1"/>
  <c r="R114" i="20"/>
  <c r="E114" i="20"/>
  <c r="G114" i="20"/>
  <c r="U114" i="20"/>
  <c r="F114" i="20"/>
  <c r="C86" i="19"/>
  <c r="D86" i="19" s="1"/>
  <c r="D115" i="20"/>
  <c r="N115" i="20" l="1"/>
  <c r="H115" i="20"/>
  <c r="L115" i="20"/>
  <c r="M115" i="20" s="1"/>
  <c r="F115" i="20"/>
  <c r="U115" i="20"/>
  <c r="G115" i="20"/>
  <c r="E115" i="20"/>
  <c r="R115" i="20"/>
  <c r="C87" i="19"/>
  <c r="D87" i="19" s="1"/>
  <c r="D116" i="20"/>
  <c r="N116" i="20" l="1"/>
  <c r="H116" i="20"/>
  <c r="L116" i="20"/>
  <c r="M116" i="20" s="1"/>
  <c r="R116" i="20"/>
  <c r="G116" i="20"/>
  <c r="E116" i="20"/>
  <c r="F116" i="20"/>
  <c r="U116" i="20"/>
  <c r="C88" i="19"/>
  <c r="D88" i="19" s="1"/>
  <c r="D117" i="20"/>
  <c r="N117" i="20" l="1"/>
  <c r="H117" i="20"/>
  <c r="L117" i="20"/>
  <c r="M117" i="20" s="1"/>
  <c r="F117" i="20"/>
  <c r="R117" i="20"/>
  <c r="E117" i="20"/>
  <c r="G117" i="20"/>
  <c r="U117" i="20"/>
  <c r="C89" i="19"/>
  <c r="D89" i="19" s="1"/>
  <c r="D118" i="20"/>
  <c r="N118" i="20" l="1"/>
  <c r="H118" i="20"/>
  <c r="L118" i="20"/>
  <c r="M118" i="20" s="1"/>
  <c r="G118" i="20"/>
  <c r="U118" i="20"/>
  <c r="R118" i="20"/>
  <c r="F118" i="20"/>
  <c r="E118" i="20"/>
  <c r="C90" i="19"/>
  <c r="D90" i="19" s="1"/>
  <c r="D119" i="20"/>
  <c r="N119" i="20" l="1"/>
  <c r="H119" i="20"/>
  <c r="L119" i="20"/>
  <c r="M119" i="20" s="1"/>
  <c r="F119" i="20"/>
  <c r="E119" i="20"/>
  <c r="U119" i="20"/>
  <c r="R119" i="20"/>
  <c r="G119" i="20"/>
  <c r="C91" i="19"/>
  <c r="D91" i="19" s="1"/>
  <c r="D120" i="20"/>
  <c r="N120" i="20" l="1"/>
  <c r="H120" i="20"/>
  <c r="L120" i="20"/>
  <c r="M120" i="20" s="1"/>
  <c r="U120" i="20"/>
  <c r="R120" i="20"/>
  <c r="G120" i="20"/>
  <c r="E120" i="20"/>
  <c r="F120" i="20"/>
  <c r="C92" i="19"/>
  <c r="D92" i="19" s="1"/>
  <c r="D121" i="20"/>
  <c r="N121" i="20" l="1"/>
  <c r="H121" i="20"/>
  <c r="L121" i="20"/>
  <c r="M121" i="20" s="1"/>
  <c r="F121" i="20"/>
  <c r="U121" i="20"/>
  <c r="E121" i="20"/>
  <c r="G121" i="20"/>
  <c r="R121" i="20"/>
  <c r="C93" i="19"/>
  <c r="D93" i="19" s="1"/>
  <c r="D122" i="20"/>
  <c r="N122" i="20" l="1"/>
  <c r="H122" i="20"/>
  <c r="L122" i="20"/>
  <c r="M122" i="20" s="1"/>
  <c r="U122" i="20"/>
  <c r="G122" i="20"/>
  <c r="R122" i="20"/>
  <c r="E122" i="20"/>
  <c r="F122" i="20"/>
  <c r="C94" i="19"/>
  <c r="D94" i="19" s="1"/>
  <c r="D123" i="20"/>
  <c r="N123" i="20" l="1"/>
  <c r="H123" i="20"/>
  <c r="L123" i="20"/>
  <c r="M123" i="20" s="1"/>
  <c r="F123" i="20"/>
  <c r="E123" i="20"/>
  <c r="R123" i="20"/>
  <c r="U123" i="20"/>
  <c r="G123" i="20"/>
  <c r="C95" i="19"/>
  <c r="D95" i="19" s="1"/>
  <c r="D124" i="20"/>
  <c r="N124" i="20" l="1"/>
  <c r="H124" i="20"/>
  <c r="L124" i="20"/>
  <c r="M124" i="20" s="1"/>
  <c r="R124" i="20"/>
  <c r="U124" i="20"/>
  <c r="G124" i="20"/>
  <c r="E124" i="20"/>
  <c r="F124" i="20"/>
  <c r="C96" i="19"/>
  <c r="D96" i="19" s="1"/>
  <c r="D125" i="20"/>
  <c r="N125" i="20" l="1"/>
  <c r="H125" i="20"/>
  <c r="L125" i="20"/>
  <c r="M125" i="20" s="1"/>
  <c r="F125" i="20"/>
  <c r="R125" i="20"/>
  <c r="G125" i="20"/>
  <c r="E125" i="20"/>
  <c r="U125" i="20"/>
  <c r="C97" i="19"/>
  <c r="D97" i="19" s="1"/>
  <c r="D126" i="20"/>
  <c r="N126" i="20" l="1"/>
  <c r="H126" i="20"/>
  <c r="L126" i="20"/>
  <c r="M126" i="20" s="1"/>
  <c r="U126" i="20"/>
  <c r="G126" i="20"/>
  <c r="E126" i="20"/>
  <c r="R126" i="20"/>
  <c r="F126" i="20"/>
  <c r="C98" i="19"/>
  <c r="D98" i="19" s="1"/>
  <c r="D127" i="20"/>
  <c r="N127" i="20" l="1"/>
  <c r="H127" i="20"/>
  <c r="L127" i="20"/>
  <c r="M127" i="20" s="1"/>
  <c r="F127" i="20"/>
  <c r="R127" i="20"/>
  <c r="E127" i="20"/>
  <c r="U127" i="20"/>
  <c r="G127" i="20"/>
  <c r="C99" i="19"/>
  <c r="D99" i="19" s="1"/>
  <c r="D128" i="20"/>
  <c r="N128" i="20" l="1"/>
  <c r="H128" i="20"/>
  <c r="L128" i="20"/>
  <c r="M128" i="20" s="1"/>
  <c r="U128" i="20"/>
  <c r="G128" i="20"/>
  <c r="E128" i="20"/>
  <c r="F128" i="20"/>
  <c r="R128" i="20"/>
  <c r="C100" i="19"/>
  <c r="D100" i="19" s="1"/>
  <c r="D129" i="20"/>
  <c r="N129" i="20" l="1"/>
  <c r="H129" i="20"/>
  <c r="L129" i="20"/>
  <c r="M129" i="20" s="1"/>
  <c r="F129" i="20"/>
  <c r="U129" i="20"/>
  <c r="E129" i="20"/>
  <c r="R129" i="20"/>
  <c r="G129" i="20"/>
  <c r="C101" i="19"/>
  <c r="D101" i="19" s="1"/>
  <c r="D130" i="20"/>
  <c r="N130" i="20" l="1"/>
  <c r="H130" i="20"/>
  <c r="D18" i="22"/>
  <c r="T37" i="20" s="1"/>
  <c r="L130" i="20"/>
  <c r="M130" i="20" s="1"/>
  <c r="R130" i="20"/>
  <c r="G130" i="20"/>
  <c r="E130" i="20"/>
  <c r="E30" i="20" s="1"/>
  <c r="F130" i="20"/>
  <c r="U130" i="20"/>
  <c r="C102" i="19"/>
  <c r="D102" i="19" s="1"/>
  <c r="J27" i="16" l="1"/>
  <c r="J35" i="16"/>
  <c r="J43" i="16"/>
  <c r="J51" i="16"/>
  <c r="J59" i="16"/>
  <c r="J67" i="16"/>
  <c r="J75" i="16"/>
  <c r="J83" i="16"/>
  <c r="P83" i="16" s="1"/>
  <c r="J91" i="16"/>
  <c r="J99" i="16"/>
  <c r="J107" i="16"/>
  <c r="J115" i="16"/>
  <c r="J123" i="16"/>
  <c r="J131" i="16"/>
  <c r="J139" i="16"/>
  <c r="J147" i="16"/>
  <c r="P147" i="16" s="1"/>
  <c r="J155" i="16"/>
  <c r="J163" i="16"/>
  <c r="J171" i="16"/>
  <c r="J179" i="16"/>
  <c r="J187" i="16"/>
  <c r="J195" i="16"/>
  <c r="J203" i="16"/>
  <c r="J211" i="16"/>
  <c r="P211" i="16" s="1"/>
  <c r="J219" i="16"/>
  <c r="J227" i="16"/>
  <c r="J235" i="16"/>
  <c r="J243" i="16"/>
  <c r="J251" i="16"/>
  <c r="J259" i="16"/>
  <c r="J267" i="16"/>
  <c r="J275" i="16"/>
  <c r="P275" i="16" s="1"/>
  <c r="J283" i="16"/>
  <c r="J291" i="16"/>
  <c r="J299" i="16"/>
  <c r="J307" i="16"/>
  <c r="J315" i="16"/>
  <c r="J323" i="16"/>
  <c r="J331" i="16"/>
  <c r="J339" i="16"/>
  <c r="P339" i="16" s="1"/>
  <c r="J347" i="16"/>
  <c r="J355" i="16"/>
  <c r="J363" i="16"/>
  <c r="J371" i="16"/>
  <c r="J379" i="16"/>
  <c r="J387" i="16"/>
  <c r="J395" i="16"/>
  <c r="J403" i="16"/>
  <c r="P403" i="16" s="1"/>
  <c r="J411" i="16"/>
  <c r="J419" i="16"/>
  <c r="J427" i="16"/>
  <c r="J435" i="16"/>
  <c r="J443" i="16"/>
  <c r="J451" i="16"/>
  <c r="J459" i="16"/>
  <c r="J467" i="16"/>
  <c r="J475" i="16"/>
  <c r="J483" i="16"/>
  <c r="J491" i="16"/>
  <c r="J499" i="16"/>
  <c r="J507" i="16"/>
  <c r="J515" i="16"/>
  <c r="J523" i="16"/>
  <c r="J531" i="16"/>
  <c r="P531" i="16" s="1"/>
  <c r="J539" i="16"/>
  <c r="J547" i="16"/>
  <c r="J555" i="16"/>
  <c r="J563" i="16"/>
  <c r="J571" i="16"/>
  <c r="J579" i="16"/>
  <c r="J587" i="16"/>
  <c r="J595" i="16"/>
  <c r="J603" i="16"/>
  <c r="J611" i="16"/>
  <c r="J619" i="16"/>
  <c r="J627" i="16"/>
  <c r="J635" i="16"/>
  <c r="J643" i="16"/>
  <c r="J651" i="16"/>
  <c r="J659" i="16"/>
  <c r="P659" i="16" s="1"/>
  <c r="J667" i="16"/>
  <c r="J675" i="16"/>
  <c r="J683" i="16"/>
  <c r="J691" i="16"/>
  <c r="J699" i="16"/>
  <c r="J22" i="16"/>
  <c r="J30" i="16"/>
  <c r="J38" i="16"/>
  <c r="P38" i="16" s="1"/>
  <c r="J46" i="16"/>
  <c r="J54" i="16"/>
  <c r="J62" i="16"/>
  <c r="J70" i="16"/>
  <c r="J78" i="16"/>
  <c r="J86" i="16"/>
  <c r="J94" i="16"/>
  <c r="J102" i="16"/>
  <c r="P102" i="16" s="1"/>
  <c r="J110" i="16"/>
  <c r="J118" i="16"/>
  <c r="J126" i="16"/>
  <c r="J134" i="16"/>
  <c r="J142" i="16"/>
  <c r="J150" i="16"/>
  <c r="J158" i="16"/>
  <c r="J166" i="16"/>
  <c r="P166" i="16" s="1"/>
  <c r="J174" i="16"/>
  <c r="J182" i="16"/>
  <c r="J190" i="16"/>
  <c r="J198" i="16"/>
  <c r="J206" i="16"/>
  <c r="J214" i="16"/>
  <c r="J222" i="16"/>
  <c r="J230" i="16"/>
  <c r="P230" i="16" s="1"/>
  <c r="J238" i="16"/>
  <c r="J246" i="16"/>
  <c r="J254" i="16"/>
  <c r="J262" i="16"/>
  <c r="J270" i="16"/>
  <c r="J278" i="16"/>
  <c r="J286" i="16"/>
  <c r="J294" i="16"/>
  <c r="J302" i="16"/>
  <c r="J310" i="16"/>
  <c r="J318" i="16"/>
  <c r="J326" i="16"/>
  <c r="J334" i="16"/>
  <c r="J342" i="16"/>
  <c r="J350" i="16"/>
  <c r="J358" i="16"/>
  <c r="P358" i="16" s="1"/>
  <c r="J366" i="16"/>
  <c r="J374" i="16"/>
  <c r="J382" i="16"/>
  <c r="J390" i="16"/>
  <c r="J398" i="16"/>
  <c r="J406" i="16"/>
  <c r="J414" i="16"/>
  <c r="J422" i="16"/>
  <c r="P422" i="16" s="1"/>
  <c r="J430" i="16"/>
  <c r="J438" i="16"/>
  <c r="J446" i="16"/>
  <c r="J454" i="16"/>
  <c r="J462" i="16"/>
  <c r="J470" i="16"/>
  <c r="J478" i="16"/>
  <c r="J486" i="16"/>
  <c r="J494" i="16"/>
  <c r="J502" i="16"/>
  <c r="J510" i="16"/>
  <c r="J518" i="16"/>
  <c r="J526" i="16"/>
  <c r="J534" i="16"/>
  <c r="J542" i="16"/>
  <c r="J550" i="16"/>
  <c r="J558" i="16"/>
  <c r="J566" i="16"/>
  <c r="J574" i="16"/>
  <c r="J582" i="16"/>
  <c r="J590" i="16"/>
  <c r="J598" i="16"/>
  <c r="J606" i="16"/>
  <c r="J614" i="16"/>
  <c r="P614" i="16" s="1"/>
  <c r="J622" i="16"/>
  <c r="J630" i="16"/>
  <c r="J638" i="16"/>
  <c r="J646" i="16"/>
  <c r="J654" i="16"/>
  <c r="J662" i="16"/>
  <c r="J670" i="16"/>
  <c r="J678" i="16"/>
  <c r="P678" i="16" s="1"/>
  <c r="J686" i="16"/>
  <c r="J694" i="16"/>
  <c r="J23" i="16"/>
  <c r="J31" i="16"/>
  <c r="J39" i="16"/>
  <c r="J47" i="16"/>
  <c r="J55" i="16"/>
  <c r="J63" i="16"/>
  <c r="P63" i="16" s="1"/>
  <c r="J71" i="16"/>
  <c r="J79" i="16"/>
  <c r="J87" i="16"/>
  <c r="J95" i="16"/>
  <c r="J103" i="16"/>
  <c r="J111" i="16"/>
  <c r="J119" i="16"/>
  <c r="J127" i="16"/>
  <c r="P127" i="16" s="1"/>
  <c r="J135" i="16"/>
  <c r="J143" i="16"/>
  <c r="J151" i="16"/>
  <c r="J159" i="16"/>
  <c r="J167" i="16"/>
  <c r="J175" i="16"/>
  <c r="J183" i="16"/>
  <c r="J191" i="16"/>
  <c r="P191" i="16" s="1"/>
  <c r="J199" i="16"/>
  <c r="J207" i="16"/>
  <c r="J215" i="16"/>
  <c r="J223" i="16"/>
  <c r="J231" i="16"/>
  <c r="J239" i="16"/>
  <c r="J247" i="16"/>
  <c r="J255" i="16"/>
  <c r="P255" i="16" s="1"/>
  <c r="J263" i="16"/>
  <c r="J271" i="16"/>
  <c r="J279" i="16"/>
  <c r="J287" i="16"/>
  <c r="J295" i="16"/>
  <c r="J303" i="16"/>
  <c r="J311" i="16"/>
  <c r="J319" i="16"/>
  <c r="P319" i="16" s="1"/>
  <c r="J327" i="16"/>
  <c r="J335" i="16"/>
  <c r="J343" i="16"/>
  <c r="J351" i="16"/>
  <c r="J359" i="16"/>
  <c r="J367" i="16"/>
  <c r="J375" i="16"/>
  <c r="J383" i="16"/>
  <c r="P383" i="16" s="1"/>
  <c r="J391" i="16"/>
  <c r="J399" i="16"/>
  <c r="J407" i="16"/>
  <c r="J415" i="16"/>
  <c r="J423" i="16"/>
  <c r="J431" i="16"/>
  <c r="J439" i="16"/>
  <c r="J447" i="16"/>
  <c r="J455" i="16"/>
  <c r="J463" i="16"/>
  <c r="J471" i="16"/>
  <c r="J479" i="16"/>
  <c r="J487" i="16"/>
  <c r="J495" i="16"/>
  <c r="J503" i="16"/>
  <c r="J511" i="16"/>
  <c r="P511" i="16" s="1"/>
  <c r="J519" i="16"/>
  <c r="J527" i="16"/>
  <c r="J535" i="16"/>
  <c r="J543" i="16"/>
  <c r="J551" i="16"/>
  <c r="J559" i="16"/>
  <c r="J567" i="16"/>
  <c r="J575" i="16"/>
  <c r="J583" i="16"/>
  <c r="J591" i="16"/>
  <c r="J599" i="16"/>
  <c r="J607" i="16"/>
  <c r="J615" i="16"/>
  <c r="J623" i="16"/>
  <c r="J631" i="16"/>
  <c r="J639" i="16"/>
  <c r="P639" i="16" s="1"/>
  <c r="J647" i="16"/>
  <c r="J655" i="16"/>
  <c r="J663" i="16"/>
  <c r="J671" i="16"/>
  <c r="J679" i="16"/>
  <c r="J687" i="16"/>
  <c r="J695" i="16"/>
  <c r="J26" i="16"/>
  <c r="P26" i="16" s="1"/>
  <c r="J34" i="16"/>
  <c r="J42" i="16"/>
  <c r="J50" i="16"/>
  <c r="J58" i="16"/>
  <c r="J66" i="16"/>
  <c r="J74" i="16"/>
  <c r="J82" i="16"/>
  <c r="J90" i="16"/>
  <c r="P90" i="16" s="1"/>
  <c r="J98" i="16"/>
  <c r="J106" i="16"/>
  <c r="J114" i="16"/>
  <c r="J122" i="16"/>
  <c r="J130" i="16"/>
  <c r="J138" i="16"/>
  <c r="J146" i="16"/>
  <c r="J154" i="16"/>
  <c r="P154" i="16" s="1"/>
  <c r="J162" i="16"/>
  <c r="J170" i="16"/>
  <c r="J178" i="16"/>
  <c r="J186" i="16"/>
  <c r="J194" i="16"/>
  <c r="J202" i="16"/>
  <c r="J210" i="16"/>
  <c r="J218" i="16"/>
  <c r="P218" i="16" s="1"/>
  <c r="J226" i="16"/>
  <c r="J234" i="16"/>
  <c r="J242" i="16"/>
  <c r="J250" i="16"/>
  <c r="J258" i="16"/>
  <c r="J266" i="16"/>
  <c r="J274" i="16"/>
  <c r="J282" i="16"/>
  <c r="P282" i="16" s="1"/>
  <c r="J290" i="16"/>
  <c r="J298" i="16"/>
  <c r="J306" i="16"/>
  <c r="J314" i="16"/>
  <c r="J322" i="16"/>
  <c r="J330" i="16"/>
  <c r="J338" i="16"/>
  <c r="J346" i="16"/>
  <c r="P346" i="16" s="1"/>
  <c r="J354" i="16"/>
  <c r="J362" i="16"/>
  <c r="J370" i="16"/>
  <c r="J378" i="16"/>
  <c r="J386" i="16"/>
  <c r="J394" i="16"/>
  <c r="J402" i="16"/>
  <c r="J410" i="16"/>
  <c r="P410" i="16" s="1"/>
  <c r="J418" i="16"/>
  <c r="J426" i="16"/>
  <c r="J434" i="16"/>
  <c r="J442" i="16"/>
  <c r="J450" i="16"/>
  <c r="J458" i="16"/>
  <c r="J466" i="16"/>
  <c r="J474" i="16"/>
  <c r="J482" i="16"/>
  <c r="J490" i="16"/>
  <c r="J498" i="16"/>
  <c r="J506" i="16"/>
  <c r="J514" i="16"/>
  <c r="J522" i="16"/>
  <c r="J530" i="16"/>
  <c r="J538" i="16"/>
  <c r="J546" i="16"/>
  <c r="J554" i="16"/>
  <c r="J562" i="16"/>
  <c r="J570" i="16"/>
  <c r="J578" i="16"/>
  <c r="J586" i="16"/>
  <c r="J594" i="16"/>
  <c r="J602" i="16"/>
  <c r="P602" i="16" s="1"/>
  <c r="J610" i="16"/>
  <c r="J618" i="16"/>
  <c r="J626" i="16"/>
  <c r="J634" i="16"/>
  <c r="J642" i="16"/>
  <c r="J650" i="16"/>
  <c r="J658" i="16"/>
  <c r="J666" i="16"/>
  <c r="P666" i="16" s="1"/>
  <c r="J674" i="16"/>
  <c r="J682" i="16"/>
  <c r="J690" i="16"/>
  <c r="J698" i="16"/>
  <c r="J36" i="16"/>
  <c r="J52" i="16"/>
  <c r="J68" i="16"/>
  <c r="J84" i="16"/>
  <c r="P84" i="16" s="1"/>
  <c r="J100" i="16"/>
  <c r="J116" i="16"/>
  <c r="J132" i="16"/>
  <c r="J148" i="16"/>
  <c r="J164" i="16"/>
  <c r="J180" i="16"/>
  <c r="J196" i="16"/>
  <c r="J212" i="16"/>
  <c r="P212" i="16" s="1"/>
  <c r="J228" i="16"/>
  <c r="J244" i="16"/>
  <c r="J260" i="16"/>
  <c r="J276" i="16"/>
  <c r="J292" i="16"/>
  <c r="J308" i="16"/>
  <c r="J324" i="16"/>
  <c r="J340" i="16"/>
  <c r="P340" i="16" s="1"/>
  <c r="J356" i="16"/>
  <c r="J372" i="16"/>
  <c r="J388" i="16"/>
  <c r="J404" i="16"/>
  <c r="J420" i="16"/>
  <c r="J436" i="16"/>
  <c r="J452" i="16"/>
  <c r="J468" i="16"/>
  <c r="J484" i="16"/>
  <c r="J500" i="16"/>
  <c r="J516" i="16"/>
  <c r="J532" i="16"/>
  <c r="J548" i="16"/>
  <c r="J564" i="16"/>
  <c r="J580" i="16"/>
  <c r="J596" i="16"/>
  <c r="J612" i="16"/>
  <c r="J628" i="16"/>
  <c r="J644" i="16"/>
  <c r="J660" i="16"/>
  <c r="J676" i="16"/>
  <c r="J692" i="16"/>
  <c r="J704" i="16"/>
  <c r="J712" i="16"/>
  <c r="P712" i="16" s="1"/>
  <c r="J720" i="16"/>
  <c r="J728" i="16"/>
  <c r="J736" i="16"/>
  <c r="J744" i="16"/>
  <c r="J752" i="16"/>
  <c r="J760" i="16"/>
  <c r="J768" i="16"/>
  <c r="J776" i="16"/>
  <c r="P776" i="16" s="1"/>
  <c r="J784" i="16"/>
  <c r="J792" i="16"/>
  <c r="J800" i="16"/>
  <c r="J808" i="16"/>
  <c r="J816" i="16"/>
  <c r="J824" i="16"/>
  <c r="J832" i="16"/>
  <c r="J840" i="16"/>
  <c r="P840" i="16" s="1"/>
  <c r="J848" i="16"/>
  <c r="J856" i="16"/>
  <c r="J864" i="16"/>
  <c r="J872" i="16"/>
  <c r="J880" i="16"/>
  <c r="J888" i="16"/>
  <c r="J896" i="16"/>
  <c r="J904" i="16"/>
  <c r="P904" i="16" s="1"/>
  <c r="J912" i="16"/>
  <c r="J920" i="16"/>
  <c r="J928" i="16"/>
  <c r="J936" i="16"/>
  <c r="J944" i="16"/>
  <c r="J952" i="16"/>
  <c r="J960" i="16"/>
  <c r="J968" i="16"/>
  <c r="P968" i="16" s="1"/>
  <c r="J976" i="16"/>
  <c r="J984" i="16"/>
  <c r="J992" i="16"/>
  <c r="J1000" i="16"/>
  <c r="J1008" i="16"/>
  <c r="J1016" i="16"/>
  <c r="J1024" i="16"/>
  <c r="J1032" i="16"/>
  <c r="P1032" i="16" s="1"/>
  <c r="J24" i="16"/>
  <c r="J40" i="16"/>
  <c r="J56" i="16"/>
  <c r="J72" i="16"/>
  <c r="J88" i="16"/>
  <c r="J104" i="16"/>
  <c r="J120" i="16"/>
  <c r="J136" i="16"/>
  <c r="P136" i="16" s="1"/>
  <c r="J152" i="16"/>
  <c r="J168" i="16"/>
  <c r="J184" i="16"/>
  <c r="J200" i="16"/>
  <c r="J216" i="16"/>
  <c r="J232" i="16"/>
  <c r="J248" i="16"/>
  <c r="J264" i="16"/>
  <c r="P264" i="16" s="1"/>
  <c r="J280" i="16"/>
  <c r="J296" i="16"/>
  <c r="J312" i="16"/>
  <c r="J328" i="16"/>
  <c r="J344" i="16"/>
  <c r="J360" i="16"/>
  <c r="J376" i="16"/>
  <c r="J392" i="16"/>
  <c r="P392" i="16" s="1"/>
  <c r="J408" i="16"/>
  <c r="J424" i="16"/>
  <c r="J440" i="16"/>
  <c r="J456" i="16"/>
  <c r="J472" i="16"/>
  <c r="J488" i="16"/>
  <c r="J504" i="16"/>
  <c r="J520" i="16"/>
  <c r="P520" i="16" s="1"/>
  <c r="J536" i="16"/>
  <c r="J552" i="16"/>
  <c r="J568" i="16"/>
  <c r="J584" i="16"/>
  <c r="J600" i="16"/>
  <c r="J616" i="16"/>
  <c r="J632" i="16"/>
  <c r="J648" i="16"/>
  <c r="P648" i="16" s="1"/>
  <c r="J664" i="16"/>
  <c r="J680" i="16"/>
  <c r="J696" i="16"/>
  <c r="J706" i="16"/>
  <c r="J714" i="16"/>
  <c r="J722" i="16"/>
  <c r="J730" i="16"/>
  <c r="J738" i="16"/>
  <c r="P738" i="16" s="1"/>
  <c r="J746" i="16"/>
  <c r="J754" i="16"/>
  <c r="J762" i="16"/>
  <c r="J770" i="16"/>
  <c r="J778" i="16"/>
  <c r="J786" i="16"/>
  <c r="J794" i="16"/>
  <c r="J802" i="16"/>
  <c r="P802" i="16" s="1"/>
  <c r="J810" i="16"/>
  <c r="J818" i="16"/>
  <c r="J826" i="16"/>
  <c r="J834" i="16"/>
  <c r="J842" i="16"/>
  <c r="J850" i="16"/>
  <c r="J858" i="16"/>
  <c r="J866" i="16"/>
  <c r="P866" i="16" s="1"/>
  <c r="J874" i="16"/>
  <c r="J882" i="16"/>
  <c r="J890" i="16"/>
  <c r="J898" i="16"/>
  <c r="J906" i="16"/>
  <c r="J914" i="16"/>
  <c r="J922" i="16"/>
  <c r="J930" i="16"/>
  <c r="P930" i="16" s="1"/>
  <c r="J938" i="16"/>
  <c r="J946" i="16"/>
  <c r="J954" i="16"/>
  <c r="J962" i="16"/>
  <c r="J970" i="16"/>
  <c r="J978" i="16"/>
  <c r="J986" i="16"/>
  <c r="J994" i="16"/>
  <c r="P994" i="16" s="1"/>
  <c r="J1002" i="16"/>
  <c r="J1010" i="16"/>
  <c r="J1018" i="16"/>
  <c r="J1026" i="16"/>
  <c r="J1034" i="16"/>
  <c r="J1042" i="16"/>
  <c r="J25" i="16"/>
  <c r="J41" i="16"/>
  <c r="P41" i="16" s="1"/>
  <c r="J57" i="16"/>
  <c r="J73" i="16"/>
  <c r="J89" i="16"/>
  <c r="J105" i="16"/>
  <c r="J121" i="16"/>
  <c r="J137" i="16"/>
  <c r="J153" i="16"/>
  <c r="J169" i="16"/>
  <c r="P169" i="16" s="1"/>
  <c r="J185" i="16"/>
  <c r="J201" i="16"/>
  <c r="J217" i="16"/>
  <c r="J233" i="16"/>
  <c r="J249" i="16"/>
  <c r="J265" i="16"/>
  <c r="J281" i="16"/>
  <c r="J297" i="16"/>
  <c r="P297" i="16" s="1"/>
  <c r="J313" i="16"/>
  <c r="J329" i="16"/>
  <c r="J345" i="16"/>
  <c r="J361" i="16"/>
  <c r="J377" i="16"/>
  <c r="J393" i="16"/>
  <c r="J409" i="16"/>
  <c r="J425" i="16"/>
  <c r="P425" i="16" s="1"/>
  <c r="J441" i="16"/>
  <c r="J457" i="16"/>
  <c r="J473" i="16"/>
  <c r="J489" i="16"/>
  <c r="J505" i="16"/>
  <c r="J521" i="16"/>
  <c r="J537" i="16"/>
  <c r="J553" i="16"/>
  <c r="J569" i="16"/>
  <c r="J585" i="16"/>
  <c r="J601" i="16"/>
  <c r="J617" i="16"/>
  <c r="J633" i="16"/>
  <c r="J649" i="16"/>
  <c r="J665" i="16"/>
  <c r="J681" i="16"/>
  <c r="J697" i="16"/>
  <c r="J707" i="16"/>
  <c r="J715" i="16"/>
  <c r="J723" i="16"/>
  <c r="J731" i="16"/>
  <c r="J739" i="16"/>
  <c r="J747" i="16"/>
  <c r="J755" i="16"/>
  <c r="P755" i="16" s="1"/>
  <c r="J763" i="16"/>
  <c r="J771" i="16"/>
  <c r="J779" i="16"/>
  <c r="J787" i="16"/>
  <c r="J795" i="16"/>
  <c r="J803" i="16"/>
  <c r="J811" i="16"/>
  <c r="J819" i="16"/>
  <c r="P819" i="16" s="1"/>
  <c r="J827" i="16"/>
  <c r="J835" i="16"/>
  <c r="J843" i="16"/>
  <c r="J851" i="16"/>
  <c r="J859" i="16"/>
  <c r="J867" i="16"/>
  <c r="J875" i="16"/>
  <c r="J883" i="16"/>
  <c r="P883" i="16" s="1"/>
  <c r="J891" i="16"/>
  <c r="J899" i="16"/>
  <c r="J907" i="16"/>
  <c r="J915" i="16"/>
  <c r="J923" i="16"/>
  <c r="J931" i="16"/>
  <c r="J939" i="16"/>
  <c r="J947" i="16"/>
  <c r="P947" i="16" s="1"/>
  <c r="J955" i="16"/>
  <c r="J963" i="16"/>
  <c r="J971" i="16"/>
  <c r="J979" i="16"/>
  <c r="J987" i="16"/>
  <c r="J995" i="16"/>
  <c r="J1003" i="16"/>
  <c r="J1011" i="16"/>
  <c r="P1011" i="16" s="1"/>
  <c r="J1019" i="16"/>
  <c r="J1027" i="16"/>
  <c r="J1035" i="16"/>
  <c r="J28" i="16"/>
  <c r="J44" i="16"/>
  <c r="J60" i="16"/>
  <c r="J76" i="16"/>
  <c r="J92" i="16"/>
  <c r="P92" i="16" s="1"/>
  <c r="J108" i="16"/>
  <c r="J124" i="16"/>
  <c r="J140" i="16"/>
  <c r="J156" i="16"/>
  <c r="J172" i="16"/>
  <c r="J188" i="16"/>
  <c r="J204" i="16"/>
  <c r="J220" i="16"/>
  <c r="P220" i="16" s="1"/>
  <c r="J236" i="16"/>
  <c r="J252" i="16"/>
  <c r="J268" i="16"/>
  <c r="J284" i="16"/>
  <c r="J300" i="16"/>
  <c r="J316" i="16"/>
  <c r="J332" i="16"/>
  <c r="J348" i="16"/>
  <c r="P348" i="16" s="1"/>
  <c r="J364" i="16"/>
  <c r="J380" i="16"/>
  <c r="J396" i="16"/>
  <c r="J412" i="16"/>
  <c r="J428" i="16"/>
  <c r="J444" i="16"/>
  <c r="J460" i="16"/>
  <c r="J476" i="16"/>
  <c r="J492" i="16"/>
  <c r="J508" i="16"/>
  <c r="J524" i="16"/>
  <c r="J540" i="16"/>
  <c r="J556" i="16"/>
  <c r="J572" i="16"/>
  <c r="J588" i="16"/>
  <c r="J604" i="16"/>
  <c r="P604" i="16" s="1"/>
  <c r="J620" i="16"/>
  <c r="J636" i="16"/>
  <c r="J652" i="16"/>
  <c r="J668" i="16"/>
  <c r="J684" i="16"/>
  <c r="J700" i="16"/>
  <c r="J708" i="16"/>
  <c r="J716" i="16"/>
  <c r="P716" i="16" s="1"/>
  <c r="J724" i="16"/>
  <c r="J732" i="16"/>
  <c r="J740" i="16"/>
  <c r="J748" i="16"/>
  <c r="J756" i="16"/>
  <c r="J764" i="16"/>
  <c r="J772" i="16"/>
  <c r="J780" i="16"/>
  <c r="P780" i="16" s="1"/>
  <c r="J788" i="16"/>
  <c r="J796" i="16"/>
  <c r="J804" i="16"/>
  <c r="J812" i="16"/>
  <c r="J820" i="16"/>
  <c r="J828" i="16"/>
  <c r="J836" i="16"/>
  <c r="J844" i="16"/>
  <c r="P844" i="16" s="1"/>
  <c r="J852" i="16"/>
  <c r="J860" i="16"/>
  <c r="J868" i="16"/>
  <c r="J876" i="16"/>
  <c r="J884" i="16"/>
  <c r="J892" i="16"/>
  <c r="J900" i="16"/>
  <c r="J908" i="16"/>
  <c r="P908" i="16" s="1"/>
  <c r="J916" i="16"/>
  <c r="J924" i="16"/>
  <c r="J932" i="16"/>
  <c r="J940" i="16"/>
  <c r="J948" i="16"/>
  <c r="J956" i="16"/>
  <c r="J964" i="16"/>
  <c r="J972" i="16"/>
  <c r="P972" i="16" s="1"/>
  <c r="J980" i="16"/>
  <c r="J988" i="16"/>
  <c r="J996" i="16"/>
  <c r="J1004" i="16"/>
  <c r="J1012" i="16"/>
  <c r="J1020" i="16"/>
  <c r="J1028" i="16"/>
  <c r="J1036" i="16"/>
  <c r="P1036" i="16" s="1"/>
  <c r="J29" i="16"/>
  <c r="J45" i="16"/>
  <c r="J61" i="16"/>
  <c r="J77" i="16"/>
  <c r="J93" i="16"/>
  <c r="J109" i="16"/>
  <c r="J125" i="16"/>
  <c r="J141" i="16"/>
  <c r="P141" i="16" s="1"/>
  <c r="J157" i="16"/>
  <c r="J173" i="16"/>
  <c r="J189" i="16"/>
  <c r="J205" i="16"/>
  <c r="J221" i="16"/>
  <c r="J237" i="16"/>
  <c r="J253" i="16"/>
  <c r="J269" i="16"/>
  <c r="P269" i="16" s="1"/>
  <c r="J285" i="16"/>
  <c r="J301" i="16"/>
  <c r="J317" i="16"/>
  <c r="J333" i="16"/>
  <c r="J349" i="16"/>
  <c r="J365" i="16"/>
  <c r="J381" i="16"/>
  <c r="J397" i="16"/>
  <c r="P397" i="16" s="1"/>
  <c r="J413" i="16"/>
  <c r="J429" i="16"/>
  <c r="J445" i="16"/>
  <c r="J461" i="16"/>
  <c r="J477" i="16"/>
  <c r="J493" i="16"/>
  <c r="J509" i="16"/>
  <c r="J525" i="16"/>
  <c r="P525" i="16" s="1"/>
  <c r="J541" i="16"/>
  <c r="J557" i="16"/>
  <c r="J573" i="16"/>
  <c r="J589" i="16"/>
  <c r="J605" i="16"/>
  <c r="J621" i="16"/>
  <c r="J637" i="16"/>
  <c r="J653" i="16"/>
  <c r="P653" i="16" s="1"/>
  <c r="J669" i="16"/>
  <c r="J685" i="16"/>
  <c r="J701" i="16"/>
  <c r="J709" i="16"/>
  <c r="J717" i="16"/>
  <c r="J725" i="16"/>
  <c r="J733" i="16"/>
  <c r="J741" i="16"/>
  <c r="P741" i="16" s="1"/>
  <c r="J749" i="16"/>
  <c r="J757" i="16"/>
  <c r="J765" i="16"/>
  <c r="J773" i="16"/>
  <c r="J781" i="16"/>
  <c r="J789" i="16"/>
  <c r="J797" i="16"/>
  <c r="J805" i="16"/>
  <c r="P805" i="16" s="1"/>
  <c r="J813" i="16"/>
  <c r="J821" i="16"/>
  <c r="J829" i="16"/>
  <c r="J837" i="16"/>
  <c r="J845" i="16"/>
  <c r="J853" i="16"/>
  <c r="J861" i="16"/>
  <c r="J869" i="16"/>
  <c r="P869" i="16" s="1"/>
  <c r="J877" i="16"/>
  <c r="J885" i="16"/>
  <c r="J893" i="16"/>
  <c r="J901" i="16"/>
  <c r="J909" i="16"/>
  <c r="J917" i="16"/>
  <c r="J925" i="16"/>
  <c r="J933" i="16"/>
  <c r="P933" i="16" s="1"/>
  <c r="J941" i="16"/>
  <c r="J949" i="16"/>
  <c r="J957" i="16"/>
  <c r="J965" i="16"/>
  <c r="J973" i="16"/>
  <c r="J981" i="16"/>
  <c r="J989" i="16"/>
  <c r="J997" i="16"/>
  <c r="P997" i="16" s="1"/>
  <c r="J1005" i="16"/>
  <c r="J1013" i="16"/>
  <c r="J1021" i="16"/>
  <c r="J1029" i="16"/>
  <c r="J1037" i="16"/>
  <c r="J64" i="16"/>
  <c r="J101" i="16"/>
  <c r="J145" i="16"/>
  <c r="P145" i="16" s="1"/>
  <c r="J192" i="16"/>
  <c r="J229" i="16"/>
  <c r="J273" i="16"/>
  <c r="J320" i="16"/>
  <c r="J357" i="16"/>
  <c r="J401" i="16"/>
  <c r="J448" i="16"/>
  <c r="J485" i="16"/>
  <c r="J529" i="16"/>
  <c r="J576" i="16"/>
  <c r="J613" i="16"/>
  <c r="J657" i="16"/>
  <c r="J702" i="16"/>
  <c r="J721" i="16"/>
  <c r="J743" i="16"/>
  <c r="J766" i="16"/>
  <c r="P766" i="16" s="1"/>
  <c r="J785" i="16"/>
  <c r="J807" i="16"/>
  <c r="J830" i="16"/>
  <c r="J849" i="16"/>
  <c r="J871" i="16"/>
  <c r="J894" i="16"/>
  <c r="J913" i="16"/>
  <c r="J935" i="16"/>
  <c r="P935" i="16" s="1"/>
  <c r="J958" i="16"/>
  <c r="J977" i="16"/>
  <c r="J999" i="16"/>
  <c r="J1022" i="16"/>
  <c r="J1040" i="16"/>
  <c r="J1049" i="16"/>
  <c r="J1057" i="16"/>
  <c r="J1065" i="16"/>
  <c r="P1065" i="16" s="1"/>
  <c r="J1073" i="16"/>
  <c r="J1081" i="16"/>
  <c r="J1089" i="16"/>
  <c r="J1097" i="16"/>
  <c r="J1105" i="16"/>
  <c r="J1113" i="16"/>
  <c r="J1121" i="16"/>
  <c r="J1129" i="16"/>
  <c r="P1129" i="16" s="1"/>
  <c r="J1137" i="16"/>
  <c r="J1145" i="16"/>
  <c r="J1153" i="16"/>
  <c r="J1161" i="16"/>
  <c r="J1169" i="16"/>
  <c r="J1177" i="16"/>
  <c r="J1185" i="16"/>
  <c r="J1193" i="16"/>
  <c r="P1193" i="16" s="1"/>
  <c r="J1201" i="16"/>
  <c r="J1209" i="16"/>
  <c r="J1217" i="16"/>
  <c r="J1225" i="16"/>
  <c r="J1233" i="16"/>
  <c r="J1241" i="16"/>
  <c r="J1249" i="16"/>
  <c r="J1257" i="16"/>
  <c r="P1257" i="16" s="1"/>
  <c r="J1265" i="16"/>
  <c r="J1273" i="16"/>
  <c r="J1281" i="16"/>
  <c r="J1289" i="16"/>
  <c r="J1297" i="16"/>
  <c r="J1305" i="16"/>
  <c r="J1313" i="16"/>
  <c r="J1321" i="16"/>
  <c r="P1321" i="16" s="1"/>
  <c r="J1329" i="16"/>
  <c r="J1337" i="16"/>
  <c r="J1345" i="16"/>
  <c r="J1353" i="16"/>
  <c r="J1361" i="16"/>
  <c r="J1369" i="16"/>
  <c r="J1377" i="16"/>
  <c r="J1385" i="16"/>
  <c r="P1385" i="16" s="1"/>
  <c r="J1393" i="16"/>
  <c r="J1401" i="16"/>
  <c r="J1409" i="16"/>
  <c r="J1417" i="16"/>
  <c r="J1425" i="16"/>
  <c r="J1433" i="16"/>
  <c r="J1441" i="16"/>
  <c r="J1449" i="16"/>
  <c r="P1449" i="16" s="1"/>
  <c r="J1457" i="16"/>
  <c r="J1465" i="16"/>
  <c r="J65" i="16"/>
  <c r="J112" i="16"/>
  <c r="J32" i="16"/>
  <c r="J69" i="16"/>
  <c r="J113" i="16"/>
  <c r="J33" i="16"/>
  <c r="P33" i="16" s="1"/>
  <c r="J80" i="16"/>
  <c r="J117" i="16"/>
  <c r="J161" i="16"/>
  <c r="J208" i="16"/>
  <c r="J245" i="16"/>
  <c r="J289" i="16"/>
  <c r="J336" i="16"/>
  <c r="J373" i="16"/>
  <c r="P373" i="16" s="1"/>
  <c r="J417" i="16"/>
  <c r="J464" i="16"/>
  <c r="J501" i="16"/>
  <c r="J545" i="16"/>
  <c r="J592" i="16"/>
  <c r="J629" i="16"/>
  <c r="J673" i="16"/>
  <c r="J710" i="16"/>
  <c r="P710" i="16" s="1"/>
  <c r="J729" i="16"/>
  <c r="J751" i="16"/>
  <c r="J774" i="16"/>
  <c r="J793" i="16"/>
  <c r="J815" i="16"/>
  <c r="J838" i="16"/>
  <c r="J857" i="16"/>
  <c r="J879" i="16"/>
  <c r="P879" i="16" s="1"/>
  <c r="J902" i="16"/>
  <c r="J921" i="16"/>
  <c r="J943" i="16"/>
  <c r="J966" i="16"/>
  <c r="J985" i="16"/>
  <c r="J1007" i="16"/>
  <c r="J1030" i="16"/>
  <c r="J1044" i="16"/>
  <c r="P1044" i="16" s="1"/>
  <c r="J1052" i="16"/>
  <c r="J1060" i="16"/>
  <c r="J1068" i="16"/>
  <c r="J1076" i="16"/>
  <c r="J1084" i="16"/>
  <c r="J1092" i="16"/>
  <c r="J1100" i="16"/>
  <c r="J1108" i="16"/>
  <c r="P1108" i="16" s="1"/>
  <c r="J1116" i="16"/>
  <c r="J1124" i="16"/>
  <c r="J1132" i="16"/>
  <c r="J1140" i="16"/>
  <c r="J1148" i="16"/>
  <c r="J1156" i="16"/>
  <c r="J1164" i="16"/>
  <c r="J1172" i="16"/>
  <c r="P1172" i="16" s="1"/>
  <c r="J1180" i="16"/>
  <c r="J1188" i="16"/>
  <c r="J1196" i="16"/>
  <c r="J1204" i="16"/>
  <c r="J1212" i="16"/>
  <c r="J1220" i="16"/>
  <c r="J1228" i="16"/>
  <c r="J1236" i="16"/>
  <c r="P1236" i="16" s="1"/>
  <c r="J1244" i="16"/>
  <c r="J1252" i="16"/>
  <c r="J1260" i="16"/>
  <c r="J1268" i="16"/>
  <c r="J1276" i="16"/>
  <c r="J1284" i="16"/>
  <c r="J1292" i="16"/>
  <c r="J1300" i="16"/>
  <c r="P1300" i="16" s="1"/>
  <c r="J1308" i="16"/>
  <c r="J1316" i="16"/>
  <c r="J1324" i="16"/>
  <c r="J1332" i="16"/>
  <c r="J1340" i="16"/>
  <c r="J1348" i="16"/>
  <c r="J1356" i="16"/>
  <c r="J1364" i="16"/>
  <c r="P1364" i="16" s="1"/>
  <c r="J1372" i="16"/>
  <c r="J1380" i="16"/>
  <c r="J1388" i="16"/>
  <c r="J1396" i="16"/>
  <c r="J1404" i="16"/>
  <c r="J1412" i="16"/>
  <c r="J1420" i="16"/>
  <c r="J1428" i="16"/>
  <c r="P1428" i="16" s="1"/>
  <c r="J1436" i="16"/>
  <c r="J1444" i="16"/>
  <c r="J1452" i="16"/>
  <c r="J1460" i="16"/>
  <c r="J1468" i="16"/>
  <c r="J37" i="16"/>
  <c r="J81" i="16"/>
  <c r="J128" i="16"/>
  <c r="J165" i="16"/>
  <c r="J209" i="16"/>
  <c r="J256" i="16"/>
  <c r="J293" i="16"/>
  <c r="J337" i="16"/>
  <c r="J384" i="16"/>
  <c r="J421" i="16"/>
  <c r="J465" i="16"/>
  <c r="J512" i="16"/>
  <c r="J549" i="16"/>
  <c r="J593" i="16"/>
  <c r="J640" i="16"/>
  <c r="J677" i="16"/>
  <c r="J711" i="16"/>
  <c r="J734" i="16"/>
  <c r="J753" i="16"/>
  <c r="P753" i="16" s="1"/>
  <c r="J775" i="16"/>
  <c r="J798" i="16"/>
  <c r="J817" i="16"/>
  <c r="J839" i="16"/>
  <c r="J862" i="16"/>
  <c r="J881" i="16"/>
  <c r="J903" i="16"/>
  <c r="J926" i="16"/>
  <c r="P926" i="16" s="1"/>
  <c r="J945" i="16"/>
  <c r="J967" i="16"/>
  <c r="J990" i="16"/>
  <c r="J1009" i="16"/>
  <c r="J1031" i="16"/>
  <c r="J1045" i="16"/>
  <c r="J1053" i="16"/>
  <c r="J1061" i="16"/>
  <c r="P1061" i="16" s="1"/>
  <c r="J1069" i="16"/>
  <c r="J1077" i="16"/>
  <c r="J1085" i="16"/>
  <c r="J1093" i="16"/>
  <c r="J1101" i="16"/>
  <c r="J1109" i="16"/>
  <c r="J1117" i="16"/>
  <c r="J1125" i="16"/>
  <c r="P1125" i="16" s="1"/>
  <c r="J1133" i="16"/>
  <c r="J1141" i="16"/>
  <c r="J1149" i="16"/>
  <c r="J1157" i="16"/>
  <c r="J1165" i="16"/>
  <c r="J1173" i="16"/>
  <c r="J1181" i="16"/>
  <c r="J1189" i="16"/>
  <c r="P1189" i="16" s="1"/>
  <c r="J1197" i="16"/>
  <c r="J1205" i="16"/>
  <c r="J1213" i="16"/>
  <c r="J1221" i="16"/>
  <c r="J1229" i="16"/>
  <c r="J1237" i="16"/>
  <c r="J1245" i="16"/>
  <c r="J1253" i="16"/>
  <c r="P1253" i="16" s="1"/>
  <c r="J1261" i="16"/>
  <c r="J1269" i="16"/>
  <c r="J1277" i="16"/>
  <c r="J1285" i="16"/>
  <c r="J1293" i="16"/>
  <c r="J1301" i="16"/>
  <c r="J1309" i="16"/>
  <c r="J1317" i="16"/>
  <c r="P1317" i="16" s="1"/>
  <c r="J1325" i="16"/>
  <c r="J1333" i="16"/>
  <c r="J1341" i="16"/>
  <c r="J1349" i="16"/>
  <c r="J1357" i="16"/>
  <c r="J1365" i="16"/>
  <c r="J1373" i="16"/>
  <c r="J1381" i="16"/>
  <c r="P1381" i="16" s="1"/>
  <c r="J1389" i="16"/>
  <c r="J1397" i="16"/>
  <c r="J1405" i="16"/>
  <c r="J1413" i="16"/>
  <c r="J1421" i="16"/>
  <c r="J1429" i="16"/>
  <c r="J1437" i="16"/>
  <c r="J1445" i="16"/>
  <c r="P1445" i="16" s="1"/>
  <c r="J1453" i="16"/>
  <c r="J1461" i="16"/>
  <c r="J48" i="16"/>
  <c r="J85" i="16"/>
  <c r="J129" i="16"/>
  <c r="J176" i="16"/>
  <c r="J213" i="16"/>
  <c r="J257" i="16"/>
  <c r="P257" i="16" s="1"/>
  <c r="J304" i="16"/>
  <c r="J341" i="16"/>
  <c r="J385" i="16"/>
  <c r="J432" i="16"/>
  <c r="J469" i="16"/>
  <c r="J513" i="16"/>
  <c r="J560" i="16"/>
  <c r="J597" i="16"/>
  <c r="J641" i="16"/>
  <c r="J688" i="16"/>
  <c r="J713" i="16"/>
  <c r="J735" i="16"/>
  <c r="J758" i="16"/>
  <c r="J777" i="16"/>
  <c r="J799" i="16"/>
  <c r="J822" i="16"/>
  <c r="P822" i="16" s="1"/>
  <c r="J841" i="16"/>
  <c r="J863" i="16"/>
  <c r="J886" i="16"/>
  <c r="J905" i="16"/>
  <c r="J927" i="16"/>
  <c r="J950" i="16"/>
  <c r="J969" i="16"/>
  <c r="J991" i="16"/>
  <c r="P991" i="16" s="1"/>
  <c r="J1014" i="16"/>
  <c r="J1033" i="16"/>
  <c r="J1046" i="16"/>
  <c r="J1054" i="16"/>
  <c r="J1062" i="16"/>
  <c r="J1070" i="16"/>
  <c r="J1078" i="16"/>
  <c r="J1086" i="16"/>
  <c r="P1086" i="16" s="1"/>
  <c r="J1094" i="16"/>
  <c r="J1102" i="16"/>
  <c r="J1110" i="16"/>
  <c r="J1118" i="16"/>
  <c r="J1126" i="16"/>
  <c r="J1134" i="16"/>
  <c r="J1142" i="16"/>
  <c r="J1150" i="16"/>
  <c r="P1150" i="16" s="1"/>
  <c r="J1158" i="16"/>
  <c r="J1166" i="16"/>
  <c r="J1174" i="16"/>
  <c r="J1182" i="16"/>
  <c r="J1190" i="16"/>
  <c r="J1198" i="16"/>
  <c r="J1206" i="16"/>
  <c r="J1214" i="16"/>
  <c r="P1214" i="16" s="1"/>
  <c r="J1222" i="16"/>
  <c r="J1230" i="16"/>
  <c r="J1238" i="16"/>
  <c r="J1246" i="16"/>
  <c r="J1254" i="16"/>
  <c r="J1262" i="16"/>
  <c r="J1270" i="16"/>
  <c r="J1278" i="16"/>
  <c r="P1278" i="16" s="1"/>
  <c r="J1286" i="16"/>
  <c r="J1294" i="16"/>
  <c r="J1302" i="16"/>
  <c r="J1310" i="16"/>
  <c r="J1318" i="16"/>
  <c r="J1326" i="16"/>
  <c r="J1334" i="16"/>
  <c r="J1342" i="16"/>
  <c r="P1342" i="16" s="1"/>
  <c r="J1350" i="16"/>
  <c r="J1358" i="16"/>
  <c r="J1366" i="16"/>
  <c r="J1374" i="16"/>
  <c r="J1382" i="16"/>
  <c r="J1390" i="16"/>
  <c r="J1398" i="16"/>
  <c r="J1406" i="16"/>
  <c r="P1406" i="16" s="1"/>
  <c r="J1414" i="16"/>
  <c r="J1422" i="16"/>
  <c r="J1430" i="16"/>
  <c r="J1438" i="16"/>
  <c r="J1446" i="16"/>
  <c r="J1454" i="16"/>
  <c r="J1462" i="16"/>
  <c r="J49" i="16"/>
  <c r="P49" i="16" s="1"/>
  <c r="J96" i="16"/>
  <c r="J133" i="16"/>
  <c r="J177" i="16"/>
  <c r="J224" i="16"/>
  <c r="J261" i="16"/>
  <c r="J305" i="16"/>
  <c r="J352" i="16"/>
  <c r="J389" i="16"/>
  <c r="P389" i="16" s="1"/>
  <c r="J433" i="16"/>
  <c r="J480" i="16"/>
  <c r="J517" i="16"/>
  <c r="J561" i="16"/>
  <c r="J608" i="16"/>
  <c r="J645" i="16"/>
  <c r="J689" i="16"/>
  <c r="J718" i="16"/>
  <c r="P718" i="16" s="1"/>
  <c r="J737" i="16"/>
  <c r="J759" i="16"/>
  <c r="J782" i="16"/>
  <c r="J801" i="16"/>
  <c r="J823" i="16"/>
  <c r="J846" i="16"/>
  <c r="J865" i="16"/>
  <c r="J887" i="16"/>
  <c r="P887" i="16" s="1"/>
  <c r="J910" i="16"/>
  <c r="J929" i="16"/>
  <c r="J951" i="16"/>
  <c r="J974" i="16"/>
  <c r="J993" i="16"/>
  <c r="J1015" i="16"/>
  <c r="J1038" i="16"/>
  <c r="J1047" i="16"/>
  <c r="P1047" i="16" s="1"/>
  <c r="J1055" i="16"/>
  <c r="J1063" i="16"/>
  <c r="J1071" i="16"/>
  <c r="J1079" i="16"/>
  <c r="J1087" i="16"/>
  <c r="J1095" i="16"/>
  <c r="J1103" i="16"/>
  <c r="J1111" i="16"/>
  <c r="P1111" i="16" s="1"/>
  <c r="J1119" i="16"/>
  <c r="J1127" i="16"/>
  <c r="J1135" i="16"/>
  <c r="J1143" i="16"/>
  <c r="J1151" i="16"/>
  <c r="J1159" i="16"/>
  <c r="J1167" i="16"/>
  <c r="J1175" i="16"/>
  <c r="P1175" i="16" s="1"/>
  <c r="J1183" i="16"/>
  <c r="J1191" i="16"/>
  <c r="J1199" i="16"/>
  <c r="J1207" i="16"/>
  <c r="J1215" i="16"/>
  <c r="J1223" i="16"/>
  <c r="J1231" i="16"/>
  <c r="J1239" i="16"/>
  <c r="P1239" i="16" s="1"/>
  <c r="J1247" i="16"/>
  <c r="J1255" i="16"/>
  <c r="J1263" i="16"/>
  <c r="J1271" i="16"/>
  <c r="J1279" i="16"/>
  <c r="J1287" i="16"/>
  <c r="J1295" i="16"/>
  <c r="J1303" i="16"/>
  <c r="P1303" i="16" s="1"/>
  <c r="J1311" i="16"/>
  <c r="J1319" i="16"/>
  <c r="J1327" i="16"/>
  <c r="J1335" i="16"/>
  <c r="J1343" i="16"/>
  <c r="J1351" i="16"/>
  <c r="J1359" i="16"/>
  <c r="J1367" i="16"/>
  <c r="P1367" i="16" s="1"/>
  <c r="J1375" i="16"/>
  <c r="J1383" i="16"/>
  <c r="J1391" i="16"/>
  <c r="J1399" i="16"/>
  <c r="J1407" i="16"/>
  <c r="J1415" i="16"/>
  <c r="J1423" i="16"/>
  <c r="J1431" i="16"/>
  <c r="P1431" i="16" s="1"/>
  <c r="J1439" i="16"/>
  <c r="J1447" i="16"/>
  <c r="J1455" i="16"/>
  <c r="J1463" i="16"/>
  <c r="J193" i="16"/>
  <c r="J309" i="16"/>
  <c r="J416" i="16"/>
  <c r="J533" i="16"/>
  <c r="P533" i="16" s="1"/>
  <c r="J656" i="16"/>
  <c r="J727" i="16"/>
  <c r="J790" i="16"/>
  <c r="J847" i="16"/>
  <c r="J897" i="16"/>
  <c r="J959" i="16"/>
  <c r="J1017" i="16"/>
  <c r="J1051" i="16"/>
  <c r="J1074" i="16"/>
  <c r="J1096" i="16"/>
  <c r="J1115" i="16"/>
  <c r="J1138" i="16"/>
  <c r="J1160" i="16"/>
  <c r="J1179" i="16"/>
  <c r="J1202" i="16"/>
  <c r="J1224" i="16"/>
  <c r="P1224" i="16" s="1"/>
  <c r="J1243" i="16"/>
  <c r="J1266" i="16"/>
  <c r="J1288" i="16"/>
  <c r="J1307" i="16"/>
  <c r="J1330" i="16"/>
  <c r="J1352" i="16"/>
  <c r="J1371" i="16"/>
  <c r="J1394" i="16"/>
  <c r="P1394" i="16" s="1"/>
  <c r="J1416" i="16"/>
  <c r="J1435" i="16"/>
  <c r="J1458" i="16"/>
  <c r="J1472" i="16"/>
  <c r="J1480" i="16"/>
  <c r="J1488" i="16"/>
  <c r="J1496" i="16"/>
  <c r="J1504" i="16"/>
  <c r="P1504" i="16" s="1"/>
  <c r="J1512" i="16"/>
  <c r="J1520" i="16"/>
  <c r="J1528" i="16"/>
  <c r="J1536" i="16"/>
  <c r="J1544" i="16"/>
  <c r="J1552" i="16"/>
  <c r="J1560" i="16"/>
  <c r="J1568" i="16"/>
  <c r="P1568" i="16" s="1"/>
  <c r="J1576" i="16"/>
  <c r="J1584" i="16"/>
  <c r="J1592" i="16"/>
  <c r="J1600" i="16"/>
  <c r="J1608" i="16"/>
  <c r="J1616" i="16"/>
  <c r="J1624" i="16"/>
  <c r="J1632" i="16"/>
  <c r="P1632" i="16" s="1"/>
  <c r="J1640" i="16"/>
  <c r="J1648" i="16"/>
  <c r="J1656" i="16"/>
  <c r="J1664" i="16"/>
  <c r="J1672" i="16"/>
  <c r="J1680" i="16"/>
  <c r="J1688" i="16"/>
  <c r="J1696" i="16"/>
  <c r="P1696" i="16" s="1"/>
  <c r="J1704" i="16"/>
  <c r="J1712" i="16"/>
  <c r="J1720" i="16"/>
  <c r="J1728" i="16"/>
  <c r="J1736" i="16"/>
  <c r="J1744" i="16"/>
  <c r="J1752" i="16"/>
  <c r="J1760" i="16"/>
  <c r="P1760" i="16" s="1"/>
  <c r="J1768" i="16"/>
  <c r="J1776" i="16"/>
  <c r="J1784" i="16"/>
  <c r="J1792" i="16"/>
  <c r="J1800" i="16"/>
  <c r="J1808" i="16"/>
  <c r="J1816" i="16"/>
  <c r="J1824" i="16"/>
  <c r="P1824" i="16" s="1"/>
  <c r="J1832" i="16"/>
  <c r="J1840" i="16"/>
  <c r="J1848" i="16"/>
  <c r="J1856" i="16"/>
  <c r="J1864" i="16"/>
  <c r="J1872" i="16"/>
  <c r="J1880" i="16"/>
  <c r="J1888" i="16"/>
  <c r="P1888" i="16" s="1"/>
  <c r="J1896" i="16"/>
  <c r="J197" i="16"/>
  <c r="J53" i="16"/>
  <c r="J97" i="16"/>
  <c r="J240" i="16"/>
  <c r="J353" i="16"/>
  <c r="J453" i="16"/>
  <c r="J577" i="16"/>
  <c r="J693" i="16"/>
  <c r="J750" i="16"/>
  <c r="J809" i="16"/>
  <c r="J870" i="16"/>
  <c r="J919" i="16"/>
  <c r="J982" i="16"/>
  <c r="J1039" i="16"/>
  <c r="J1059" i="16"/>
  <c r="P1059" i="16" s="1"/>
  <c r="J1082" i="16"/>
  <c r="J1104" i="16"/>
  <c r="J1123" i="16"/>
  <c r="J1146" i="16"/>
  <c r="J1168" i="16"/>
  <c r="J1187" i="16"/>
  <c r="J1210" i="16"/>
  <c r="J1232" i="16"/>
  <c r="P1232" i="16" s="1"/>
  <c r="J1251" i="16"/>
  <c r="J1274" i="16"/>
  <c r="J1296" i="16"/>
  <c r="J1315" i="16"/>
  <c r="J1338" i="16"/>
  <c r="J1360" i="16"/>
  <c r="J1379" i="16"/>
  <c r="J1402" i="16"/>
  <c r="P1402" i="16" s="1"/>
  <c r="J1424" i="16"/>
  <c r="J1443" i="16"/>
  <c r="J1466" i="16"/>
  <c r="J1475" i="16"/>
  <c r="J1483" i="16"/>
  <c r="J1491" i="16"/>
  <c r="J1499" i="16"/>
  <c r="J1507" i="16"/>
  <c r="P1507" i="16" s="1"/>
  <c r="J1515" i="16"/>
  <c r="J1523" i="16"/>
  <c r="J1531" i="16"/>
  <c r="J1539" i="16"/>
  <c r="J1547" i="16"/>
  <c r="J1555" i="16"/>
  <c r="J1563" i="16"/>
  <c r="J1571" i="16"/>
  <c r="P1571" i="16" s="1"/>
  <c r="J1579" i="16"/>
  <c r="J1587" i="16"/>
  <c r="J1595" i="16"/>
  <c r="J1603" i="16"/>
  <c r="J1611" i="16"/>
  <c r="J1619" i="16"/>
  <c r="J1627" i="16"/>
  <c r="J1635" i="16"/>
  <c r="P1635" i="16" s="1"/>
  <c r="J1643" i="16"/>
  <c r="J1651" i="16"/>
  <c r="J1659" i="16"/>
  <c r="J1667" i="16"/>
  <c r="J1675" i="16"/>
  <c r="J1683" i="16"/>
  <c r="J1691" i="16"/>
  <c r="J1699" i="16"/>
  <c r="P1699" i="16" s="1"/>
  <c r="J1707" i="16"/>
  <c r="J1715" i="16"/>
  <c r="J1723" i="16"/>
  <c r="J1731" i="16"/>
  <c r="J1739" i="16"/>
  <c r="J1747" i="16"/>
  <c r="J1755" i="16"/>
  <c r="J1763" i="16"/>
  <c r="P1763" i="16" s="1"/>
  <c r="J1771" i="16"/>
  <c r="J1779" i="16"/>
  <c r="J1787" i="16"/>
  <c r="J1795" i="16"/>
  <c r="J1803" i="16"/>
  <c r="J1811" i="16"/>
  <c r="J1819" i="16"/>
  <c r="J1827" i="16"/>
  <c r="P1827" i="16" s="1"/>
  <c r="J1835" i="16"/>
  <c r="J1843" i="16"/>
  <c r="J1851" i="16"/>
  <c r="J1859" i="16"/>
  <c r="J1867" i="16"/>
  <c r="J1875" i="16"/>
  <c r="J1883" i="16"/>
  <c r="J1891" i="16"/>
  <c r="P1891" i="16" s="1"/>
  <c r="J1899" i="16"/>
  <c r="J144" i="16"/>
  <c r="J241" i="16"/>
  <c r="J368" i="16"/>
  <c r="J481" i="16"/>
  <c r="J581" i="16"/>
  <c r="J703" i="16"/>
  <c r="J761" i="16"/>
  <c r="P761" i="16" s="1"/>
  <c r="J814" i="16"/>
  <c r="J873" i="16"/>
  <c r="J934" i="16"/>
  <c r="J983" i="16"/>
  <c r="J1041" i="16"/>
  <c r="J1064" i="16"/>
  <c r="J1083" i="16"/>
  <c r="J1106" i="16"/>
  <c r="P1106" i="16" s="1"/>
  <c r="J1128" i="16"/>
  <c r="J1147" i="16"/>
  <c r="J1170" i="16"/>
  <c r="J1192" i="16"/>
  <c r="J1211" i="16"/>
  <c r="J1234" i="16"/>
  <c r="J1256" i="16"/>
  <c r="J1275" i="16"/>
  <c r="P1275" i="16" s="1"/>
  <c r="J1298" i="16"/>
  <c r="J1320" i="16"/>
  <c r="J1339" i="16"/>
  <c r="J1362" i="16"/>
  <c r="J1384" i="16"/>
  <c r="J1403" i="16"/>
  <c r="J1426" i="16"/>
  <c r="J1448" i="16"/>
  <c r="P1448" i="16" s="1"/>
  <c r="J1467" i="16"/>
  <c r="J1476" i="16"/>
  <c r="J1484" i="16"/>
  <c r="J1492" i="16"/>
  <c r="J1500" i="16"/>
  <c r="J1508" i="16"/>
  <c r="J1516" i="16"/>
  <c r="J1524" i="16"/>
  <c r="P1524" i="16" s="1"/>
  <c r="J1532" i="16"/>
  <c r="J1540" i="16"/>
  <c r="J1548" i="16"/>
  <c r="J1556" i="16"/>
  <c r="J1564" i="16"/>
  <c r="J1572" i="16"/>
  <c r="J1580" i="16"/>
  <c r="J1588" i="16"/>
  <c r="P1588" i="16" s="1"/>
  <c r="J1596" i="16"/>
  <c r="J1604" i="16"/>
  <c r="J1612" i="16"/>
  <c r="J1620" i="16"/>
  <c r="J1628" i="16"/>
  <c r="J1636" i="16"/>
  <c r="J1644" i="16"/>
  <c r="J1652" i="16"/>
  <c r="P1652" i="16" s="1"/>
  <c r="J1660" i="16"/>
  <c r="J1668" i="16"/>
  <c r="J1676" i="16"/>
  <c r="J1684" i="16"/>
  <c r="J1692" i="16"/>
  <c r="J1700" i="16"/>
  <c r="J1708" i="16"/>
  <c r="J1716" i="16"/>
  <c r="P1716" i="16" s="1"/>
  <c r="J1724" i="16"/>
  <c r="J1732" i="16"/>
  <c r="J1740" i="16"/>
  <c r="J1748" i="16"/>
  <c r="J1756" i="16"/>
  <c r="J1764" i="16"/>
  <c r="J1772" i="16"/>
  <c r="J1780" i="16"/>
  <c r="P1780" i="16" s="1"/>
  <c r="J1788" i="16"/>
  <c r="J1796" i="16"/>
  <c r="J1804" i="16"/>
  <c r="J1812" i="16"/>
  <c r="J1820" i="16"/>
  <c r="J1828" i="16"/>
  <c r="J1836" i="16"/>
  <c r="J1844" i="16"/>
  <c r="P1844" i="16" s="1"/>
  <c r="J1852" i="16"/>
  <c r="J1860" i="16"/>
  <c r="J1868" i="16"/>
  <c r="J1876" i="16"/>
  <c r="J1884" i="16"/>
  <c r="J1892" i="16"/>
  <c r="J1900" i="16"/>
  <c r="J149" i="16"/>
  <c r="P149" i="16" s="1"/>
  <c r="J272" i="16"/>
  <c r="J369" i="16"/>
  <c r="J496" i="16"/>
  <c r="J609" i="16"/>
  <c r="J705" i="16"/>
  <c r="J767" i="16"/>
  <c r="J825" i="16"/>
  <c r="J878" i="16"/>
  <c r="P878" i="16" s="1"/>
  <c r="J937" i="16"/>
  <c r="J998" i="16"/>
  <c r="J1043" i="16"/>
  <c r="J1066" i="16"/>
  <c r="J1088" i="16"/>
  <c r="J1107" i="16"/>
  <c r="J1130" i="16"/>
  <c r="J1152" i="16"/>
  <c r="P1152" i="16" s="1"/>
  <c r="J1171" i="16"/>
  <c r="J1194" i="16"/>
  <c r="J1216" i="16"/>
  <c r="J1235" i="16"/>
  <c r="J1258" i="16"/>
  <c r="J1280" i="16"/>
  <c r="J1299" i="16"/>
  <c r="J1322" i="16"/>
  <c r="P1322" i="16" s="1"/>
  <c r="J1344" i="16"/>
  <c r="J1363" i="16"/>
  <c r="J1386" i="16"/>
  <c r="J1408" i="16"/>
  <c r="J1427" i="16"/>
  <c r="J1450" i="16"/>
  <c r="J1469" i="16"/>
  <c r="J1477" i="16"/>
  <c r="P1477" i="16" s="1"/>
  <c r="J1485" i="16"/>
  <c r="J1493" i="16"/>
  <c r="J1501" i="16"/>
  <c r="J1509" i="16"/>
  <c r="J1517" i="16"/>
  <c r="J1525" i="16"/>
  <c r="J1533" i="16"/>
  <c r="J1541" i="16"/>
  <c r="P1541" i="16" s="1"/>
  <c r="J1549" i="16"/>
  <c r="J1557" i="16"/>
  <c r="J1565" i="16"/>
  <c r="J1573" i="16"/>
  <c r="J1581" i="16"/>
  <c r="J1589" i="16"/>
  <c r="J1597" i="16"/>
  <c r="J1605" i="16"/>
  <c r="P1605" i="16" s="1"/>
  <c r="J1613" i="16"/>
  <c r="J1621" i="16"/>
  <c r="J1629" i="16"/>
  <c r="J1637" i="16"/>
  <c r="J1645" i="16"/>
  <c r="J1653" i="16"/>
  <c r="J1661" i="16"/>
  <c r="J1669" i="16"/>
  <c r="P1669" i="16" s="1"/>
  <c r="J1677" i="16"/>
  <c r="J1685" i="16"/>
  <c r="J1693" i="16"/>
  <c r="J1701" i="16"/>
  <c r="J1709" i="16"/>
  <c r="J1717" i="16"/>
  <c r="J1725" i="16"/>
  <c r="J1733" i="16"/>
  <c r="P1733" i="16" s="1"/>
  <c r="J1741" i="16"/>
  <c r="J1749" i="16"/>
  <c r="J1757" i="16"/>
  <c r="J1765" i="16"/>
  <c r="J1773" i="16"/>
  <c r="J1781" i="16"/>
  <c r="J1789" i="16"/>
  <c r="J1797" i="16"/>
  <c r="P1797" i="16" s="1"/>
  <c r="J1805" i="16"/>
  <c r="J1813" i="16"/>
  <c r="J1821" i="16"/>
  <c r="J1829" i="16"/>
  <c r="J1837" i="16"/>
  <c r="J1845" i="16"/>
  <c r="J1853" i="16"/>
  <c r="J1861" i="16"/>
  <c r="P1861" i="16" s="1"/>
  <c r="J1869" i="16"/>
  <c r="J1877" i="16"/>
  <c r="J1885" i="16"/>
  <c r="J1893" i="16"/>
  <c r="J160" i="16"/>
  <c r="J277" i="16"/>
  <c r="J400" i="16"/>
  <c r="J497" i="16"/>
  <c r="J624" i="16"/>
  <c r="J719" i="16"/>
  <c r="J769" i="16"/>
  <c r="J831" i="16"/>
  <c r="J889" i="16"/>
  <c r="J942" i="16"/>
  <c r="J1001" i="16"/>
  <c r="J1048" i="16"/>
  <c r="P1048" i="16" s="1"/>
  <c r="J1067" i="16"/>
  <c r="J1090" i="16"/>
  <c r="J1112" i="16"/>
  <c r="J1131" i="16"/>
  <c r="J1154" i="16"/>
  <c r="J1176" i="16"/>
  <c r="J1195" i="16"/>
  <c r="J1218" i="16"/>
  <c r="P1218" i="16" s="1"/>
  <c r="J1240" i="16"/>
  <c r="J1259" i="16"/>
  <c r="J1282" i="16"/>
  <c r="J1304" i="16"/>
  <c r="J1323" i="16"/>
  <c r="J1346" i="16"/>
  <c r="J1368" i="16"/>
  <c r="J1387" i="16"/>
  <c r="P1387" i="16" s="1"/>
  <c r="J1410" i="16"/>
  <c r="J1432" i="16"/>
  <c r="J1451" i="16"/>
  <c r="J1470" i="16"/>
  <c r="J1478" i="16"/>
  <c r="J1486" i="16"/>
  <c r="J1494" i="16"/>
  <c r="J1502" i="16"/>
  <c r="P1502" i="16" s="1"/>
  <c r="J1510" i="16"/>
  <c r="J1518" i="16"/>
  <c r="J1526" i="16"/>
  <c r="J1534" i="16"/>
  <c r="J1542" i="16"/>
  <c r="J1550" i="16"/>
  <c r="J1558" i="16"/>
  <c r="J1566" i="16"/>
  <c r="P1566" i="16" s="1"/>
  <c r="J1574" i="16"/>
  <c r="J1582" i="16"/>
  <c r="J1590" i="16"/>
  <c r="J1598" i="16"/>
  <c r="J1606" i="16"/>
  <c r="J1614" i="16"/>
  <c r="J1622" i="16"/>
  <c r="J1630" i="16"/>
  <c r="P1630" i="16" s="1"/>
  <c r="J1638" i="16"/>
  <c r="J1646" i="16"/>
  <c r="J1654" i="16"/>
  <c r="J1662" i="16"/>
  <c r="J1670" i="16"/>
  <c r="J1678" i="16"/>
  <c r="J1686" i="16"/>
  <c r="J1694" i="16"/>
  <c r="P1694" i="16" s="1"/>
  <c r="J1702" i="16"/>
  <c r="J1710" i="16"/>
  <c r="J1718" i="16"/>
  <c r="J1726" i="16"/>
  <c r="J1734" i="16"/>
  <c r="J1742" i="16"/>
  <c r="J1750" i="16"/>
  <c r="J1758" i="16"/>
  <c r="P1758" i="16" s="1"/>
  <c r="J1766" i="16"/>
  <c r="J1774" i="16"/>
  <c r="J1782" i="16"/>
  <c r="J1790" i="16"/>
  <c r="J1798" i="16"/>
  <c r="J1806" i="16"/>
  <c r="J1814" i="16"/>
  <c r="J1822" i="16"/>
  <c r="P1822" i="16" s="1"/>
  <c r="J1830" i="16"/>
  <c r="J1838" i="16"/>
  <c r="J1846" i="16"/>
  <c r="J1854" i="16"/>
  <c r="J1862" i="16"/>
  <c r="J1870" i="16"/>
  <c r="J1878" i="16"/>
  <c r="J1886" i="16"/>
  <c r="P1886" i="16" s="1"/>
  <c r="J1894" i="16"/>
  <c r="J449" i="16"/>
  <c r="J742" i="16"/>
  <c r="J895" i="16"/>
  <c r="J1025" i="16"/>
  <c r="J1098" i="16"/>
  <c r="J1155" i="16"/>
  <c r="J1208" i="16"/>
  <c r="P1208" i="16" s="1"/>
  <c r="J1267" i="16"/>
  <c r="J1328" i="16"/>
  <c r="J1378" i="16"/>
  <c r="J1440" i="16"/>
  <c r="J1479" i="16"/>
  <c r="J1498" i="16"/>
  <c r="J1521" i="16"/>
  <c r="J1543" i="16"/>
  <c r="P1543" i="16" s="1"/>
  <c r="J1562" i="16"/>
  <c r="J1585" i="16"/>
  <c r="J1607" i="16"/>
  <c r="J1626" i="16"/>
  <c r="J1649" i="16"/>
  <c r="J1671" i="16"/>
  <c r="J1690" i="16"/>
  <c r="J1713" i="16"/>
  <c r="P1713" i="16" s="1"/>
  <c r="J1735" i="16"/>
  <c r="J1754" i="16"/>
  <c r="J1777" i="16"/>
  <c r="J1799" i="16"/>
  <c r="J1818" i="16"/>
  <c r="J1841" i="16"/>
  <c r="J1863" i="16"/>
  <c r="J1882" i="16"/>
  <c r="P1882" i="16" s="1"/>
  <c r="J1902" i="16"/>
  <c r="J1910" i="16"/>
  <c r="J1918" i="16"/>
  <c r="J1926" i="16"/>
  <c r="J1934" i="16"/>
  <c r="J1942" i="16"/>
  <c r="J1950" i="16"/>
  <c r="J1958" i="16"/>
  <c r="P1958" i="16" s="1"/>
  <c r="J1966" i="16"/>
  <c r="J1974" i="16"/>
  <c r="J1982" i="16"/>
  <c r="J1990" i="16"/>
  <c r="J1998" i="16"/>
  <c r="J2006" i="16"/>
  <c r="J2014" i="16"/>
  <c r="J2022" i="16"/>
  <c r="P2022" i="16" s="1"/>
  <c r="J2030" i="16"/>
  <c r="J2038" i="16"/>
  <c r="J2046" i="16"/>
  <c r="J2054" i="16"/>
  <c r="J2062" i="16"/>
  <c r="J2070" i="16"/>
  <c r="J2078" i="16"/>
  <c r="J2086" i="16"/>
  <c r="P2086" i="16" s="1"/>
  <c r="J2094" i="16"/>
  <c r="J2102" i="16"/>
  <c r="J2110" i="16"/>
  <c r="J2118" i="16"/>
  <c r="J2126" i="16"/>
  <c r="J2134" i="16"/>
  <c r="J2142" i="16"/>
  <c r="J2150" i="16"/>
  <c r="P2150" i="16" s="1"/>
  <c r="J2158" i="16"/>
  <c r="J2166" i="16"/>
  <c r="J2174" i="16"/>
  <c r="J2182" i="16"/>
  <c r="J2190" i="16"/>
  <c r="J2198" i="16"/>
  <c r="J2206" i="16"/>
  <c r="J2214" i="16"/>
  <c r="P2214" i="16" s="1"/>
  <c r="J2222" i="16"/>
  <c r="J2230" i="16"/>
  <c r="J2238" i="16"/>
  <c r="J2246" i="16"/>
  <c r="J2254" i="16"/>
  <c r="J2262" i="16"/>
  <c r="J2270" i="16"/>
  <c r="J2278" i="16"/>
  <c r="P2278" i="16" s="1"/>
  <c r="J2286" i="16"/>
  <c r="J2294" i="16"/>
  <c r="J2302" i="16"/>
  <c r="J2310" i="16"/>
  <c r="J2318" i="16"/>
  <c r="J2326" i="16"/>
  <c r="J225" i="16"/>
  <c r="J544" i="16"/>
  <c r="J783" i="16"/>
  <c r="J918" i="16"/>
  <c r="J1056" i="16"/>
  <c r="J1114" i="16"/>
  <c r="J1163" i="16"/>
  <c r="J1226" i="16"/>
  <c r="J1283" i="16"/>
  <c r="J1336" i="16"/>
  <c r="J1395" i="16"/>
  <c r="J1456" i="16"/>
  <c r="J1482" i="16"/>
  <c r="J1505" i="16"/>
  <c r="J1527" i="16"/>
  <c r="J1546" i="16"/>
  <c r="J1569" i="16"/>
  <c r="J1591" i="16"/>
  <c r="P1591" i="16" s="1"/>
  <c r="J1610" i="16"/>
  <c r="J1633" i="16"/>
  <c r="J1655" i="16"/>
  <c r="J1674" i="16"/>
  <c r="J1697" i="16"/>
  <c r="J1719" i="16"/>
  <c r="J1738" i="16"/>
  <c r="J1761" i="16"/>
  <c r="P1761" i="16" s="1"/>
  <c r="J1783" i="16"/>
  <c r="J1802" i="16"/>
  <c r="J1825" i="16"/>
  <c r="J1847" i="16"/>
  <c r="J1866" i="16"/>
  <c r="J1889" i="16"/>
  <c r="J1904" i="16"/>
  <c r="J1912" i="16"/>
  <c r="P1912" i="16" s="1"/>
  <c r="J1920" i="16"/>
  <c r="J1928" i="16"/>
  <c r="J1936" i="16"/>
  <c r="J1944" i="16"/>
  <c r="J1952" i="16"/>
  <c r="J1960" i="16"/>
  <c r="J1968" i="16"/>
  <c r="J1976" i="16"/>
  <c r="P1976" i="16" s="1"/>
  <c r="J1984" i="16"/>
  <c r="J1992" i="16"/>
  <c r="J2000" i="16"/>
  <c r="J2008" i="16"/>
  <c r="J2016" i="16"/>
  <c r="J2024" i="16"/>
  <c r="J2032" i="16"/>
  <c r="J2040" i="16"/>
  <c r="P2040" i="16" s="1"/>
  <c r="J2048" i="16"/>
  <c r="J2056" i="16"/>
  <c r="J2064" i="16"/>
  <c r="J2072" i="16"/>
  <c r="J2080" i="16"/>
  <c r="J2088" i="16"/>
  <c r="J2096" i="16"/>
  <c r="J2104" i="16"/>
  <c r="P2104" i="16" s="1"/>
  <c r="J2112" i="16"/>
  <c r="J2120" i="16"/>
  <c r="J2128" i="16"/>
  <c r="J2136" i="16"/>
  <c r="J2144" i="16"/>
  <c r="J2152" i="16"/>
  <c r="J2160" i="16"/>
  <c r="J2168" i="16"/>
  <c r="P2168" i="16" s="1"/>
  <c r="J2176" i="16"/>
  <c r="J2184" i="16"/>
  <c r="J2192" i="16"/>
  <c r="J2200" i="16"/>
  <c r="J2208" i="16"/>
  <c r="J2216" i="16"/>
  <c r="J2224" i="16"/>
  <c r="J2232" i="16"/>
  <c r="P2232" i="16" s="1"/>
  <c r="J2240" i="16"/>
  <c r="J2248" i="16"/>
  <c r="J2256" i="16"/>
  <c r="J2264" i="16"/>
  <c r="J2272" i="16"/>
  <c r="J2280" i="16"/>
  <c r="J2288" i="16"/>
  <c r="J2296" i="16"/>
  <c r="P2296" i="16" s="1"/>
  <c r="J2304" i="16"/>
  <c r="J2312" i="16"/>
  <c r="J2320" i="16"/>
  <c r="J2328" i="16"/>
  <c r="J288" i="16"/>
  <c r="J565" i="16"/>
  <c r="J791" i="16"/>
  <c r="J953" i="16"/>
  <c r="P953" i="16" s="1"/>
  <c r="J1058" i="16"/>
  <c r="J1120" i="16"/>
  <c r="J1178" i="16"/>
  <c r="J1227" i="16"/>
  <c r="J1290" i="16"/>
  <c r="J1347" i="16"/>
  <c r="J1400" i="16"/>
  <c r="J1459" i="16"/>
  <c r="P1459" i="16" s="1"/>
  <c r="J1487" i="16"/>
  <c r="J1506" i="16"/>
  <c r="J1529" i="16"/>
  <c r="J1551" i="16"/>
  <c r="J1570" i="16"/>
  <c r="J1593" i="16"/>
  <c r="J1615" i="16"/>
  <c r="J1634" i="16"/>
  <c r="P1634" i="16" s="1"/>
  <c r="J1657" i="16"/>
  <c r="J1679" i="16"/>
  <c r="J1698" i="16"/>
  <c r="J1721" i="16"/>
  <c r="J1743" i="16"/>
  <c r="J1762" i="16"/>
  <c r="J1785" i="16"/>
  <c r="J1807" i="16"/>
  <c r="P1807" i="16" s="1"/>
  <c r="J1826" i="16"/>
  <c r="J1849" i="16"/>
  <c r="J1871" i="16"/>
  <c r="J1890" i="16"/>
  <c r="J1905" i="16"/>
  <c r="J1913" i="16"/>
  <c r="J1921" i="16"/>
  <c r="J1929" i="16"/>
  <c r="P1929" i="16" s="1"/>
  <c r="J1937" i="16"/>
  <c r="J1945" i="16"/>
  <c r="J1953" i="16"/>
  <c r="J1961" i="16"/>
  <c r="J1969" i="16"/>
  <c r="J1977" i="16"/>
  <c r="J1985" i="16"/>
  <c r="J1993" i="16"/>
  <c r="P1993" i="16" s="1"/>
  <c r="J2001" i="16"/>
  <c r="J2009" i="16"/>
  <c r="J2017" i="16"/>
  <c r="J2025" i="16"/>
  <c r="J2033" i="16"/>
  <c r="J2041" i="16"/>
  <c r="J2049" i="16"/>
  <c r="J2057" i="16"/>
  <c r="P2057" i="16" s="1"/>
  <c r="J2065" i="16"/>
  <c r="J2073" i="16"/>
  <c r="J2081" i="16"/>
  <c r="J2089" i="16"/>
  <c r="J2097" i="16"/>
  <c r="J2105" i="16"/>
  <c r="J2113" i="16"/>
  <c r="J2121" i="16"/>
  <c r="P2121" i="16" s="1"/>
  <c r="J2129" i="16"/>
  <c r="J2137" i="16"/>
  <c r="J2145" i="16"/>
  <c r="J2153" i="16"/>
  <c r="J2161" i="16"/>
  <c r="J2169" i="16"/>
  <c r="J2177" i="16"/>
  <c r="J2185" i="16"/>
  <c r="P2185" i="16" s="1"/>
  <c r="J2193" i="16"/>
  <c r="J2201" i="16"/>
  <c r="J2209" i="16"/>
  <c r="J2217" i="16"/>
  <c r="J2225" i="16"/>
  <c r="J2233" i="16"/>
  <c r="J2241" i="16"/>
  <c r="J2249" i="16"/>
  <c r="P2249" i="16" s="1"/>
  <c r="J2257" i="16"/>
  <c r="J2265" i="16"/>
  <c r="J2273" i="16"/>
  <c r="J2281" i="16"/>
  <c r="J2289" i="16"/>
  <c r="J2297" i="16"/>
  <c r="J2305" i="16"/>
  <c r="J2313" i="16"/>
  <c r="P2313" i="16" s="1"/>
  <c r="J2321" i="16"/>
  <c r="J2329" i="16"/>
  <c r="J321" i="16"/>
  <c r="J625" i="16"/>
  <c r="J806" i="16"/>
  <c r="J961" i="16"/>
  <c r="J1072" i="16"/>
  <c r="J1122" i="16"/>
  <c r="P1122" i="16" s="1"/>
  <c r="J1184" i="16"/>
  <c r="J1242" i="16"/>
  <c r="J1291" i="16"/>
  <c r="J1354" i="16"/>
  <c r="J1411" i="16"/>
  <c r="J1464" i="16"/>
  <c r="J1489" i="16"/>
  <c r="J1511" i="16"/>
  <c r="P1511" i="16" s="1"/>
  <c r="J1530" i="16"/>
  <c r="J1553" i="16"/>
  <c r="J1575" i="16"/>
  <c r="J1594" i="16"/>
  <c r="J1617" i="16"/>
  <c r="J1639" i="16"/>
  <c r="J1658" i="16"/>
  <c r="J1681" i="16"/>
  <c r="P1681" i="16" s="1"/>
  <c r="J1703" i="16"/>
  <c r="J1722" i="16"/>
  <c r="J1745" i="16"/>
  <c r="J1767" i="16"/>
  <c r="J1786" i="16"/>
  <c r="J1809" i="16"/>
  <c r="J1831" i="16"/>
  <c r="J1850" i="16"/>
  <c r="P1850" i="16" s="1"/>
  <c r="J1873" i="16"/>
  <c r="J1895" i="16"/>
  <c r="J1906" i="16"/>
  <c r="J1914" i="16"/>
  <c r="J1922" i="16"/>
  <c r="J1930" i="16"/>
  <c r="J1938" i="16"/>
  <c r="J1946" i="16"/>
  <c r="P1946" i="16" s="1"/>
  <c r="J1954" i="16"/>
  <c r="J1962" i="16"/>
  <c r="J1970" i="16"/>
  <c r="J1978" i="16"/>
  <c r="J1986" i="16"/>
  <c r="J1994" i="16"/>
  <c r="J2002" i="16"/>
  <c r="J2010" i="16"/>
  <c r="P2010" i="16" s="1"/>
  <c r="J2018" i="16"/>
  <c r="J2026" i="16"/>
  <c r="J2034" i="16"/>
  <c r="J2042" i="16"/>
  <c r="J2050" i="16"/>
  <c r="J2058" i="16"/>
  <c r="J2066" i="16"/>
  <c r="J2074" i="16"/>
  <c r="P2074" i="16" s="1"/>
  <c r="J2082" i="16"/>
  <c r="J2090" i="16"/>
  <c r="J2098" i="16"/>
  <c r="J2106" i="16"/>
  <c r="J2114" i="16"/>
  <c r="J2122" i="16"/>
  <c r="J2130" i="16"/>
  <c r="J2138" i="16"/>
  <c r="P2138" i="16" s="1"/>
  <c r="J2146" i="16"/>
  <c r="J2154" i="16"/>
  <c r="J2162" i="16"/>
  <c r="J2170" i="16"/>
  <c r="J2178" i="16"/>
  <c r="J2186" i="16"/>
  <c r="J2194" i="16"/>
  <c r="J2202" i="16"/>
  <c r="P2202" i="16" s="1"/>
  <c r="J2210" i="16"/>
  <c r="J2218" i="16"/>
  <c r="J2226" i="16"/>
  <c r="J2234" i="16"/>
  <c r="J2242" i="16"/>
  <c r="J2250" i="16"/>
  <c r="J2258" i="16"/>
  <c r="J2266" i="16"/>
  <c r="P2266" i="16" s="1"/>
  <c r="J2274" i="16"/>
  <c r="J2282" i="16"/>
  <c r="J2290" i="16"/>
  <c r="J2298" i="16"/>
  <c r="J2306" i="16"/>
  <c r="J2314" i="16"/>
  <c r="J2322" i="16"/>
  <c r="J325" i="16"/>
  <c r="P325" i="16" s="1"/>
  <c r="J661" i="16"/>
  <c r="J833" i="16"/>
  <c r="J975" i="16"/>
  <c r="J1075" i="16"/>
  <c r="J1136" i="16"/>
  <c r="J1186" i="16"/>
  <c r="J1248" i="16"/>
  <c r="J1306" i="16"/>
  <c r="P1306" i="16" s="1"/>
  <c r="J1355" i="16"/>
  <c r="J1418" i="16"/>
  <c r="J1471" i="16"/>
  <c r="J1490" i="16"/>
  <c r="J1513" i="16"/>
  <c r="J1535" i="16"/>
  <c r="J1554" i="16"/>
  <c r="J1577" i="16"/>
  <c r="P1577" i="16" s="1"/>
  <c r="J1599" i="16"/>
  <c r="J1618" i="16"/>
  <c r="J1641" i="16"/>
  <c r="J1663" i="16"/>
  <c r="J1682" i="16"/>
  <c r="J1705" i="16"/>
  <c r="J1727" i="16"/>
  <c r="J1746" i="16"/>
  <c r="P1746" i="16" s="1"/>
  <c r="J1769" i="16"/>
  <c r="J1791" i="16"/>
  <c r="J1810" i="16"/>
  <c r="J1833" i="16"/>
  <c r="J1855" i="16"/>
  <c r="J1874" i="16"/>
  <c r="J1897" i="16"/>
  <c r="J1907" i="16"/>
  <c r="P1907" i="16" s="1"/>
  <c r="J1915" i="16"/>
  <c r="J1923" i="16"/>
  <c r="J1931" i="16"/>
  <c r="J1939" i="16"/>
  <c r="J1947" i="16"/>
  <c r="J1955" i="16"/>
  <c r="J1963" i="16"/>
  <c r="J1971" i="16"/>
  <c r="P1971" i="16" s="1"/>
  <c r="J1979" i="16"/>
  <c r="J1987" i="16"/>
  <c r="J1995" i="16"/>
  <c r="J2003" i="16"/>
  <c r="J2011" i="16"/>
  <c r="J2019" i="16"/>
  <c r="J2027" i="16"/>
  <c r="J2035" i="16"/>
  <c r="P2035" i="16" s="1"/>
  <c r="J2043" i="16"/>
  <c r="J2051" i="16"/>
  <c r="J2059" i="16"/>
  <c r="J2067" i="16"/>
  <c r="J2075" i="16"/>
  <c r="J2083" i="16"/>
  <c r="J2091" i="16"/>
  <c r="J2099" i="16"/>
  <c r="P2099" i="16" s="1"/>
  <c r="J2107" i="16"/>
  <c r="J2115" i="16"/>
  <c r="J2123" i="16"/>
  <c r="J2131" i="16"/>
  <c r="J2139" i="16"/>
  <c r="J2147" i="16"/>
  <c r="J2155" i="16"/>
  <c r="J2163" i="16"/>
  <c r="P2163" i="16" s="1"/>
  <c r="J2171" i="16"/>
  <c r="J2179" i="16"/>
  <c r="J2187" i="16"/>
  <c r="J2195" i="16"/>
  <c r="J2203" i="16"/>
  <c r="J2211" i="16"/>
  <c r="J2219" i="16"/>
  <c r="J2227" i="16"/>
  <c r="P2227" i="16" s="1"/>
  <c r="J2235" i="16"/>
  <c r="J2243" i="16"/>
  <c r="J2251" i="16"/>
  <c r="J2259" i="16"/>
  <c r="J2267" i="16"/>
  <c r="J2275" i="16"/>
  <c r="J2283" i="16"/>
  <c r="J2291" i="16"/>
  <c r="P2291" i="16" s="1"/>
  <c r="J2299" i="16"/>
  <c r="J2307" i="16"/>
  <c r="J2315" i="16"/>
  <c r="J2323" i="16"/>
  <c r="J2331" i="16"/>
  <c r="J745" i="16"/>
  <c r="J1091" i="16"/>
  <c r="J1250" i="16"/>
  <c r="P1250" i="16" s="1"/>
  <c r="J1392" i="16"/>
  <c r="J1497" i="16"/>
  <c r="J1559" i="16"/>
  <c r="J1609" i="16"/>
  <c r="J1666" i="16"/>
  <c r="J1729" i="16"/>
  <c r="J1778" i="16"/>
  <c r="J1839" i="16"/>
  <c r="P1839" i="16" s="1"/>
  <c r="J1898" i="16"/>
  <c r="J1919" i="16"/>
  <c r="J1941" i="16"/>
  <c r="J1964" i="16"/>
  <c r="J1983" i="16"/>
  <c r="J2005" i="16"/>
  <c r="J2028" i="16"/>
  <c r="J2047" i="16"/>
  <c r="P2047" i="16" s="1"/>
  <c r="J2069" i="16"/>
  <c r="J2092" i="16"/>
  <c r="J2111" i="16"/>
  <c r="J2133" i="16"/>
  <c r="J2156" i="16"/>
  <c r="J2175" i="16"/>
  <c r="J2197" i="16"/>
  <c r="J2220" i="16"/>
  <c r="P2220" i="16" s="1"/>
  <c r="J2239" i="16"/>
  <c r="J2261" i="16"/>
  <c r="J2284" i="16"/>
  <c r="J2303" i="16"/>
  <c r="J2325" i="16"/>
  <c r="J2337" i="16"/>
  <c r="J2345" i="16"/>
  <c r="J2353" i="16"/>
  <c r="P2353" i="16" s="1"/>
  <c r="J2361" i="16"/>
  <c r="J2369" i="16"/>
  <c r="J2377" i="16"/>
  <c r="J2385" i="16"/>
  <c r="J2393" i="16"/>
  <c r="J2401" i="16"/>
  <c r="J2409" i="16"/>
  <c r="J2417" i="16"/>
  <c r="P2417" i="16" s="1"/>
  <c r="J2425" i="16"/>
  <c r="J2433" i="16"/>
  <c r="J2441" i="16"/>
  <c r="J2449" i="16"/>
  <c r="J2457" i="16"/>
  <c r="J2465" i="16"/>
  <c r="J2473" i="16"/>
  <c r="J2481" i="16"/>
  <c r="P2481" i="16" s="1"/>
  <c r="J2489" i="16"/>
  <c r="J2497" i="16"/>
  <c r="J2505" i="16"/>
  <c r="J2513" i="16"/>
  <c r="J2521" i="16"/>
  <c r="J2529" i="16"/>
  <c r="J29" i="14"/>
  <c r="J854" i="16"/>
  <c r="J1099" i="16"/>
  <c r="J1264" i="16"/>
  <c r="J1419" i="16"/>
  <c r="J1503" i="16"/>
  <c r="J1561" i="16"/>
  <c r="P1561" i="16" s="1"/>
  <c r="J1623" i="16"/>
  <c r="J1673" i="16"/>
  <c r="J1730" i="16"/>
  <c r="J1793" i="16"/>
  <c r="J1842" i="16"/>
  <c r="J1901" i="16"/>
  <c r="J1924" i="16"/>
  <c r="J1943" i="16"/>
  <c r="P1943" i="16" s="1"/>
  <c r="J1965" i="16"/>
  <c r="J1988" i="16"/>
  <c r="J2007" i="16"/>
  <c r="J2029" i="16"/>
  <c r="J2052" i="16"/>
  <c r="J2071" i="16"/>
  <c r="J2093" i="16"/>
  <c r="J2116" i="16"/>
  <c r="P2116" i="16" s="1"/>
  <c r="J2135" i="16"/>
  <c r="J2157" i="16"/>
  <c r="J2180" i="16"/>
  <c r="J2199" i="16"/>
  <c r="J2221" i="16"/>
  <c r="J2244" i="16"/>
  <c r="J2263" i="16"/>
  <c r="J2285" i="16"/>
  <c r="P2285" i="16" s="1"/>
  <c r="J2308" i="16"/>
  <c r="J2327" i="16"/>
  <c r="J2338" i="16"/>
  <c r="J2346" i="16"/>
  <c r="J2354" i="16"/>
  <c r="J2362" i="16"/>
  <c r="J2370" i="16"/>
  <c r="J2378" i="16"/>
  <c r="P2378" i="16" s="1"/>
  <c r="J2386" i="16"/>
  <c r="J2394" i="16"/>
  <c r="J2402" i="16"/>
  <c r="J2410" i="16"/>
  <c r="J2418" i="16"/>
  <c r="J2426" i="16"/>
  <c r="J2434" i="16"/>
  <c r="J2442" i="16"/>
  <c r="P2442" i="16" s="1"/>
  <c r="J2450" i="16"/>
  <c r="J2458" i="16"/>
  <c r="J2466" i="16"/>
  <c r="J2474" i="16"/>
  <c r="J2482" i="16"/>
  <c r="J2490" i="16"/>
  <c r="J2498" i="16"/>
  <c r="J2506" i="16"/>
  <c r="P2506" i="16" s="1"/>
  <c r="J2514" i="16"/>
  <c r="J2522" i="16"/>
  <c r="J22" i="14"/>
  <c r="J181" i="16"/>
  <c r="P181" i="16" s="1"/>
  <c r="J855" i="16"/>
  <c r="J1139" i="16"/>
  <c r="J1272" i="16"/>
  <c r="J1434" i="16"/>
  <c r="J1514" i="16"/>
  <c r="J1567" i="16"/>
  <c r="J1625" i="16"/>
  <c r="J1687" i="16"/>
  <c r="P1687" i="16" s="1"/>
  <c r="J1737" i="16"/>
  <c r="J1794" i="16"/>
  <c r="J1857" i="16"/>
  <c r="J1903" i="16"/>
  <c r="J1925" i="16"/>
  <c r="J1948" i="16"/>
  <c r="J1967" i="16"/>
  <c r="J1989" i="16"/>
  <c r="P1989" i="16" s="1"/>
  <c r="J2012" i="16"/>
  <c r="J2031" i="16"/>
  <c r="J2053" i="16"/>
  <c r="J2076" i="16"/>
  <c r="J2095" i="16"/>
  <c r="J2117" i="16"/>
  <c r="J2140" i="16"/>
  <c r="J2159" i="16"/>
  <c r="P2159" i="16" s="1"/>
  <c r="J2181" i="16"/>
  <c r="J2204" i="16"/>
  <c r="J2223" i="16"/>
  <c r="J2245" i="16"/>
  <c r="J2268" i="16"/>
  <c r="J2287" i="16"/>
  <c r="J2309" i="16"/>
  <c r="J2330" i="16"/>
  <c r="P2330" i="16" s="1"/>
  <c r="J2339" i="16"/>
  <c r="J2347" i="16"/>
  <c r="J2355" i="16"/>
  <c r="J2363" i="16"/>
  <c r="J2371" i="16"/>
  <c r="J2379" i="16"/>
  <c r="J2387" i="16"/>
  <c r="J2395" i="16"/>
  <c r="P2395" i="16" s="1"/>
  <c r="J2403" i="16"/>
  <c r="J2411" i="16"/>
  <c r="J2419" i="16"/>
  <c r="J2427" i="16"/>
  <c r="J2435" i="16"/>
  <c r="J2443" i="16"/>
  <c r="J2451" i="16"/>
  <c r="J2459" i="16"/>
  <c r="P2459" i="16" s="1"/>
  <c r="J2467" i="16"/>
  <c r="J2475" i="16"/>
  <c r="J2483" i="16"/>
  <c r="J2491" i="16"/>
  <c r="J2499" i="16"/>
  <c r="J2507" i="16"/>
  <c r="J2515" i="16"/>
  <c r="J2523" i="16"/>
  <c r="P2523" i="16" s="1"/>
  <c r="J23" i="14"/>
  <c r="J405" i="16"/>
  <c r="J911" i="16"/>
  <c r="J1144" i="16"/>
  <c r="J1312" i="16"/>
  <c r="P1312" i="16" s="1"/>
  <c r="J1442" i="16"/>
  <c r="J1519" i="16"/>
  <c r="J1578" i="16"/>
  <c r="J1631" i="16"/>
  <c r="J1689" i="16"/>
  <c r="J1751" i="16"/>
  <c r="J1801" i="16"/>
  <c r="J1858" i="16"/>
  <c r="P1858" i="16" s="1"/>
  <c r="J1908" i="16"/>
  <c r="J1927" i="16"/>
  <c r="J1949" i="16"/>
  <c r="J1972" i="16"/>
  <c r="J1991" i="16"/>
  <c r="J2013" i="16"/>
  <c r="J2036" i="16"/>
  <c r="J2055" i="16"/>
  <c r="P2055" i="16" s="1"/>
  <c r="J2077" i="16"/>
  <c r="J2100" i="16"/>
  <c r="J2119" i="16"/>
  <c r="J2141" i="16"/>
  <c r="J2164" i="16"/>
  <c r="J2183" i="16"/>
  <c r="J2205" i="16"/>
  <c r="J2228" i="16"/>
  <c r="P2228" i="16" s="1"/>
  <c r="J2247" i="16"/>
  <c r="J2269" i="16"/>
  <c r="J2292" i="16"/>
  <c r="J2311" i="16"/>
  <c r="J2332" i="16"/>
  <c r="J2340" i="16"/>
  <c r="J2348" i="16"/>
  <c r="J2356" i="16"/>
  <c r="P2356" i="16" s="1"/>
  <c r="J2364" i="16"/>
  <c r="J2372" i="16"/>
  <c r="J2380" i="16"/>
  <c r="J2388" i="16"/>
  <c r="J2396" i="16"/>
  <c r="J2404" i="16"/>
  <c r="J2412" i="16"/>
  <c r="J2420" i="16"/>
  <c r="P2420" i="16" s="1"/>
  <c r="J2428" i="16"/>
  <c r="J2436" i="16"/>
  <c r="J2444" i="16"/>
  <c r="J2452" i="16"/>
  <c r="J2460" i="16"/>
  <c r="J2468" i="16"/>
  <c r="J2476" i="16"/>
  <c r="J2484" i="16"/>
  <c r="P2484" i="16" s="1"/>
  <c r="J2492" i="16"/>
  <c r="J2500" i="16"/>
  <c r="J2508" i="16"/>
  <c r="J2516" i="16"/>
  <c r="J2524" i="16"/>
  <c r="J24" i="14"/>
  <c r="J437" i="16"/>
  <c r="J1006" i="16"/>
  <c r="P1006" i="16" s="1"/>
  <c r="J1162" i="16"/>
  <c r="J1314" i="16"/>
  <c r="J1473" i="16"/>
  <c r="J1522" i="16"/>
  <c r="J1583" i="16"/>
  <c r="J1642" i="16"/>
  <c r="J1695" i="16"/>
  <c r="J1753" i="16"/>
  <c r="J1815" i="16"/>
  <c r="J1865" i="16"/>
  <c r="J1909" i="16"/>
  <c r="J1932" i="16"/>
  <c r="J1951" i="16"/>
  <c r="J1973" i="16"/>
  <c r="J1996" i="16"/>
  <c r="J2015" i="16"/>
  <c r="P2015" i="16" s="1"/>
  <c r="J2037" i="16"/>
  <c r="J2060" i="16"/>
  <c r="J2079" i="16"/>
  <c r="J2101" i="16"/>
  <c r="J2124" i="16"/>
  <c r="J2143" i="16"/>
  <c r="J2165" i="16"/>
  <c r="J2188" i="16"/>
  <c r="P2188" i="16" s="1"/>
  <c r="J2207" i="16"/>
  <c r="J2229" i="16"/>
  <c r="J2252" i="16"/>
  <c r="J2271" i="16"/>
  <c r="J2293" i="16"/>
  <c r="J2316" i="16"/>
  <c r="J2333" i="16"/>
  <c r="J2341" i="16"/>
  <c r="P2341" i="16" s="1"/>
  <c r="J2349" i="16"/>
  <c r="J2357" i="16"/>
  <c r="J2365" i="16"/>
  <c r="J2373" i="16"/>
  <c r="J2381" i="16"/>
  <c r="J2389" i="16"/>
  <c r="J2397" i="16"/>
  <c r="J2405" i="16"/>
  <c r="P2405" i="16" s="1"/>
  <c r="J2413" i="16"/>
  <c r="J2421" i="16"/>
  <c r="J2429" i="16"/>
  <c r="J2437" i="16"/>
  <c r="J2445" i="16"/>
  <c r="J2453" i="16"/>
  <c r="J2461" i="16"/>
  <c r="J2469" i="16"/>
  <c r="P2469" i="16" s="1"/>
  <c r="J2477" i="16"/>
  <c r="J2485" i="16"/>
  <c r="J2493" i="16"/>
  <c r="J2501" i="16"/>
  <c r="J2509" i="16"/>
  <c r="J2517" i="16"/>
  <c r="J2525" i="16"/>
  <c r="J25" i="14"/>
  <c r="P25" i="14" s="1"/>
  <c r="Q25" i="14" s="1"/>
  <c r="J528" i="16"/>
  <c r="J1023" i="16"/>
  <c r="J1200" i="16"/>
  <c r="J1331" i="16"/>
  <c r="P1331" i="16" s="1"/>
  <c r="J1474" i="16"/>
  <c r="J1537" i="16"/>
  <c r="J1586" i="16"/>
  <c r="J1647" i="16"/>
  <c r="J1706" i="16"/>
  <c r="J1759" i="16"/>
  <c r="J1817" i="16"/>
  <c r="J1879" i="16"/>
  <c r="P1879" i="16" s="1"/>
  <c r="J1911" i="16"/>
  <c r="J1933" i="16"/>
  <c r="J1956" i="16"/>
  <c r="J1975" i="16"/>
  <c r="J1997" i="16"/>
  <c r="J2020" i="16"/>
  <c r="J2039" i="16"/>
  <c r="J2061" i="16"/>
  <c r="P2061" i="16" s="1"/>
  <c r="J2084" i="16"/>
  <c r="J2103" i="16"/>
  <c r="J2125" i="16"/>
  <c r="J2148" i="16"/>
  <c r="J2167" i="16"/>
  <c r="J2189" i="16"/>
  <c r="J2212" i="16"/>
  <c r="J2231" i="16"/>
  <c r="P2231" i="16" s="1"/>
  <c r="J2253" i="16"/>
  <c r="J2276" i="16"/>
  <c r="J2295" i="16"/>
  <c r="J2317" i="16"/>
  <c r="J2334" i="16"/>
  <c r="J2342" i="16"/>
  <c r="J2350" i="16"/>
  <c r="J2358" i="16"/>
  <c r="P2358" i="16" s="1"/>
  <c r="J2366" i="16"/>
  <c r="J2374" i="16"/>
  <c r="J2382" i="16"/>
  <c r="J2390" i="16"/>
  <c r="J2398" i="16"/>
  <c r="J2406" i="16"/>
  <c r="J2414" i="16"/>
  <c r="J2422" i="16"/>
  <c r="P2422" i="16" s="1"/>
  <c r="J2430" i="16"/>
  <c r="J2438" i="16"/>
  <c r="J2446" i="16"/>
  <c r="J2454" i="16"/>
  <c r="J2462" i="16"/>
  <c r="J2470" i="16"/>
  <c r="J2478" i="16"/>
  <c r="J2486" i="16"/>
  <c r="P2486" i="16" s="1"/>
  <c r="J2494" i="16"/>
  <c r="J2502" i="16"/>
  <c r="J2510" i="16"/>
  <c r="J2518" i="16"/>
  <c r="J2526" i="16"/>
  <c r="J26" i="14"/>
  <c r="J672" i="16"/>
  <c r="J1050" i="16"/>
  <c r="J1203" i="16"/>
  <c r="J1370" i="16"/>
  <c r="J1481" i="16"/>
  <c r="J1538" i="16"/>
  <c r="J1601" i="16"/>
  <c r="P1601" i="16" s="1"/>
  <c r="J1650" i="16"/>
  <c r="J1711" i="16"/>
  <c r="J1770" i="16"/>
  <c r="J1823" i="16"/>
  <c r="J1881" i="16"/>
  <c r="J1916" i="16"/>
  <c r="J1935" i="16"/>
  <c r="J1957" i="16"/>
  <c r="P1957" i="16" s="1"/>
  <c r="J1980" i="16"/>
  <c r="J1999" i="16"/>
  <c r="J2021" i="16"/>
  <c r="J2044" i="16"/>
  <c r="J2063" i="16"/>
  <c r="J2085" i="16"/>
  <c r="J2108" i="16"/>
  <c r="J2127" i="16"/>
  <c r="P2127" i="16" s="1"/>
  <c r="J2149" i="16"/>
  <c r="J2172" i="16"/>
  <c r="J2191" i="16"/>
  <c r="J2213" i="16"/>
  <c r="J2236" i="16"/>
  <c r="J2255" i="16"/>
  <c r="J2277" i="16"/>
  <c r="J2300" i="16"/>
  <c r="P2300" i="16" s="1"/>
  <c r="J2319" i="16"/>
  <c r="J2335" i="16"/>
  <c r="J2343" i="16"/>
  <c r="J2351" i="16"/>
  <c r="J2359" i="16"/>
  <c r="J2367" i="16"/>
  <c r="J2375" i="16"/>
  <c r="J2383" i="16"/>
  <c r="P2383" i="16" s="1"/>
  <c r="J2391" i="16"/>
  <c r="J2399" i="16"/>
  <c r="J2407" i="16"/>
  <c r="J2415" i="16"/>
  <c r="J2423" i="16"/>
  <c r="J2431" i="16"/>
  <c r="J2439" i="16"/>
  <c r="J2447" i="16"/>
  <c r="P2447" i="16" s="1"/>
  <c r="J2455" i="16"/>
  <c r="J2463" i="16"/>
  <c r="J2471" i="16"/>
  <c r="J2479" i="16"/>
  <c r="J2487" i="16"/>
  <c r="J2495" i="16"/>
  <c r="J2503" i="16"/>
  <c r="J2511" i="16"/>
  <c r="P2511" i="16" s="1"/>
  <c r="J2519" i="16"/>
  <c r="J2527" i="16"/>
  <c r="J27" i="14"/>
  <c r="J1602" i="16"/>
  <c r="J1959" i="16"/>
  <c r="J2132" i="16"/>
  <c r="J2301" i="16"/>
  <c r="J2384" i="16"/>
  <c r="P2384" i="16" s="1"/>
  <c r="J2448" i="16"/>
  <c r="J2512" i="16"/>
  <c r="J1665" i="16"/>
  <c r="J1981" i="16"/>
  <c r="J2151" i="16"/>
  <c r="J2324" i="16"/>
  <c r="J2392" i="16"/>
  <c r="J2456" i="16"/>
  <c r="J2520" i="16"/>
  <c r="J726" i="16"/>
  <c r="J1714" i="16"/>
  <c r="J2004" i="16"/>
  <c r="P2004" i="16" s="1"/>
  <c r="J2173" i="16"/>
  <c r="J2336" i="16"/>
  <c r="J2400" i="16"/>
  <c r="J2464" i="16"/>
  <c r="J2528" i="16"/>
  <c r="J1080" i="16"/>
  <c r="J1775" i="16"/>
  <c r="J2023" i="16"/>
  <c r="J2196" i="16"/>
  <c r="J2344" i="16"/>
  <c r="P2344" i="16" s="1"/>
  <c r="J2408" i="16"/>
  <c r="J2472" i="16"/>
  <c r="J28" i="14"/>
  <c r="J1219" i="16"/>
  <c r="J1834" i="16"/>
  <c r="J2045" i="16"/>
  <c r="J2215" i="16"/>
  <c r="J2352" i="16"/>
  <c r="J2416" i="16"/>
  <c r="J2480" i="16"/>
  <c r="P2480" i="16" s="1"/>
  <c r="J1376" i="16"/>
  <c r="J1887" i="16"/>
  <c r="P1887" i="16" s="1"/>
  <c r="J2068" i="16"/>
  <c r="J2237" i="16"/>
  <c r="J2360" i="16"/>
  <c r="J2424" i="16"/>
  <c r="J2488" i="16"/>
  <c r="J1495" i="16"/>
  <c r="J1917" i="16"/>
  <c r="J2087" i="16"/>
  <c r="J2260" i="16"/>
  <c r="P2260" i="16" s="1"/>
  <c r="J2368" i="16"/>
  <c r="J2432" i="16"/>
  <c r="J2496" i="16"/>
  <c r="J2504" i="16"/>
  <c r="J1545" i="16"/>
  <c r="J1940" i="16"/>
  <c r="J2109" i="16"/>
  <c r="J2279" i="16"/>
  <c r="P2279" i="16" s="1"/>
  <c r="J2376" i="16"/>
  <c r="J30" i="14"/>
  <c r="J2440" i="16"/>
  <c r="P2440" i="16" s="1"/>
  <c r="J32" i="14"/>
  <c r="P32" i="14" s="1"/>
  <c r="Q32" i="14" s="1"/>
  <c r="J33" i="14"/>
  <c r="J34" i="14"/>
  <c r="J31" i="14"/>
  <c r="J35" i="14"/>
  <c r="J36" i="14"/>
  <c r="P36" i="14" s="1"/>
  <c r="Q36" i="14" s="1"/>
  <c r="J37" i="14"/>
  <c r="P617" i="16"/>
  <c r="P625" i="16"/>
  <c r="P638" i="16"/>
  <c r="P651" i="16"/>
  <c r="P667" i="16"/>
  <c r="P675" i="16"/>
  <c r="P683" i="16"/>
  <c r="P691" i="16"/>
  <c r="P699" i="16"/>
  <c r="P707" i="16"/>
  <c r="P715" i="16"/>
  <c r="P723" i="16"/>
  <c r="P731" i="16"/>
  <c r="P739" i="16"/>
  <c r="P747" i="16"/>
  <c r="P763" i="16"/>
  <c r="P773" i="16"/>
  <c r="P781" i="16"/>
  <c r="P789" i="16"/>
  <c r="P797" i="16"/>
  <c r="P813" i="16"/>
  <c r="P821" i="16"/>
  <c r="P829" i="16"/>
  <c r="P837" i="16"/>
  <c r="P845" i="16"/>
  <c r="P853" i="16"/>
  <c r="P861" i="16"/>
  <c r="P877" i="16"/>
  <c r="P882" i="16"/>
  <c r="P890" i="16"/>
  <c r="P898" i="16"/>
  <c r="P906" i="16"/>
  <c r="P914" i="16"/>
  <c r="P922" i="16"/>
  <c r="P940" i="16"/>
  <c r="P945" i="16"/>
  <c r="P961" i="16"/>
  <c r="P969" i="16"/>
  <c r="P977" i="16"/>
  <c r="P985" i="16"/>
  <c r="P993" i="16"/>
  <c r="P1001" i="16"/>
  <c r="P1009" i="16"/>
  <c r="P1017" i="16"/>
  <c r="P1025" i="16"/>
  <c r="P1033" i="16"/>
  <c r="P1041" i="16"/>
  <c r="P1049" i="16"/>
  <c r="P1057" i="16"/>
  <c r="P599" i="16"/>
  <c r="P607" i="16"/>
  <c r="P612" i="16"/>
  <c r="P620" i="16"/>
  <c r="P628" i="16"/>
  <c r="P633" i="16"/>
  <c r="P641" i="16"/>
  <c r="P646" i="16"/>
  <c r="P654" i="16"/>
  <c r="P662" i="16"/>
  <c r="P670" i="16"/>
  <c r="P686" i="16"/>
  <c r="P694" i="16"/>
  <c r="P702" i="16"/>
  <c r="P726" i="16"/>
  <c r="P734" i="16"/>
  <c r="P742" i="16"/>
  <c r="P750" i="16"/>
  <c r="P758" i="16"/>
  <c r="P784" i="16"/>
  <c r="P792" i="16"/>
  <c r="P800" i="16"/>
  <c r="P808" i="16"/>
  <c r="P816" i="16"/>
  <c r="P824" i="16"/>
  <c r="P832" i="16"/>
  <c r="P848" i="16"/>
  <c r="P856" i="16"/>
  <c r="P864" i="16"/>
  <c r="P872" i="16"/>
  <c r="P885" i="16"/>
  <c r="P893" i="16"/>
  <c r="P901" i="16"/>
  <c r="P909" i="16"/>
  <c r="P917" i="16"/>
  <c r="P925" i="16"/>
  <c r="P938" i="16"/>
  <c r="P943" i="16"/>
  <c r="P948" i="16"/>
  <c r="P956" i="16"/>
  <c r="P964" i="16"/>
  <c r="P980" i="16"/>
  <c r="P988" i="16"/>
  <c r="P996" i="16"/>
  <c r="P1004" i="16"/>
  <c r="P1012" i="16"/>
  <c r="P610" i="16"/>
  <c r="P615" i="16"/>
  <c r="P623" i="16"/>
  <c r="P631" i="16"/>
  <c r="P636" i="16"/>
  <c r="P644" i="16"/>
  <c r="P649" i="16"/>
  <c r="P657" i="16"/>
  <c r="P665" i="16"/>
  <c r="P673" i="16"/>
  <c r="P681" i="16"/>
  <c r="P689" i="16"/>
  <c r="P697" i="16"/>
  <c r="P705" i="16"/>
  <c r="P713" i="16"/>
  <c r="P721" i="16"/>
  <c r="P729" i="16"/>
  <c r="P737" i="16"/>
  <c r="P745" i="16"/>
  <c r="P771" i="16"/>
  <c r="P779" i="16"/>
  <c r="P787" i="16"/>
  <c r="P795" i="16"/>
  <c r="P803" i="16"/>
  <c r="P811" i="16"/>
  <c r="P827" i="16"/>
  <c r="P835" i="16"/>
  <c r="P843" i="16"/>
  <c r="P851" i="16"/>
  <c r="P859" i="16"/>
  <c r="P867" i="16"/>
  <c r="P875" i="16"/>
  <c r="P880" i="16"/>
  <c r="P888" i="16"/>
  <c r="P896" i="16"/>
  <c r="P912" i="16"/>
  <c r="P920" i="16"/>
  <c r="P928" i="16"/>
  <c r="P951" i="16"/>
  <c r="P959" i="16"/>
  <c r="P967" i="16"/>
  <c r="P975" i="16"/>
  <c r="P983" i="16"/>
  <c r="P999" i="16"/>
  <c r="P1007" i="16"/>
  <c r="P1015" i="16"/>
  <c r="P1023" i="16"/>
  <c r="P1031" i="16"/>
  <c r="P1039" i="16"/>
  <c r="P1055" i="16"/>
  <c r="P1063" i="16"/>
  <c r="P1071" i="16"/>
  <c r="P605" i="16"/>
  <c r="P618" i="16"/>
  <c r="P626" i="16"/>
  <c r="P652" i="16"/>
  <c r="P660" i="16"/>
  <c r="P668" i="16"/>
  <c r="P676" i="16"/>
  <c r="P684" i="16"/>
  <c r="P692" i="16"/>
  <c r="P700" i="16"/>
  <c r="P708" i="16"/>
  <c r="P724" i="16"/>
  <c r="P732" i="16"/>
  <c r="P740" i="16"/>
  <c r="P748" i="16"/>
  <c r="P756" i="16"/>
  <c r="P764" i="16"/>
  <c r="P769" i="16"/>
  <c r="P774" i="16"/>
  <c r="P782" i="16"/>
  <c r="P790" i="16"/>
  <c r="P798" i="16"/>
  <c r="P806" i="16"/>
  <c r="P814" i="16"/>
  <c r="P830" i="16"/>
  <c r="P838" i="16"/>
  <c r="P846" i="16"/>
  <c r="P854" i="16"/>
  <c r="P862" i="16"/>
  <c r="P870" i="16"/>
  <c r="P891" i="16"/>
  <c r="P899" i="16"/>
  <c r="P907" i="16"/>
  <c r="P915" i="16"/>
  <c r="P923" i="16"/>
  <c r="P936" i="16"/>
  <c r="P941" i="16"/>
  <c r="P946" i="16"/>
  <c r="P954" i="16"/>
  <c r="P962" i="16"/>
  <c r="P970" i="16"/>
  <c r="P978" i="16"/>
  <c r="P986" i="16"/>
  <c r="P1002" i="16"/>
  <c r="P1010" i="16"/>
  <c r="P1018" i="16"/>
  <c r="P1026" i="16"/>
  <c r="P600" i="16"/>
  <c r="P608" i="16"/>
  <c r="P613" i="16"/>
  <c r="P621" i="16"/>
  <c r="P629" i="16"/>
  <c r="P634" i="16"/>
  <c r="P642" i="16"/>
  <c r="P647" i="16"/>
  <c r="P655" i="16"/>
  <c r="P663" i="16"/>
  <c r="P671" i="16"/>
  <c r="P679" i="16"/>
  <c r="P687" i="16"/>
  <c r="P695" i="16"/>
  <c r="P703" i="16"/>
  <c r="P711" i="16"/>
  <c r="P719" i="16"/>
  <c r="P727" i="16"/>
  <c r="P735" i="16"/>
  <c r="P743" i="16"/>
  <c r="P751" i="16"/>
  <c r="P759" i="16"/>
  <c r="P767" i="16"/>
  <c r="P777" i="16"/>
  <c r="P785" i="16"/>
  <c r="P793" i="16"/>
  <c r="P801" i="16"/>
  <c r="P809" i="16"/>
  <c r="P817" i="16"/>
  <c r="P825" i="16"/>
  <c r="P833" i="16"/>
  <c r="P841" i="16"/>
  <c r="P849" i="16"/>
  <c r="P857" i="16"/>
  <c r="P865" i="16"/>
  <c r="P873" i="16"/>
  <c r="P886" i="16"/>
  <c r="P894" i="16"/>
  <c r="P902" i="16"/>
  <c r="P910" i="16"/>
  <c r="P918" i="16"/>
  <c r="P931" i="16"/>
  <c r="P939" i="16"/>
  <c r="P944" i="16"/>
  <c r="P949" i="16"/>
  <c r="P957" i="16"/>
  <c r="P965" i="16"/>
  <c r="P973" i="16"/>
  <c r="P981" i="16"/>
  <c r="P989" i="16"/>
  <c r="P1005" i="16"/>
  <c r="P1013" i="16"/>
  <c r="P1021" i="16"/>
  <c r="P1029" i="16"/>
  <c r="P1037" i="16"/>
  <c r="P1045" i="16"/>
  <c r="P1053" i="16"/>
  <c r="P1069" i="16"/>
  <c r="P603" i="16"/>
  <c r="P616" i="16"/>
  <c r="P624" i="16"/>
  <c r="P637" i="16"/>
  <c r="P645" i="16"/>
  <c r="P650" i="16"/>
  <c r="P658" i="16"/>
  <c r="P674" i="16"/>
  <c r="P682" i="16"/>
  <c r="P690" i="16"/>
  <c r="P698" i="16"/>
  <c r="P706" i="16"/>
  <c r="P714" i="16"/>
  <c r="P722" i="16"/>
  <c r="P730" i="16"/>
  <c r="P746" i="16"/>
  <c r="P754" i="16"/>
  <c r="P762" i="16"/>
  <c r="P772" i="16"/>
  <c r="P788" i="16"/>
  <c r="P796" i="16"/>
  <c r="P804" i="16"/>
  <c r="P812" i="16"/>
  <c r="P820" i="16"/>
  <c r="P828" i="16"/>
  <c r="P836" i="16"/>
  <c r="P852" i="16"/>
  <c r="P860" i="16"/>
  <c r="P868" i="16"/>
  <c r="P876" i="16"/>
  <c r="P881" i="16"/>
  <c r="P889" i="16"/>
  <c r="P897" i="16"/>
  <c r="P905" i="16"/>
  <c r="P913" i="16"/>
  <c r="P921" i="16"/>
  <c r="P934" i="16"/>
  <c r="P952" i="16"/>
  <c r="P960" i="16"/>
  <c r="P976" i="16"/>
  <c r="P984" i="16"/>
  <c r="P992" i="16"/>
  <c r="P1000" i="16"/>
  <c r="P1008" i="16"/>
  <c r="P1016" i="16"/>
  <c r="P598" i="16"/>
  <c r="P606" i="16"/>
  <c r="P611" i="16"/>
  <c r="P619" i="16"/>
  <c r="P627" i="16"/>
  <c r="P632" i="16"/>
  <c r="P640" i="16"/>
  <c r="P661" i="16"/>
  <c r="P669" i="16"/>
  <c r="P677" i="16"/>
  <c r="P685" i="16"/>
  <c r="P693" i="16"/>
  <c r="P701" i="16"/>
  <c r="P709" i="16"/>
  <c r="P717" i="16"/>
  <c r="P725" i="16"/>
  <c r="P733" i="16"/>
  <c r="P749" i="16"/>
  <c r="P757" i="16"/>
  <c r="P765" i="16"/>
  <c r="P770" i="16"/>
  <c r="P775" i="16"/>
  <c r="P783" i="16"/>
  <c r="P791" i="16"/>
  <c r="P799" i="16"/>
  <c r="P807" i="16"/>
  <c r="P815" i="16"/>
  <c r="P823" i="16"/>
  <c r="P831" i="16"/>
  <c r="P839" i="16"/>
  <c r="P847" i="16"/>
  <c r="P855" i="16"/>
  <c r="P863" i="16"/>
  <c r="P871" i="16"/>
  <c r="P884" i="16"/>
  <c r="P892" i="16"/>
  <c r="P900" i="16"/>
  <c r="P916" i="16"/>
  <c r="P924" i="16"/>
  <c r="P929" i="16"/>
  <c r="P937" i="16"/>
  <c r="P942" i="16"/>
  <c r="P955" i="16"/>
  <c r="P963" i="16"/>
  <c r="P971" i="16"/>
  <c r="P979" i="16"/>
  <c r="P987" i="16"/>
  <c r="P995" i="16"/>
  <c r="P1003" i="16"/>
  <c r="P1019" i="16"/>
  <c r="P1027" i="16"/>
  <c r="P1035" i="16"/>
  <c r="P1043" i="16"/>
  <c r="P1051" i="16"/>
  <c r="P1067" i="16"/>
  <c r="P601" i="16"/>
  <c r="P609" i="16"/>
  <c r="P622" i="16"/>
  <c r="P630" i="16"/>
  <c r="P635" i="16"/>
  <c r="P643" i="16"/>
  <c r="P656" i="16"/>
  <c r="P664" i="16"/>
  <c r="P672" i="16"/>
  <c r="P680" i="16"/>
  <c r="P688" i="16"/>
  <c r="P696" i="16"/>
  <c r="P704" i="16"/>
  <c r="P720" i="16"/>
  <c r="P728" i="16"/>
  <c r="P736" i="16"/>
  <c r="P744" i="16"/>
  <c r="P752" i="16"/>
  <c r="P760" i="16"/>
  <c r="P768" i="16"/>
  <c r="P778" i="16"/>
  <c r="P786" i="16"/>
  <c r="P794" i="16"/>
  <c r="P810" i="16"/>
  <c r="P818" i="16"/>
  <c r="P826" i="16"/>
  <c r="P834" i="16"/>
  <c r="P842" i="16"/>
  <c r="P850" i="16"/>
  <c r="P858" i="16"/>
  <c r="P874" i="16"/>
  <c r="P895" i="16"/>
  <c r="P903" i="16"/>
  <c r="P911" i="16"/>
  <c r="P919" i="16"/>
  <c r="P927" i="16"/>
  <c r="P932" i="16"/>
  <c r="P950" i="16"/>
  <c r="P958" i="16"/>
  <c r="P966" i="16"/>
  <c r="P974" i="16"/>
  <c r="P982" i="16"/>
  <c r="P990" i="16"/>
  <c r="P998" i="16"/>
  <c r="P1014" i="16"/>
  <c r="P1042" i="16"/>
  <c r="P1058" i="16"/>
  <c r="P1079" i="16"/>
  <c r="P1087" i="16"/>
  <c r="P1092" i="16"/>
  <c r="P1105" i="16"/>
  <c r="P1113" i="16"/>
  <c r="P1121" i="16"/>
  <c r="P1137" i="16"/>
  <c r="P1145" i="16"/>
  <c r="P1153" i="16"/>
  <c r="P1161" i="16"/>
  <c r="P1169" i="16"/>
  <c r="P1177" i="16"/>
  <c r="P1185" i="16"/>
  <c r="P1201" i="16"/>
  <c r="P1209" i="16"/>
  <c r="P1217" i="16"/>
  <c r="P1225" i="16"/>
  <c r="P1233" i="16"/>
  <c r="P1241" i="16"/>
  <c r="P1246" i="16"/>
  <c r="P1254" i="16"/>
  <c r="P1262" i="16"/>
  <c r="P1270" i="16"/>
  <c r="P1286" i="16"/>
  <c r="P1294" i="16"/>
  <c r="P1302" i="16"/>
  <c r="P1310" i="16"/>
  <c r="P1318" i="16"/>
  <c r="P1326" i="16"/>
  <c r="P1334" i="16"/>
  <c r="P1339" i="16"/>
  <c r="P1347" i="16"/>
  <c r="P1360" i="16"/>
  <c r="P1368" i="16"/>
  <c r="P1376" i="16"/>
  <c r="P1389" i="16"/>
  <c r="P1397" i="16"/>
  <c r="P1405" i="16"/>
  <c r="P1413" i="16"/>
  <c r="P1421" i="16"/>
  <c r="P1429" i="16"/>
  <c r="P1437" i="16"/>
  <c r="P1453" i="16"/>
  <c r="P1463" i="16"/>
  <c r="P1471" i="16"/>
  <c r="P1476" i="16"/>
  <c r="P1484" i="16"/>
  <c r="P1492" i="16"/>
  <c r="P1500" i="16"/>
  <c r="P1513" i="16"/>
  <c r="P1521" i="16"/>
  <c r="P1529" i="16"/>
  <c r="P1537" i="16"/>
  <c r="P1545" i="16"/>
  <c r="P1553" i="16"/>
  <c r="P1569" i="16"/>
  <c r="P1052" i="16"/>
  <c r="P1068" i="16"/>
  <c r="P1074" i="16"/>
  <c r="P1082" i="16"/>
  <c r="P1095" i="16"/>
  <c r="P1100" i="16"/>
  <c r="P1116" i="16"/>
  <c r="P1124" i="16"/>
  <c r="P1132" i="16"/>
  <c r="P1140" i="16"/>
  <c r="P1148" i="16"/>
  <c r="P1156" i="16"/>
  <c r="P1164" i="16"/>
  <c r="P1180" i="16"/>
  <c r="P1188" i="16"/>
  <c r="P1196" i="16"/>
  <c r="P1204" i="16"/>
  <c r="P1212" i="16"/>
  <c r="P1220" i="16"/>
  <c r="P1228" i="16"/>
  <c r="P1244" i="16"/>
  <c r="P1249" i="16"/>
  <c r="P1265" i="16"/>
  <c r="P1273" i="16"/>
  <c r="P1281" i="16"/>
  <c r="P1289" i="16"/>
  <c r="P1297" i="16"/>
  <c r="P1305" i="16"/>
  <c r="P1313" i="16"/>
  <c r="P1329" i="16"/>
  <c r="P1350" i="16"/>
  <c r="P1355" i="16"/>
  <c r="P1363" i="16"/>
  <c r="P1371" i="16"/>
  <c r="P1379" i="16"/>
  <c r="P1384" i="16"/>
  <c r="P1392" i="16"/>
  <c r="P1400" i="16"/>
  <c r="P1408" i="16"/>
  <c r="P1416" i="16"/>
  <c r="P1424" i="16"/>
  <c r="P1432" i="16"/>
  <c r="P1440" i="16"/>
  <c r="P1458" i="16"/>
  <c r="P1466" i="16"/>
  <c r="P1479" i="16"/>
  <c r="P1487" i="16"/>
  <c r="P1495" i="16"/>
  <c r="P1503" i="16"/>
  <c r="P1508" i="16"/>
  <c r="P1516" i="16"/>
  <c r="P1532" i="16"/>
  <c r="P1540" i="16"/>
  <c r="P1548" i="16"/>
  <c r="P1556" i="16"/>
  <c r="P1564" i="16"/>
  <c r="P1020" i="16"/>
  <c r="P1030" i="16"/>
  <c r="P1046" i="16"/>
  <c r="P1062" i="16"/>
  <c r="P1077" i="16"/>
  <c r="P1085" i="16"/>
  <c r="P1090" i="16"/>
  <c r="P1098" i="16"/>
  <c r="P1103" i="16"/>
  <c r="P1119" i="16"/>
  <c r="P1127" i="16"/>
  <c r="P1135" i="16"/>
  <c r="P1143" i="16"/>
  <c r="P1151" i="16"/>
  <c r="P1159" i="16"/>
  <c r="P1167" i="16"/>
  <c r="P1183" i="16"/>
  <c r="P1191" i="16"/>
  <c r="P1199" i="16"/>
  <c r="P1207" i="16"/>
  <c r="P1215" i="16"/>
  <c r="P1223" i="16"/>
  <c r="P1231" i="16"/>
  <c r="P1252" i="16"/>
  <c r="P1260" i="16"/>
  <c r="P1268" i="16"/>
  <c r="P1276" i="16"/>
  <c r="P1284" i="16"/>
  <c r="P1292" i="16"/>
  <c r="P1308" i="16"/>
  <c r="P1316" i="16"/>
  <c r="P1324" i="16"/>
  <c r="P1332" i="16"/>
  <c r="P1337" i="16"/>
  <c r="P1345" i="16"/>
  <c r="P1358" i="16"/>
  <c r="P1366" i="16"/>
  <c r="P1374" i="16"/>
  <c r="P1395" i="16"/>
  <c r="P1403" i="16"/>
  <c r="P1411" i="16"/>
  <c r="P1419" i="16"/>
  <c r="P1427" i="16"/>
  <c r="P1435" i="16"/>
  <c r="P1443" i="16"/>
  <c r="P1451" i="16"/>
  <c r="P1461" i="16"/>
  <c r="P1469" i="16"/>
  <c r="P1474" i="16"/>
  <c r="P1482" i="16"/>
  <c r="P1490" i="16"/>
  <c r="P1498" i="16"/>
  <c r="P1506" i="16"/>
  <c r="P1519" i="16"/>
  <c r="P1527" i="16"/>
  <c r="P1535" i="16"/>
  <c r="P1551" i="16"/>
  <c r="P1559" i="16"/>
  <c r="P1567" i="16"/>
  <c r="P1575" i="16"/>
  <c r="P1040" i="16"/>
  <c r="P1056" i="16"/>
  <c r="P1072" i="16"/>
  <c r="P1080" i="16"/>
  <c r="P1088" i="16"/>
  <c r="P1093" i="16"/>
  <c r="P1114" i="16"/>
  <c r="P1130" i="16"/>
  <c r="P1138" i="16"/>
  <c r="P1146" i="16"/>
  <c r="P1154" i="16"/>
  <c r="P1162" i="16"/>
  <c r="P1170" i="16"/>
  <c r="P1178" i="16"/>
  <c r="P1186" i="16"/>
  <c r="P1194" i="16"/>
  <c r="P1202" i="16"/>
  <c r="P1210" i="16"/>
  <c r="P1226" i="16"/>
  <c r="P1234" i="16"/>
  <c r="P1242" i="16"/>
  <c r="P1247" i="16"/>
  <c r="P1255" i="16"/>
  <c r="P1263" i="16"/>
  <c r="P1271" i="16"/>
  <c r="P1279" i="16"/>
  <c r="P1287" i="16"/>
  <c r="P1295" i="16"/>
  <c r="P1311" i="16"/>
  <c r="P1319" i="16"/>
  <c r="P1327" i="16"/>
  <c r="P1335" i="16"/>
  <c r="P1340" i="16"/>
  <c r="P1348" i="16"/>
  <c r="P1353" i="16"/>
  <c r="P1361" i="16"/>
  <c r="P1369" i="16"/>
  <c r="P1377" i="16"/>
  <c r="P1382" i="16"/>
  <c r="P1390" i="16"/>
  <c r="P1398" i="16"/>
  <c r="P1414" i="16"/>
  <c r="P1422" i="16"/>
  <c r="P1430" i="16"/>
  <c r="P1438" i="16"/>
  <c r="P1446" i="16"/>
  <c r="P1456" i="16"/>
  <c r="P1464" i="16"/>
  <c r="P1485" i="16"/>
  <c r="P1493" i="16"/>
  <c r="P1501" i="16"/>
  <c r="P1514" i="16"/>
  <c r="P1522" i="16"/>
  <c r="P1530" i="16"/>
  <c r="P1538" i="16"/>
  <c r="P1546" i="16"/>
  <c r="P1554" i="16"/>
  <c r="P1562" i="16"/>
  <c r="P1024" i="16"/>
  <c r="P1034" i="16"/>
  <c r="P1050" i="16"/>
  <c r="P1066" i="16"/>
  <c r="P1075" i="16"/>
  <c r="P1083" i="16"/>
  <c r="P1096" i="16"/>
  <c r="P1101" i="16"/>
  <c r="P1109" i="16"/>
  <c r="P1117" i="16"/>
  <c r="P1133" i="16"/>
  <c r="P1141" i="16"/>
  <c r="P1149" i="16"/>
  <c r="P1157" i="16"/>
  <c r="P1165" i="16"/>
  <c r="P1173" i="16"/>
  <c r="P1181" i="16"/>
  <c r="P1197" i="16"/>
  <c r="P1205" i="16"/>
  <c r="P1213" i="16"/>
  <c r="P1221" i="16"/>
  <c r="P1229" i="16"/>
  <c r="P1237" i="16"/>
  <c r="P1258" i="16"/>
  <c r="P1266" i="16"/>
  <c r="P1274" i="16"/>
  <c r="P1282" i="16"/>
  <c r="P1290" i="16"/>
  <c r="P1298" i="16"/>
  <c r="P1314" i="16"/>
  <c r="P1330" i="16"/>
  <c r="P1343" i="16"/>
  <c r="P1351" i="16"/>
  <c r="P1356" i="16"/>
  <c r="P1372" i="16"/>
  <c r="P1380" i="16"/>
  <c r="P1393" i="16"/>
  <c r="P1401" i="16"/>
  <c r="P1409" i="16"/>
  <c r="P1417" i="16"/>
  <c r="P1425" i="16"/>
  <c r="P1433" i="16"/>
  <c r="P1441" i="16"/>
  <c r="P1454" i="16"/>
  <c r="P1467" i="16"/>
  <c r="P1472" i="16"/>
  <c r="P1480" i="16"/>
  <c r="P1488" i="16"/>
  <c r="P1028" i="16"/>
  <c r="P1060" i="16"/>
  <c r="P1078" i="16"/>
  <c r="P1091" i="16"/>
  <c r="P1104" i="16"/>
  <c r="P1112" i="16"/>
  <c r="P1120" i="16"/>
  <c r="P1128" i="16"/>
  <c r="P1136" i="16"/>
  <c r="P1144" i="16"/>
  <c r="P1160" i="16"/>
  <c r="P1168" i="16"/>
  <c r="P1176" i="16"/>
  <c r="P1184" i="16"/>
  <c r="P1192" i="16"/>
  <c r="P1200" i="16"/>
  <c r="P1216" i="16"/>
  <c r="P1240" i="16"/>
  <c r="P1245" i="16"/>
  <c r="P1261" i="16"/>
  <c r="P1269" i="16"/>
  <c r="P1277" i="16"/>
  <c r="P1285" i="16"/>
  <c r="P1293" i="16"/>
  <c r="P1301" i="16"/>
  <c r="P1309" i="16"/>
  <c r="P1325" i="16"/>
  <c r="P1333" i="16"/>
  <c r="P1338" i="16"/>
  <c r="P1346" i="16"/>
  <c r="P1359" i="16"/>
  <c r="P1375" i="16"/>
  <c r="P1388" i="16"/>
  <c r="P1396" i="16"/>
  <c r="P1404" i="16"/>
  <c r="P1412" i="16"/>
  <c r="P1420" i="16"/>
  <c r="P1436" i="16"/>
  <c r="P1444" i="16"/>
  <c r="P1452" i="16"/>
  <c r="P1462" i="16"/>
  <c r="P1470" i="16"/>
  <c r="P1475" i="16"/>
  <c r="P1483" i="16"/>
  <c r="P1491" i="16"/>
  <c r="P1499" i="16"/>
  <c r="P1512" i="16"/>
  <c r="P1520" i="16"/>
  <c r="P1528" i="16"/>
  <c r="P1536" i="16"/>
  <c r="P1544" i="16"/>
  <c r="P1552" i="16"/>
  <c r="P1560" i="16"/>
  <c r="P1038" i="16"/>
  <c r="P1054" i="16"/>
  <c r="P1070" i="16"/>
  <c r="P1073" i="16"/>
  <c r="P1081" i="16"/>
  <c r="P1089" i="16"/>
  <c r="P1094" i="16"/>
  <c r="P1099" i="16"/>
  <c r="P1107" i="16"/>
  <c r="P1115" i="16"/>
  <c r="P1123" i="16"/>
  <c r="P1131" i="16"/>
  <c r="P1139" i="16"/>
  <c r="P1147" i="16"/>
  <c r="P1155" i="16"/>
  <c r="P1163" i="16"/>
  <c r="P1171" i="16"/>
  <c r="P1179" i="16"/>
  <c r="P1187" i="16"/>
  <c r="P1195" i="16"/>
  <c r="P1203" i="16"/>
  <c r="P1211" i="16"/>
  <c r="P1219" i="16"/>
  <c r="P1227" i="16"/>
  <c r="P1235" i="16"/>
  <c r="P1243" i="16"/>
  <c r="P1248" i="16"/>
  <c r="P1256" i="16"/>
  <c r="P1264" i="16"/>
  <c r="P1272" i="16"/>
  <c r="P1280" i="16"/>
  <c r="P1288" i="16"/>
  <c r="P1296" i="16"/>
  <c r="P1304" i="16"/>
  <c r="P1320" i="16"/>
  <c r="P1328" i="16"/>
  <c r="P1336" i="16"/>
  <c r="P1341" i="16"/>
  <c r="P1349" i="16"/>
  <c r="P1354" i="16"/>
  <c r="P1362" i="16"/>
  <c r="P1370" i="16"/>
  <c r="P1378" i="16"/>
  <c r="P1383" i="16"/>
  <c r="P1391" i="16"/>
  <c r="P1399" i="16"/>
  <c r="P1407" i="16"/>
  <c r="P1415" i="16"/>
  <c r="P1423" i="16"/>
  <c r="P1439" i="16"/>
  <c r="P1447" i="16"/>
  <c r="P1457" i="16"/>
  <c r="P1465" i="16"/>
  <c r="P1478" i="16"/>
  <c r="P1486" i="16"/>
  <c r="P1494" i="16"/>
  <c r="P1515" i="16"/>
  <c r="P1523" i="16"/>
  <c r="P1531" i="16"/>
  <c r="P1539" i="16"/>
  <c r="P1547" i="16"/>
  <c r="P1555" i="16"/>
  <c r="P1563" i="16"/>
  <c r="P1576" i="16"/>
  <c r="P1022" i="16"/>
  <c r="P1064" i="16"/>
  <c r="P1076" i="16"/>
  <c r="P1084" i="16"/>
  <c r="P1097" i="16"/>
  <c r="P1102" i="16"/>
  <c r="P1110" i="16"/>
  <c r="P1118" i="16"/>
  <c r="P1126" i="16"/>
  <c r="P1134" i="16"/>
  <c r="P1142" i="16"/>
  <c r="P1158" i="16"/>
  <c r="P1166" i="16"/>
  <c r="P1174" i="16"/>
  <c r="P1182" i="16"/>
  <c r="P1190" i="16"/>
  <c r="P1198" i="16"/>
  <c r="P1206" i="16"/>
  <c r="P1222" i="16"/>
  <c r="P1230" i="16"/>
  <c r="P1238" i="16"/>
  <c r="P1251" i="16"/>
  <c r="P1259" i="16"/>
  <c r="P1267" i="16"/>
  <c r="P1283" i="16"/>
  <c r="P1291" i="16"/>
  <c r="P1299" i="16"/>
  <c r="P1307" i="16"/>
  <c r="P1315" i="16"/>
  <c r="P1323" i="16"/>
  <c r="P1344" i="16"/>
  <c r="P1352" i="16"/>
  <c r="P1357" i="16"/>
  <c r="P1365" i="16"/>
  <c r="P1373" i="16"/>
  <c r="P1386" i="16"/>
  <c r="P1410" i="16"/>
  <c r="P1418" i="16"/>
  <c r="P1442" i="16"/>
  <c r="P1468" i="16"/>
  <c r="P1533" i="16"/>
  <c r="P1565" i="16"/>
  <c r="P1580" i="16"/>
  <c r="P1596" i="16"/>
  <c r="P1604" i="16"/>
  <c r="P1612" i="16"/>
  <c r="P1620" i="16"/>
  <c r="P1628" i="16"/>
  <c r="P1636" i="16"/>
  <c r="P1644" i="16"/>
  <c r="P1660" i="16"/>
  <c r="P1668" i="16"/>
  <c r="P1676" i="16"/>
  <c r="P1684" i="16"/>
  <c r="P1692" i="16"/>
  <c r="P1700" i="16"/>
  <c r="P1708" i="16"/>
  <c r="P1724" i="16"/>
  <c r="P1732" i="16"/>
  <c r="P1740" i="16"/>
  <c r="P1753" i="16"/>
  <c r="P1769" i="16"/>
  <c r="P1777" i="16"/>
  <c r="P1785" i="16"/>
  <c r="P1798" i="16"/>
  <c r="P1806" i="16"/>
  <c r="P1811" i="16"/>
  <c r="P1819" i="16"/>
  <c r="P1832" i="16"/>
  <c r="P1840" i="16"/>
  <c r="P1848" i="16"/>
  <c r="P1856" i="16"/>
  <c r="P1864" i="16"/>
  <c r="P1872" i="16"/>
  <c r="P1880" i="16"/>
  <c r="P1893" i="16"/>
  <c r="P1901" i="16"/>
  <c r="P1909" i="16"/>
  <c r="P1917" i="16"/>
  <c r="P1925" i="16"/>
  <c r="P1933" i="16"/>
  <c r="P1941" i="16"/>
  <c r="P1949" i="16"/>
  <c r="P1962" i="16"/>
  <c r="P1970" i="16"/>
  <c r="P1975" i="16"/>
  <c r="P1983" i="16"/>
  <c r="P1988" i="16"/>
  <c r="P1996" i="16"/>
  <c r="P2009" i="16"/>
  <c r="P2017" i="16"/>
  <c r="P2030" i="16"/>
  <c r="P2043" i="16"/>
  <c r="P2051" i="16"/>
  <c r="P2059" i="16"/>
  <c r="P2072" i="16"/>
  <c r="P1450" i="16"/>
  <c r="P1505" i="16"/>
  <c r="P1526" i="16"/>
  <c r="P1558" i="16"/>
  <c r="P1572" i="16"/>
  <c r="P1583" i="16"/>
  <c r="P1599" i="16"/>
  <c r="P1607" i="16"/>
  <c r="P1615" i="16"/>
  <c r="P1623" i="16"/>
  <c r="P1631" i="16"/>
  <c r="P1639" i="16"/>
  <c r="P1647" i="16"/>
  <c r="P1655" i="16"/>
  <c r="P1663" i="16"/>
  <c r="P1671" i="16"/>
  <c r="P1679" i="16"/>
  <c r="P1695" i="16"/>
  <c r="P1703" i="16"/>
  <c r="P1711" i="16"/>
  <c r="P1719" i="16"/>
  <c r="P1727" i="16"/>
  <c r="P1735" i="16"/>
  <c r="P1743" i="16"/>
  <c r="P1748" i="16"/>
  <c r="P1756" i="16"/>
  <c r="P1764" i="16"/>
  <c r="P1772" i="16"/>
  <c r="P1788" i="16"/>
  <c r="P1793" i="16"/>
  <c r="P1801" i="16"/>
  <c r="P1814" i="16"/>
  <c r="P1835" i="16"/>
  <c r="P1843" i="16"/>
  <c r="P1851" i="16"/>
  <c r="P1859" i="16"/>
  <c r="P1867" i="16"/>
  <c r="P1875" i="16"/>
  <c r="P1883" i="16"/>
  <c r="P1896" i="16"/>
  <c r="P1904" i="16"/>
  <c r="P1920" i="16"/>
  <c r="P1928" i="16"/>
  <c r="P1936" i="16"/>
  <c r="P1944" i="16"/>
  <c r="P1952" i="16"/>
  <c r="P1960" i="16"/>
  <c r="P1965" i="16"/>
  <c r="P1978" i="16"/>
  <c r="P1986" i="16"/>
  <c r="P1991" i="16"/>
  <c r="P1999" i="16"/>
  <c r="P2012" i="16"/>
  <c r="P2025" i="16"/>
  <c r="P2038" i="16"/>
  <c r="P2046" i="16"/>
  <c r="P2054" i="16"/>
  <c r="P1509" i="16"/>
  <c r="P1578" i="16"/>
  <c r="P1586" i="16"/>
  <c r="P1594" i="16"/>
  <c r="P1602" i="16"/>
  <c r="P1610" i="16"/>
  <c r="P1618" i="16"/>
  <c r="P1626" i="16"/>
  <c r="P1642" i="16"/>
  <c r="P1650" i="16"/>
  <c r="P1658" i="16"/>
  <c r="P1666" i="16"/>
  <c r="P1674" i="16"/>
  <c r="P1682" i="16"/>
  <c r="P1690" i="16"/>
  <c r="P1698" i="16"/>
  <c r="P1706" i="16"/>
  <c r="P1714" i="16"/>
  <c r="P1722" i="16"/>
  <c r="P1730" i="16"/>
  <c r="P1738" i="16"/>
  <c r="P1751" i="16"/>
  <c r="P1759" i="16"/>
  <c r="P1767" i="16"/>
  <c r="P1775" i="16"/>
  <c r="P1783" i="16"/>
  <c r="P1796" i="16"/>
  <c r="P1804" i="16"/>
  <c r="P1809" i="16"/>
  <c r="P1817" i="16"/>
  <c r="P1825" i="16"/>
  <c r="P1830" i="16"/>
  <c r="P1838" i="16"/>
  <c r="P1846" i="16"/>
  <c r="P1854" i="16"/>
  <c r="P1862" i="16"/>
  <c r="P1870" i="16"/>
  <c r="P1878" i="16"/>
  <c r="P1899" i="16"/>
  <c r="P1915" i="16"/>
  <c r="P1923" i="16"/>
  <c r="P1931" i="16"/>
  <c r="P1939" i="16"/>
  <c r="P1947" i="16"/>
  <c r="P1955" i="16"/>
  <c r="P1968" i="16"/>
  <c r="P1973" i="16"/>
  <c r="P1981" i="16"/>
  <c r="P1994" i="16"/>
  <c r="P2007" i="16"/>
  <c r="P2020" i="16"/>
  <c r="P2028" i="16"/>
  <c r="P2033" i="16"/>
  <c r="P2041" i="16"/>
  <c r="P2049" i="16"/>
  <c r="P2070" i="16"/>
  <c r="P2078" i="16"/>
  <c r="P1473" i="16"/>
  <c r="P1534" i="16"/>
  <c r="P1581" i="16"/>
  <c r="P1589" i="16"/>
  <c r="P1597" i="16"/>
  <c r="P1613" i="16"/>
  <c r="P1621" i="16"/>
  <c r="P1629" i="16"/>
  <c r="P1637" i="16"/>
  <c r="P1645" i="16"/>
  <c r="P1653" i="16"/>
  <c r="P1661" i="16"/>
  <c r="P1677" i="16"/>
  <c r="P1685" i="16"/>
  <c r="P1693" i="16"/>
  <c r="P1701" i="16"/>
  <c r="P1709" i="16"/>
  <c r="P1717" i="16"/>
  <c r="P1725" i="16"/>
  <c r="P1741" i="16"/>
  <c r="P1754" i="16"/>
  <c r="P1762" i="16"/>
  <c r="P1770" i="16"/>
  <c r="P1778" i="16"/>
  <c r="P1786" i="16"/>
  <c r="P1791" i="16"/>
  <c r="P1799" i="16"/>
  <c r="P1812" i="16"/>
  <c r="P1820" i="16"/>
  <c r="P1833" i="16"/>
  <c r="P1841" i="16"/>
  <c r="P1849" i="16"/>
  <c r="P1857" i="16"/>
  <c r="P1865" i="16"/>
  <c r="P1873" i="16"/>
  <c r="P1881" i="16"/>
  <c r="P1889" i="16"/>
  <c r="P1894" i="16"/>
  <c r="P1902" i="16"/>
  <c r="P1910" i="16"/>
  <c r="P1918" i="16"/>
  <c r="P1926" i="16"/>
  <c r="P1934" i="16"/>
  <c r="P1942" i="16"/>
  <c r="P1950" i="16"/>
  <c r="P1963" i="16"/>
  <c r="P1984" i="16"/>
  <c r="P1997" i="16"/>
  <c r="P2002" i="16"/>
  <c r="P2018" i="16"/>
  <c r="P2023" i="16"/>
  <c r="P2036" i="16"/>
  <c r="P2044" i="16"/>
  <c r="P2052" i="16"/>
  <c r="P2060" i="16"/>
  <c r="P2065" i="16"/>
  <c r="P2073" i="16"/>
  <c r="P2081" i="16"/>
  <c r="P1455" i="16"/>
  <c r="P1481" i="16"/>
  <c r="P1496" i="16"/>
  <c r="P1517" i="16"/>
  <c r="P1549" i="16"/>
  <c r="P1570" i="16"/>
  <c r="P1573" i="16"/>
  <c r="P1584" i="16"/>
  <c r="P1592" i="16"/>
  <c r="P1600" i="16"/>
  <c r="P1608" i="16"/>
  <c r="P1616" i="16"/>
  <c r="P1624" i="16"/>
  <c r="P1640" i="16"/>
  <c r="P1648" i="16"/>
  <c r="P1656" i="16"/>
  <c r="P1664" i="16"/>
  <c r="P1672" i="16"/>
  <c r="P1680" i="16"/>
  <c r="P1688" i="16"/>
  <c r="P1704" i="16"/>
  <c r="P1712" i="16"/>
  <c r="P1720" i="16"/>
  <c r="P1728" i="16"/>
  <c r="P1736" i="16"/>
  <c r="P1744" i="16"/>
  <c r="P1749" i="16"/>
  <c r="P1757" i="16"/>
  <c r="P1765" i="16"/>
  <c r="P1773" i="16"/>
  <c r="P1781" i="16"/>
  <c r="P1789" i="16"/>
  <c r="P1794" i="16"/>
  <c r="P1802" i="16"/>
  <c r="P1815" i="16"/>
  <c r="P1823" i="16"/>
  <c r="P1828" i="16"/>
  <c r="P1836" i="16"/>
  <c r="P1852" i="16"/>
  <c r="P1860" i="16"/>
  <c r="P1868" i="16"/>
  <c r="P1876" i="16"/>
  <c r="P1884" i="16"/>
  <c r="P1892" i="16"/>
  <c r="P1897" i="16"/>
  <c r="P1905" i="16"/>
  <c r="P1913" i="16"/>
  <c r="P1921" i="16"/>
  <c r="P1937" i="16"/>
  <c r="P1945" i="16"/>
  <c r="P1953" i="16"/>
  <c r="P1961" i="16"/>
  <c r="P1966" i="16"/>
  <c r="P1979" i="16"/>
  <c r="P1987" i="16"/>
  <c r="P1992" i="16"/>
  <c r="P2000" i="16"/>
  <c r="P2005" i="16"/>
  <c r="P2013" i="16"/>
  <c r="P2026" i="16"/>
  <c r="P2031" i="16"/>
  <c r="P2039" i="16"/>
  <c r="P2063" i="16"/>
  <c r="P2068" i="16"/>
  <c r="P2076" i="16"/>
  <c r="P1489" i="16"/>
  <c r="P1510" i="16"/>
  <c r="P1542" i="16"/>
  <c r="P1579" i="16"/>
  <c r="P1587" i="16"/>
  <c r="P1595" i="16"/>
  <c r="P1603" i="16"/>
  <c r="P1611" i="16"/>
  <c r="P1619" i="16"/>
  <c r="P1627" i="16"/>
  <c r="P1643" i="16"/>
  <c r="P1651" i="16"/>
  <c r="P1659" i="16"/>
  <c r="P1667" i="16"/>
  <c r="P1675" i="16"/>
  <c r="P1683" i="16"/>
  <c r="P1691" i="16"/>
  <c r="P1707" i="16"/>
  <c r="P1715" i="16"/>
  <c r="P1723" i="16"/>
  <c r="P1731" i="16"/>
  <c r="P1739" i="16"/>
  <c r="P1747" i="16"/>
  <c r="P1752" i="16"/>
  <c r="P1768" i="16"/>
  <c r="P1776" i="16"/>
  <c r="P1784" i="16"/>
  <c r="P1805" i="16"/>
  <c r="P1810" i="16"/>
  <c r="P1818" i="16"/>
  <c r="P1826" i="16"/>
  <c r="P1831" i="16"/>
  <c r="P1847" i="16"/>
  <c r="P1855" i="16"/>
  <c r="P1863" i="16"/>
  <c r="P1871" i="16"/>
  <c r="P1900" i="16"/>
  <c r="P1908" i="16"/>
  <c r="P1916" i="16"/>
  <c r="P1924" i="16"/>
  <c r="P1932" i="16"/>
  <c r="P1940" i="16"/>
  <c r="P1948" i="16"/>
  <c r="P1956" i="16"/>
  <c r="P1969" i="16"/>
  <c r="P1974" i="16"/>
  <c r="P1982" i="16"/>
  <c r="P1995" i="16"/>
  <c r="P2008" i="16"/>
  <c r="P2016" i="16"/>
  <c r="P2021" i="16"/>
  <c r="P2029" i="16"/>
  <c r="P2034" i="16"/>
  <c r="P2042" i="16"/>
  <c r="P1426" i="16"/>
  <c r="P1525" i="16"/>
  <c r="P1557" i="16"/>
  <c r="P1582" i="16"/>
  <c r="P1590" i="16"/>
  <c r="P1598" i="16"/>
  <c r="P1606" i="16"/>
  <c r="P1614" i="16"/>
  <c r="P1622" i="16"/>
  <c r="P1638" i="16"/>
  <c r="P1646" i="16"/>
  <c r="P1654" i="16"/>
  <c r="P1662" i="16"/>
  <c r="P1670" i="16"/>
  <c r="P1678" i="16"/>
  <c r="P1686" i="16"/>
  <c r="P1702" i="16"/>
  <c r="P1710" i="16"/>
  <c r="P1718" i="16"/>
  <c r="P1726" i="16"/>
  <c r="P1734" i="16"/>
  <c r="P1742" i="16"/>
  <c r="P1755" i="16"/>
  <c r="P1771" i="16"/>
  <c r="P1779" i="16"/>
  <c r="P1787" i="16"/>
  <c r="P1792" i="16"/>
  <c r="P1800" i="16"/>
  <c r="P1808" i="16"/>
  <c r="P1813" i="16"/>
  <c r="P1821" i="16"/>
  <c r="P1834" i="16"/>
  <c r="P1842" i="16"/>
  <c r="P1866" i="16"/>
  <c r="P1874" i="16"/>
  <c r="P1890" i="16"/>
  <c r="P1895" i="16"/>
  <c r="P1903" i="16"/>
  <c r="P1911" i="16"/>
  <c r="P1919" i="16"/>
  <c r="P1927" i="16"/>
  <c r="P1935" i="16"/>
  <c r="P1951" i="16"/>
  <c r="P1959" i="16"/>
  <c r="P1964" i="16"/>
  <c r="P1977" i="16"/>
  <c r="P1985" i="16"/>
  <c r="P1990" i="16"/>
  <c r="P1998" i="16"/>
  <c r="P2003" i="16"/>
  <c r="P2011" i="16"/>
  <c r="P2024" i="16"/>
  <c r="P2037" i="16"/>
  <c r="P2045" i="16"/>
  <c r="P2053" i="16"/>
  <c r="P2066" i="16"/>
  <c r="P1625" i="16"/>
  <c r="P1689" i="16"/>
  <c r="P1790" i="16"/>
  <c r="P1869" i="16"/>
  <c r="P1922" i="16"/>
  <c r="P2085" i="16"/>
  <c r="P2093" i="16"/>
  <c r="P2101" i="16"/>
  <c r="P2109" i="16"/>
  <c r="P2117" i="16"/>
  <c r="P2125" i="16"/>
  <c r="P2133" i="16"/>
  <c r="P2141" i="16"/>
  <c r="P2149" i="16"/>
  <c r="P2157" i="16"/>
  <c r="P2165" i="16"/>
  <c r="P2173" i="16"/>
  <c r="P2181" i="16"/>
  <c r="P2189" i="16"/>
  <c r="P2197" i="16"/>
  <c r="P2205" i="16"/>
  <c r="P2213" i="16"/>
  <c r="P2221" i="16"/>
  <c r="P2229" i="16"/>
  <c r="P2237" i="16"/>
  <c r="P2245" i="16"/>
  <c r="P2253" i="16"/>
  <c r="P2261" i="16"/>
  <c r="P2269" i="16"/>
  <c r="P2277" i="16"/>
  <c r="P2293" i="16"/>
  <c r="P2301" i="16"/>
  <c r="P2309" i="16"/>
  <c r="P2317" i="16"/>
  <c r="P2325" i="16"/>
  <c r="P2333" i="16"/>
  <c r="P2349" i="16"/>
  <c r="P2357" i="16"/>
  <c r="P2370" i="16"/>
  <c r="P2375" i="16"/>
  <c r="P2391" i="16"/>
  <c r="P2399" i="16"/>
  <c r="P2404" i="16"/>
  <c r="P2412" i="16"/>
  <c r="P2428" i="16"/>
  <c r="P1518" i="16"/>
  <c r="P1633" i="16"/>
  <c r="P1697" i="16"/>
  <c r="P1877" i="16"/>
  <c r="P1930" i="16"/>
  <c r="P2050" i="16"/>
  <c r="P2064" i="16"/>
  <c r="P2067" i="16"/>
  <c r="P2088" i="16"/>
  <c r="P2096" i="16"/>
  <c r="P2112" i="16"/>
  <c r="P2120" i="16"/>
  <c r="P2128" i="16"/>
  <c r="P2136" i="16"/>
  <c r="P2144" i="16"/>
  <c r="P2152" i="16"/>
  <c r="P2160" i="16"/>
  <c r="P2176" i="16"/>
  <c r="P2184" i="16"/>
  <c r="P2192" i="16"/>
  <c r="P2200" i="16"/>
  <c r="P2208" i="16"/>
  <c r="P2216" i="16"/>
  <c r="P2224" i="16"/>
  <c r="P2240" i="16"/>
  <c r="P2248" i="16"/>
  <c r="P2256" i="16"/>
  <c r="P2264" i="16"/>
  <c r="P2272" i="16"/>
  <c r="P2280" i="16"/>
  <c r="P2288" i="16"/>
  <c r="P2304" i="16"/>
  <c r="P2312" i="16"/>
  <c r="P2320" i="16"/>
  <c r="P2328" i="16"/>
  <c r="P2336" i="16"/>
  <c r="P2352" i="16"/>
  <c r="P2360" i="16"/>
  <c r="P2365" i="16"/>
  <c r="P2386" i="16"/>
  <c r="P2394" i="16"/>
  <c r="P2402" i="16"/>
  <c r="P2407" i="16"/>
  <c r="P2415" i="16"/>
  <c r="P2423" i="16"/>
  <c r="P2431" i="16"/>
  <c r="P1550" i="16"/>
  <c r="P1641" i="16"/>
  <c r="P1705" i="16"/>
  <c r="P1885" i="16"/>
  <c r="P1938" i="16"/>
  <c r="P1972" i="16"/>
  <c r="P2006" i="16"/>
  <c r="P2032" i="16"/>
  <c r="P2077" i="16"/>
  <c r="P2080" i="16"/>
  <c r="P2083" i="16"/>
  <c r="P2091" i="16"/>
  <c r="P2107" i="16"/>
  <c r="P2115" i="16"/>
  <c r="P2123" i="16"/>
  <c r="P2131" i="16"/>
  <c r="P2139" i="16"/>
  <c r="P2147" i="16"/>
  <c r="P2155" i="16"/>
  <c r="P2171" i="16"/>
  <c r="P2179" i="16"/>
  <c r="P2187" i="16"/>
  <c r="P2195" i="16"/>
  <c r="P2203" i="16"/>
  <c r="P2211" i="16"/>
  <c r="P2219" i="16"/>
  <c r="P2235" i="16"/>
  <c r="P2243" i="16"/>
  <c r="P2251" i="16"/>
  <c r="P2259" i="16"/>
  <c r="P2267" i="16"/>
  <c r="P2275" i="16"/>
  <c r="P2283" i="16"/>
  <c r="P2299" i="16"/>
  <c r="P2307" i="16"/>
  <c r="P2315" i="16"/>
  <c r="P2323" i="16"/>
  <c r="P2331" i="16"/>
  <c r="P2339" i="16"/>
  <c r="P2347" i="16"/>
  <c r="P2355" i="16"/>
  <c r="P2368" i="16"/>
  <c r="P2373" i="16"/>
  <c r="P2381" i="16"/>
  <c r="P2389" i="16"/>
  <c r="P2397" i="16"/>
  <c r="P2410" i="16"/>
  <c r="P2418" i="16"/>
  <c r="P1460" i="16"/>
  <c r="P1574" i="16"/>
  <c r="P1585" i="16"/>
  <c r="P1649" i="16"/>
  <c r="P1750" i="16"/>
  <c r="P1795" i="16"/>
  <c r="P1829" i="16"/>
  <c r="P1980" i="16"/>
  <c r="P2014" i="16"/>
  <c r="P2058" i="16"/>
  <c r="P2071" i="16"/>
  <c r="P2094" i="16"/>
  <c r="P2102" i="16"/>
  <c r="P2110" i="16"/>
  <c r="P2118" i="16"/>
  <c r="P2126" i="16"/>
  <c r="P2134" i="16"/>
  <c r="P2142" i="16"/>
  <c r="P2158" i="16"/>
  <c r="P2166" i="16"/>
  <c r="P2174" i="16"/>
  <c r="P2182" i="16"/>
  <c r="P2190" i="16"/>
  <c r="P2198" i="16"/>
  <c r="P2206" i="16"/>
  <c r="P2222" i="16"/>
  <c r="P2230" i="16"/>
  <c r="P2238" i="16"/>
  <c r="P2246" i="16"/>
  <c r="P2254" i="16"/>
  <c r="P2262" i="16"/>
  <c r="P2270" i="16"/>
  <c r="P2286" i="16"/>
  <c r="P2294" i="16"/>
  <c r="P2302" i="16"/>
  <c r="P2310" i="16"/>
  <c r="P2318" i="16"/>
  <c r="P2326" i="16"/>
  <c r="P2334" i="16"/>
  <c r="P2342" i="16"/>
  <c r="P2350" i="16"/>
  <c r="P2363" i="16"/>
  <c r="P2371" i="16"/>
  <c r="P2376" i="16"/>
  <c r="P2392" i="16"/>
  <c r="P2400" i="16"/>
  <c r="P2413" i="16"/>
  <c r="P2421" i="16"/>
  <c r="P2429" i="16"/>
  <c r="P2437" i="16"/>
  <c r="P1593" i="16"/>
  <c r="P1657" i="16"/>
  <c r="P1721" i="16"/>
  <c r="P1803" i="16"/>
  <c r="P1837" i="16"/>
  <c r="P1954" i="16"/>
  <c r="P2048" i="16"/>
  <c r="P2062" i="16"/>
  <c r="P2089" i="16"/>
  <c r="P2097" i="16"/>
  <c r="P2105" i="16"/>
  <c r="P2113" i="16"/>
  <c r="P2129" i="16"/>
  <c r="P2137" i="16"/>
  <c r="P2145" i="16"/>
  <c r="P2153" i="16"/>
  <c r="P2161" i="16"/>
  <c r="P2169" i="16"/>
  <c r="P2177" i="16"/>
  <c r="P2193" i="16"/>
  <c r="P2201" i="16"/>
  <c r="P2209" i="16"/>
  <c r="P2217" i="16"/>
  <c r="P2225" i="16"/>
  <c r="P2233" i="16"/>
  <c r="P2241" i="16"/>
  <c r="P2257" i="16"/>
  <c r="P2265" i="16"/>
  <c r="P2273" i="16"/>
  <c r="P2281" i="16"/>
  <c r="P2289" i="16"/>
  <c r="P2297" i="16"/>
  <c r="P2305" i="16"/>
  <c r="P2321" i="16"/>
  <c r="P2329" i="16"/>
  <c r="P2337" i="16"/>
  <c r="P2345" i="16"/>
  <c r="P2361" i="16"/>
  <c r="P2366" i="16"/>
  <c r="P2379" i="16"/>
  <c r="P2387" i="16"/>
  <c r="P2408" i="16"/>
  <c r="P2416" i="16"/>
  <c r="P2424" i="16"/>
  <c r="P2432" i="16"/>
  <c r="P1665" i="16"/>
  <c r="P1729" i="16"/>
  <c r="P1766" i="16"/>
  <c r="P1845" i="16"/>
  <c r="P1898" i="16"/>
  <c r="P2075" i="16"/>
  <c r="P2084" i="16"/>
  <c r="P2092" i="16"/>
  <c r="P2100" i="16"/>
  <c r="P2108" i="16"/>
  <c r="P2124" i="16"/>
  <c r="P2132" i="16"/>
  <c r="P2140" i="16"/>
  <c r="P2148" i="16"/>
  <c r="P2156" i="16"/>
  <c r="P2164" i="16"/>
  <c r="P2172" i="16"/>
  <c r="P2180" i="16"/>
  <c r="P2196" i="16"/>
  <c r="P2204" i="16"/>
  <c r="P2212" i="16"/>
  <c r="P2236" i="16"/>
  <c r="P2244" i="16"/>
  <c r="P2252" i="16"/>
  <c r="P2268" i="16"/>
  <c r="P2276" i="16"/>
  <c r="P2284" i="16"/>
  <c r="P2292" i="16"/>
  <c r="P2308" i="16"/>
  <c r="P2316" i="16"/>
  <c r="P2324" i="16"/>
  <c r="P2332" i="16"/>
  <c r="P2340" i="16"/>
  <c r="P2348" i="16"/>
  <c r="P2369" i="16"/>
  <c r="P2374" i="16"/>
  <c r="P2382" i="16"/>
  <c r="P2390" i="16"/>
  <c r="P2398" i="16"/>
  <c r="P2403" i="16"/>
  <c r="P2411" i="16"/>
  <c r="P2419" i="16"/>
  <c r="P2427" i="16"/>
  <c r="P1434" i="16"/>
  <c r="P1497" i="16"/>
  <c r="P1609" i="16"/>
  <c r="P1673" i="16"/>
  <c r="P1737" i="16"/>
  <c r="P1774" i="16"/>
  <c r="P1853" i="16"/>
  <c r="P1906" i="16"/>
  <c r="P2019" i="16"/>
  <c r="P2056" i="16"/>
  <c r="P2069" i="16"/>
  <c r="P2087" i="16"/>
  <c r="P2095" i="16"/>
  <c r="P2103" i="16"/>
  <c r="P2111" i="16"/>
  <c r="P2119" i="16"/>
  <c r="P2135" i="16"/>
  <c r="P2143" i="16"/>
  <c r="P2151" i="16"/>
  <c r="P2167" i="16"/>
  <c r="P2175" i="16"/>
  <c r="P2183" i="16"/>
  <c r="P2191" i="16"/>
  <c r="P2199" i="16"/>
  <c r="P2207" i="16"/>
  <c r="P2215" i="16"/>
  <c r="P2223" i="16"/>
  <c r="P2239" i="16"/>
  <c r="P2247" i="16"/>
  <c r="P2255" i="16"/>
  <c r="P2263" i="16"/>
  <c r="P2271" i="16"/>
  <c r="P2287" i="16"/>
  <c r="P2295" i="16"/>
  <c r="P2303" i="16"/>
  <c r="P2311" i="16"/>
  <c r="P2319" i="16"/>
  <c r="P2327" i="16"/>
  <c r="P2335" i="16"/>
  <c r="P2343" i="16"/>
  <c r="P2351" i="16"/>
  <c r="P2359" i="16"/>
  <c r="P2364" i="16"/>
  <c r="P2372" i="16"/>
  <c r="P2377" i="16"/>
  <c r="P2385" i="16"/>
  <c r="P2393" i="16"/>
  <c r="P2401" i="16"/>
  <c r="P2406" i="16"/>
  <c r="P2414" i="16"/>
  <c r="P2434" i="16"/>
  <c r="P2445" i="16"/>
  <c r="P2453" i="16"/>
  <c r="P2461" i="16"/>
  <c r="P2477" i="16"/>
  <c r="P2485" i="16"/>
  <c r="P2493" i="16"/>
  <c r="P2501" i="16"/>
  <c r="P2509" i="16"/>
  <c r="P2517" i="16"/>
  <c r="P2525" i="16"/>
  <c r="P1967" i="16"/>
  <c r="P2258" i="16"/>
  <c r="P2367" i="16"/>
  <c r="P2409" i="16"/>
  <c r="P2466" i="16"/>
  <c r="P2482" i="16"/>
  <c r="P2514" i="16"/>
  <c r="P1782" i="16"/>
  <c r="P2027" i="16"/>
  <c r="P2082" i="16"/>
  <c r="P2146" i="16"/>
  <c r="P2210" i="16"/>
  <c r="P2274" i="16"/>
  <c r="P2338" i="16"/>
  <c r="P2448" i="16"/>
  <c r="P2456" i="16"/>
  <c r="P2464" i="16"/>
  <c r="P2472" i="16"/>
  <c r="P2488" i="16"/>
  <c r="P2496" i="16"/>
  <c r="P2504" i="16"/>
  <c r="P2512" i="16"/>
  <c r="P2520" i="16"/>
  <c r="P2528" i="16"/>
  <c r="P2498" i="16"/>
  <c r="P2079" i="16"/>
  <c r="P2090" i="16"/>
  <c r="P2154" i="16"/>
  <c r="P2218" i="16"/>
  <c r="P2282" i="16"/>
  <c r="P2346" i="16"/>
  <c r="P2380" i="16"/>
  <c r="P2425" i="16"/>
  <c r="P2443" i="16"/>
  <c r="P2451" i="16"/>
  <c r="P2467" i="16"/>
  <c r="P2475" i="16"/>
  <c r="P2483" i="16"/>
  <c r="P2491" i="16"/>
  <c r="P2499" i="16"/>
  <c r="P2507" i="16"/>
  <c r="P2515" i="16"/>
  <c r="P2458" i="16"/>
  <c r="P2098" i="16"/>
  <c r="P2162" i="16"/>
  <c r="P2226" i="16"/>
  <c r="P2290" i="16"/>
  <c r="P2354" i="16"/>
  <c r="P2388" i="16"/>
  <c r="P2435" i="16"/>
  <c r="P2438" i="16"/>
  <c r="P2446" i="16"/>
  <c r="P2454" i="16"/>
  <c r="P2462" i="16"/>
  <c r="P2470" i="16"/>
  <c r="P2478" i="16"/>
  <c r="P2494" i="16"/>
  <c r="P2502" i="16"/>
  <c r="P2510" i="16"/>
  <c r="P2518" i="16"/>
  <c r="P2526" i="16"/>
  <c r="P2322" i="16"/>
  <c r="P2450" i="16"/>
  <c r="P2474" i="16"/>
  <c r="P2490" i="16"/>
  <c r="P1617" i="16"/>
  <c r="P1914" i="16"/>
  <c r="P2001" i="16"/>
  <c r="P2106" i="16"/>
  <c r="P2170" i="16"/>
  <c r="P2234" i="16"/>
  <c r="P2298" i="16"/>
  <c r="P2362" i="16"/>
  <c r="P2396" i="16"/>
  <c r="P2441" i="16"/>
  <c r="P2449" i="16"/>
  <c r="P2457" i="16"/>
  <c r="P2465" i="16"/>
  <c r="P2473" i="16"/>
  <c r="P2489" i="16"/>
  <c r="P2497" i="16"/>
  <c r="P2505" i="16"/>
  <c r="P2513" i="16"/>
  <c r="P2521" i="16"/>
  <c r="P2529" i="16"/>
  <c r="P2114" i="16"/>
  <c r="P2178" i="16"/>
  <c r="P2242" i="16"/>
  <c r="P2306" i="16"/>
  <c r="P2426" i="16"/>
  <c r="P2433" i="16"/>
  <c r="P2444" i="16"/>
  <c r="P2452" i="16"/>
  <c r="P2460" i="16"/>
  <c r="P2468" i="16"/>
  <c r="P2476" i="16"/>
  <c r="P2492" i="16"/>
  <c r="P2500" i="16"/>
  <c r="P2508" i="16"/>
  <c r="P2516" i="16"/>
  <c r="P2524" i="16"/>
  <c r="P2130" i="16"/>
  <c r="P2194" i="16"/>
  <c r="P2522" i="16"/>
  <c r="P1745" i="16"/>
  <c r="P1816" i="16"/>
  <c r="P2122" i="16"/>
  <c r="P2186" i="16"/>
  <c r="P2250" i="16"/>
  <c r="P2314" i="16"/>
  <c r="P2430" i="16"/>
  <c r="P2436" i="16"/>
  <c r="P2439" i="16"/>
  <c r="P2455" i="16"/>
  <c r="P2463" i="16"/>
  <c r="P2471" i="16"/>
  <c r="P2479" i="16"/>
  <c r="P2487" i="16"/>
  <c r="P2495" i="16"/>
  <c r="P2503" i="16"/>
  <c r="P2519" i="16"/>
  <c r="P2527" i="16"/>
  <c r="P29" i="14"/>
  <c r="Q29" i="14" s="1"/>
  <c r="P23" i="14"/>
  <c r="Q23" i="14" s="1"/>
  <c r="P33" i="14"/>
  <c r="Q33" i="14" s="1"/>
  <c r="P34" i="14"/>
  <c r="Q34" i="14" s="1"/>
  <c r="P35" i="14"/>
  <c r="Q35" i="14" s="1"/>
  <c r="P30" i="14"/>
  <c r="Q30" i="14" s="1"/>
  <c r="P31" i="14"/>
  <c r="Q31" i="14" s="1"/>
  <c r="P99" i="16"/>
  <c r="P100" i="16"/>
  <c r="P58" i="16"/>
  <c r="P101" i="16"/>
  <c r="P94" i="16"/>
  <c r="P95" i="16"/>
  <c r="P96" i="16"/>
  <c r="P97" i="16"/>
  <c r="P98" i="16"/>
  <c r="P408" i="16"/>
  <c r="P22" i="16"/>
  <c r="P23" i="16"/>
  <c r="P24" i="16"/>
  <c r="P25" i="16"/>
  <c r="P27" i="16"/>
  <c r="P28" i="16"/>
  <c r="P29" i="16"/>
  <c r="P30" i="16"/>
  <c r="P31" i="16"/>
  <c r="P32" i="16"/>
  <c r="P34" i="16"/>
  <c r="P35" i="16"/>
  <c r="P36" i="16"/>
  <c r="P37" i="16"/>
  <c r="P39" i="16"/>
  <c r="P40" i="16"/>
  <c r="P42" i="16"/>
  <c r="P43" i="16"/>
  <c r="P44" i="16"/>
  <c r="P45" i="16"/>
  <c r="P46" i="16"/>
  <c r="P47" i="16"/>
  <c r="P48" i="16"/>
  <c r="P50" i="16"/>
  <c r="P51" i="16"/>
  <c r="P52" i="16"/>
  <c r="P53" i="16"/>
  <c r="P54" i="16"/>
  <c r="P55" i="16"/>
  <c r="P56" i="16"/>
  <c r="P57" i="16"/>
  <c r="P59" i="16"/>
  <c r="P60" i="16"/>
  <c r="P61" i="16"/>
  <c r="P62" i="16"/>
  <c r="P64" i="16"/>
  <c r="P65" i="16"/>
  <c r="P66" i="16"/>
  <c r="P67" i="16"/>
  <c r="P68" i="16"/>
  <c r="P69" i="16"/>
  <c r="P70" i="16"/>
  <c r="P71" i="16"/>
  <c r="P72" i="16"/>
  <c r="P73" i="16"/>
  <c r="P74" i="16"/>
  <c r="P75" i="16"/>
  <c r="P76" i="16"/>
  <c r="P77" i="16"/>
  <c r="P78" i="16"/>
  <c r="P79" i="16"/>
  <c r="P80" i="16"/>
  <c r="P81" i="16"/>
  <c r="P82" i="16"/>
  <c r="P85" i="16"/>
  <c r="P86" i="16"/>
  <c r="P87" i="16"/>
  <c r="P88" i="16"/>
  <c r="P89" i="16"/>
  <c r="P91" i="16"/>
  <c r="P93" i="16"/>
  <c r="P103" i="16"/>
  <c r="P104" i="16"/>
  <c r="P105" i="16"/>
  <c r="P106" i="16"/>
  <c r="P107" i="16"/>
  <c r="P108" i="16"/>
  <c r="P109" i="16"/>
  <c r="P110" i="16"/>
  <c r="P111" i="16"/>
  <c r="P112" i="16"/>
  <c r="P113" i="16"/>
  <c r="P114" i="16"/>
  <c r="P115" i="16"/>
  <c r="P116" i="16"/>
  <c r="P117" i="16"/>
  <c r="P118" i="16"/>
  <c r="P119" i="16"/>
  <c r="P120" i="16"/>
  <c r="P121" i="16"/>
  <c r="P122" i="16"/>
  <c r="P123" i="16"/>
  <c r="P124" i="16"/>
  <c r="P125" i="16"/>
  <c r="P126" i="16"/>
  <c r="P409" i="16"/>
  <c r="P411" i="16"/>
  <c r="P412" i="16"/>
  <c r="P413" i="16"/>
  <c r="P414" i="16"/>
  <c r="P415" i="16"/>
  <c r="P416" i="16"/>
  <c r="P417" i="16"/>
  <c r="P418" i="16"/>
  <c r="P419" i="16"/>
  <c r="P420" i="16"/>
  <c r="P421" i="16"/>
  <c r="P423" i="16"/>
  <c r="P424" i="16"/>
  <c r="P426" i="16"/>
  <c r="P427" i="16"/>
  <c r="P428" i="16"/>
  <c r="P429" i="16"/>
  <c r="P430" i="16"/>
  <c r="P431" i="16"/>
  <c r="P432" i="16"/>
  <c r="P433" i="16"/>
  <c r="P434" i="16"/>
  <c r="P435" i="16"/>
  <c r="P436" i="16"/>
  <c r="P437" i="16"/>
  <c r="P438" i="16"/>
  <c r="P439" i="16"/>
  <c r="P440" i="16"/>
  <c r="P441" i="16"/>
  <c r="P442" i="16"/>
  <c r="P443" i="16"/>
  <c r="P444" i="16"/>
  <c r="P445" i="16"/>
  <c r="P323" i="16"/>
  <c r="P324" i="16"/>
  <c r="P326" i="16"/>
  <c r="P327" i="16"/>
  <c r="P328" i="16"/>
  <c r="P329" i="16"/>
  <c r="P330" i="16"/>
  <c r="P331" i="16"/>
  <c r="P332" i="16"/>
  <c r="P333" i="16"/>
  <c r="P334" i="16"/>
  <c r="P335" i="16"/>
  <c r="P336" i="16"/>
  <c r="P337" i="16"/>
  <c r="P338" i="16"/>
  <c r="P341" i="16"/>
  <c r="P342" i="16"/>
  <c r="P343" i="16"/>
  <c r="P344" i="16"/>
  <c r="P345" i="16"/>
  <c r="P347" i="16"/>
  <c r="P349" i="16"/>
  <c r="P350" i="16"/>
  <c r="P351" i="16"/>
  <c r="P352" i="16"/>
  <c r="P353" i="16"/>
  <c r="P354" i="16"/>
  <c r="P355" i="16"/>
  <c r="P356" i="16"/>
  <c r="P357" i="16"/>
  <c r="P359" i="16"/>
  <c r="P360" i="16"/>
  <c r="P361" i="16"/>
  <c r="P362" i="16"/>
  <c r="P363" i="16"/>
  <c r="P364" i="16"/>
  <c r="P365" i="16"/>
  <c r="P366" i="16"/>
  <c r="P367" i="16"/>
  <c r="P368" i="16"/>
  <c r="P369" i="16"/>
  <c r="P370" i="16"/>
  <c r="P371" i="16"/>
  <c r="P372" i="16"/>
  <c r="P374" i="16"/>
  <c r="P375" i="16"/>
  <c r="P376" i="16"/>
  <c r="P377" i="16"/>
  <c r="P378" i="16"/>
  <c r="P379" i="16"/>
  <c r="P380" i="16"/>
  <c r="P381" i="16"/>
  <c r="P382" i="16"/>
  <c r="P384" i="16"/>
  <c r="P385" i="16"/>
  <c r="P386" i="16"/>
  <c r="P387" i="16"/>
  <c r="P388" i="16"/>
  <c r="P390" i="16"/>
  <c r="P391" i="16"/>
  <c r="P393" i="16"/>
  <c r="P394" i="16"/>
  <c r="P395" i="16"/>
  <c r="P396" i="16"/>
  <c r="P398" i="16"/>
  <c r="P399" i="16"/>
  <c r="P400" i="16"/>
  <c r="P401" i="16"/>
  <c r="P402" i="16"/>
  <c r="P404" i="16"/>
  <c r="P405" i="16"/>
  <c r="P406" i="16"/>
  <c r="P407" i="16"/>
  <c r="P501" i="16"/>
  <c r="P502" i="16"/>
  <c r="P503" i="16"/>
  <c r="P504" i="16"/>
  <c r="P505" i="16"/>
  <c r="P506" i="16"/>
  <c r="P507" i="16"/>
  <c r="P508" i="16"/>
  <c r="P509" i="16"/>
  <c r="P510" i="16"/>
  <c r="P512" i="16"/>
  <c r="P513" i="16"/>
  <c r="P514" i="16"/>
  <c r="P515" i="16"/>
  <c r="P516" i="16"/>
  <c r="P517" i="16"/>
  <c r="P518" i="16"/>
  <c r="P519" i="16"/>
  <c r="P521" i="16"/>
  <c r="P522" i="16"/>
  <c r="P523" i="16"/>
  <c r="P524" i="16"/>
  <c r="P526" i="16"/>
  <c r="P527" i="16"/>
  <c r="P528" i="16"/>
  <c r="P529" i="16"/>
  <c r="P530" i="16"/>
  <c r="P532" i="16"/>
  <c r="P534" i="16"/>
  <c r="P535" i="16"/>
  <c r="P536" i="16"/>
  <c r="P22" i="14"/>
  <c r="Q22" i="14" s="1"/>
  <c r="Q37" i="20"/>
  <c r="B34" i="20"/>
  <c r="P320" i="16"/>
  <c r="P312" i="16"/>
  <c r="P304" i="16"/>
  <c r="P296" i="16"/>
  <c r="P288" i="16"/>
  <c r="P317" i="16"/>
  <c r="P309" i="16"/>
  <c r="P301" i="16"/>
  <c r="P293" i="16"/>
  <c r="P285" i="16"/>
  <c r="P280" i="16"/>
  <c r="P278" i="16"/>
  <c r="P276" i="16"/>
  <c r="P274" i="16"/>
  <c r="P272" i="16"/>
  <c r="P270" i="16"/>
  <c r="P268" i="16"/>
  <c r="P266" i="16"/>
  <c r="P262" i="16"/>
  <c r="P260" i="16"/>
  <c r="P258" i="16"/>
  <c r="P256" i="16"/>
  <c r="P254" i="16"/>
  <c r="P252" i="16"/>
  <c r="P250" i="16"/>
  <c r="P248" i="16"/>
  <c r="P246" i="16"/>
  <c r="P244" i="16"/>
  <c r="P242" i="16"/>
  <c r="P240" i="16"/>
  <c r="P238" i="16"/>
  <c r="P236" i="16"/>
  <c r="P234" i="16"/>
  <c r="P232" i="16"/>
  <c r="P228" i="16"/>
  <c r="P226" i="16"/>
  <c r="P322" i="16"/>
  <c r="P314" i="16"/>
  <c r="P306" i="16"/>
  <c r="P298" i="16"/>
  <c r="P321" i="16"/>
  <c r="P313" i="16"/>
  <c r="P305" i="16"/>
  <c r="P289" i="16"/>
  <c r="P281" i="16"/>
  <c r="P279" i="16"/>
  <c r="P277" i="16"/>
  <c r="P273" i="16"/>
  <c r="P271" i="16"/>
  <c r="P267" i="16"/>
  <c r="P265" i="16"/>
  <c r="P263" i="16"/>
  <c r="P261" i="16"/>
  <c r="P259" i="16"/>
  <c r="P253" i="16"/>
  <c r="P251" i="16"/>
  <c r="P249" i="16"/>
  <c r="P247" i="16"/>
  <c r="P245" i="16"/>
  <c r="P243" i="16"/>
  <c r="P241" i="16"/>
  <c r="P239" i="16"/>
  <c r="P237" i="16"/>
  <c r="P235" i="16"/>
  <c r="P233" i="16"/>
  <c r="P231" i="16"/>
  <c r="P229" i="16"/>
  <c r="P227" i="16"/>
  <c r="P284" i="16"/>
  <c r="P316" i="16"/>
  <c r="P287" i="16"/>
  <c r="P310" i="16"/>
  <c r="P307" i="16"/>
  <c r="P294" i="16"/>
  <c r="P291" i="16"/>
  <c r="P303" i="16"/>
  <c r="P300" i="16"/>
  <c r="P290" i="16"/>
  <c r="P318" i="16"/>
  <c r="P315" i="16"/>
  <c r="P302" i="16"/>
  <c r="P299" i="16"/>
  <c r="P311" i="16"/>
  <c r="P308" i="16"/>
  <c r="P295" i="16"/>
  <c r="P292" i="16"/>
  <c r="P286" i="16"/>
  <c r="P283" i="16"/>
  <c r="P224" i="16"/>
  <c r="P222" i="16"/>
  <c r="P216" i="16"/>
  <c r="P214" i="16"/>
  <c r="P210" i="16"/>
  <c r="P208" i="16"/>
  <c r="P225" i="16"/>
  <c r="P221" i="16"/>
  <c r="P217" i="16"/>
  <c r="P213" i="16"/>
  <c r="P209" i="16"/>
  <c r="P206" i="16"/>
  <c r="P204" i="16"/>
  <c r="P202" i="16"/>
  <c r="P200" i="16"/>
  <c r="P198" i="16"/>
  <c r="P196" i="16"/>
  <c r="P194" i="16"/>
  <c r="P192" i="16"/>
  <c r="P190" i="16"/>
  <c r="P188" i="16"/>
  <c r="P186" i="16"/>
  <c r="P184" i="16"/>
  <c r="P182" i="16"/>
  <c r="P180" i="16"/>
  <c r="P178" i="16"/>
  <c r="P176" i="16"/>
  <c r="P174" i="16"/>
  <c r="P172" i="16"/>
  <c r="P170" i="16"/>
  <c r="P168" i="16"/>
  <c r="P164" i="16"/>
  <c r="P162" i="16"/>
  <c r="P160" i="16"/>
  <c r="P158" i="16"/>
  <c r="P156" i="16"/>
  <c r="P152" i="16"/>
  <c r="P150" i="16"/>
  <c r="P148" i="16"/>
  <c r="P146" i="16"/>
  <c r="P144" i="16"/>
  <c r="P142" i="16"/>
  <c r="P140" i="16"/>
  <c r="P138" i="16"/>
  <c r="P134" i="16"/>
  <c r="P132" i="16"/>
  <c r="P130" i="16"/>
  <c r="P128" i="16"/>
  <c r="P219" i="16"/>
  <c r="P205" i="16"/>
  <c r="P201" i="16"/>
  <c r="P197" i="16"/>
  <c r="P193" i="16"/>
  <c r="P189" i="16"/>
  <c r="P185" i="16"/>
  <c r="P177" i="16"/>
  <c r="P173" i="16"/>
  <c r="P165" i="16"/>
  <c r="P161" i="16"/>
  <c r="P157" i="16"/>
  <c r="P153" i="16"/>
  <c r="P137" i="16"/>
  <c r="P133" i="16"/>
  <c r="P129" i="16"/>
  <c r="P28" i="14"/>
  <c r="Q28" i="14" s="1"/>
  <c r="P26" i="14"/>
  <c r="Q26" i="14" s="1"/>
  <c r="P24" i="14"/>
  <c r="Q24" i="14" s="1"/>
  <c r="P223" i="16"/>
  <c r="P215" i="16"/>
  <c r="P207" i="16"/>
  <c r="P203" i="16"/>
  <c r="P199" i="16"/>
  <c r="P195" i="16"/>
  <c r="P187" i="16"/>
  <c r="P183" i="16"/>
  <c r="P179" i="16"/>
  <c r="P175" i="16"/>
  <c r="P171" i="16"/>
  <c r="P167" i="16"/>
  <c r="P163" i="16"/>
  <c r="P159" i="16"/>
  <c r="P155" i="16"/>
  <c r="P151" i="16"/>
  <c r="P143" i="16"/>
  <c r="P139" i="16"/>
  <c r="P135" i="16"/>
  <c r="P131" i="16"/>
  <c r="P27" i="14"/>
  <c r="Q27" i="14" s="1"/>
  <c r="R40" i="20"/>
  <c r="U40" i="20"/>
  <c r="Q2487" i="16" l="1" a="1"/>
  <c r="Q2487" i="16" s="1"/>
  <c r="Q2430" i="16" a="1"/>
  <c r="Q2430" i="16" s="1"/>
  <c r="Q2194" i="16" a="1"/>
  <c r="Q2194" i="16" s="1"/>
  <c r="Q2476" i="16" a="1"/>
  <c r="Q2476" i="16" s="1"/>
  <c r="Q2242" i="16" a="1"/>
  <c r="Q2242" i="16" s="1"/>
  <c r="Q2497" i="16" a="1"/>
  <c r="Q2497" i="16" s="1"/>
  <c r="Q2396" i="16" a="1"/>
  <c r="Q2396" i="16" s="1"/>
  <c r="Q1617" i="16" a="1"/>
  <c r="Q1617" i="16" s="1"/>
  <c r="Q2502" i="16" a="1"/>
  <c r="Q2502" i="16" s="1"/>
  <c r="Q2438" i="16" a="1"/>
  <c r="Q2438" i="16" s="1"/>
  <c r="Q2098" i="16" a="1"/>
  <c r="Q2098" i="16" s="1"/>
  <c r="Q2483" i="16" a="1"/>
  <c r="Q2483" i="16" s="1"/>
  <c r="Q2346" i="16" a="1"/>
  <c r="Q2346" i="16" s="1"/>
  <c r="Q2528" i="16" a="1"/>
  <c r="Q2528" i="16" s="1"/>
  <c r="Q2464" i="16" a="1"/>
  <c r="Q2464" i="16" s="1"/>
  <c r="Q2082" i="16" a="1"/>
  <c r="Q2082" i="16" s="1"/>
  <c r="Q2367" i="16" a="1"/>
  <c r="Q2367" i="16" s="1"/>
  <c r="Q2485" i="16" a="1"/>
  <c r="Q2485" i="16" s="1"/>
  <c r="Q2330" i="16" a="1"/>
  <c r="Q2330" i="16" s="1"/>
  <c r="Q2385" i="16" a="1"/>
  <c r="Q2385" i="16" s="1"/>
  <c r="Q2327" i="16" a="1"/>
  <c r="Q2327" i="16" s="1"/>
  <c r="Q2263" i="16" a="1"/>
  <c r="Q2263" i="16" s="1"/>
  <c r="Q2199" i="16" a="1"/>
  <c r="Q2199" i="16" s="1"/>
  <c r="Q2135" i="16" a="1"/>
  <c r="Q2135" i="16" s="1"/>
  <c r="Q2056" i="16" a="1"/>
  <c r="Q2056" i="16" s="1"/>
  <c r="Q1609" i="16" a="1"/>
  <c r="Q1609" i="16" s="1"/>
  <c r="Q2390" i="16" a="1"/>
  <c r="Q2390" i="16" s="1"/>
  <c r="Q2324" i="16" a="1"/>
  <c r="Q2324" i="16" s="1"/>
  <c r="Q2260" i="16" a="1"/>
  <c r="Q2260" i="16" s="1"/>
  <c r="Q2196" i="16" a="1"/>
  <c r="Q2196" i="16" s="1"/>
  <c r="Q2132" i="16" a="1"/>
  <c r="Q2132" i="16" s="1"/>
  <c r="Q1898" i="16" a="1"/>
  <c r="Q1898" i="16" s="1"/>
  <c r="Q2416" i="16" a="1"/>
  <c r="Q2416" i="16" s="1"/>
  <c r="Q2345" i="16" a="1"/>
  <c r="Q2345" i="16" s="1"/>
  <c r="Q2281" i="16" a="1"/>
  <c r="Q2281" i="16" s="1"/>
  <c r="Q2217" i="16" a="1"/>
  <c r="Q2217" i="16" s="1"/>
  <c r="Q2153" i="16" a="1"/>
  <c r="Q2153" i="16" s="1"/>
  <c r="Q2089" i="16" a="1"/>
  <c r="Q2089" i="16" s="1"/>
  <c r="Q1657" i="16" a="1"/>
  <c r="Q1657" i="16" s="1"/>
  <c r="Q2392" i="16" a="1"/>
  <c r="Q2392" i="16" s="1"/>
  <c r="Q2334" i="16" a="1"/>
  <c r="Q2334" i="16" s="1"/>
  <c r="Q2270" i="16" a="1"/>
  <c r="Q2270" i="16" s="1"/>
  <c r="Q2206" i="16" a="1"/>
  <c r="Q2206" i="16" s="1"/>
  <c r="Q2142" i="16" a="1"/>
  <c r="Q2142" i="16" s="1"/>
  <c r="Q2071" i="16" a="1"/>
  <c r="Q2071" i="16" s="1"/>
  <c r="Q1750" i="16" a="1"/>
  <c r="Q1750" i="16" s="1"/>
  <c r="Q2397" i="16" a="1"/>
  <c r="Q2397" i="16" s="1"/>
  <c r="Q2331" i="16" a="1"/>
  <c r="Q2331" i="16" s="1"/>
  <c r="Q2267" i="16" a="1"/>
  <c r="Q2267" i="16" s="1"/>
  <c r="Q2203" i="16" a="1"/>
  <c r="Q2203" i="16" s="1"/>
  <c r="Q2139" i="16" a="1"/>
  <c r="Q2139" i="16" s="1"/>
  <c r="Q2080" i="16" a="1"/>
  <c r="Q2080" i="16" s="1"/>
  <c r="Q1705" i="16" a="1"/>
  <c r="Q1705" i="16" s="1"/>
  <c r="Q2402" i="16" a="1"/>
  <c r="Q2402" i="16" s="1"/>
  <c r="Q2336" i="16" a="1"/>
  <c r="Q2336" i="16" s="1"/>
  <c r="Q2272" i="16" a="1"/>
  <c r="Q2272" i="16" s="1"/>
  <c r="Q2208" i="16" a="1"/>
  <c r="Q2208" i="16" s="1"/>
  <c r="Q2144" i="16" a="1"/>
  <c r="Q2144" i="16" s="1"/>
  <c r="Q2067" i="16" a="1"/>
  <c r="Q2067" i="16" s="1"/>
  <c r="Q2428" i="16" a="1"/>
  <c r="Q2428" i="16" s="1"/>
  <c r="Q2370" i="16" a="1"/>
  <c r="Q2370" i="16" s="1"/>
  <c r="Q2301" i="16" a="1"/>
  <c r="Q2301" i="16" s="1"/>
  <c r="Q2237" i="16" a="1"/>
  <c r="Q2237" i="16" s="1"/>
  <c r="Q2173" i="16" a="1"/>
  <c r="Q2173" i="16" s="1"/>
  <c r="Q2109" i="16" a="1"/>
  <c r="Q2109" i="16" s="1"/>
  <c r="Q1689" i="16" a="1"/>
  <c r="Q1689" i="16" s="1"/>
  <c r="Q2011" i="16" a="1"/>
  <c r="Q2011" i="16" s="1"/>
  <c r="Q1951" i="16" a="1"/>
  <c r="Q1951" i="16" s="1"/>
  <c r="Q1890" i="16" a="1"/>
  <c r="Q1890" i="16" s="1"/>
  <c r="Q1821" i="16" a="1"/>
  <c r="Q1821" i="16" s="1"/>
  <c r="Q1763" i="16" a="1"/>
  <c r="Q1763" i="16" s="1"/>
  <c r="Q1694" i="16" a="1"/>
  <c r="Q1694" i="16" s="1"/>
  <c r="Q1630" i="16" a="1"/>
  <c r="Q1630" i="16" s="1"/>
  <c r="Q1525" i="16" a="1"/>
  <c r="Q1525" i="16" s="1"/>
  <c r="Q2008" i="16" a="1"/>
  <c r="Q2008" i="16" s="1"/>
  <c r="Q1932" i="16" a="1"/>
  <c r="Q1932" i="16" s="1"/>
  <c r="Q1863" i="16" a="1"/>
  <c r="Q1863" i="16" s="1"/>
  <c r="Q1805" i="16" a="1"/>
  <c r="Q1805" i="16" s="1"/>
  <c r="Q1739" i="16" a="1"/>
  <c r="Q1739" i="16" s="1"/>
  <c r="Q1675" i="16" a="1"/>
  <c r="Q1675" i="16" s="1"/>
  <c r="Q1611" i="16" a="1"/>
  <c r="Q1611" i="16" s="1"/>
  <c r="Q2076" i="16" a="1"/>
  <c r="Q2076" i="16" s="1"/>
  <c r="Q2013" i="16" a="1"/>
  <c r="Q2013" i="16" s="1"/>
  <c r="Q1961" i="16" a="1"/>
  <c r="Q1961" i="16" s="1"/>
  <c r="Q1897" i="16" a="1"/>
  <c r="Q1897" i="16" s="1"/>
  <c r="Q1836" i="16" a="1"/>
  <c r="Q1836" i="16" s="1"/>
  <c r="Q1773" i="16" a="1"/>
  <c r="Q1773" i="16" s="1"/>
  <c r="Q1712" i="16" a="1"/>
  <c r="Q1712" i="16" s="1"/>
  <c r="Q1648" i="16" a="1"/>
  <c r="Q1648" i="16" s="1"/>
  <c r="Q1584" i="16" a="1"/>
  <c r="Q1584" i="16" s="1"/>
  <c r="Q2081" i="16" a="1"/>
  <c r="Q2081" i="16" s="1"/>
  <c r="Q2018" i="16" a="1"/>
  <c r="Q2018" i="16" s="1"/>
  <c r="Q1958" i="16" a="1"/>
  <c r="Q1958" i="16" s="1"/>
  <c r="Q1894" i="16" a="1"/>
  <c r="Q1894" i="16" s="1"/>
  <c r="Q1833" i="16" a="1"/>
  <c r="Q1833" i="16" s="1"/>
  <c r="Q1770" i="16" a="1"/>
  <c r="Q1770" i="16" s="1"/>
  <c r="Q1701" i="16" a="1"/>
  <c r="Q1701" i="16" s="1"/>
  <c r="Q1637" i="16" a="1"/>
  <c r="Q1637" i="16" s="1"/>
  <c r="Q1566" i="16" a="1"/>
  <c r="Q1566" i="16" s="1"/>
  <c r="Q2033" i="16" a="1"/>
  <c r="Q2033" i="16" s="1"/>
  <c r="Q1968" i="16" a="1"/>
  <c r="Q1968" i="16" s="1"/>
  <c r="Q1899" i="16" a="1"/>
  <c r="Q1899" i="16" s="1"/>
  <c r="Q1830" i="16" a="1"/>
  <c r="Q1830" i="16" s="1"/>
  <c r="Q1767" i="16" a="1"/>
  <c r="Q1767" i="16" s="1"/>
  <c r="Q1706" i="16" a="1"/>
  <c r="Q1706" i="16" s="1"/>
  <c r="Q1642" i="16" a="1"/>
  <c r="Q1642" i="16" s="1"/>
  <c r="Q1578" i="16" a="1"/>
  <c r="Q1578" i="16" s="1"/>
  <c r="Q2004" i="16" a="1"/>
  <c r="Q2004" i="16" s="1"/>
  <c r="Q1944" i="16" a="1"/>
  <c r="Q1944" i="16" s="1"/>
  <c r="Q1883" i="16" a="1"/>
  <c r="Q1883" i="16" s="1"/>
  <c r="Q1814" i="16" a="1"/>
  <c r="Q1814" i="16" s="1"/>
  <c r="Q1748" i="16" a="1"/>
  <c r="Q1748" i="16" s="1"/>
  <c r="Q1687" i="16" a="1"/>
  <c r="Q1687" i="16" s="1"/>
  <c r="Q1623" i="16" a="1"/>
  <c r="Q1623" i="16" s="1"/>
  <c r="Q1526" i="16" a="1"/>
  <c r="Q1526" i="16" s="1"/>
  <c r="Q2030" i="16" a="1"/>
  <c r="Q2030" i="16" s="1"/>
  <c r="Q1970" i="16" a="1"/>
  <c r="Q1970" i="16" s="1"/>
  <c r="Q1909" i="16" a="1"/>
  <c r="Q1909" i="16" s="1"/>
  <c r="Q1848" i="16" a="1"/>
  <c r="Q1848" i="16" s="1"/>
  <c r="Q1785" i="16" a="1"/>
  <c r="Q1785" i="16" s="1"/>
  <c r="Q1716" i="16" a="1"/>
  <c r="Q1716" i="16" s="1"/>
  <c r="Q1652" i="16" a="1"/>
  <c r="Q1652" i="16" s="1"/>
  <c r="Q1588" i="16" a="1"/>
  <c r="Q1588" i="16" s="1"/>
  <c r="Q1402" i="16" a="1"/>
  <c r="Q1402" i="16" s="1"/>
  <c r="Q1344" i="16" a="1"/>
  <c r="Q1344" i="16" s="1"/>
  <c r="Q1275" i="16" a="1"/>
  <c r="Q1275" i="16" s="1"/>
  <c r="Q1206" i="16" a="1"/>
  <c r="Q1206" i="16" s="1"/>
  <c r="Q1142" i="16" a="1"/>
  <c r="Q1142" i="16" s="1"/>
  <c r="Q1076" i="16" a="1"/>
  <c r="Q1076" i="16" s="1"/>
  <c r="Q1555" i="16" a="1"/>
  <c r="Q1555" i="16" s="1"/>
  <c r="Q1494" i="16" a="1"/>
  <c r="Q1494" i="16" s="1"/>
  <c r="Q1423" i="16" a="1"/>
  <c r="Q1423" i="16" s="1"/>
  <c r="Q1362" i="16" a="1"/>
  <c r="Q1362" i="16" s="1"/>
  <c r="Q1304" i="16" a="1"/>
  <c r="Q1304" i="16" s="1"/>
  <c r="Q1243" i="16" a="1"/>
  <c r="Q1243" i="16" s="1"/>
  <c r="Q1179" i="16" a="1"/>
  <c r="Q1179" i="16" s="1"/>
  <c r="Q1115" i="16" a="1"/>
  <c r="Q1115" i="16" s="1"/>
  <c r="Q1054" i="16" a="1"/>
  <c r="Q1054" i="16" s="1"/>
  <c r="Q1520" i="16" a="1"/>
  <c r="Q1520" i="16" s="1"/>
  <c r="Q1452" i="16" a="1"/>
  <c r="Q1452" i="16" s="1"/>
  <c r="Q1388" i="16" a="1"/>
  <c r="Q1388" i="16" s="1"/>
  <c r="Q1317" i="16" a="1"/>
  <c r="Q1317" i="16" s="1"/>
  <c r="Q1253" i="16" a="1"/>
  <c r="Q1253" i="16" s="1"/>
  <c r="Q1192" i="16" a="1"/>
  <c r="Q1192" i="16" s="1"/>
  <c r="Q1128" i="16" a="1"/>
  <c r="Q1128" i="16" s="1"/>
  <c r="Q1044" i="16" a="1"/>
  <c r="Q1044" i="16" s="1"/>
  <c r="Q1449" i="16" a="1"/>
  <c r="Q1449" i="16" s="1"/>
  <c r="Q1385" i="16" a="1"/>
  <c r="Q1385" i="16" s="1"/>
  <c r="Q1322" i="16" a="1"/>
  <c r="Q1322" i="16" s="1"/>
  <c r="Q1258" i="16" a="1"/>
  <c r="Q1258" i="16" s="1"/>
  <c r="Q1189" i="16" a="1"/>
  <c r="Q1189" i="16" s="1"/>
  <c r="Q1125" i="16" a="1"/>
  <c r="Q1125" i="16" s="1"/>
  <c r="Q1050" i="16" a="1"/>
  <c r="Q1050" i="16" s="1"/>
  <c r="Q1522" i="16" a="1"/>
  <c r="Q1522" i="16" s="1"/>
  <c r="Q1446" i="16" a="1"/>
  <c r="Q1446" i="16" s="1"/>
  <c r="Q1382" i="16" a="1"/>
  <c r="Q1382" i="16" s="1"/>
  <c r="Q1327" i="16" a="1"/>
  <c r="Q1327" i="16" s="1"/>
  <c r="Q1263" i="16" a="1"/>
  <c r="Q1263" i="16" s="1"/>
  <c r="Q1202" i="16" a="1"/>
  <c r="Q1202" i="16" s="1"/>
  <c r="Q1138" i="16" a="1"/>
  <c r="Q1138" i="16" s="1"/>
  <c r="Q1072" i="16" a="1"/>
  <c r="Q1072" i="16" s="1"/>
  <c r="Q1535" i="16" a="1"/>
  <c r="Q1535" i="16" s="1"/>
  <c r="Q1474" i="16" a="1"/>
  <c r="Q1474" i="16" s="1"/>
  <c r="Q1411" i="16" a="1"/>
  <c r="Q1411" i="16" s="1"/>
  <c r="Q1337" i="16" a="1"/>
  <c r="Q1337" i="16" s="1"/>
  <c r="Q1276" i="16" a="1"/>
  <c r="Q1276" i="16" s="1"/>
  <c r="Q1207" i="16" a="1"/>
  <c r="Q1207" i="16" s="1"/>
  <c r="Q1143" i="16" a="1"/>
  <c r="Q1143" i="16" s="1"/>
  <c r="Q1085" i="16" a="1"/>
  <c r="Q1085" i="16" s="1"/>
  <c r="Q1548" i="16" a="1"/>
  <c r="Q1548" i="16" s="1"/>
  <c r="Q1487" i="16" a="1"/>
  <c r="Q1487" i="16" s="1"/>
  <c r="Q1416" i="16" a="1"/>
  <c r="Q1416" i="16" s="1"/>
  <c r="Q1355" i="16" a="1"/>
  <c r="Q1355" i="16" s="1"/>
  <c r="Q1289" i="16" a="1"/>
  <c r="Q1289" i="16" s="1"/>
  <c r="Q1228" i="16" a="1"/>
  <c r="Q1228" i="16" s="1"/>
  <c r="Q1164" i="16" a="1"/>
  <c r="Q1164" i="16" s="1"/>
  <c r="Q1100" i="16" a="1"/>
  <c r="Q1100" i="16" s="1"/>
  <c r="Q1561" i="16" a="1"/>
  <c r="Q1561" i="16" s="1"/>
  <c r="Q1492" i="16" a="1"/>
  <c r="Q1492" i="16" s="1"/>
  <c r="Q1429" i="16" a="1"/>
  <c r="Q1429" i="16" s="1"/>
  <c r="Q1360" i="16" a="1"/>
  <c r="Q1360" i="16" s="1"/>
  <c r="Q1294" i="16" a="1"/>
  <c r="Q1294" i="16" s="1"/>
  <c r="Q1233" i="16" a="1"/>
  <c r="Q1233" i="16" s="1"/>
  <c r="Q1169" i="16" a="1"/>
  <c r="Q1169" i="16" s="1"/>
  <c r="Q1105" i="16" a="1"/>
  <c r="Q1105" i="16" s="1"/>
  <c r="Q998" i="16" a="1"/>
  <c r="Q998" i="16" s="1"/>
  <c r="Q927" i="16" a="1"/>
  <c r="Q927" i="16" s="1"/>
  <c r="Q858" i="16" a="1"/>
  <c r="Q858" i="16" s="1"/>
  <c r="Q794" i="16" a="1"/>
  <c r="Q794" i="16" s="1"/>
  <c r="Q728" i="16" a="1"/>
  <c r="Q728" i="16" s="1"/>
  <c r="Q664" i="16" a="1"/>
  <c r="Q664" i="16" s="1"/>
  <c r="Q609" i="16" a="1"/>
  <c r="Q609" i="16" s="1"/>
  <c r="Q1019" i="16" a="1"/>
  <c r="Q1019" i="16" s="1"/>
  <c r="Q955" i="16" a="1"/>
  <c r="Q955" i="16" s="1"/>
  <c r="Q900" i="16" a="1"/>
  <c r="Q900" i="16" s="1"/>
  <c r="Q839" i="16" a="1"/>
  <c r="Q839" i="16" s="1"/>
  <c r="Q775" i="16" a="1"/>
  <c r="Q775" i="16" s="1"/>
  <c r="Q717" i="16" a="1"/>
  <c r="Q717" i="16" s="1"/>
  <c r="Q653" i="16" a="1"/>
  <c r="Q653" i="16" s="1"/>
  <c r="Q1016" i="16" a="1"/>
  <c r="Q1016" i="16" s="1"/>
  <c r="Q952" i="16" a="1"/>
  <c r="Q952" i="16" s="1"/>
  <c r="Q876" i="16" a="1"/>
  <c r="Q876" i="16" s="1"/>
  <c r="Q812" i="16" a="1"/>
  <c r="Q812" i="16" s="1"/>
  <c r="Q746" i="16" a="1"/>
  <c r="Q746" i="16" s="1"/>
  <c r="Q682" i="16" a="1"/>
  <c r="Q682" i="16" s="1"/>
  <c r="Q616" i="16" a="1"/>
  <c r="Q616" i="16" s="1"/>
  <c r="Q1021" i="16" a="1"/>
  <c r="Q1021" i="16" s="1"/>
  <c r="Q957" i="16" a="1"/>
  <c r="Q957" i="16" s="1"/>
  <c r="Q902" i="16" a="1"/>
  <c r="Q902" i="16" s="1"/>
  <c r="Q833" i="16" a="1"/>
  <c r="Q833" i="16" s="1"/>
  <c r="Q767" i="16" a="1"/>
  <c r="Q767" i="16" s="1"/>
  <c r="Q703" i="16" a="1"/>
  <c r="Q703" i="16" s="1"/>
  <c r="Q642" i="16" a="1"/>
  <c r="Q642" i="16" s="1"/>
  <c r="Q1018" i="16" a="1"/>
  <c r="Q1018" i="16" s="1"/>
  <c r="Q954" i="16" a="1"/>
  <c r="Q954" i="16" s="1"/>
  <c r="Q891" i="16" a="1"/>
  <c r="Q891" i="16" s="1"/>
  <c r="Q830" i="16" a="1"/>
  <c r="Q830" i="16" s="1"/>
  <c r="Q769" i="16" a="1"/>
  <c r="Q769" i="16" s="1"/>
  <c r="Q708" i="16" a="1"/>
  <c r="Q708" i="16" s="1"/>
  <c r="Q639" i="16" a="1"/>
  <c r="Q639" i="16" s="1"/>
  <c r="Q1039" i="16" a="1"/>
  <c r="Q1039" i="16" s="1"/>
  <c r="Q975" i="16" a="1"/>
  <c r="Q975" i="16" s="1"/>
  <c r="Q904" i="16" a="1"/>
  <c r="Q904" i="16" s="1"/>
  <c r="Q843" i="16" a="1"/>
  <c r="Q843" i="16" s="1"/>
  <c r="Q779" i="16" a="1"/>
  <c r="Q779" i="16" s="1"/>
  <c r="Q713" i="16" a="1"/>
  <c r="Q713" i="16" s="1"/>
  <c r="Q649" i="16" a="1"/>
  <c r="Q649" i="16" s="1"/>
  <c r="Q1012" i="16" a="1"/>
  <c r="Q1012" i="16" s="1"/>
  <c r="Q948" i="16" a="1"/>
  <c r="Q948" i="16" s="1"/>
  <c r="Q893" i="16" a="1"/>
  <c r="Q893" i="16" s="1"/>
  <c r="Q824" i="16" a="1"/>
  <c r="Q824" i="16" s="1"/>
  <c r="Q758" i="16" a="1"/>
  <c r="Q758" i="16" s="1"/>
  <c r="Q694" i="16" a="1"/>
  <c r="Q694" i="16" s="1"/>
  <c r="Q633" i="16" a="1"/>
  <c r="Q633" i="16" s="1"/>
  <c r="Q1049" i="16" a="1"/>
  <c r="Q1049" i="16" s="1"/>
  <c r="Q985" i="16" a="1"/>
  <c r="Q985" i="16" s="1"/>
  <c r="Q922" i="16" a="1"/>
  <c r="Q922" i="16" s="1"/>
  <c r="Q861" i="16" a="1"/>
  <c r="Q861" i="16" s="1"/>
  <c r="Q797" i="16" a="1"/>
  <c r="Q797" i="16" s="1"/>
  <c r="Q731" i="16" a="1"/>
  <c r="Q731" i="16" s="1"/>
  <c r="Q667" i="16" a="1"/>
  <c r="Q667" i="16" s="1"/>
  <c r="Q2479" i="16" a="1"/>
  <c r="Q2479" i="16" s="1"/>
  <c r="Q2314" i="16" a="1"/>
  <c r="Q2314" i="16" s="1"/>
  <c r="Q2130" i="16" a="1"/>
  <c r="Q2130" i="16" s="1"/>
  <c r="Q2468" i="16" a="1"/>
  <c r="Q2468" i="16" s="1"/>
  <c r="Q2178" i="16" a="1"/>
  <c r="Q2178" i="16" s="1"/>
  <c r="Q2489" i="16" a="1"/>
  <c r="Q2489" i="16" s="1"/>
  <c r="Q2362" i="16" a="1"/>
  <c r="Q2362" i="16" s="1"/>
  <c r="Q2490" i="16" a="1"/>
  <c r="Q2490" i="16" s="1"/>
  <c r="Q2494" i="16" a="1"/>
  <c r="Q2494" i="16" s="1"/>
  <c r="Q2435" i="16" a="1"/>
  <c r="Q2435" i="16" s="1"/>
  <c r="Q2458" i="16" a="1"/>
  <c r="Q2458" i="16" s="1"/>
  <c r="Q2475" i="16" a="1"/>
  <c r="Q2475" i="16" s="1"/>
  <c r="Q2282" i="16" a="1"/>
  <c r="Q2282" i="16" s="1"/>
  <c r="Q2520" i="16" a="1"/>
  <c r="Q2520" i="16" s="1"/>
  <c r="Q2456" i="16" a="1"/>
  <c r="Q2456" i="16" s="1"/>
  <c r="Q2027" i="16" a="1"/>
  <c r="Q2027" i="16" s="1"/>
  <c r="Q2258" i="16" a="1"/>
  <c r="Q2258" i="16" s="1"/>
  <c r="Q2477" i="16" a="1"/>
  <c r="Q2477" i="16" s="1"/>
  <c r="Q2266" i="16" a="1"/>
  <c r="Q2266" i="16" s="1"/>
  <c r="Q2377" i="16" a="1"/>
  <c r="Q2377" i="16" s="1"/>
  <c r="Q2319" i="16" a="1"/>
  <c r="Q2319" i="16" s="1"/>
  <c r="Q2255" i="16" a="1"/>
  <c r="Q2255" i="16" s="1"/>
  <c r="Q2191" i="16" a="1"/>
  <c r="Q2191" i="16" s="1"/>
  <c r="Q2127" i="16" a="1"/>
  <c r="Q2127" i="16" s="1"/>
  <c r="Q2019" i="16" a="1"/>
  <c r="Q2019" i="16" s="1"/>
  <c r="Q1497" i="16" a="1"/>
  <c r="Q1497" i="16" s="1"/>
  <c r="Q2382" i="16" a="1"/>
  <c r="Q2382" i="16" s="1"/>
  <c r="Q2316" i="16" a="1"/>
  <c r="Q2316" i="16" s="1"/>
  <c r="Q2252" i="16" a="1"/>
  <c r="Q2252" i="16" s="1"/>
  <c r="Q2188" i="16" a="1"/>
  <c r="Q2188" i="16" s="1"/>
  <c r="Q2124" i="16" a="1"/>
  <c r="Q2124" i="16" s="1"/>
  <c r="Q1845" i="16" a="1"/>
  <c r="Q1845" i="16" s="1"/>
  <c r="Q2408" i="16" a="1"/>
  <c r="Q2408" i="16" s="1"/>
  <c r="Q2337" i="16" a="1"/>
  <c r="Q2337" i="16" s="1"/>
  <c r="Q2273" i="16" a="1"/>
  <c r="Q2273" i="16" s="1"/>
  <c r="Q2209" i="16" a="1"/>
  <c r="Q2209" i="16" s="1"/>
  <c r="Q2145" i="16" a="1"/>
  <c r="Q2145" i="16" s="1"/>
  <c r="Q2062" i="16" a="1"/>
  <c r="Q2062" i="16" s="1"/>
  <c r="Q1593" i="16" a="1"/>
  <c r="Q1593" i="16" s="1"/>
  <c r="Q2384" i="16" a="1"/>
  <c r="Q2384" i="16" s="1"/>
  <c r="Q2326" i="16" a="1"/>
  <c r="Q2326" i="16" s="1"/>
  <c r="Q2262" i="16" a="1"/>
  <c r="Q2262" i="16" s="1"/>
  <c r="Q2198" i="16" a="1"/>
  <c r="Q2198" i="16" s="1"/>
  <c r="Q2134" i="16" a="1"/>
  <c r="Q2134" i="16" s="1"/>
  <c r="Q2058" i="16" a="1"/>
  <c r="Q2058" i="16" s="1"/>
  <c r="Q1713" i="16" a="1"/>
  <c r="Q1713" i="16" s="1"/>
  <c r="Q2389" i="16" a="1"/>
  <c r="Q2389" i="16" s="1"/>
  <c r="Q2323" i="16" a="1"/>
  <c r="Q2323" i="16" s="1"/>
  <c r="Q2259" i="16" a="1"/>
  <c r="Q2259" i="16" s="1"/>
  <c r="Q2195" i="16" a="1"/>
  <c r="Q2195" i="16" s="1"/>
  <c r="Q2131" i="16" a="1"/>
  <c r="Q2131" i="16" s="1"/>
  <c r="Q2077" i="16" a="1"/>
  <c r="Q2077" i="16" s="1"/>
  <c r="Q1641" i="16" a="1"/>
  <c r="Q1641" i="16" s="1"/>
  <c r="Q2394" i="16" a="1"/>
  <c r="Q2394" i="16" s="1"/>
  <c r="Q2328" i="16" a="1"/>
  <c r="Q2328" i="16" s="1"/>
  <c r="Q2264" i="16" a="1"/>
  <c r="Q2264" i="16" s="1"/>
  <c r="Q2200" i="16" a="1"/>
  <c r="Q2200" i="16" s="1"/>
  <c r="Q2136" i="16" a="1"/>
  <c r="Q2136" i="16" s="1"/>
  <c r="Q2064" i="16" a="1"/>
  <c r="Q2064" i="16" s="1"/>
  <c r="Q2420" i="16" a="1"/>
  <c r="Q2420" i="16" s="1"/>
  <c r="Q2357" i="16" a="1"/>
  <c r="Q2357" i="16" s="1"/>
  <c r="Q2293" i="16" a="1"/>
  <c r="Q2293" i="16" s="1"/>
  <c r="Q2229" i="16" a="1"/>
  <c r="Q2229" i="16" s="1"/>
  <c r="Q2165" i="16" a="1"/>
  <c r="Q2165" i="16" s="1"/>
  <c r="Q2101" i="16" a="1"/>
  <c r="Q2101" i="16" s="1"/>
  <c r="Q1625" i="16" a="1"/>
  <c r="Q1625" i="16" s="1"/>
  <c r="Q2003" i="16" a="1"/>
  <c r="Q2003" i="16" s="1"/>
  <c r="Q1943" i="16" a="1"/>
  <c r="Q1943" i="16" s="1"/>
  <c r="Q1882" i="16" a="1"/>
  <c r="Q1882" i="16" s="1"/>
  <c r="Q1813" i="16" a="1"/>
  <c r="Q1813" i="16" s="1"/>
  <c r="Q1755" i="16" a="1"/>
  <c r="Q1755" i="16" s="1"/>
  <c r="Q1686" i="16" a="1"/>
  <c r="Q1686" i="16" s="1"/>
  <c r="Q1622" i="16" a="1"/>
  <c r="Q1622" i="16" s="1"/>
  <c r="Q1504" i="16" a="1"/>
  <c r="Q1504" i="16" s="1"/>
  <c r="Q1995" i="16" a="1"/>
  <c r="Q1995" i="16" s="1"/>
  <c r="Q1924" i="16" a="1"/>
  <c r="Q1924" i="16" s="1"/>
  <c r="Q1855" i="16" a="1"/>
  <c r="Q1855" i="16" s="1"/>
  <c r="Q1797" i="16" a="1"/>
  <c r="Q1797" i="16" s="1"/>
  <c r="Q1731" i="16" a="1"/>
  <c r="Q1731" i="16" s="1"/>
  <c r="Q1667" i="16" a="1"/>
  <c r="Q1667" i="16" s="1"/>
  <c r="Q1603" i="16" a="1"/>
  <c r="Q1603" i="16" s="1"/>
  <c r="Q2068" i="16" a="1"/>
  <c r="Q2068" i="16" s="1"/>
  <c r="Q2005" i="16" a="1"/>
  <c r="Q2005" i="16" s="1"/>
  <c r="Q1953" i="16" a="1"/>
  <c r="Q1953" i="16" s="1"/>
  <c r="Q1892" i="16" a="1"/>
  <c r="Q1892" i="16" s="1"/>
  <c r="Q1828" i="16" a="1"/>
  <c r="Q1828" i="16" s="1"/>
  <c r="Q1765" i="16" a="1"/>
  <c r="Q1765" i="16" s="1"/>
  <c r="Q1704" i="16" a="1"/>
  <c r="Q1704" i="16" s="1"/>
  <c r="Q1640" i="16" a="1"/>
  <c r="Q1640" i="16" s="1"/>
  <c r="Q1573" i="16" a="1"/>
  <c r="Q1573" i="16" s="1"/>
  <c r="Q2073" i="16" a="1"/>
  <c r="Q2073" i="16" s="1"/>
  <c r="Q2010" i="16" a="1"/>
  <c r="Q2010" i="16" s="1"/>
  <c r="Q1950" i="16" a="1"/>
  <c r="Q1950" i="16" s="1"/>
  <c r="Q1889" i="16" a="1"/>
  <c r="Q1889" i="16" s="1"/>
  <c r="Q1820" i="16" a="1"/>
  <c r="Q1820" i="16" s="1"/>
  <c r="Q1762" i="16" a="1"/>
  <c r="Q1762" i="16" s="1"/>
  <c r="Q1693" i="16" a="1"/>
  <c r="Q1693" i="16" s="1"/>
  <c r="Q1629" i="16" a="1"/>
  <c r="Q1629" i="16" s="1"/>
  <c r="Q1534" i="16" a="1"/>
  <c r="Q1534" i="16" s="1"/>
  <c r="Q2028" i="16" a="1"/>
  <c r="Q2028" i="16" s="1"/>
  <c r="Q1955" i="16" a="1"/>
  <c r="Q1955" i="16" s="1"/>
  <c r="Q1886" i="16" a="1"/>
  <c r="Q1886" i="16" s="1"/>
  <c r="Q1825" i="16" a="1"/>
  <c r="Q1825" i="16" s="1"/>
  <c r="Q1759" i="16" a="1"/>
  <c r="Q1759" i="16" s="1"/>
  <c r="Q1698" i="16" a="1"/>
  <c r="Q1698" i="16" s="1"/>
  <c r="Q1634" i="16" a="1"/>
  <c r="Q1634" i="16" s="1"/>
  <c r="Q1541" i="16" a="1"/>
  <c r="Q1541" i="16" s="1"/>
  <c r="Q1999" i="16" a="1"/>
  <c r="Q1999" i="16" s="1"/>
  <c r="Q1936" i="16" a="1"/>
  <c r="Q1936" i="16" s="1"/>
  <c r="Q1875" i="16" a="1"/>
  <c r="Q1875" i="16" s="1"/>
  <c r="Q1801" i="16" a="1"/>
  <c r="Q1801" i="16" s="1"/>
  <c r="Q1743" i="16" a="1"/>
  <c r="Q1743" i="16" s="1"/>
  <c r="Q1679" i="16" a="1"/>
  <c r="Q1679" i="16" s="1"/>
  <c r="Q1615" i="16" a="1"/>
  <c r="Q1615" i="16" s="1"/>
  <c r="Q1505" i="16" a="1"/>
  <c r="Q1505" i="16" s="1"/>
  <c r="Q2022" i="16" a="1"/>
  <c r="Q2022" i="16" s="1"/>
  <c r="Q1962" i="16" a="1"/>
  <c r="Q1962" i="16" s="1"/>
  <c r="Q1901" i="16" a="1"/>
  <c r="Q1901" i="16" s="1"/>
  <c r="Q1840" i="16" a="1"/>
  <c r="Q1840" i="16" s="1"/>
  <c r="Q1777" i="16" a="1"/>
  <c r="Q1777" i="16" s="1"/>
  <c r="Q1708" i="16" a="1"/>
  <c r="Q1708" i="16" s="1"/>
  <c r="Q1644" i="16" a="1"/>
  <c r="Q1644" i="16" s="1"/>
  <c r="Q1580" i="16" a="1"/>
  <c r="Q1580" i="16" s="1"/>
  <c r="Q1394" i="16" a="1"/>
  <c r="Q1394" i="16" s="1"/>
  <c r="Q1331" i="16" a="1"/>
  <c r="Q1331" i="16" s="1"/>
  <c r="Q1267" i="16" a="1"/>
  <c r="Q1267" i="16" s="1"/>
  <c r="Q1198" i="16" a="1"/>
  <c r="Q1198" i="16" s="1"/>
  <c r="Q1134" i="16" a="1"/>
  <c r="Q1134" i="16" s="1"/>
  <c r="Q1064" i="16" a="1"/>
  <c r="Q1064" i="16" s="1"/>
  <c r="Q1547" i="16" a="1"/>
  <c r="Q1547" i="16" s="1"/>
  <c r="Q1486" i="16" a="1"/>
  <c r="Q1486" i="16" s="1"/>
  <c r="Q1415" i="16" a="1"/>
  <c r="Q1415" i="16" s="1"/>
  <c r="Q1354" i="16" a="1"/>
  <c r="Q1354" i="16" s="1"/>
  <c r="Q1296" i="16" a="1"/>
  <c r="Q1296" i="16" s="1"/>
  <c r="Q1235" i="16" a="1"/>
  <c r="Q1235" i="16" s="1"/>
  <c r="Q1171" i="16" a="1"/>
  <c r="Q1171" i="16" s="1"/>
  <c r="Q1107" i="16" a="1"/>
  <c r="Q1107" i="16" s="1"/>
  <c r="Q1038" i="16" a="1"/>
  <c r="Q1038" i="16" s="1"/>
  <c r="Q1512" i="16" a="1"/>
  <c r="Q1512" i="16" s="1"/>
  <c r="Q1444" i="16" a="1"/>
  <c r="Q1444" i="16" s="1"/>
  <c r="Q1375" i="16" a="1"/>
  <c r="Q1375" i="16" s="1"/>
  <c r="Q1309" i="16" a="1"/>
  <c r="Q1309" i="16" s="1"/>
  <c r="Q1245" i="16" a="1"/>
  <c r="Q1245" i="16" s="1"/>
  <c r="Q1184" i="16" a="1"/>
  <c r="Q1184" i="16" s="1"/>
  <c r="Q1120" i="16" a="1"/>
  <c r="Q1120" i="16" s="1"/>
  <c r="Q1028" i="16" a="1"/>
  <c r="Q1028" i="16" s="1"/>
  <c r="Q1441" i="16" a="1"/>
  <c r="Q1441" i="16" s="1"/>
  <c r="Q1380" i="16" a="1"/>
  <c r="Q1380" i="16" s="1"/>
  <c r="Q1314" i="16" a="1"/>
  <c r="Q1314" i="16" s="1"/>
  <c r="Q1250" i="16" a="1"/>
  <c r="Q1250" i="16" s="1"/>
  <c r="Q1181" i="16" a="1"/>
  <c r="Q1181" i="16" s="1"/>
  <c r="Q1117" i="16" a="1"/>
  <c r="Q1117" i="16" s="1"/>
  <c r="Q1034" i="16" a="1"/>
  <c r="Q1034" i="16" s="1"/>
  <c r="Q1514" i="16" a="1"/>
  <c r="Q1514" i="16" s="1"/>
  <c r="Q1438" i="16" a="1"/>
  <c r="Q1438" i="16" s="1"/>
  <c r="Q1377" i="16" a="1"/>
  <c r="Q1377" i="16" s="1"/>
  <c r="Q1319" i="16" a="1"/>
  <c r="Q1319" i="16" s="1"/>
  <c r="Q1255" i="16" a="1"/>
  <c r="Q1255" i="16" s="1"/>
  <c r="Q1194" i="16" a="1"/>
  <c r="Q1194" i="16" s="1"/>
  <c r="Q1130" i="16" a="1"/>
  <c r="Q1130" i="16" s="1"/>
  <c r="Q1056" i="16" a="1"/>
  <c r="Q1056" i="16" s="1"/>
  <c r="Q1527" i="16" a="1"/>
  <c r="Q1527" i="16" s="1"/>
  <c r="Q1469" i="16" a="1"/>
  <c r="Q1469" i="16" s="1"/>
  <c r="Q1403" i="16" a="1"/>
  <c r="Q1403" i="16" s="1"/>
  <c r="Q1332" i="16" a="1"/>
  <c r="Q1332" i="16" s="1"/>
  <c r="Q1268" i="16" a="1"/>
  <c r="Q1268" i="16" s="1"/>
  <c r="Q1199" i="16" a="1"/>
  <c r="Q1199" i="16" s="1"/>
  <c r="Q1135" i="16" a="1"/>
  <c r="Q1135" i="16" s="1"/>
  <c r="Q1077" i="16" a="1"/>
  <c r="Q1077" i="16" s="1"/>
  <c r="Q1540" i="16" a="1"/>
  <c r="Q1540" i="16" s="1"/>
  <c r="Q1479" i="16" a="1"/>
  <c r="Q1479" i="16" s="1"/>
  <c r="Q1408" i="16" a="1"/>
  <c r="Q1408" i="16" s="1"/>
  <c r="Q1350" i="16" a="1"/>
  <c r="Q1350" i="16" s="1"/>
  <c r="Q1281" i="16" a="1"/>
  <c r="Q1281" i="16" s="1"/>
  <c r="Q1220" i="16" a="1"/>
  <c r="Q1220" i="16" s="1"/>
  <c r="Q1156" i="16" a="1"/>
  <c r="Q1156" i="16" s="1"/>
  <c r="Q1095" i="16" a="1"/>
  <c r="Q1095" i="16" s="1"/>
  <c r="Q1553" i="16" a="1"/>
  <c r="Q1553" i="16" s="1"/>
  <c r="Q1484" i="16" a="1"/>
  <c r="Q1484" i="16" s="1"/>
  <c r="Q1421" i="16" a="1"/>
  <c r="Q1421" i="16" s="1"/>
  <c r="Q1347" i="16" a="1"/>
  <c r="Q1347" i="16" s="1"/>
  <c r="Q1286" i="16" a="1"/>
  <c r="Q1286" i="16" s="1"/>
  <c r="Q1225" i="16" a="1"/>
  <c r="Q1225" i="16" s="1"/>
  <c r="Q1161" i="16" a="1"/>
  <c r="Q1161" i="16" s="1"/>
  <c r="Q1092" i="16" a="1"/>
  <c r="Q1092" i="16" s="1"/>
  <c r="Q990" i="16" a="1"/>
  <c r="Q990" i="16" s="1"/>
  <c r="Q919" i="16" a="1"/>
  <c r="Q919" i="16" s="1"/>
  <c r="Q850" i="16" a="1"/>
  <c r="Q850" i="16" s="1"/>
  <c r="Q786" i="16" a="1"/>
  <c r="Q786" i="16" s="1"/>
  <c r="Q720" i="16" a="1"/>
  <c r="Q720" i="16" s="1"/>
  <c r="Q656" i="16" a="1"/>
  <c r="Q656" i="16" s="1"/>
  <c r="Q601" i="16" a="1"/>
  <c r="Q601" i="16" s="1"/>
  <c r="Q1011" i="16" a="1"/>
  <c r="Q1011" i="16" s="1"/>
  <c r="Q947" i="16" a="1"/>
  <c r="Q947" i="16" s="1"/>
  <c r="Q892" i="16" a="1"/>
  <c r="Q892" i="16" s="1"/>
  <c r="Q831" i="16" a="1"/>
  <c r="Q831" i="16" s="1"/>
  <c r="Q770" i="16" a="1"/>
  <c r="Q770" i="16" s="1"/>
  <c r="Q709" i="16" a="1"/>
  <c r="Q709" i="16" s="1"/>
  <c r="Q640" i="16" a="1"/>
  <c r="Q640" i="16" s="1"/>
  <c r="Q1008" i="16" a="1"/>
  <c r="Q1008" i="16" s="1"/>
  <c r="Q934" i="16" a="1"/>
  <c r="Q934" i="16" s="1"/>
  <c r="Q868" i="16" a="1"/>
  <c r="Q868" i="16" s="1"/>
  <c r="Q804" i="16" a="1"/>
  <c r="Q804" i="16" s="1"/>
  <c r="Q738" i="16" a="1"/>
  <c r="Q738" i="16" s="1"/>
  <c r="Q674" i="16" a="1"/>
  <c r="Q674" i="16" s="1"/>
  <c r="Q603" i="16" a="1"/>
  <c r="Q603" i="16" s="1"/>
  <c r="Q1013" i="16" a="1"/>
  <c r="Q1013" i="16" s="1"/>
  <c r="Q949" i="16" a="1"/>
  <c r="Q949" i="16" s="1"/>
  <c r="Q894" i="16" a="1"/>
  <c r="Q894" i="16" s="1"/>
  <c r="Q825" i="16" a="1"/>
  <c r="Q825" i="16" s="1"/>
  <c r="Q759" i="16" a="1"/>
  <c r="Q759" i="16" s="1"/>
  <c r="Q695" i="16" a="1"/>
  <c r="Q695" i="16" s="1"/>
  <c r="Q634" i="16" a="1"/>
  <c r="Q634" i="16" s="1"/>
  <c r="Q1010" i="16" a="1"/>
  <c r="Q1010" i="16" s="1"/>
  <c r="Q946" i="16" a="1"/>
  <c r="Q946" i="16" s="1"/>
  <c r="Q883" i="16" a="1"/>
  <c r="Q883" i="16" s="1"/>
  <c r="Q822" i="16" a="1"/>
  <c r="Q822" i="16" s="1"/>
  <c r="Q764" i="16" a="1"/>
  <c r="Q764" i="16" s="1"/>
  <c r="Q700" i="16" a="1"/>
  <c r="Q700" i="16" s="1"/>
  <c r="Q626" i="16" a="1"/>
  <c r="Q626" i="16" s="1"/>
  <c r="Q1031" i="16" a="1"/>
  <c r="Q1031" i="16" s="1"/>
  <c r="Q967" i="16" a="1"/>
  <c r="Q967" i="16" s="1"/>
  <c r="Q896" i="16" a="1"/>
  <c r="Q896" i="16" s="1"/>
  <c r="Q835" i="16" a="1"/>
  <c r="Q835" i="16" s="1"/>
  <c r="Q771" i="16" a="1"/>
  <c r="Q771" i="16" s="1"/>
  <c r="Q705" i="16" a="1"/>
  <c r="Q705" i="16" s="1"/>
  <c r="Q644" i="16" a="1"/>
  <c r="Q644" i="16" s="1"/>
  <c r="Q1004" i="16" a="1"/>
  <c r="Q1004" i="16" s="1"/>
  <c r="Q943" i="16" a="1"/>
  <c r="Q943" i="16" s="1"/>
  <c r="Q885" i="16" a="1"/>
  <c r="Q885" i="16" s="1"/>
  <c r="Q816" i="16" a="1"/>
  <c r="Q816" i="16" s="1"/>
  <c r="Q750" i="16" a="1"/>
  <c r="Q750" i="16" s="1"/>
  <c r="Q686" i="16" a="1"/>
  <c r="Q686" i="16" s="1"/>
  <c r="Q628" i="16" a="1"/>
  <c r="Q628" i="16" s="1"/>
  <c r="Q1041" i="16" a="1"/>
  <c r="Q1041" i="16" s="1"/>
  <c r="Q977" i="16" a="1"/>
  <c r="Q977" i="16" s="1"/>
  <c r="Q914" i="16" a="1"/>
  <c r="Q914" i="16" s="1"/>
  <c r="Q853" i="16" a="1"/>
  <c r="Q853" i="16" s="1"/>
  <c r="Q789" i="16" a="1"/>
  <c r="Q789" i="16" s="1"/>
  <c r="Q723" i="16" a="1"/>
  <c r="Q723" i="16" s="1"/>
  <c r="Q659" i="16" a="1"/>
  <c r="Q659" i="16" s="1"/>
  <c r="Q2471" i="16" a="1"/>
  <c r="Q2471" i="16" s="1"/>
  <c r="Q2250" i="16" a="1"/>
  <c r="Q2250" i="16" s="1"/>
  <c r="Q2524" i="16" a="1"/>
  <c r="Q2524" i="16" s="1"/>
  <c r="Q2460" i="16" a="1"/>
  <c r="Q2460" i="16" s="1"/>
  <c r="Q2114" i="16" a="1"/>
  <c r="Q2114" i="16" s="1"/>
  <c r="Q2481" i="16" a="1"/>
  <c r="Q2481" i="16" s="1"/>
  <c r="Q2298" i="16" a="1"/>
  <c r="Q2298" i="16" s="1"/>
  <c r="Q2474" i="16" a="1"/>
  <c r="Q2474" i="16" s="1"/>
  <c r="Q2486" i="16" a="1"/>
  <c r="Q2486" i="16" s="1"/>
  <c r="Q2422" i="16" a="1"/>
  <c r="Q2422" i="16" s="1"/>
  <c r="Q2442" i="16" a="1"/>
  <c r="Q2442" i="16" s="1"/>
  <c r="Q2467" i="16" a="1"/>
  <c r="Q2467" i="16" s="1"/>
  <c r="Q2218" i="16" a="1"/>
  <c r="Q2218" i="16" s="1"/>
  <c r="Q2512" i="16" a="1"/>
  <c r="Q2512" i="16" s="1"/>
  <c r="Q2448" i="16" a="1"/>
  <c r="Q2448" i="16" s="1"/>
  <c r="Q1861" i="16" a="1"/>
  <c r="Q1861" i="16" s="1"/>
  <c r="Q1967" i="16" a="1"/>
  <c r="Q1967" i="16" s="1"/>
  <c r="Q2469" i="16" a="1"/>
  <c r="Q2469" i="16" s="1"/>
  <c r="Q2202" i="16" a="1"/>
  <c r="Q2202" i="16" s="1"/>
  <c r="Q2372" i="16" a="1"/>
  <c r="Q2372" i="16" s="1"/>
  <c r="Q2311" i="16" a="1"/>
  <c r="Q2311" i="16" s="1"/>
  <c r="Q2247" i="16" a="1"/>
  <c r="Q2247" i="16" s="1"/>
  <c r="Q2183" i="16" a="1"/>
  <c r="Q2183" i="16" s="1"/>
  <c r="Q2119" i="16" a="1"/>
  <c r="Q2119" i="16" s="1"/>
  <c r="Q1993" i="16" a="1"/>
  <c r="Q1993" i="16" s="1"/>
  <c r="Q1434" i="16" a="1"/>
  <c r="Q1434" i="16" s="1"/>
  <c r="Q2374" i="16" a="1"/>
  <c r="Q2374" i="16" s="1"/>
  <c r="Q2308" i="16" a="1"/>
  <c r="Q2308" i="16" s="1"/>
  <c r="Q2244" i="16" a="1"/>
  <c r="Q2244" i="16" s="1"/>
  <c r="Q2180" i="16" a="1"/>
  <c r="Q2180" i="16" s="1"/>
  <c r="Q2116" i="16" a="1"/>
  <c r="Q2116" i="16" s="1"/>
  <c r="Q1766" i="16" a="1"/>
  <c r="Q1766" i="16" s="1"/>
  <c r="Q2395" i="16" a="1"/>
  <c r="Q2395" i="16" s="1"/>
  <c r="Q2329" i="16" a="1"/>
  <c r="Q2329" i="16" s="1"/>
  <c r="Q2265" i="16" a="1"/>
  <c r="Q2265" i="16" s="1"/>
  <c r="Q2201" i="16" a="1"/>
  <c r="Q2201" i="16" s="1"/>
  <c r="Q2137" i="16" a="1"/>
  <c r="Q2137" i="16" s="1"/>
  <c r="Q2048" i="16" a="1"/>
  <c r="Q2048" i="16" s="1"/>
  <c r="Q2437" i="16" a="1"/>
  <c r="Q2437" i="16" s="1"/>
  <c r="Q2376" i="16" a="1"/>
  <c r="Q2376" i="16" s="1"/>
  <c r="Q2318" i="16" a="1"/>
  <c r="Q2318" i="16" s="1"/>
  <c r="Q2254" i="16" a="1"/>
  <c r="Q2254" i="16" s="1"/>
  <c r="Q2190" i="16" a="1"/>
  <c r="Q2190" i="16" s="1"/>
  <c r="Q2126" i="16" a="1"/>
  <c r="Q2126" i="16" s="1"/>
  <c r="Q2040" i="16" a="1"/>
  <c r="Q2040" i="16" s="1"/>
  <c r="Q1649" i="16" a="1"/>
  <c r="Q1649" i="16" s="1"/>
  <c r="Q2381" i="16" a="1"/>
  <c r="Q2381" i="16" s="1"/>
  <c r="Q2315" i="16" a="1"/>
  <c r="Q2315" i="16" s="1"/>
  <c r="Q2251" i="16" a="1"/>
  <c r="Q2251" i="16" s="1"/>
  <c r="Q2187" i="16" a="1"/>
  <c r="Q2187" i="16" s="1"/>
  <c r="Q2123" i="16" a="1"/>
  <c r="Q2123" i="16" s="1"/>
  <c r="Q2074" i="16" a="1"/>
  <c r="Q2074" i="16" s="1"/>
  <c r="Q1577" i="16" a="1"/>
  <c r="Q1577" i="16" s="1"/>
  <c r="Q2386" i="16" a="1"/>
  <c r="Q2386" i="16" s="1"/>
  <c r="Q2320" i="16" a="1"/>
  <c r="Q2320" i="16" s="1"/>
  <c r="Q2256" i="16" a="1"/>
  <c r="Q2256" i="16" s="1"/>
  <c r="Q2192" i="16" a="1"/>
  <c r="Q2192" i="16" s="1"/>
  <c r="Q2128" i="16" a="1"/>
  <c r="Q2128" i="16" s="1"/>
  <c r="Q2050" i="16" a="1"/>
  <c r="Q2050" i="16" s="1"/>
  <c r="Q2412" i="16" a="1"/>
  <c r="Q2412" i="16" s="1"/>
  <c r="Q2349" i="16" a="1"/>
  <c r="Q2349" i="16" s="1"/>
  <c r="Q2285" i="16" a="1"/>
  <c r="Q2285" i="16" s="1"/>
  <c r="Q2221" i="16" a="1"/>
  <c r="Q2221" i="16" s="1"/>
  <c r="Q2157" i="16" a="1"/>
  <c r="Q2157" i="16" s="1"/>
  <c r="Q2093" i="16" a="1"/>
  <c r="Q2093" i="16" s="1"/>
  <c r="Q2066" i="16" a="1"/>
  <c r="Q2066" i="16" s="1"/>
  <c r="Q1998" i="16" a="1"/>
  <c r="Q1998" i="16" s="1"/>
  <c r="Q1935" i="16" a="1"/>
  <c r="Q1935" i="16" s="1"/>
  <c r="Q1874" i="16" a="1"/>
  <c r="Q1874" i="16" s="1"/>
  <c r="Q1808" i="16" a="1"/>
  <c r="Q1808" i="16" s="1"/>
  <c r="Q1742" i="16" a="1"/>
  <c r="Q1742" i="16" s="1"/>
  <c r="Q1678" i="16" a="1"/>
  <c r="Q1678" i="16" s="1"/>
  <c r="Q1614" i="16" a="1"/>
  <c r="Q1614" i="16" s="1"/>
  <c r="Q1426" i="16" a="1"/>
  <c r="Q1426" i="16" s="1"/>
  <c r="Q1982" i="16" a="1"/>
  <c r="Q1982" i="16" s="1"/>
  <c r="Q1916" i="16" a="1"/>
  <c r="Q1916" i="16" s="1"/>
  <c r="Q1847" i="16" a="1"/>
  <c r="Q1847" i="16" s="1"/>
  <c r="Q1784" i="16" a="1"/>
  <c r="Q1784" i="16" s="1"/>
  <c r="Q1723" i="16" a="1"/>
  <c r="Q1723" i="16" s="1"/>
  <c r="Q1659" i="16" a="1"/>
  <c r="Q1659" i="16" s="1"/>
  <c r="Q1595" i="16" a="1"/>
  <c r="Q1595" i="16" s="1"/>
  <c r="Q2063" i="16" a="1"/>
  <c r="Q2063" i="16" s="1"/>
  <c r="Q2000" i="16" a="1"/>
  <c r="Q2000" i="16" s="1"/>
  <c r="Q1945" i="16" a="1"/>
  <c r="Q1945" i="16" s="1"/>
  <c r="Q1884" i="16" a="1"/>
  <c r="Q1884" i="16" s="1"/>
  <c r="Q1823" i="16" a="1"/>
  <c r="Q1823" i="16" s="1"/>
  <c r="Q1757" i="16" a="1"/>
  <c r="Q1757" i="16" s="1"/>
  <c r="Q1696" i="16" a="1"/>
  <c r="Q1696" i="16" s="1"/>
  <c r="Q1632" i="16" a="1"/>
  <c r="Q1632" i="16" s="1"/>
  <c r="Q1570" i="16" a="1"/>
  <c r="Q1570" i="16" s="1"/>
  <c r="Q2065" i="16" a="1"/>
  <c r="Q2065" i="16" s="1"/>
  <c r="Q2002" i="16" a="1"/>
  <c r="Q2002" i="16" s="1"/>
  <c r="Q1942" i="16" a="1"/>
  <c r="Q1942" i="16" s="1"/>
  <c r="Q1881" i="16" a="1"/>
  <c r="Q1881" i="16" s="1"/>
  <c r="Q1812" i="16" a="1"/>
  <c r="Q1812" i="16" s="1"/>
  <c r="Q1754" i="16" a="1"/>
  <c r="Q1754" i="16" s="1"/>
  <c r="Q1685" i="16" a="1"/>
  <c r="Q1685" i="16" s="1"/>
  <c r="Q1621" i="16" a="1"/>
  <c r="Q1621" i="16" s="1"/>
  <c r="Q1473" i="16" a="1"/>
  <c r="Q1473" i="16" s="1"/>
  <c r="Q2020" i="16" a="1"/>
  <c r="Q2020" i="16" s="1"/>
  <c r="Q1947" i="16" a="1"/>
  <c r="Q1947" i="16" s="1"/>
  <c r="Q1878" i="16" a="1"/>
  <c r="Q1878" i="16" s="1"/>
  <c r="Q1817" i="16" a="1"/>
  <c r="Q1817" i="16" s="1"/>
  <c r="Q1751" i="16" a="1"/>
  <c r="Q1751" i="16" s="1"/>
  <c r="Q1690" i="16" a="1"/>
  <c r="Q1690" i="16" s="1"/>
  <c r="Q1626" i="16" a="1"/>
  <c r="Q1626" i="16" s="1"/>
  <c r="Q1509" i="16" a="1"/>
  <c r="Q1509" i="16" s="1"/>
  <c r="Q1991" i="16" a="1"/>
  <c r="Q1991" i="16" s="1"/>
  <c r="Q1928" i="16" a="1"/>
  <c r="Q1928" i="16" s="1"/>
  <c r="Q1867" i="16" a="1"/>
  <c r="Q1867" i="16" s="1"/>
  <c r="Q1793" i="16" a="1"/>
  <c r="Q1793" i="16" s="1"/>
  <c r="Q1735" i="16" a="1"/>
  <c r="Q1735" i="16" s="1"/>
  <c r="Q1671" i="16" a="1"/>
  <c r="Q1671" i="16" s="1"/>
  <c r="Q1607" i="16" a="1"/>
  <c r="Q1607" i="16" s="1"/>
  <c r="Q1450" i="16" a="1"/>
  <c r="Q1450" i="16" s="1"/>
  <c r="Q2017" i="16" a="1"/>
  <c r="Q2017" i="16" s="1"/>
  <c r="Q1957" i="16" a="1"/>
  <c r="Q1957" i="16" s="1"/>
  <c r="Q1893" i="16" a="1"/>
  <c r="Q1893" i="16" s="1"/>
  <c r="Q1832" i="16" a="1"/>
  <c r="Q1832" i="16" s="1"/>
  <c r="Q1769" i="16" a="1"/>
  <c r="Q1769" i="16" s="1"/>
  <c r="Q1700" i="16" a="1"/>
  <c r="Q1700" i="16" s="1"/>
  <c r="Q1636" i="16" a="1"/>
  <c r="Q1636" i="16" s="1"/>
  <c r="Q1565" i="16" a="1"/>
  <c r="Q1565" i="16" s="1"/>
  <c r="Q1386" i="16" a="1"/>
  <c r="Q1386" i="16" s="1"/>
  <c r="Q1323" i="16" a="1"/>
  <c r="Q1323" i="16" s="1"/>
  <c r="Q1259" i="16" a="1"/>
  <c r="Q1259" i="16" s="1"/>
  <c r="Q1190" i="16" a="1"/>
  <c r="Q1190" i="16" s="1"/>
  <c r="Q1126" i="16" a="1"/>
  <c r="Q1126" i="16" s="1"/>
  <c r="Q1048" i="16" a="1"/>
  <c r="Q1048" i="16" s="1"/>
  <c r="Q1539" i="16" a="1"/>
  <c r="Q1539" i="16" s="1"/>
  <c r="Q1478" i="16" a="1"/>
  <c r="Q1478" i="16" s="1"/>
  <c r="Q1407" i="16" a="1"/>
  <c r="Q1407" i="16" s="1"/>
  <c r="Q1349" i="16" a="1"/>
  <c r="Q1349" i="16" s="1"/>
  <c r="Q1288" i="16" a="1"/>
  <c r="Q1288" i="16" s="1"/>
  <c r="Q1227" i="16" a="1"/>
  <c r="Q1227" i="16" s="1"/>
  <c r="Q1163" i="16" a="1"/>
  <c r="Q1163" i="16" s="1"/>
  <c r="Q1099" i="16" a="1"/>
  <c r="Q1099" i="16" s="1"/>
  <c r="Q1568" i="16" a="1"/>
  <c r="Q1568" i="16" s="1"/>
  <c r="Q1499" i="16" a="1"/>
  <c r="Q1499" i="16" s="1"/>
  <c r="Q1436" i="16" a="1"/>
  <c r="Q1436" i="16" s="1"/>
  <c r="Q1367" i="16" a="1"/>
  <c r="Q1367" i="16" s="1"/>
  <c r="Q1301" i="16" a="1"/>
  <c r="Q1301" i="16" s="1"/>
  <c r="Q1240" i="16" a="1"/>
  <c r="Q1240" i="16" s="1"/>
  <c r="Q1176" i="16" a="1"/>
  <c r="Q1176" i="16" s="1"/>
  <c r="Q1112" i="16" a="1"/>
  <c r="Q1112" i="16" s="1"/>
  <c r="Q1488" i="16" a="1"/>
  <c r="Q1488" i="16" s="1"/>
  <c r="Q1433" i="16" a="1"/>
  <c r="Q1433" i="16" s="1"/>
  <c r="Q1372" i="16" a="1"/>
  <c r="Q1372" i="16" s="1"/>
  <c r="Q1306" i="16" a="1"/>
  <c r="Q1306" i="16" s="1"/>
  <c r="Q1237" i="16" a="1"/>
  <c r="Q1237" i="16" s="1"/>
  <c r="Q1173" i="16" a="1"/>
  <c r="Q1173" i="16" s="1"/>
  <c r="Q1109" i="16" a="1"/>
  <c r="Q1109" i="16" s="1"/>
  <c r="Q1024" i="16" a="1"/>
  <c r="Q1024" i="16" s="1"/>
  <c r="Q1501" i="16" a="1"/>
  <c r="Q1501" i="16" s="1"/>
  <c r="Q1430" i="16" a="1"/>
  <c r="Q1430" i="16" s="1"/>
  <c r="Q1369" i="16" a="1"/>
  <c r="Q1369" i="16" s="1"/>
  <c r="Q1311" i="16" a="1"/>
  <c r="Q1311" i="16" s="1"/>
  <c r="Q1247" i="16" a="1"/>
  <c r="Q1247" i="16" s="1"/>
  <c r="Q1186" i="16" a="1"/>
  <c r="Q1186" i="16" s="1"/>
  <c r="Q1122" i="16" a="1"/>
  <c r="Q1122" i="16" s="1"/>
  <c r="Q1040" i="16" a="1"/>
  <c r="Q1040" i="16" s="1"/>
  <c r="Q1519" i="16" a="1"/>
  <c r="Q1519" i="16" s="1"/>
  <c r="Q1461" i="16" a="1"/>
  <c r="Q1461" i="16" s="1"/>
  <c r="Q1395" i="16" a="1"/>
  <c r="Q1395" i="16" s="1"/>
  <c r="Q1324" i="16" a="1"/>
  <c r="Q1324" i="16" s="1"/>
  <c r="Q1260" i="16" a="1"/>
  <c r="Q1260" i="16" s="1"/>
  <c r="Q1191" i="16" a="1"/>
  <c r="Q1191" i="16" s="1"/>
  <c r="Q1127" i="16" a="1"/>
  <c r="Q1127" i="16" s="1"/>
  <c r="Q1062" i="16" a="1"/>
  <c r="Q1062" i="16" s="1"/>
  <c r="Q1532" i="16" a="1"/>
  <c r="Q1532" i="16" s="1"/>
  <c r="Q1466" i="16" a="1"/>
  <c r="Q1466" i="16" s="1"/>
  <c r="Q1400" i="16" a="1"/>
  <c r="Q1400" i="16" s="1"/>
  <c r="Q1342" i="16" a="1"/>
  <c r="Q1342" i="16" s="1"/>
  <c r="Q1273" i="16" a="1"/>
  <c r="Q1273" i="16" s="1"/>
  <c r="Q1212" i="16" a="1"/>
  <c r="Q1212" i="16" s="1"/>
  <c r="Q1148" i="16" a="1"/>
  <c r="Q1148" i="16" s="1"/>
  <c r="Q1082" i="16" a="1"/>
  <c r="Q1082" i="16" s="1"/>
  <c r="Q1545" i="16" a="1"/>
  <c r="Q1545" i="16" s="1"/>
  <c r="Q1476" i="16" a="1"/>
  <c r="Q1476" i="16" s="1"/>
  <c r="Q1413" i="16" a="1"/>
  <c r="Q1413" i="16" s="1"/>
  <c r="Q1339" i="16" a="1"/>
  <c r="Q1339" i="16" s="1"/>
  <c r="Q1278" i="16" a="1"/>
  <c r="Q1278" i="16" s="1"/>
  <c r="Q1217" i="16" a="1"/>
  <c r="Q1217" i="16" s="1"/>
  <c r="Q1153" i="16" a="1"/>
  <c r="Q1153" i="16" s="1"/>
  <c r="Q1087" i="16" a="1"/>
  <c r="Q1087" i="16" s="1"/>
  <c r="Q982" i="16" a="1"/>
  <c r="Q982" i="16" s="1"/>
  <c r="Q911" i="16" a="1"/>
  <c r="Q911" i="16" s="1"/>
  <c r="Q842" i="16" a="1"/>
  <c r="Q842" i="16" s="1"/>
  <c r="Q778" i="16" a="1"/>
  <c r="Q778" i="16" s="1"/>
  <c r="Q712" i="16" a="1"/>
  <c r="Q712" i="16" s="1"/>
  <c r="Q648" i="16" a="1"/>
  <c r="Q648" i="16" s="1"/>
  <c r="Q1067" i="16" a="1"/>
  <c r="Q1067" i="16" s="1"/>
  <c r="Q1003" i="16" a="1"/>
  <c r="Q1003" i="16" s="1"/>
  <c r="Q942" i="16" a="1"/>
  <c r="Q942" i="16" s="1"/>
  <c r="Q884" i="16" a="1"/>
  <c r="Q884" i="16" s="1"/>
  <c r="Q823" i="16" a="1"/>
  <c r="Q823" i="16" s="1"/>
  <c r="Q765" i="16" a="1"/>
  <c r="Q765" i="16" s="1"/>
  <c r="Q701" i="16" a="1"/>
  <c r="Q701" i="16" s="1"/>
  <c r="Q632" i="16" a="1"/>
  <c r="Q632" i="16" s="1"/>
  <c r="Q1000" i="16" a="1"/>
  <c r="Q1000" i="16" s="1"/>
  <c r="Q921" i="16" a="1"/>
  <c r="Q921" i="16" s="1"/>
  <c r="Q860" i="16" a="1"/>
  <c r="Q860" i="16" s="1"/>
  <c r="Q796" i="16" a="1"/>
  <c r="Q796" i="16" s="1"/>
  <c r="Q730" i="16" a="1"/>
  <c r="Q730" i="16" s="1"/>
  <c r="Q666" i="16" a="1"/>
  <c r="Q666" i="16" s="1"/>
  <c r="Q1069" i="16" a="1"/>
  <c r="Q1069" i="16" s="1"/>
  <c r="Q1005" i="16" a="1"/>
  <c r="Q1005" i="16" s="1"/>
  <c r="Q944" i="16" a="1"/>
  <c r="Q944" i="16" s="1"/>
  <c r="Q886" i="16" a="1"/>
  <c r="Q886" i="16" s="1"/>
  <c r="Q817" i="16" a="1"/>
  <c r="Q817" i="16" s="1"/>
  <c r="Q751" i="16" a="1"/>
  <c r="Q751" i="16" s="1"/>
  <c r="Q687" i="16" a="1"/>
  <c r="Q687" i="16" s="1"/>
  <c r="Q629" i="16" a="1"/>
  <c r="Q629" i="16" s="1"/>
  <c r="Q1002" i="16" a="1"/>
  <c r="Q1002" i="16" s="1"/>
  <c r="Q941" i="16" a="1"/>
  <c r="Q941" i="16" s="1"/>
  <c r="Q878" i="16" a="1"/>
  <c r="Q878" i="16" s="1"/>
  <c r="Q814" i="16" a="1"/>
  <c r="Q814" i="16" s="1"/>
  <c r="Q756" i="16" a="1"/>
  <c r="Q756" i="16" s="1"/>
  <c r="Q692" i="16" a="1"/>
  <c r="Q692" i="16" s="1"/>
  <c r="Q618" i="16" a="1"/>
  <c r="Q618" i="16" s="1"/>
  <c r="Q1023" i="16" a="1"/>
  <c r="Q1023" i="16" s="1"/>
  <c r="Q959" i="16" a="1"/>
  <c r="Q959" i="16" s="1"/>
  <c r="Q888" i="16" a="1"/>
  <c r="Q888" i="16" s="1"/>
  <c r="Q827" i="16" a="1"/>
  <c r="Q827" i="16" s="1"/>
  <c r="Q761" i="16" a="1"/>
  <c r="Q761" i="16" s="1"/>
  <c r="Q697" i="16" a="1"/>
  <c r="Q697" i="16" s="1"/>
  <c r="Q636" i="16" a="1"/>
  <c r="Q636" i="16" s="1"/>
  <c r="Q996" i="16" a="1"/>
  <c r="Q996" i="16" s="1"/>
  <c r="Q938" i="16" a="1"/>
  <c r="Q938" i="16" s="1"/>
  <c r="Q872" i="16" a="1"/>
  <c r="Q872" i="16" s="1"/>
  <c r="Q808" i="16" a="1"/>
  <c r="Q808" i="16" s="1"/>
  <c r="Q742" i="16" a="1"/>
  <c r="Q742" i="16" s="1"/>
  <c r="Q678" i="16" a="1"/>
  <c r="Q678" i="16" s="1"/>
  <c r="Q620" i="16" a="1"/>
  <c r="Q620" i="16" s="1"/>
  <c r="Q1033" i="16" a="1"/>
  <c r="Q1033" i="16" s="1"/>
  <c r="Q969" i="16" a="1"/>
  <c r="Q969" i="16" s="1"/>
  <c r="Q906" i="16" a="1"/>
  <c r="Q906" i="16" s="1"/>
  <c r="Q845" i="16" a="1"/>
  <c r="Q845" i="16" s="1"/>
  <c r="Q781" i="16" a="1"/>
  <c r="Q781" i="16" s="1"/>
  <c r="Q715" i="16" a="1"/>
  <c r="Q715" i="16" s="1"/>
  <c r="Q651" i="16" a="1"/>
  <c r="Q651" i="16" s="1"/>
  <c r="Q2527" i="16" a="1"/>
  <c r="Q2527" i="16" s="1"/>
  <c r="Q2463" i="16" a="1"/>
  <c r="Q2463" i="16" s="1"/>
  <c r="Q2186" i="16" a="1"/>
  <c r="Q2186" i="16" s="1"/>
  <c r="Q2516" i="16" a="1"/>
  <c r="Q2516" i="16" s="1"/>
  <c r="Q2452" i="16" a="1"/>
  <c r="Q2452" i="16" s="1"/>
  <c r="Q1681" i="16" a="1"/>
  <c r="Q1681" i="16" s="1"/>
  <c r="Q2473" i="16" a="1"/>
  <c r="Q2473" i="16" s="1"/>
  <c r="Q2234" i="16" a="1"/>
  <c r="Q2234" i="16" s="1"/>
  <c r="Q2450" i="16" a="1"/>
  <c r="Q2450" i="16" s="1"/>
  <c r="Q2478" i="16" a="1"/>
  <c r="Q2478" i="16" s="1"/>
  <c r="Q2388" i="16" a="1"/>
  <c r="Q2388" i="16" s="1"/>
  <c r="Q2523" i="16" a="1"/>
  <c r="Q2523" i="16" s="1"/>
  <c r="Q2459" i="16" a="1"/>
  <c r="Q2459" i="16" s="1"/>
  <c r="Q2154" i="16" a="1"/>
  <c r="Q2154" i="16" s="1"/>
  <c r="Q2504" i="16" a="1"/>
  <c r="Q2504" i="16" s="1"/>
  <c r="Q2440" i="16" a="1"/>
  <c r="Q2440" i="16" s="1"/>
  <c r="Q1782" i="16" a="1"/>
  <c r="Q1782" i="16" s="1"/>
  <c r="Q2525" i="16" a="1"/>
  <c r="Q2525" i="16" s="1"/>
  <c r="Q2461" i="16" a="1"/>
  <c r="Q2461" i="16" s="1"/>
  <c r="Q2138" i="16" a="1"/>
  <c r="Q2138" i="16" s="1"/>
  <c r="Q2364" i="16" a="1"/>
  <c r="Q2364" i="16" s="1"/>
  <c r="Q2303" i="16" a="1"/>
  <c r="Q2303" i="16" s="1"/>
  <c r="Q2239" i="16" a="1"/>
  <c r="Q2239" i="16" s="1"/>
  <c r="Q2175" i="16" a="1"/>
  <c r="Q2175" i="16" s="1"/>
  <c r="Q2111" i="16" a="1"/>
  <c r="Q2111" i="16" s="1"/>
  <c r="Q1906" i="16" a="1"/>
  <c r="Q1906" i="16" s="1"/>
  <c r="Q2427" i="16" a="1"/>
  <c r="Q2427" i="16" s="1"/>
  <c r="Q2369" i="16" a="1"/>
  <c r="Q2369" i="16" s="1"/>
  <c r="Q2300" i="16" a="1"/>
  <c r="Q2300" i="16" s="1"/>
  <c r="Q2236" i="16" a="1"/>
  <c r="Q2236" i="16" s="1"/>
  <c r="Q2172" i="16" a="1"/>
  <c r="Q2172" i="16" s="1"/>
  <c r="Q2108" i="16" a="1"/>
  <c r="Q2108" i="16" s="1"/>
  <c r="Q1729" i="16" a="1"/>
  <c r="Q1729" i="16" s="1"/>
  <c r="Q2387" i="16" a="1"/>
  <c r="Q2387" i="16" s="1"/>
  <c r="Q2321" i="16" a="1"/>
  <c r="Q2321" i="16" s="1"/>
  <c r="Q2257" i="16" a="1"/>
  <c r="Q2257" i="16" s="1"/>
  <c r="Q2193" i="16" a="1"/>
  <c r="Q2193" i="16" s="1"/>
  <c r="Q2129" i="16" a="1"/>
  <c r="Q2129" i="16" s="1"/>
  <c r="Q1954" i="16" a="1"/>
  <c r="Q1954" i="16" s="1"/>
  <c r="Q2429" i="16" a="1"/>
  <c r="Q2429" i="16" s="1"/>
  <c r="Q2371" i="16" a="1"/>
  <c r="Q2371" i="16" s="1"/>
  <c r="Q2310" i="16" a="1"/>
  <c r="Q2310" i="16" s="1"/>
  <c r="Q2246" i="16" a="1"/>
  <c r="Q2246" i="16" s="1"/>
  <c r="Q2182" i="16" a="1"/>
  <c r="Q2182" i="16" s="1"/>
  <c r="Q2118" i="16" a="1"/>
  <c r="Q2118" i="16" s="1"/>
  <c r="Q2014" i="16" a="1"/>
  <c r="Q2014" i="16" s="1"/>
  <c r="Q1585" i="16" a="1"/>
  <c r="Q1585" i="16" s="1"/>
  <c r="Q2373" i="16" a="1"/>
  <c r="Q2373" i="16" s="1"/>
  <c r="Q2307" i="16" a="1"/>
  <c r="Q2307" i="16" s="1"/>
  <c r="Q2243" i="16" a="1"/>
  <c r="Q2243" i="16" s="1"/>
  <c r="Q2179" i="16" a="1"/>
  <c r="Q2179" i="16" s="1"/>
  <c r="Q2115" i="16" a="1"/>
  <c r="Q2115" i="16" s="1"/>
  <c r="Q2032" i="16" a="1"/>
  <c r="Q2032" i="16" s="1"/>
  <c r="Q1550" i="16" a="1"/>
  <c r="Q1550" i="16" s="1"/>
  <c r="Q2378" i="16" a="1"/>
  <c r="Q2378" i="16" s="1"/>
  <c r="Q2312" i="16" a="1"/>
  <c r="Q2312" i="16" s="1"/>
  <c r="Q2248" i="16" a="1"/>
  <c r="Q2248" i="16" s="1"/>
  <c r="Q2184" i="16" a="1"/>
  <c r="Q2184" i="16" s="1"/>
  <c r="Q2120" i="16" a="1"/>
  <c r="Q2120" i="16" s="1"/>
  <c r="Q1930" i="16" a="1"/>
  <c r="Q1930" i="16" s="1"/>
  <c r="Q2404" i="16" a="1"/>
  <c r="Q2404" i="16" s="1"/>
  <c r="Q2341" i="16" a="1"/>
  <c r="Q2341" i="16" s="1"/>
  <c r="Q2277" i="16" a="1"/>
  <c r="Q2277" i="16" s="1"/>
  <c r="Q2213" i="16" a="1"/>
  <c r="Q2213" i="16" s="1"/>
  <c r="Q2149" i="16" a="1"/>
  <c r="Q2149" i="16" s="1"/>
  <c r="Q2085" i="16" a="1"/>
  <c r="Q2085" i="16" s="1"/>
  <c r="Q2061" i="16" a="1"/>
  <c r="Q2061" i="16" s="1"/>
  <c r="Q1990" i="16" a="1"/>
  <c r="Q1990" i="16" s="1"/>
  <c r="Q1927" i="16" a="1"/>
  <c r="Q1927" i="16" s="1"/>
  <c r="Q1866" i="16" a="1"/>
  <c r="Q1866" i="16" s="1"/>
  <c r="Q1800" i="16" a="1"/>
  <c r="Q1800" i="16" s="1"/>
  <c r="Q1734" i="16" a="1"/>
  <c r="Q1734" i="16" s="1"/>
  <c r="Q1670" i="16" a="1"/>
  <c r="Q1670" i="16" s="1"/>
  <c r="Q1606" i="16" a="1"/>
  <c r="Q1606" i="16" s="1"/>
  <c r="Q2042" i="16" a="1"/>
  <c r="Q2042" i="16" s="1"/>
  <c r="Q1974" i="16" a="1"/>
  <c r="Q1974" i="16" s="1"/>
  <c r="Q1908" i="16" a="1"/>
  <c r="Q1908" i="16" s="1"/>
  <c r="Q1839" i="16" a="1"/>
  <c r="Q1839" i="16" s="1"/>
  <c r="Q1776" i="16" a="1"/>
  <c r="Q1776" i="16" s="1"/>
  <c r="Q1715" i="16" a="1"/>
  <c r="Q1715" i="16" s="1"/>
  <c r="Q1651" i="16" a="1"/>
  <c r="Q1651" i="16" s="1"/>
  <c r="Q1587" i="16" a="1"/>
  <c r="Q1587" i="16" s="1"/>
  <c r="Q2055" i="16" a="1"/>
  <c r="Q2055" i="16" s="1"/>
  <c r="Q1992" i="16" a="1"/>
  <c r="Q1992" i="16" s="1"/>
  <c r="Q1937" i="16" a="1"/>
  <c r="Q1937" i="16" s="1"/>
  <c r="Q1876" i="16" a="1"/>
  <c r="Q1876" i="16" s="1"/>
  <c r="Q1815" i="16" a="1"/>
  <c r="Q1815" i="16" s="1"/>
  <c r="Q1749" i="16" a="1"/>
  <c r="Q1749" i="16" s="1"/>
  <c r="Q1688" i="16" a="1"/>
  <c r="Q1688" i="16" s="1"/>
  <c r="Q1624" i="16" a="1"/>
  <c r="Q1624" i="16" s="1"/>
  <c r="Q1549" i="16" a="1"/>
  <c r="Q1549" i="16" s="1"/>
  <c r="Q2060" i="16" a="1"/>
  <c r="Q2060" i="16" s="1"/>
  <c r="Q1997" i="16" a="1"/>
  <c r="Q1997" i="16" s="1"/>
  <c r="Q1934" i="16" a="1"/>
  <c r="Q1934" i="16" s="1"/>
  <c r="Q1873" i="16" a="1"/>
  <c r="Q1873" i="16" s="1"/>
  <c r="Q1807" i="16" a="1"/>
  <c r="Q1807" i="16" s="1"/>
  <c r="Q1741" i="16" a="1"/>
  <c r="Q1741" i="16" s="1"/>
  <c r="Q1677" i="16" a="1"/>
  <c r="Q1677" i="16" s="1"/>
  <c r="Q1613" i="16" a="1"/>
  <c r="Q1613" i="16" s="1"/>
  <c r="Q2078" i="16" a="1"/>
  <c r="Q2078" i="16" s="1"/>
  <c r="Q2015" i="16" a="1"/>
  <c r="Q2015" i="16" s="1"/>
  <c r="Q1939" i="16" a="1"/>
  <c r="Q1939" i="16" s="1"/>
  <c r="Q1870" i="16" a="1"/>
  <c r="Q1870" i="16" s="1"/>
  <c r="Q1809" i="16" a="1"/>
  <c r="Q1809" i="16" s="1"/>
  <c r="Q1746" i="16" a="1"/>
  <c r="Q1746" i="16" s="1"/>
  <c r="Q1682" i="16" a="1"/>
  <c r="Q1682" i="16" s="1"/>
  <c r="Q1618" i="16" a="1"/>
  <c r="Q1618" i="16" s="1"/>
  <c r="Q2054" i="16" a="1"/>
  <c r="Q2054" i="16" s="1"/>
  <c r="Q1986" i="16" a="1"/>
  <c r="Q1986" i="16" s="1"/>
  <c r="Q1920" i="16" a="1"/>
  <c r="Q1920" i="16" s="1"/>
  <c r="Q1859" i="16" a="1"/>
  <c r="Q1859" i="16" s="1"/>
  <c r="Q1788" i="16" a="1"/>
  <c r="Q1788" i="16" s="1"/>
  <c r="Q1727" i="16" a="1"/>
  <c r="Q1727" i="16" s="1"/>
  <c r="Q1663" i="16" a="1"/>
  <c r="Q1663" i="16" s="1"/>
  <c r="Q1599" i="16" a="1"/>
  <c r="Q1599" i="16" s="1"/>
  <c r="Q2072" i="16" a="1"/>
  <c r="Q2072" i="16" s="1"/>
  <c r="Q2009" i="16" a="1"/>
  <c r="Q2009" i="16" s="1"/>
  <c r="Q1949" i="16" a="1"/>
  <c r="Q1949" i="16" s="1"/>
  <c r="Q1888" i="16" a="1"/>
  <c r="Q1888" i="16" s="1"/>
  <c r="Q1827" i="16" a="1"/>
  <c r="Q1827" i="16" s="1"/>
  <c r="Q1761" i="16" a="1"/>
  <c r="Q1761" i="16" s="1"/>
  <c r="Q1692" i="16" a="1"/>
  <c r="Q1692" i="16" s="1"/>
  <c r="Q1628" i="16" a="1"/>
  <c r="Q1628" i="16" s="1"/>
  <c r="Q1533" i="16" a="1"/>
  <c r="Q1533" i="16" s="1"/>
  <c r="Q1381" i="16" a="1"/>
  <c r="Q1381" i="16" s="1"/>
  <c r="Q1315" i="16" a="1"/>
  <c r="Q1315" i="16" s="1"/>
  <c r="Q1251" i="16" a="1"/>
  <c r="Q1251" i="16" s="1"/>
  <c r="Q1182" i="16" a="1"/>
  <c r="Q1182" i="16" s="1"/>
  <c r="Q1118" i="16" a="1"/>
  <c r="Q1118" i="16" s="1"/>
  <c r="Q1032" i="16" a="1"/>
  <c r="Q1032" i="16" s="1"/>
  <c r="Q1531" i="16" a="1"/>
  <c r="Q1531" i="16" s="1"/>
  <c r="Q1465" i="16" a="1"/>
  <c r="Q1465" i="16" s="1"/>
  <c r="Q1399" i="16" a="1"/>
  <c r="Q1399" i="16" s="1"/>
  <c r="Q1341" i="16" a="1"/>
  <c r="Q1341" i="16" s="1"/>
  <c r="Q1280" i="16" a="1"/>
  <c r="Q1280" i="16" s="1"/>
  <c r="Q1219" i="16" a="1"/>
  <c r="Q1219" i="16" s="1"/>
  <c r="Q1155" i="16" a="1"/>
  <c r="Q1155" i="16" s="1"/>
  <c r="Q1094" i="16" a="1"/>
  <c r="Q1094" i="16" s="1"/>
  <c r="Q1560" i="16" a="1"/>
  <c r="Q1560" i="16" s="1"/>
  <c r="Q1491" i="16" a="1"/>
  <c r="Q1491" i="16" s="1"/>
  <c r="Q1428" i="16" a="1"/>
  <c r="Q1428" i="16" s="1"/>
  <c r="Q1359" i="16" a="1"/>
  <c r="Q1359" i="16" s="1"/>
  <c r="Q1293" i="16" a="1"/>
  <c r="Q1293" i="16" s="1"/>
  <c r="Q1232" i="16" a="1"/>
  <c r="Q1232" i="16" s="1"/>
  <c r="Q1168" i="16" a="1"/>
  <c r="Q1168" i="16" s="1"/>
  <c r="Q1104" i="16" a="1"/>
  <c r="Q1104" i="16" s="1"/>
  <c r="Q1480" i="16" a="1"/>
  <c r="Q1480" i="16" s="1"/>
  <c r="Q1425" i="16" a="1"/>
  <c r="Q1425" i="16" s="1"/>
  <c r="Q1364" i="16" a="1"/>
  <c r="Q1364" i="16" s="1"/>
  <c r="Q1298" i="16" a="1"/>
  <c r="Q1298" i="16" s="1"/>
  <c r="Q1229" i="16" a="1"/>
  <c r="Q1229" i="16" s="1"/>
  <c r="Q1165" i="16" a="1"/>
  <c r="Q1165" i="16" s="1"/>
  <c r="Q1101" i="16" a="1"/>
  <c r="Q1101" i="16" s="1"/>
  <c r="Q1562" i="16" a="1"/>
  <c r="Q1562" i="16" s="1"/>
  <c r="Q1493" i="16" a="1"/>
  <c r="Q1493" i="16" s="1"/>
  <c r="Q1422" i="16" a="1"/>
  <c r="Q1422" i="16" s="1"/>
  <c r="Q1361" i="16" a="1"/>
  <c r="Q1361" i="16" s="1"/>
  <c r="Q1303" i="16" a="1"/>
  <c r="Q1303" i="16" s="1"/>
  <c r="Q1242" i="16" a="1"/>
  <c r="Q1242" i="16" s="1"/>
  <c r="Q1178" i="16" a="1"/>
  <c r="Q1178" i="16" s="1"/>
  <c r="Q1114" i="16" a="1"/>
  <c r="Q1114" i="16" s="1"/>
  <c r="Q1575" i="16" a="1"/>
  <c r="Q1575" i="16" s="1"/>
  <c r="Q1511" i="16" a="1"/>
  <c r="Q1511" i="16" s="1"/>
  <c r="Q1451" i="16" a="1"/>
  <c r="Q1451" i="16" s="1"/>
  <c r="Q1387" i="16" a="1"/>
  <c r="Q1387" i="16" s="1"/>
  <c r="Q1316" i="16" a="1"/>
  <c r="Q1316" i="16" s="1"/>
  <c r="Q1252" i="16" a="1"/>
  <c r="Q1252" i="16" s="1"/>
  <c r="Q1183" i="16" a="1"/>
  <c r="Q1183" i="16" s="1"/>
  <c r="Q1119" i="16" a="1"/>
  <c r="Q1119" i="16" s="1"/>
  <c r="Q1046" i="16" a="1"/>
  <c r="Q1046" i="16" s="1"/>
  <c r="Q1524" i="16" a="1"/>
  <c r="Q1524" i="16" s="1"/>
  <c r="Q1458" i="16" a="1"/>
  <c r="Q1458" i="16" s="1"/>
  <c r="Q1392" i="16" a="1"/>
  <c r="Q1392" i="16" s="1"/>
  <c r="Q1329" i="16" a="1"/>
  <c r="Q1329" i="16" s="1"/>
  <c r="Q1265" i="16" a="1"/>
  <c r="Q1265" i="16" s="1"/>
  <c r="Q1204" i="16" a="1"/>
  <c r="Q1204" i="16" s="1"/>
  <c r="Q1140" i="16" a="1"/>
  <c r="Q1140" i="16" s="1"/>
  <c r="Q1074" i="16" a="1"/>
  <c r="Q1074" i="16" s="1"/>
  <c r="Q1537" i="16" a="1"/>
  <c r="Q1537" i="16" s="1"/>
  <c r="Q1471" i="16" a="1"/>
  <c r="Q1471" i="16" s="1"/>
  <c r="Q1405" i="16" a="1"/>
  <c r="Q1405" i="16" s="1"/>
  <c r="Q1334" i="16" a="1"/>
  <c r="Q1334" i="16" s="1"/>
  <c r="Q1270" i="16" a="1"/>
  <c r="Q1270" i="16" s="1"/>
  <c r="Q1209" i="16" a="1"/>
  <c r="Q1209" i="16" s="1"/>
  <c r="Q1145" i="16" a="1"/>
  <c r="Q1145" i="16" s="1"/>
  <c r="Q1079" i="16" a="1"/>
  <c r="Q1079" i="16" s="1"/>
  <c r="Q974" i="16" a="1"/>
  <c r="Q974" i="16" s="1"/>
  <c r="Q903" i="16" a="1"/>
  <c r="Q903" i="16" s="1"/>
  <c r="Q834" i="16" a="1"/>
  <c r="Q834" i="16" s="1"/>
  <c r="Q768" i="16" a="1"/>
  <c r="Q768" i="16" s="1"/>
  <c r="Q704" i="16" a="1"/>
  <c r="Q704" i="16" s="1"/>
  <c r="Q643" i="16" a="1"/>
  <c r="Q643" i="16" s="1"/>
  <c r="Q1059" i="16" a="1"/>
  <c r="Q1059" i="16" s="1"/>
  <c r="Q995" i="16" a="1"/>
  <c r="Q995" i="16" s="1"/>
  <c r="Q937" i="16" a="1"/>
  <c r="Q937" i="16" s="1"/>
  <c r="Q879" i="16" a="1"/>
  <c r="Q879" i="16" s="1"/>
  <c r="Q815" i="16" a="1"/>
  <c r="Q815" i="16" s="1"/>
  <c r="Q757" i="16" a="1"/>
  <c r="Q757" i="16" s="1"/>
  <c r="Q693" i="16" a="1"/>
  <c r="Q693" i="16" s="1"/>
  <c r="Q627" i="16" a="1"/>
  <c r="Q627" i="16" s="1"/>
  <c r="Q992" i="16" a="1"/>
  <c r="Q992" i="16" s="1"/>
  <c r="Q913" i="16" a="1"/>
  <c r="Q913" i="16" s="1"/>
  <c r="Q852" i="16" a="1"/>
  <c r="Q852" i="16" s="1"/>
  <c r="Q788" i="16" a="1"/>
  <c r="Q788" i="16" s="1"/>
  <c r="Q722" i="16" a="1"/>
  <c r="Q722" i="16" s="1"/>
  <c r="Q658" i="16" a="1"/>
  <c r="Q658" i="16" s="1"/>
  <c r="Q1061" i="16" a="1"/>
  <c r="Q1061" i="16" s="1"/>
  <c r="Q997" i="16" a="1"/>
  <c r="Q997" i="16" s="1"/>
  <c r="Q939" i="16" a="1"/>
  <c r="Q939" i="16" s="1"/>
  <c r="Q873" i="16" a="1"/>
  <c r="Q873" i="16" s="1"/>
  <c r="Q809" i="16" a="1"/>
  <c r="Q809" i="16" s="1"/>
  <c r="Q743" i="16" a="1"/>
  <c r="Q743" i="16" s="1"/>
  <c r="Q679" i="16" a="1"/>
  <c r="Q679" i="16" s="1"/>
  <c r="Q621" i="16" a="1"/>
  <c r="Q621" i="16" s="1"/>
  <c r="Q994" i="16" a="1"/>
  <c r="Q994" i="16" s="1"/>
  <c r="Q936" i="16" a="1"/>
  <c r="Q936" i="16" s="1"/>
  <c r="Q870" i="16" a="1"/>
  <c r="Q870" i="16" s="1"/>
  <c r="Q806" i="16" a="1"/>
  <c r="Q806" i="16" s="1"/>
  <c r="Q748" i="16" a="1"/>
  <c r="Q748" i="16" s="1"/>
  <c r="Q684" i="16" a="1"/>
  <c r="Q684" i="16" s="1"/>
  <c r="Q605" i="16" a="1"/>
  <c r="Q605" i="16" s="1"/>
  <c r="Q1015" i="16" a="1"/>
  <c r="Q1015" i="16" s="1"/>
  <c r="Q951" i="16" a="1"/>
  <c r="Q951" i="16" s="1"/>
  <c r="Q880" i="16" a="1"/>
  <c r="Q880" i="16" s="1"/>
  <c r="Q819" i="16" a="1"/>
  <c r="Q819" i="16" s="1"/>
  <c r="Q753" i="16" a="1"/>
  <c r="Q753" i="16" s="1"/>
  <c r="Q689" i="16" a="1"/>
  <c r="Q689" i="16" s="1"/>
  <c r="Q631" i="16" a="1"/>
  <c r="Q631" i="16" s="1"/>
  <c r="Q988" i="16" a="1"/>
  <c r="Q988" i="16" s="1"/>
  <c r="Q930" i="16" a="1"/>
  <c r="Q930" i="16" s="1"/>
  <c r="Q864" i="16" a="1"/>
  <c r="Q864" i="16" s="1"/>
  <c r="Q800" i="16" a="1"/>
  <c r="Q800" i="16" s="1"/>
  <c r="Q734" i="16" a="1"/>
  <c r="Q734" i="16" s="1"/>
  <c r="Q670" i="16" a="1"/>
  <c r="Q670" i="16" s="1"/>
  <c r="Q612" i="16" a="1"/>
  <c r="Q612" i="16" s="1"/>
  <c r="Q1025" i="16" a="1"/>
  <c r="Q1025" i="16" s="1"/>
  <c r="Q961" i="16" a="1"/>
  <c r="Q961" i="16" s="1"/>
  <c r="Q898" i="16" a="1"/>
  <c r="Q898" i="16" s="1"/>
  <c r="Q837" i="16" a="1"/>
  <c r="Q837" i="16" s="1"/>
  <c r="Q773" i="16" a="1"/>
  <c r="Q773" i="16" s="1"/>
  <c r="Q707" i="16" a="1"/>
  <c r="Q707" i="16" s="1"/>
  <c r="Q638" i="16" a="1"/>
  <c r="Q638" i="16" s="1"/>
  <c r="Q2519" i="16" a="1"/>
  <c r="Q2519" i="16" s="1"/>
  <c r="Q2455" i="16" a="1"/>
  <c r="Q2455" i="16" s="1"/>
  <c r="Q2122" i="16" a="1"/>
  <c r="Q2122" i="16" s="1"/>
  <c r="Q2508" i="16" a="1"/>
  <c r="Q2508" i="16" s="1"/>
  <c r="Q2444" i="16" a="1"/>
  <c r="Q2444" i="16" s="1"/>
  <c r="Q2529" i="16" a="1"/>
  <c r="Q2529" i="16" s="1"/>
  <c r="Q2465" i="16" a="1"/>
  <c r="Q2465" i="16" s="1"/>
  <c r="Q2170" i="16" a="1"/>
  <c r="Q2170" i="16" s="1"/>
  <c r="Q2322" i="16" a="1"/>
  <c r="Q2322" i="16" s="1"/>
  <c r="Q2470" i="16" a="1"/>
  <c r="Q2470" i="16" s="1"/>
  <c r="Q2354" i="16" a="1"/>
  <c r="Q2354" i="16" s="1"/>
  <c r="Q2515" i="16" a="1"/>
  <c r="Q2515" i="16" s="1"/>
  <c r="Q2451" i="16" a="1"/>
  <c r="Q2451" i="16" s="1"/>
  <c r="Q2090" i="16" a="1"/>
  <c r="Q2090" i="16" s="1"/>
  <c r="Q2496" i="16" a="1"/>
  <c r="Q2496" i="16" s="1"/>
  <c r="Q2338" i="16" a="1"/>
  <c r="Q2338" i="16" s="1"/>
  <c r="Q2514" i="16" a="1"/>
  <c r="Q2514" i="16" s="1"/>
  <c r="Q2517" i="16" a="1"/>
  <c r="Q2517" i="16" s="1"/>
  <c r="Q2453" i="16" a="1"/>
  <c r="Q2453" i="16" s="1"/>
  <c r="Q2414" i="16" a="1"/>
  <c r="Q2414" i="16" s="1"/>
  <c r="Q2359" i="16" a="1"/>
  <c r="Q2359" i="16" s="1"/>
  <c r="Q2295" i="16" a="1"/>
  <c r="Q2295" i="16" s="1"/>
  <c r="Q2231" i="16" a="1"/>
  <c r="Q2231" i="16" s="1"/>
  <c r="Q2167" i="16" a="1"/>
  <c r="Q2167" i="16" s="1"/>
  <c r="Q2103" i="16" a="1"/>
  <c r="Q2103" i="16" s="1"/>
  <c r="Q1853" i="16" a="1"/>
  <c r="Q1853" i="16" s="1"/>
  <c r="Q2419" i="16" a="1"/>
  <c r="Q2419" i="16" s="1"/>
  <c r="Q2356" i="16" a="1"/>
  <c r="Q2356" i="16" s="1"/>
  <c r="Q2292" i="16" a="1"/>
  <c r="Q2292" i="16" s="1"/>
  <c r="Q2228" i="16" a="1"/>
  <c r="Q2228" i="16" s="1"/>
  <c r="Q2164" i="16" a="1"/>
  <c r="Q2164" i="16" s="1"/>
  <c r="Q2100" i="16" a="1"/>
  <c r="Q2100" i="16" s="1"/>
  <c r="Q1665" i="16" a="1"/>
  <c r="Q1665" i="16" s="1"/>
  <c r="Q2379" i="16" a="1"/>
  <c r="Q2379" i="16" s="1"/>
  <c r="Q2313" i="16" a="1"/>
  <c r="Q2313" i="16" s="1"/>
  <c r="Q2249" i="16" a="1"/>
  <c r="Q2249" i="16" s="1"/>
  <c r="Q2185" i="16" a="1"/>
  <c r="Q2185" i="16" s="1"/>
  <c r="Q2121" i="16" a="1"/>
  <c r="Q2121" i="16" s="1"/>
  <c r="Q1837" i="16" a="1"/>
  <c r="Q1837" i="16" s="1"/>
  <c r="Q2421" i="16" a="1"/>
  <c r="Q2421" i="16" s="1"/>
  <c r="Q2363" i="16" a="1"/>
  <c r="Q2363" i="16" s="1"/>
  <c r="Q2302" i="16" a="1"/>
  <c r="Q2302" i="16" s="1"/>
  <c r="Q2238" i="16" a="1"/>
  <c r="Q2238" i="16" s="1"/>
  <c r="Q2174" i="16" a="1"/>
  <c r="Q2174" i="16" s="1"/>
  <c r="Q2110" i="16" a="1"/>
  <c r="Q2110" i="16" s="1"/>
  <c r="Q1980" i="16" a="1"/>
  <c r="Q1980" i="16" s="1"/>
  <c r="Q1574" i="16" a="1"/>
  <c r="Q1574" i="16" s="1"/>
  <c r="Q2368" i="16" a="1"/>
  <c r="Q2368" i="16" s="1"/>
  <c r="Q2299" i="16" a="1"/>
  <c r="Q2299" i="16" s="1"/>
  <c r="Q2235" i="16" a="1"/>
  <c r="Q2235" i="16" s="1"/>
  <c r="Q2171" i="16" a="1"/>
  <c r="Q2171" i="16" s="1"/>
  <c r="Q2107" i="16" a="1"/>
  <c r="Q2107" i="16" s="1"/>
  <c r="Q2006" i="16" a="1"/>
  <c r="Q2006" i="16" s="1"/>
  <c r="Q2431" i="16" a="1"/>
  <c r="Q2431" i="16" s="1"/>
  <c r="Q2365" i="16" a="1"/>
  <c r="Q2365" i="16" s="1"/>
  <c r="Q2304" i="16" a="1"/>
  <c r="Q2304" i="16" s="1"/>
  <c r="Q2240" i="16" a="1"/>
  <c r="Q2240" i="16" s="1"/>
  <c r="Q2176" i="16" a="1"/>
  <c r="Q2176" i="16" s="1"/>
  <c r="Q2112" i="16" a="1"/>
  <c r="Q2112" i="16" s="1"/>
  <c r="Q1877" i="16" a="1"/>
  <c r="Q1877" i="16" s="1"/>
  <c r="Q2399" i="16" a="1"/>
  <c r="Q2399" i="16" s="1"/>
  <c r="Q2333" i="16" a="1"/>
  <c r="Q2333" i="16" s="1"/>
  <c r="Q2269" i="16" a="1"/>
  <c r="Q2269" i="16" s="1"/>
  <c r="Q2205" i="16" a="1"/>
  <c r="Q2205" i="16" s="1"/>
  <c r="Q2141" i="16" a="1"/>
  <c r="Q2141" i="16" s="1"/>
  <c r="Q1922" i="16" a="1"/>
  <c r="Q1922" i="16" s="1"/>
  <c r="Q2053" i="16" a="1"/>
  <c r="Q2053" i="16" s="1"/>
  <c r="Q1985" i="16" a="1"/>
  <c r="Q1985" i="16" s="1"/>
  <c r="Q1919" i="16" a="1"/>
  <c r="Q1919" i="16" s="1"/>
  <c r="Q1858" i="16" a="1"/>
  <c r="Q1858" i="16" s="1"/>
  <c r="Q1792" i="16" a="1"/>
  <c r="Q1792" i="16" s="1"/>
  <c r="Q1726" i="16" a="1"/>
  <c r="Q1726" i="16" s="1"/>
  <c r="Q1662" i="16" a="1"/>
  <c r="Q1662" i="16" s="1"/>
  <c r="Q1598" i="16" a="1"/>
  <c r="Q1598" i="16" s="1"/>
  <c r="Q2034" i="16" a="1"/>
  <c r="Q2034" i="16" s="1"/>
  <c r="Q1969" i="16" a="1"/>
  <c r="Q1969" i="16" s="1"/>
  <c r="Q1900" i="16" a="1"/>
  <c r="Q1900" i="16" s="1"/>
  <c r="Q1831" i="16" a="1"/>
  <c r="Q1831" i="16" s="1"/>
  <c r="Q1768" i="16" a="1"/>
  <c r="Q1768" i="16" s="1"/>
  <c r="Q1707" i="16" a="1"/>
  <c r="Q1707" i="16" s="1"/>
  <c r="Q1643" i="16" a="1"/>
  <c r="Q1643" i="16" s="1"/>
  <c r="Q1579" i="16" a="1"/>
  <c r="Q1579" i="16" s="1"/>
  <c r="Q2047" i="16" a="1"/>
  <c r="Q2047" i="16" s="1"/>
  <c r="Q1987" i="16" a="1"/>
  <c r="Q1987" i="16" s="1"/>
  <c r="Q1929" i="16" a="1"/>
  <c r="Q1929" i="16" s="1"/>
  <c r="Q1868" i="16" a="1"/>
  <c r="Q1868" i="16" s="1"/>
  <c r="Q1802" i="16" a="1"/>
  <c r="Q1802" i="16" s="1"/>
  <c r="Q1744" i="16" a="1"/>
  <c r="Q1744" i="16" s="1"/>
  <c r="Q1680" i="16" a="1"/>
  <c r="Q1680" i="16" s="1"/>
  <c r="Q1616" i="16" a="1"/>
  <c r="Q1616" i="16" s="1"/>
  <c r="Q1517" i="16" a="1"/>
  <c r="Q1517" i="16" s="1"/>
  <c r="Q2052" i="16" a="1"/>
  <c r="Q2052" i="16" s="1"/>
  <c r="Q1989" i="16" a="1"/>
  <c r="Q1989" i="16" s="1"/>
  <c r="Q1926" i="16" a="1"/>
  <c r="Q1926" i="16" s="1"/>
  <c r="Q1865" i="16" a="1"/>
  <c r="Q1865" i="16" s="1"/>
  <c r="Q1799" i="16" a="1"/>
  <c r="Q1799" i="16" s="1"/>
  <c r="Q1733" i="16" a="1"/>
  <c r="Q1733" i="16" s="1"/>
  <c r="Q1669" i="16" a="1"/>
  <c r="Q1669" i="16" s="1"/>
  <c r="Q1605" i="16" a="1"/>
  <c r="Q1605" i="16" s="1"/>
  <c r="Q2070" i="16" a="1"/>
  <c r="Q2070" i="16" s="1"/>
  <c r="Q2007" i="16" a="1"/>
  <c r="Q2007" i="16" s="1"/>
  <c r="Q1931" i="16" a="1"/>
  <c r="Q1931" i="16" s="1"/>
  <c r="Q1862" i="16" a="1"/>
  <c r="Q1862" i="16" s="1"/>
  <c r="Q1804" i="16" a="1"/>
  <c r="Q1804" i="16" s="1"/>
  <c r="Q1738" i="16" a="1"/>
  <c r="Q1738" i="16" s="1"/>
  <c r="Q1674" i="16" a="1"/>
  <c r="Q1674" i="16" s="1"/>
  <c r="Q1610" i="16" a="1"/>
  <c r="Q1610" i="16" s="1"/>
  <c r="Q2046" i="16" a="1"/>
  <c r="Q2046" i="16" s="1"/>
  <c r="Q1978" i="16" a="1"/>
  <c r="Q1978" i="16" s="1"/>
  <c r="Q1912" i="16" a="1"/>
  <c r="Q1912" i="16" s="1"/>
  <c r="Q1851" i="16" a="1"/>
  <c r="Q1851" i="16" s="1"/>
  <c r="Q1780" i="16" a="1"/>
  <c r="Q1780" i="16" s="1"/>
  <c r="Q1719" i="16" a="1"/>
  <c r="Q1719" i="16" s="1"/>
  <c r="Q1655" i="16" a="1"/>
  <c r="Q1655" i="16" s="1"/>
  <c r="Q1591" i="16" a="1"/>
  <c r="Q1591" i="16" s="1"/>
  <c r="Q2059" i="16" a="1"/>
  <c r="Q2059" i="16" s="1"/>
  <c r="Q1996" i="16" a="1"/>
  <c r="Q1996" i="16" s="1"/>
  <c r="Q1941" i="16" a="1"/>
  <c r="Q1941" i="16" s="1"/>
  <c r="Q1880" i="16" a="1"/>
  <c r="Q1880" i="16" s="1"/>
  <c r="Q1819" i="16" a="1"/>
  <c r="Q1819" i="16" s="1"/>
  <c r="Q1753" i="16" a="1"/>
  <c r="Q1753" i="16" s="1"/>
  <c r="Q1684" i="16" a="1"/>
  <c r="Q1684" i="16" s="1"/>
  <c r="Q1620" i="16" a="1"/>
  <c r="Q1620" i="16" s="1"/>
  <c r="Q1468" i="16" a="1"/>
  <c r="Q1468" i="16" s="1"/>
  <c r="Q1373" i="16" a="1"/>
  <c r="Q1373" i="16" s="1"/>
  <c r="Q1307" i="16" a="1"/>
  <c r="Q1307" i="16" s="1"/>
  <c r="Q1238" i="16" a="1"/>
  <c r="Q1238" i="16" s="1"/>
  <c r="Q1174" i="16" a="1"/>
  <c r="Q1174" i="16" s="1"/>
  <c r="Q1110" i="16" a="1"/>
  <c r="Q1110" i="16" s="1"/>
  <c r="Q1022" i="16" a="1"/>
  <c r="Q1022" i="16" s="1"/>
  <c r="Q1523" i="16" a="1"/>
  <c r="Q1523" i="16" s="1"/>
  <c r="Q1457" i="16" a="1"/>
  <c r="Q1457" i="16" s="1"/>
  <c r="Q1391" i="16" a="1"/>
  <c r="Q1391" i="16" s="1"/>
  <c r="Q1336" i="16" a="1"/>
  <c r="Q1336" i="16" s="1"/>
  <c r="Q1272" i="16" a="1"/>
  <c r="Q1272" i="16" s="1"/>
  <c r="Q1211" i="16" a="1"/>
  <c r="Q1211" i="16" s="1"/>
  <c r="Q1147" i="16" a="1"/>
  <c r="Q1147" i="16" s="1"/>
  <c r="Q1089" i="16" a="1"/>
  <c r="Q1089" i="16" s="1"/>
  <c r="Q1552" i="16" a="1"/>
  <c r="Q1552" i="16" s="1"/>
  <c r="Q1483" i="16" a="1"/>
  <c r="Q1483" i="16" s="1"/>
  <c r="Q1420" i="16" a="1"/>
  <c r="Q1420" i="16" s="1"/>
  <c r="Q1346" i="16" a="1"/>
  <c r="Q1346" i="16" s="1"/>
  <c r="Q1285" i="16" a="1"/>
  <c r="Q1285" i="16" s="1"/>
  <c r="Q1224" i="16" a="1"/>
  <c r="Q1224" i="16" s="1"/>
  <c r="Q1160" i="16" a="1"/>
  <c r="Q1160" i="16" s="1"/>
  <c r="Q1091" i="16" a="1"/>
  <c r="Q1091" i="16" s="1"/>
  <c r="Q1472" i="16" a="1"/>
  <c r="Q1472" i="16" s="1"/>
  <c r="Q1417" i="16" a="1"/>
  <c r="Q1417" i="16" s="1"/>
  <c r="Q1356" i="16" a="1"/>
  <c r="Q1356" i="16" s="1"/>
  <c r="Q1290" i="16" a="1"/>
  <c r="Q1290" i="16" s="1"/>
  <c r="Q1221" i="16" a="1"/>
  <c r="Q1221" i="16" s="1"/>
  <c r="Q1157" i="16" a="1"/>
  <c r="Q1157" i="16" s="1"/>
  <c r="Q1096" i="16" a="1"/>
  <c r="Q1096" i="16" s="1"/>
  <c r="Q1554" i="16" a="1"/>
  <c r="Q1554" i="16" s="1"/>
  <c r="Q1485" i="16" a="1"/>
  <c r="Q1485" i="16" s="1"/>
  <c r="Q1414" i="16" a="1"/>
  <c r="Q1414" i="16" s="1"/>
  <c r="Q1353" i="16" a="1"/>
  <c r="Q1353" i="16" s="1"/>
  <c r="Q1295" i="16" a="1"/>
  <c r="Q1295" i="16" s="1"/>
  <c r="Q1234" i="16" a="1"/>
  <c r="Q1234" i="16" s="1"/>
  <c r="Q1170" i="16" a="1"/>
  <c r="Q1170" i="16" s="1"/>
  <c r="Q1106" i="16" a="1"/>
  <c r="Q1106" i="16" s="1"/>
  <c r="Q1567" i="16" a="1"/>
  <c r="Q1567" i="16" s="1"/>
  <c r="Q1506" i="16" a="1"/>
  <c r="Q1506" i="16" s="1"/>
  <c r="Q1443" i="16" a="1"/>
  <c r="Q1443" i="16" s="1"/>
  <c r="Q1374" i="16" a="1"/>
  <c r="Q1374" i="16" s="1"/>
  <c r="Q1308" i="16" a="1"/>
  <c r="Q1308" i="16" s="1"/>
  <c r="Q1239" i="16" a="1"/>
  <c r="Q1239" i="16" s="1"/>
  <c r="Q1175" i="16" a="1"/>
  <c r="Q1175" i="16" s="1"/>
  <c r="Q1111" i="16" a="1"/>
  <c r="Q1111" i="16" s="1"/>
  <c r="Q1030" i="16" a="1"/>
  <c r="Q1030" i="16" s="1"/>
  <c r="Q1516" i="16" a="1"/>
  <c r="Q1516" i="16" s="1"/>
  <c r="Q1448" i="16" a="1"/>
  <c r="Q1448" i="16" s="1"/>
  <c r="Q1384" i="16" a="1"/>
  <c r="Q1384" i="16" s="1"/>
  <c r="Q1321" i="16" a="1"/>
  <c r="Q1321" i="16" s="1"/>
  <c r="Q1257" i="16" a="1"/>
  <c r="Q1257" i="16" s="1"/>
  <c r="Q1196" i="16" a="1"/>
  <c r="Q1196" i="16" s="1"/>
  <c r="Q1132" i="16" a="1"/>
  <c r="Q1132" i="16" s="1"/>
  <c r="Q1068" i="16" a="1"/>
  <c r="Q1068" i="16" s="1"/>
  <c r="Q1529" i="16" a="1"/>
  <c r="Q1529" i="16" s="1"/>
  <c r="Q1463" i="16" a="1"/>
  <c r="Q1463" i="16" s="1"/>
  <c r="Q1397" i="16" a="1"/>
  <c r="Q1397" i="16" s="1"/>
  <c r="Q1326" i="16" a="1"/>
  <c r="Q1326" i="16" s="1"/>
  <c r="Q1262" i="16" a="1"/>
  <c r="Q1262" i="16" s="1"/>
  <c r="Q1201" i="16" a="1"/>
  <c r="Q1201" i="16" s="1"/>
  <c r="Q1137" i="16" a="1"/>
  <c r="Q1137" i="16" s="1"/>
  <c r="Q1058" i="16" a="1"/>
  <c r="Q1058" i="16" s="1"/>
  <c r="Q966" i="16" a="1"/>
  <c r="Q966" i="16" s="1"/>
  <c r="Q895" i="16" a="1"/>
  <c r="Q895" i="16" s="1"/>
  <c r="Q826" i="16" a="1"/>
  <c r="Q826" i="16" s="1"/>
  <c r="Q760" i="16" a="1"/>
  <c r="Q760" i="16" s="1"/>
  <c r="Q696" i="16" a="1"/>
  <c r="Q696" i="16" s="1"/>
  <c r="Q635" i="16" a="1"/>
  <c r="Q635" i="16" s="1"/>
  <c r="Q1051" i="16" a="1"/>
  <c r="Q1051" i="16" s="1"/>
  <c r="Q987" i="16" a="1"/>
  <c r="Q987" i="16" s="1"/>
  <c r="Q929" i="16" a="1"/>
  <c r="Q929" i="16" s="1"/>
  <c r="Q871" i="16" a="1"/>
  <c r="Q871" i="16" s="1"/>
  <c r="Q807" i="16" a="1"/>
  <c r="Q807" i="16" s="1"/>
  <c r="Q749" i="16" a="1"/>
  <c r="Q749" i="16" s="1"/>
  <c r="Q685" i="16" a="1"/>
  <c r="Q685" i="16" s="1"/>
  <c r="Q619" i="16" a="1"/>
  <c r="Q619" i="16" s="1"/>
  <c r="Q984" i="16" a="1"/>
  <c r="Q984" i="16" s="1"/>
  <c r="Q905" i="16" a="1"/>
  <c r="Q905" i="16" s="1"/>
  <c r="Q844" i="16" a="1"/>
  <c r="Q844" i="16" s="1"/>
  <c r="Q780" i="16" a="1"/>
  <c r="Q780" i="16" s="1"/>
  <c r="Q714" i="16" a="1"/>
  <c r="Q714" i="16" s="1"/>
  <c r="Q650" i="16" a="1"/>
  <c r="Q650" i="16" s="1"/>
  <c r="Q1053" i="16" a="1"/>
  <c r="Q1053" i="16" s="1"/>
  <c r="Q989" i="16" a="1"/>
  <c r="Q989" i="16" s="1"/>
  <c r="Q931" i="16" a="1"/>
  <c r="Q931" i="16" s="1"/>
  <c r="Q865" i="16" a="1"/>
  <c r="Q865" i="16" s="1"/>
  <c r="Q801" i="16" a="1"/>
  <c r="Q801" i="16" s="1"/>
  <c r="Q735" i="16" a="1"/>
  <c r="Q735" i="16" s="1"/>
  <c r="Q671" i="16" a="1"/>
  <c r="Q671" i="16" s="1"/>
  <c r="Q613" i="16" a="1"/>
  <c r="Q613" i="16" s="1"/>
  <c r="Q986" i="16" a="1"/>
  <c r="Q986" i="16" s="1"/>
  <c r="Q923" i="16" a="1"/>
  <c r="Q923" i="16" s="1"/>
  <c r="Q862" i="16" a="1"/>
  <c r="Q862" i="16" s="1"/>
  <c r="Q798" i="16" a="1"/>
  <c r="Q798" i="16" s="1"/>
  <c r="Q740" i="16" a="1"/>
  <c r="Q740" i="16" s="1"/>
  <c r="Q676" i="16" a="1"/>
  <c r="Q676" i="16" s="1"/>
  <c r="Q1071" i="16" a="1"/>
  <c r="Q1071" i="16" s="1"/>
  <c r="Q1007" i="16" a="1"/>
  <c r="Q1007" i="16" s="1"/>
  <c r="Q933" i="16" a="1"/>
  <c r="Q933" i="16" s="1"/>
  <c r="Q875" i="16" a="1"/>
  <c r="Q875" i="16" s="1"/>
  <c r="Q811" i="16" a="1"/>
  <c r="Q811" i="16" s="1"/>
  <c r="Q745" i="16" a="1"/>
  <c r="Q745" i="16" s="1"/>
  <c r="Q681" i="16" a="1"/>
  <c r="Q681" i="16" s="1"/>
  <c r="Q623" i="16" a="1"/>
  <c r="Q623" i="16" s="1"/>
  <c r="Q980" i="16" a="1"/>
  <c r="Q980" i="16" s="1"/>
  <c r="Q925" i="16" a="1"/>
  <c r="Q925" i="16" s="1"/>
  <c r="Q856" i="16" a="1"/>
  <c r="Q856" i="16" s="1"/>
  <c r="Q792" i="16" a="1"/>
  <c r="Q792" i="16" s="1"/>
  <c r="Q726" i="16" a="1"/>
  <c r="Q726" i="16" s="1"/>
  <c r="Q662" i="16" a="1"/>
  <c r="Q662" i="16" s="1"/>
  <c r="Q607" i="16" a="1"/>
  <c r="Q607" i="16" s="1"/>
  <c r="Q1017" i="16" a="1"/>
  <c r="Q1017" i="16" s="1"/>
  <c r="Q953" i="16" a="1"/>
  <c r="Q953" i="16" s="1"/>
  <c r="Q890" i="16" a="1"/>
  <c r="Q890" i="16" s="1"/>
  <c r="Q829" i="16" a="1"/>
  <c r="Q829" i="16" s="1"/>
  <c r="Q763" i="16" a="1"/>
  <c r="Q763" i="16" s="1"/>
  <c r="Q699" i="16" a="1"/>
  <c r="Q699" i="16" s="1"/>
  <c r="Q625" i="16" a="1"/>
  <c r="Q625" i="16" s="1"/>
  <c r="Q2511" i="16" a="1"/>
  <c r="Q2511" i="16" s="1"/>
  <c r="Q2447" i="16" a="1"/>
  <c r="Q2447" i="16" s="1"/>
  <c r="Q1816" i="16" a="1"/>
  <c r="Q1816" i="16" s="1"/>
  <c r="Q2500" i="16" a="1"/>
  <c r="Q2500" i="16" s="1"/>
  <c r="Q2433" i="16" a="1"/>
  <c r="Q2433" i="16" s="1"/>
  <c r="Q2521" i="16" a="1"/>
  <c r="Q2521" i="16" s="1"/>
  <c r="Q2457" i="16" a="1"/>
  <c r="Q2457" i="16" s="1"/>
  <c r="Q2106" i="16" a="1"/>
  <c r="Q2106" i="16" s="1"/>
  <c r="Q2526" i="16" a="1"/>
  <c r="Q2526" i="16" s="1"/>
  <c r="Q2462" i="16" a="1"/>
  <c r="Q2462" i="16" s="1"/>
  <c r="Q2290" i="16" a="1"/>
  <c r="Q2290" i="16" s="1"/>
  <c r="Q2507" i="16" a="1"/>
  <c r="Q2507" i="16" s="1"/>
  <c r="Q2443" i="16" a="1"/>
  <c r="Q2443" i="16" s="1"/>
  <c r="Q2079" i="16" a="1"/>
  <c r="Q2079" i="16" s="1"/>
  <c r="Q2488" i="16" a="1"/>
  <c r="Q2488" i="16" s="1"/>
  <c r="Q2274" i="16" a="1"/>
  <c r="Q2274" i="16" s="1"/>
  <c r="Q2482" i="16" a="1"/>
  <c r="Q2482" i="16" s="1"/>
  <c r="Q2509" i="16" a="1"/>
  <c r="Q2509" i="16" s="1"/>
  <c r="Q2445" i="16" a="1"/>
  <c r="Q2445" i="16" s="1"/>
  <c r="Q2406" i="16" a="1"/>
  <c r="Q2406" i="16" s="1"/>
  <c r="Q2351" i="16" a="1"/>
  <c r="Q2351" i="16" s="1"/>
  <c r="Q2287" i="16" a="1"/>
  <c r="Q2287" i="16" s="1"/>
  <c r="Q2223" i="16" a="1"/>
  <c r="Q2223" i="16" s="1"/>
  <c r="Q2159" i="16" a="1"/>
  <c r="Q2159" i="16" s="1"/>
  <c r="Q2095" i="16" a="1"/>
  <c r="Q2095" i="16" s="1"/>
  <c r="Q1774" i="16" a="1"/>
  <c r="Q1774" i="16" s="1"/>
  <c r="Q2411" i="16" a="1"/>
  <c r="Q2411" i="16" s="1"/>
  <c r="Q2348" i="16" a="1"/>
  <c r="Q2348" i="16" s="1"/>
  <c r="Q2284" i="16" a="1"/>
  <c r="Q2284" i="16" s="1"/>
  <c r="Q2220" i="16" a="1"/>
  <c r="Q2220" i="16" s="1"/>
  <c r="Q2156" i="16" a="1"/>
  <c r="Q2156" i="16" s="1"/>
  <c r="Q2092" i="16" a="1"/>
  <c r="Q2092" i="16" s="1"/>
  <c r="Q1601" i="16" a="1"/>
  <c r="Q1601" i="16" s="1"/>
  <c r="Q2366" i="16" a="1"/>
  <c r="Q2366" i="16" s="1"/>
  <c r="Q2305" i="16" a="1"/>
  <c r="Q2305" i="16" s="1"/>
  <c r="Q2241" i="16" a="1"/>
  <c r="Q2241" i="16" s="1"/>
  <c r="Q2177" i="16" a="1"/>
  <c r="Q2177" i="16" s="1"/>
  <c r="Q2113" i="16" a="1"/>
  <c r="Q2113" i="16" s="1"/>
  <c r="Q1803" i="16" a="1"/>
  <c r="Q1803" i="16" s="1"/>
  <c r="Q2413" i="16" a="1"/>
  <c r="Q2413" i="16" s="1"/>
  <c r="Q2358" i="16" a="1"/>
  <c r="Q2358" i="16" s="1"/>
  <c r="Q2294" i="16" a="1"/>
  <c r="Q2294" i="16" s="1"/>
  <c r="Q2230" i="16" a="1"/>
  <c r="Q2230" i="16" s="1"/>
  <c r="Q2166" i="16" a="1"/>
  <c r="Q2166" i="16" s="1"/>
  <c r="Q2102" i="16" a="1"/>
  <c r="Q2102" i="16" s="1"/>
  <c r="Q1946" i="16" a="1"/>
  <c r="Q1946" i="16" s="1"/>
  <c r="Q1460" i="16" a="1"/>
  <c r="Q1460" i="16" s="1"/>
  <c r="Q2355" i="16" a="1"/>
  <c r="Q2355" i="16" s="1"/>
  <c r="Q2291" i="16" a="1"/>
  <c r="Q2291" i="16" s="1"/>
  <c r="Q2227" i="16" a="1"/>
  <c r="Q2227" i="16" s="1"/>
  <c r="Q2163" i="16" a="1"/>
  <c r="Q2163" i="16" s="1"/>
  <c r="Q2099" i="16" a="1"/>
  <c r="Q2099" i="16" s="1"/>
  <c r="Q1972" i="16" a="1"/>
  <c r="Q1972" i="16" s="1"/>
  <c r="Q2423" i="16" a="1"/>
  <c r="Q2423" i="16" s="1"/>
  <c r="Q2360" i="16" a="1"/>
  <c r="Q2360" i="16" s="1"/>
  <c r="Q2296" i="16" a="1"/>
  <c r="Q2296" i="16" s="1"/>
  <c r="Q2232" i="16" a="1"/>
  <c r="Q2232" i="16" s="1"/>
  <c r="Q2168" i="16" a="1"/>
  <c r="Q2168" i="16" s="1"/>
  <c r="Q2104" i="16" a="1"/>
  <c r="Q2104" i="16" s="1"/>
  <c r="Q1697" i="16" a="1"/>
  <c r="Q1697" i="16" s="1"/>
  <c r="Q2391" i="16" a="1"/>
  <c r="Q2391" i="16" s="1"/>
  <c r="Q2325" i="16" a="1"/>
  <c r="Q2325" i="16" s="1"/>
  <c r="Q2261" i="16" a="1"/>
  <c r="Q2261" i="16" s="1"/>
  <c r="Q2197" i="16" a="1"/>
  <c r="Q2197" i="16" s="1"/>
  <c r="Q2133" i="16" a="1"/>
  <c r="Q2133" i="16" s="1"/>
  <c r="Q1869" i="16" a="1"/>
  <c r="Q1869" i="16" s="1"/>
  <c r="Q2045" i="16" a="1"/>
  <c r="Q2045" i="16" s="1"/>
  <c r="Q1977" i="16" a="1"/>
  <c r="Q1977" i="16" s="1"/>
  <c r="Q1911" i="16" a="1"/>
  <c r="Q1911" i="16" s="1"/>
  <c r="Q1850" i="16" a="1"/>
  <c r="Q1850" i="16" s="1"/>
  <c r="Q1787" i="16" a="1"/>
  <c r="Q1787" i="16" s="1"/>
  <c r="Q1718" i="16" a="1"/>
  <c r="Q1718" i="16" s="1"/>
  <c r="Q1654" i="16" a="1"/>
  <c r="Q1654" i="16" s="1"/>
  <c r="Q1590" i="16" a="1"/>
  <c r="Q1590" i="16" s="1"/>
  <c r="Q2029" i="16" a="1"/>
  <c r="Q2029" i="16" s="1"/>
  <c r="Q1956" i="16" a="1"/>
  <c r="Q1956" i="16" s="1"/>
  <c r="Q1887" i="16" a="1"/>
  <c r="Q1887" i="16" s="1"/>
  <c r="Q1826" i="16" a="1"/>
  <c r="Q1826" i="16" s="1"/>
  <c r="Q1760" i="16" a="1"/>
  <c r="Q1760" i="16" s="1"/>
  <c r="Q1699" i="16" a="1"/>
  <c r="Q1699" i="16" s="1"/>
  <c r="Q1635" i="16" a="1"/>
  <c r="Q1635" i="16" s="1"/>
  <c r="Q1542" i="16" a="1"/>
  <c r="Q1542" i="16" s="1"/>
  <c r="Q2039" i="16" a="1"/>
  <c r="Q2039" i="16" s="1"/>
  <c r="Q1979" i="16" a="1"/>
  <c r="Q1979" i="16" s="1"/>
  <c r="Q1921" i="16" a="1"/>
  <c r="Q1921" i="16" s="1"/>
  <c r="Q1860" i="16" a="1"/>
  <c r="Q1860" i="16" s="1"/>
  <c r="Q1794" i="16" a="1"/>
  <c r="Q1794" i="16" s="1"/>
  <c r="Q1736" i="16" a="1"/>
  <c r="Q1736" i="16" s="1"/>
  <c r="Q1672" i="16" a="1"/>
  <c r="Q1672" i="16" s="1"/>
  <c r="Q1608" i="16" a="1"/>
  <c r="Q1608" i="16" s="1"/>
  <c r="Q1496" i="16" a="1"/>
  <c r="Q1496" i="16" s="1"/>
  <c r="Q2044" i="16" a="1"/>
  <c r="Q2044" i="16" s="1"/>
  <c r="Q1984" i="16" a="1"/>
  <c r="Q1984" i="16" s="1"/>
  <c r="Q1918" i="16" a="1"/>
  <c r="Q1918" i="16" s="1"/>
  <c r="Q1857" i="16" a="1"/>
  <c r="Q1857" i="16" s="1"/>
  <c r="Q1791" i="16" a="1"/>
  <c r="Q1791" i="16" s="1"/>
  <c r="Q1725" i="16" a="1"/>
  <c r="Q1725" i="16" s="1"/>
  <c r="Q1661" i="16" a="1"/>
  <c r="Q1661" i="16" s="1"/>
  <c r="Q1597" i="16" a="1"/>
  <c r="Q1597" i="16" s="1"/>
  <c r="Q2057" i="16" a="1"/>
  <c r="Q2057" i="16" s="1"/>
  <c r="Q1994" i="16" a="1"/>
  <c r="Q1994" i="16" s="1"/>
  <c r="Q1923" i="16" a="1"/>
  <c r="Q1923" i="16" s="1"/>
  <c r="Q1854" i="16" a="1"/>
  <c r="Q1854" i="16" s="1"/>
  <c r="Q1796" i="16" a="1"/>
  <c r="Q1796" i="16" s="1"/>
  <c r="Q1730" i="16" a="1"/>
  <c r="Q1730" i="16" s="1"/>
  <c r="Q1666" i="16" a="1"/>
  <c r="Q1666" i="16" s="1"/>
  <c r="Q1602" i="16" a="1"/>
  <c r="Q1602" i="16" s="1"/>
  <c r="Q2038" i="16" a="1"/>
  <c r="Q2038" i="16" s="1"/>
  <c r="Q1965" i="16" a="1"/>
  <c r="Q1965" i="16" s="1"/>
  <c r="Q1904" i="16" a="1"/>
  <c r="Q1904" i="16" s="1"/>
  <c r="Q1843" i="16" a="1"/>
  <c r="Q1843" i="16" s="1"/>
  <c r="Q1772" i="16" a="1"/>
  <c r="Q1772" i="16" s="1"/>
  <c r="Q1711" i="16" a="1"/>
  <c r="Q1711" i="16" s="1"/>
  <c r="Q1647" i="16" a="1"/>
  <c r="Q1647" i="16" s="1"/>
  <c r="Q1583" i="16" a="1"/>
  <c r="Q1583" i="16" s="1"/>
  <c r="Q2051" i="16" a="1"/>
  <c r="Q2051" i="16" s="1"/>
  <c r="Q1988" i="16" a="1"/>
  <c r="Q1988" i="16" s="1"/>
  <c r="Q1933" i="16" a="1"/>
  <c r="Q1933" i="16" s="1"/>
  <c r="Q1872" i="16" a="1"/>
  <c r="Q1872" i="16" s="1"/>
  <c r="Q1811" i="16" a="1"/>
  <c r="Q1811" i="16" s="1"/>
  <c r="Q1740" i="16" a="1"/>
  <c r="Q1740" i="16" s="1"/>
  <c r="Q1676" i="16" a="1"/>
  <c r="Q1676" i="16" s="1"/>
  <c r="Q1612" i="16" a="1"/>
  <c r="Q1612" i="16" s="1"/>
  <c r="Q1442" i="16" a="1"/>
  <c r="Q1442" i="16" s="1"/>
  <c r="Q1365" i="16" a="1"/>
  <c r="Q1365" i="16" s="1"/>
  <c r="Q1299" i="16" a="1"/>
  <c r="Q1299" i="16" s="1"/>
  <c r="Q1230" i="16" a="1"/>
  <c r="Q1230" i="16" s="1"/>
  <c r="Q1166" i="16" a="1"/>
  <c r="Q1166" i="16" s="1"/>
  <c r="Q1102" i="16" a="1"/>
  <c r="Q1102" i="16" s="1"/>
  <c r="Q1576" i="16" a="1"/>
  <c r="Q1576" i="16" s="1"/>
  <c r="Q1515" i="16" a="1"/>
  <c r="Q1515" i="16" s="1"/>
  <c r="Q1447" i="16" a="1"/>
  <c r="Q1447" i="16" s="1"/>
  <c r="Q1383" i="16" a="1"/>
  <c r="Q1383" i="16" s="1"/>
  <c r="Q1328" i="16" a="1"/>
  <c r="Q1328" i="16" s="1"/>
  <c r="Q1264" i="16" a="1"/>
  <c r="Q1264" i="16" s="1"/>
  <c r="Q1203" i="16" a="1"/>
  <c r="Q1203" i="16" s="1"/>
  <c r="Q1139" i="16" a="1"/>
  <c r="Q1139" i="16" s="1"/>
  <c r="Q1081" i="16" a="1"/>
  <c r="Q1081" i="16" s="1"/>
  <c r="Q1544" i="16" a="1"/>
  <c r="Q1544" i="16" s="1"/>
  <c r="Q1475" i="16" a="1"/>
  <c r="Q1475" i="16" s="1"/>
  <c r="Q1412" i="16" a="1"/>
  <c r="Q1412" i="16" s="1"/>
  <c r="Q1338" i="16" a="1"/>
  <c r="Q1338" i="16" s="1"/>
  <c r="Q1277" i="16" a="1"/>
  <c r="Q1277" i="16" s="1"/>
  <c r="Q1216" i="16" a="1"/>
  <c r="Q1216" i="16" s="1"/>
  <c r="Q1152" i="16" a="1"/>
  <c r="Q1152" i="16" s="1"/>
  <c r="Q1086" i="16" a="1"/>
  <c r="Q1086" i="16" s="1"/>
  <c r="Q1467" i="16" a="1"/>
  <c r="Q1467" i="16" s="1"/>
  <c r="Q1409" i="16" a="1"/>
  <c r="Q1409" i="16" s="1"/>
  <c r="Q1351" i="16" a="1"/>
  <c r="Q1351" i="16" s="1"/>
  <c r="Q1282" i="16" a="1"/>
  <c r="Q1282" i="16" s="1"/>
  <c r="Q1213" i="16" a="1"/>
  <c r="Q1213" i="16" s="1"/>
  <c r="Q1149" i="16" a="1"/>
  <c r="Q1149" i="16" s="1"/>
  <c r="Q1083" i="16" a="1"/>
  <c r="Q1083" i="16" s="1"/>
  <c r="Q1546" i="16" a="1"/>
  <c r="Q1546" i="16" s="1"/>
  <c r="Q1477" i="16" a="1"/>
  <c r="Q1477" i="16" s="1"/>
  <c r="Q1406" i="16" a="1"/>
  <c r="Q1406" i="16" s="1"/>
  <c r="Q1348" i="16" a="1"/>
  <c r="Q1348" i="16" s="1"/>
  <c r="Q1287" i="16" a="1"/>
  <c r="Q1287" i="16" s="1"/>
  <c r="Q1226" i="16" a="1"/>
  <c r="Q1226" i="16" s="1"/>
  <c r="Q1162" i="16" a="1"/>
  <c r="Q1162" i="16" s="1"/>
  <c r="Q1093" i="16" a="1"/>
  <c r="Q1093" i="16" s="1"/>
  <c r="Q1559" i="16" a="1"/>
  <c r="Q1559" i="16" s="1"/>
  <c r="Q1498" i="16" a="1"/>
  <c r="Q1498" i="16" s="1"/>
  <c r="Q1435" i="16" a="1"/>
  <c r="Q1435" i="16" s="1"/>
  <c r="Q1366" i="16" a="1"/>
  <c r="Q1366" i="16" s="1"/>
  <c r="Q1300" i="16" a="1"/>
  <c r="Q1300" i="16" s="1"/>
  <c r="Q1231" i="16" a="1"/>
  <c r="Q1231" i="16" s="1"/>
  <c r="Q1167" i="16" a="1"/>
  <c r="Q1167" i="16" s="1"/>
  <c r="Q1103" i="16" a="1"/>
  <c r="Q1103" i="16" s="1"/>
  <c r="Q1020" i="16" a="1"/>
  <c r="Q1020" i="16" s="1"/>
  <c r="Q1508" i="16" a="1"/>
  <c r="Q1508" i="16" s="1"/>
  <c r="Q1440" i="16" a="1"/>
  <c r="Q1440" i="16" s="1"/>
  <c r="Q1379" i="16" a="1"/>
  <c r="Q1379" i="16" s="1"/>
  <c r="Q1313" i="16" a="1"/>
  <c r="Q1313" i="16" s="1"/>
  <c r="Q1249" i="16" a="1"/>
  <c r="Q1249" i="16" s="1"/>
  <c r="Q1188" i="16" a="1"/>
  <c r="Q1188" i="16" s="1"/>
  <c r="Q1124" i="16" a="1"/>
  <c r="Q1124" i="16" s="1"/>
  <c r="Q1052" i="16" a="1"/>
  <c r="Q1052" i="16" s="1"/>
  <c r="Q1521" i="16" a="1"/>
  <c r="Q1521" i="16" s="1"/>
  <c r="Q1453" i="16" a="1"/>
  <c r="Q1453" i="16" s="1"/>
  <c r="Q1389" i="16" a="1"/>
  <c r="Q1389" i="16" s="1"/>
  <c r="Q1318" i="16" a="1"/>
  <c r="Q1318" i="16" s="1"/>
  <c r="Q1254" i="16" a="1"/>
  <c r="Q1254" i="16" s="1"/>
  <c r="Q1193" i="16" a="1"/>
  <c r="Q1193" i="16" s="1"/>
  <c r="Q1129" i="16" a="1"/>
  <c r="Q1129" i="16" s="1"/>
  <c r="Q1042" i="16" a="1"/>
  <c r="Q1042" i="16" s="1"/>
  <c r="Q958" i="16" a="1"/>
  <c r="Q958" i="16" s="1"/>
  <c r="Q887" i="16" a="1"/>
  <c r="Q887" i="16" s="1"/>
  <c r="Q818" i="16" a="1"/>
  <c r="Q818" i="16" s="1"/>
  <c r="Q752" i="16" a="1"/>
  <c r="Q752" i="16" s="1"/>
  <c r="Q688" i="16" a="1"/>
  <c r="Q688" i="16" s="1"/>
  <c r="Q630" i="16" a="1"/>
  <c r="Q630" i="16" s="1"/>
  <c r="Q1043" i="16" a="1"/>
  <c r="Q1043" i="16" s="1"/>
  <c r="Q979" i="16" a="1"/>
  <c r="Q979" i="16" s="1"/>
  <c r="Q924" i="16" a="1"/>
  <c r="Q924" i="16" s="1"/>
  <c r="Q863" i="16" a="1"/>
  <c r="Q863" i="16" s="1"/>
  <c r="Q799" i="16" a="1"/>
  <c r="Q799" i="16" s="1"/>
  <c r="Q741" i="16" a="1"/>
  <c r="Q741" i="16" s="1"/>
  <c r="Q677" i="16" a="1"/>
  <c r="Q677" i="16" s="1"/>
  <c r="Q611" i="16" a="1"/>
  <c r="Q611" i="16" s="1"/>
  <c r="Q976" i="16" a="1"/>
  <c r="Q976" i="16" s="1"/>
  <c r="Q897" i="16" a="1"/>
  <c r="Q897" i="16" s="1"/>
  <c r="Q836" i="16" a="1"/>
  <c r="Q836" i="16" s="1"/>
  <c r="Q772" i="16" a="1"/>
  <c r="Q772" i="16" s="1"/>
  <c r="Q706" i="16" a="1"/>
  <c r="Q706" i="16" s="1"/>
  <c r="Q645" i="16" a="1"/>
  <c r="Q645" i="16" s="1"/>
  <c r="Q1045" i="16" a="1"/>
  <c r="Q1045" i="16" s="1"/>
  <c r="Q981" i="16" a="1"/>
  <c r="Q981" i="16" s="1"/>
  <c r="Q926" i="16" a="1"/>
  <c r="Q926" i="16" s="1"/>
  <c r="Q857" i="16" a="1"/>
  <c r="Q857" i="16" s="1"/>
  <c r="Q793" i="16" a="1"/>
  <c r="Q793" i="16" s="1"/>
  <c r="Q727" i="16" a="1"/>
  <c r="Q727" i="16" s="1"/>
  <c r="Q663" i="16" a="1"/>
  <c r="Q663" i="16" s="1"/>
  <c r="Q608" i="16" a="1"/>
  <c r="Q608" i="16" s="1"/>
  <c r="Q978" i="16" a="1"/>
  <c r="Q978" i="16" s="1"/>
  <c r="Q915" i="16" a="1"/>
  <c r="Q915" i="16" s="1"/>
  <c r="Q854" i="16" a="1"/>
  <c r="Q854" i="16" s="1"/>
  <c r="Q790" i="16" a="1"/>
  <c r="Q790" i="16" s="1"/>
  <c r="Q732" i="16" a="1"/>
  <c r="Q732" i="16" s="1"/>
  <c r="Q668" i="16" a="1"/>
  <c r="Q668" i="16" s="1"/>
  <c r="Q1063" i="16" a="1"/>
  <c r="Q1063" i="16" s="1"/>
  <c r="Q999" i="16" a="1"/>
  <c r="Q999" i="16" s="1"/>
  <c r="Q928" i="16" a="1"/>
  <c r="Q928" i="16" s="1"/>
  <c r="Q867" i="16" a="1"/>
  <c r="Q867" i="16" s="1"/>
  <c r="Q803" i="16" a="1"/>
  <c r="Q803" i="16" s="1"/>
  <c r="Q737" i="16" a="1"/>
  <c r="Q737" i="16" s="1"/>
  <c r="Q673" i="16" a="1"/>
  <c r="Q673" i="16" s="1"/>
  <c r="Q615" i="16" a="1"/>
  <c r="Q615" i="16" s="1"/>
  <c r="Q972" i="16" a="1"/>
  <c r="Q972" i="16" s="1"/>
  <c r="Q917" i="16" a="1"/>
  <c r="Q917" i="16" s="1"/>
  <c r="Q848" i="16" a="1"/>
  <c r="Q848" i="16" s="1"/>
  <c r="Q784" i="16" a="1"/>
  <c r="Q784" i="16" s="1"/>
  <c r="Q718" i="16" a="1"/>
  <c r="Q718" i="16" s="1"/>
  <c r="Q654" i="16" a="1"/>
  <c r="Q654" i="16" s="1"/>
  <c r="Q599" i="16" a="1"/>
  <c r="Q599" i="16" s="1"/>
  <c r="Q1009" i="16" a="1"/>
  <c r="Q1009" i="16" s="1"/>
  <c r="Q945" i="16" a="1"/>
  <c r="Q945" i="16" s="1"/>
  <c r="Q882" i="16" a="1"/>
  <c r="Q882" i="16" s="1"/>
  <c r="Q821" i="16" a="1"/>
  <c r="Q821" i="16" s="1"/>
  <c r="Q755" i="16" a="1"/>
  <c r="Q755" i="16" s="1"/>
  <c r="Q691" i="16" a="1"/>
  <c r="Q691" i="16" s="1"/>
  <c r="Q617" i="16" a="1"/>
  <c r="Q617" i="16" s="1"/>
  <c r="Q2503" i="16" a="1"/>
  <c r="Q2503" i="16" s="1"/>
  <c r="Q2439" i="16" a="1"/>
  <c r="Q2439" i="16" s="1"/>
  <c r="Q1745" i="16" a="1"/>
  <c r="Q1745" i="16" s="1"/>
  <c r="Q2492" i="16" a="1"/>
  <c r="Q2492" i="16" s="1"/>
  <c r="Q2426" i="16" a="1"/>
  <c r="Q2426" i="16" s="1"/>
  <c r="Q2513" i="16" a="1"/>
  <c r="Q2513" i="16" s="1"/>
  <c r="Q2449" i="16" a="1"/>
  <c r="Q2449" i="16" s="1"/>
  <c r="Q2001" i="16" a="1"/>
  <c r="Q2001" i="16" s="1"/>
  <c r="Q2518" i="16" a="1"/>
  <c r="Q2518" i="16" s="1"/>
  <c r="Q2454" i="16" a="1"/>
  <c r="Q2454" i="16" s="1"/>
  <c r="Q2226" i="16" a="1"/>
  <c r="Q2226" i="16" s="1"/>
  <c r="Q2499" i="16" a="1"/>
  <c r="Q2499" i="16" s="1"/>
  <c r="Q2425" i="16" a="1"/>
  <c r="Q2425" i="16" s="1"/>
  <c r="Q2506" i="16" a="1"/>
  <c r="Q2506" i="16" s="1"/>
  <c r="Q2480" i="16" a="1"/>
  <c r="Q2480" i="16" s="1"/>
  <c r="Q2210" i="16" a="1"/>
  <c r="Q2210" i="16" s="1"/>
  <c r="Q2466" i="16" a="1"/>
  <c r="Q2466" i="16" s="1"/>
  <c r="Q2501" i="16" a="1"/>
  <c r="Q2501" i="16" s="1"/>
  <c r="Q2434" i="16" a="1"/>
  <c r="Q2434" i="16" s="1"/>
  <c r="Q2401" i="16" a="1"/>
  <c r="Q2401" i="16" s="1"/>
  <c r="Q2343" i="16" a="1"/>
  <c r="Q2343" i="16" s="1"/>
  <c r="Q2279" i="16" a="1"/>
  <c r="Q2279" i="16" s="1"/>
  <c r="Q2215" i="16" a="1"/>
  <c r="Q2215" i="16" s="1"/>
  <c r="Q2151" i="16" a="1"/>
  <c r="Q2151" i="16" s="1"/>
  <c r="Q2087" i="16" a="1"/>
  <c r="Q2087" i="16" s="1"/>
  <c r="Q1737" i="16" a="1"/>
  <c r="Q1737" i="16" s="1"/>
  <c r="Q2403" i="16" a="1"/>
  <c r="Q2403" i="16" s="1"/>
  <c r="Q2340" i="16" a="1"/>
  <c r="Q2340" i="16" s="1"/>
  <c r="Q2276" i="16" a="1"/>
  <c r="Q2276" i="16" s="1"/>
  <c r="Q2212" i="16" a="1"/>
  <c r="Q2212" i="16" s="1"/>
  <c r="Q2148" i="16" a="1"/>
  <c r="Q2148" i="16" s="1"/>
  <c r="Q2084" i="16" a="1"/>
  <c r="Q2084" i="16" s="1"/>
  <c r="Q2432" i="16" a="1"/>
  <c r="Q2432" i="16" s="1"/>
  <c r="Q2361" i="16" a="1"/>
  <c r="Q2361" i="16" s="1"/>
  <c r="Q2297" i="16" a="1"/>
  <c r="Q2297" i="16" s="1"/>
  <c r="Q2233" i="16" a="1"/>
  <c r="Q2233" i="16" s="1"/>
  <c r="Q2169" i="16" a="1"/>
  <c r="Q2169" i="16" s="1"/>
  <c r="Q2105" i="16" a="1"/>
  <c r="Q2105" i="16" s="1"/>
  <c r="Q1758" i="16" a="1"/>
  <c r="Q1758" i="16" s="1"/>
  <c r="Q2405" i="16" a="1"/>
  <c r="Q2405" i="16" s="1"/>
  <c r="Q2350" i="16" a="1"/>
  <c r="Q2350" i="16" s="1"/>
  <c r="Q2286" i="16" a="1"/>
  <c r="Q2286" i="16" s="1"/>
  <c r="Q2222" i="16" a="1"/>
  <c r="Q2222" i="16" s="1"/>
  <c r="Q2158" i="16" a="1"/>
  <c r="Q2158" i="16" s="1"/>
  <c r="Q2094" i="16" a="1"/>
  <c r="Q2094" i="16" s="1"/>
  <c r="Q1829" i="16" a="1"/>
  <c r="Q1829" i="16" s="1"/>
  <c r="Q2418" i="16" a="1"/>
  <c r="Q2418" i="16" s="1"/>
  <c r="Q2347" i="16" a="1"/>
  <c r="Q2347" i="16" s="1"/>
  <c r="Q2283" i="16" a="1"/>
  <c r="Q2283" i="16" s="1"/>
  <c r="Q2219" i="16" a="1"/>
  <c r="Q2219" i="16" s="1"/>
  <c r="Q2155" i="16" a="1"/>
  <c r="Q2155" i="16" s="1"/>
  <c r="Q2091" i="16" a="1"/>
  <c r="Q2091" i="16" s="1"/>
  <c r="Q1938" i="16" a="1"/>
  <c r="Q1938" i="16" s="1"/>
  <c r="Q2415" i="16" a="1"/>
  <c r="Q2415" i="16" s="1"/>
  <c r="Q2352" i="16" a="1"/>
  <c r="Q2352" i="16" s="1"/>
  <c r="Q2288" i="16" a="1"/>
  <c r="Q2288" i="16" s="1"/>
  <c r="Q2224" i="16" a="1"/>
  <c r="Q2224" i="16" s="1"/>
  <c r="Q2160" i="16" a="1"/>
  <c r="Q2160" i="16" s="1"/>
  <c r="Q2096" i="16" a="1"/>
  <c r="Q2096" i="16" s="1"/>
  <c r="Q1633" i="16" a="1"/>
  <c r="Q1633" i="16" s="1"/>
  <c r="Q2383" i="16" a="1"/>
  <c r="Q2383" i="16" s="1"/>
  <c r="Q2317" i="16" a="1"/>
  <c r="Q2317" i="16" s="1"/>
  <c r="Q2253" i="16" a="1"/>
  <c r="Q2253" i="16" s="1"/>
  <c r="Q2189" i="16" a="1"/>
  <c r="Q2189" i="16" s="1"/>
  <c r="Q2125" i="16" a="1"/>
  <c r="Q2125" i="16" s="1"/>
  <c r="Q1824" i="16" a="1"/>
  <c r="Q1824" i="16" s="1"/>
  <c r="Q2037" i="16" a="1"/>
  <c r="Q2037" i="16" s="1"/>
  <c r="Q1964" i="16" a="1"/>
  <c r="Q1964" i="16" s="1"/>
  <c r="Q1903" i="16" a="1"/>
  <c r="Q1903" i="16" s="1"/>
  <c r="Q1842" i="16" a="1"/>
  <c r="Q1842" i="16" s="1"/>
  <c r="Q1779" i="16" a="1"/>
  <c r="Q1779" i="16" s="1"/>
  <c r="Q1710" i="16" a="1"/>
  <c r="Q1710" i="16" s="1"/>
  <c r="Q1646" i="16" a="1"/>
  <c r="Q1646" i="16" s="1"/>
  <c r="Q1582" i="16" a="1"/>
  <c r="Q1582" i="16" s="1"/>
  <c r="Q2021" i="16" a="1"/>
  <c r="Q2021" i="16" s="1"/>
  <c r="Q1948" i="16" a="1"/>
  <c r="Q1948" i="16" s="1"/>
  <c r="Q1879" i="16" a="1"/>
  <c r="Q1879" i="16" s="1"/>
  <c r="Q1818" i="16" a="1"/>
  <c r="Q1818" i="16" s="1"/>
  <c r="Q1752" i="16" a="1"/>
  <c r="Q1752" i="16" s="1"/>
  <c r="Q1691" i="16" a="1"/>
  <c r="Q1691" i="16" s="1"/>
  <c r="Q1627" i="16" a="1"/>
  <c r="Q1627" i="16" s="1"/>
  <c r="Q1510" i="16" a="1"/>
  <c r="Q1510" i="16" s="1"/>
  <c r="Q2031" i="16" a="1"/>
  <c r="Q2031" i="16" s="1"/>
  <c r="Q1971" i="16" a="1"/>
  <c r="Q1971" i="16" s="1"/>
  <c r="Q1913" i="16" a="1"/>
  <c r="Q1913" i="16" s="1"/>
  <c r="Q1852" i="16" a="1"/>
  <c r="Q1852" i="16" s="1"/>
  <c r="Q1789" i="16" a="1"/>
  <c r="Q1789" i="16" s="1"/>
  <c r="Q1728" i="16" a="1"/>
  <c r="Q1728" i="16" s="1"/>
  <c r="Q1664" i="16" a="1"/>
  <c r="Q1664" i="16" s="1"/>
  <c r="Q1600" i="16" a="1"/>
  <c r="Q1600" i="16" s="1"/>
  <c r="Q1481" i="16" a="1"/>
  <c r="Q1481" i="16" s="1"/>
  <c r="Q2036" i="16" a="1"/>
  <c r="Q2036" i="16" s="1"/>
  <c r="Q1976" i="16" a="1"/>
  <c r="Q1976" i="16" s="1"/>
  <c r="Q1910" i="16" a="1"/>
  <c r="Q1910" i="16" s="1"/>
  <c r="Q1849" i="16" a="1"/>
  <c r="Q1849" i="16" s="1"/>
  <c r="Q1786" i="16" a="1"/>
  <c r="Q1786" i="16" s="1"/>
  <c r="Q1717" i="16" a="1"/>
  <c r="Q1717" i="16" s="1"/>
  <c r="Q1653" i="16" a="1"/>
  <c r="Q1653" i="16" s="1"/>
  <c r="Q1589" i="16" a="1"/>
  <c r="Q1589" i="16" s="1"/>
  <c r="Q2049" i="16" a="1"/>
  <c r="Q2049" i="16" s="1"/>
  <c r="Q1981" i="16" a="1"/>
  <c r="Q1981" i="16" s="1"/>
  <c r="Q1915" i="16" a="1"/>
  <c r="Q1915" i="16" s="1"/>
  <c r="Q1846" i="16" a="1"/>
  <c r="Q1846" i="16" s="1"/>
  <c r="Q1783" i="16" a="1"/>
  <c r="Q1783" i="16" s="1"/>
  <c r="Q1722" i="16" a="1"/>
  <c r="Q1722" i="16" s="1"/>
  <c r="Q1658" i="16" a="1"/>
  <c r="Q1658" i="16" s="1"/>
  <c r="Q1594" i="16" a="1"/>
  <c r="Q1594" i="16" s="1"/>
  <c r="Q2025" i="16" a="1"/>
  <c r="Q2025" i="16" s="1"/>
  <c r="Q1960" i="16" a="1"/>
  <c r="Q1960" i="16" s="1"/>
  <c r="Q1896" i="16" a="1"/>
  <c r="Q1896" i="16" s="1"/>
  <c r="Q1835" i="16" a="1"/>
  <c r="Q1835" i="16" s="1"/>
  <c r="Q1764" i="16" a="1"/>
  <c r="Q1764" i="16" s="1"/>
  <c r="Q1703" i="16" a="1"/>
  <c r="Q1703" i="16" s="1"/>
  <c r="Q1639" i="16" a="1"/>
  <c r="Q1639" i="16" s="1"/>
  <c r="Q1572" i="16" a="1"/>
  <c r="Q1572" i="16" s="1"/>
  <c r="Q2043" i="16" a="1"/>
  <c r="Q2043" i="16" s="1"/>
  <c r="Q1983" i="16" a="1"/>
  <c r="Q1983" i="16" s="1"/>
  <c r="Q1925" i="16" a="1"/>
  <c r="Q1925" i="16" s="1"/>
  <c r="Q1864" i="16" a="1"/>
  <c r="Q1864" i="16" s="1"/>
  <c r="Q1806" i="16" a="1"/>
  <c r="Q1806" i="16" s="1"/>
  <c r="Q1732" i="16" a="1"/>
  <c r="Q1732" i="16" s="1"/>
  <c r="Q1668" i="16" a="1"/>
  <c r="Q1668" i="16" s="1"/>
  <c r="Q1604" i="16" a="1"/>
  <c r="Q1604" i="16" s="1"/>
  <c r="Q1418" i="16" a="1"/>
  <c r="Q1418" i="16" s="1"/>
  <c r="Q1357" i="16" a="1"/>
  <c r="Q1357" i="16" s="1"/>
  <c r="Q1291" i="16" a="1"/>
  <c r="Q1291" i="16" s="1"/>
  <c r="Q1222" i="16" a="1"/>
  <c r="Q1222" i="16" s="1"/>
  <c r="Q1158" i="16" a="1"/>
  <c r="Q1158" i="16" s="1"/>
  <c r="Q1097" i="16" a="1"/>
  <c r="Q1097" i="16" s="1"/>
  <c r="Q1571" i="16" a="1"/>
  <c r="Q1571" i="16" s="1"/>
  <c r="Q1507" i="16" a="1"/>
  <c r="Q1507" i="16" s="1"/>
  <c r="Q1439" i="16" a="1"/>
  <c r="Q1439" i="16" s="1"/>
  <c r="Q1378" i="16" a="1"/>
  <c r="Q1378" i="16" s="1"/>
  <c r="Q1320" i="16" a="1"/>
  <c r="Q1320" i="16" s="1"/>
  <c r="Q1256" i="16" a="1"/>
  <c r="Q1256" i="16" s="1"/>
  <c r="Q1195" i="16" a="1"/>
  <c r="Q1195" i="16" s="1"/>
  <c r="Q1131" i="16" a="1"/>
  <c r="Q1131" i="16" s="1"/>
  <c r="Q1073" i="16" a="1"/>
  <c r="Q1073" i="16" s="1"/>
  <c r="Q1536" i="16" a="1"/>
  <c r="Q1536" i="16" s="1"/>
  <c r="Q1470" i="16" a="1"/>
  <c r="Q1470" i="16" s="1"/>
  <c r="Q1404" i="16" a="1"/>
  <c r="Q1404" i="16" s="1"/>
  <c r="Q1333" i="16" a="1"/>
  <c r="Q1333" i="16" s="1"/>
  <c r="Q1269" i="16" a="1"/>
  <c r="Q1269" i="16" s="1"/>
  <c r="Q1208" i="16" a="1"/>
  <c r="Q1208" i="16" s="1"/>
  <c r="Q1144" i="16" a="1"/>
  <c r="Q1144" i="16" s="1"/>
  <c r="Q1078" i="16" a="1"/>
  <c r="Q1078" i="16" s="1"/>
  <c r="Q1459" i="16" a="1"/>
  <c r="Q1459" i="16" s="1"/>
  <c r="Q1401" i="16" a="1"/>
  <c r="Q1401" i="16" s="1"/>
  <c r="Q1343" i="16" a="1"/>
  <c r="Q1343" i="16" s="1"/>
  <c r="Q1274" i="16" a="1"/>
  <c r="Q1274" i="16" s="1"/>
  <c r="Q1205" i="16" a="1"/>
  <c r="Q1205" i="16" s="1"/>
  <c r="Q1141" i="16" a="1"/>
  <c r="Q1141" i="16" s="1"/>
  <c r="Q1075" i="16" a="1"/>
  <c r="Q1075" i="16" s="1"/>
  <c r="Q1538" i="16" a="1"/>
  <c r="Q1538" i="16" s="1"/>
  <c r="Q1464" i="16" a="1"/>
  <c r="Q1464" i="16" s="1"/>
  <c r="Q1398" i="16" a="1"/>
  <c r="Q1398" i="16" s="1"/>
  <c r="Q1340" i="16" a="1"/>
  <c r="Q1340" i="16" s="1"/>
  <c r="Q1279" i="16" a="1"/>
  <c r="Q1279" i="16" s="1"/>
  <c r="Q1218" i="16" a="1"/>
  <c r="Q1218" i="16" s="1"/>
  <c r="Q1154" i="16" a="1"/>
  <c r="Q1154" i="16" s="1"/>
  <c r="Q1088" i="16" a="1"/>
  <c r="Q1088" i="16" s="1"/>
  <c r="Q1551" i="16" a="1"/>
  <c r="Q1551" i="16" s="1"/>
  <c r="Q1490" i="16" a="1"/>
  <c r="Q1490" i="16" s="1"/>
  <c r="Q1427" i="16" a="1"/>
  <c r="Q1427" i="16" s="1"/>
  <c r="Q1358" i="16" a="1"/>
  <c r="Q1358" i="16" s="1"/>
  <c r="Q1292" i="16" a="1"/>
  <c r="Q1292" i="16" s="1"/>
  <c r="Q1223" i="16" a="1"/>
  <c r="Q1223" i="16" s="1"/>
  <c r="Q1159" i="16" a="1"/>
  <c r="Q1159" i="16" s="1"/>
  <c r="Q1098" i="16" a="1"/>
  <c r="Q1098" i="16" s="1"/>
  <c r="Q1564" i="16" a="1"/>
  <c r="Q1564" i="16" s="1"/>
  <c r="Q1503" i="16" a="1"/>
  <c r="Q1503" i="16" s="1"/>
  <c r="Q1432" i="16" a="1"/>
  <c r="Q1432" i="16" s="1"/>
  <c r="Q1371" i="16" a="1"/>
  <c r="Q1371" i="16" s="1"/>
  <c r="Q1305" i="16" a="1"/>
  <c r="Q1305" i="16" s="1"/>
  <c r="Q1244" i="16" a="1"/>
  <c r="Q1244" i="16" s="1"/>
  <c r="Q1180" i="16" a="1"/>
  <c r="Q1180" i="16" s="1"/>
  <c r="Q1116" i="16" a="1"/>
  <c r="Q1116" i="16" s="1"/>
  <c r="Q1036" i="16" a="1"/>
  <c r="Q1036" i="16" s="1"/>
  <c r="Q1513" i="16" a="1"/>
  <c r="Q1513" i="16" s="1"/>
  <c r="Q1445" i="16" a="1"/>
  <c r="Q1445" i="16" s="1"/>
  <c r="Q1376" i="16" a="1"/>
  <c r="Q1376" i="16" s="1"/>
  <c r="Q1310" i="16" a="1"/>
  <c r="Q1310" i="16" s="1"/>
  <c r="Q1246" i="16" a="1"/>
  <c r="Q1246" i="16" s="1"/>
  <c r="Q1185" i="16" a="1"/>
  <c r="Q1185" i="16" s="1"/>
  <c r="Q1121" i="16" a="1"/>
  <c r="Q1121" i="16" s="1"/>
  <c r="Q1014" i="16" a="1"/>
  <c r="Q1014" i="16" s="1"/>
  <c r="Q950" i="16" a="1"/>
  <c r="Q950" i="16" s="1"/>
  <c r="Q874" i="16" a="1"/>
  <c r="Q874" i="16" s="1"/>
  <c r="Q810" i="16" a="1"/>
  <c r="Q810" i="16" s="1"/>
  <c r="Q744" i="16" a="1"/>
  <c r="Q744" i="16" s="1"/>
  <c r="Q680" i="16" a="1"/>
  <c r="Q680" i="16" s="1"/>
  <c r="Q622" i="16" a="1"/>
  <c r="Q622" i="16" s="1"/>
  <c r="Q1035" i="16" a="1"/>
  <c r="Q1035" i="16" s="1"/>
  <c r="Q971" i="16" a="1"/>
  <c r="Q971" i="16" s="1"/>
  <c r="Q916" i="16" a="1"/>
  <c r="Q916" i="16" s="1"/>
  <c r="Q855" i="16" a="1"/>
  <c r="Q855" i="16" s="1"/>
  <c r="Q791" i="16" a="1"/>
  <c r="Q791" i="16" s="1"/>
  <c r="Q733" i="16" a="1"/>
  <c r="Q733" i="16" s="1"/>
  <c r="Q669" i="16" a="1"/>
  <c r="Q669" i="16" s="1"/>
  <c r="Q606" i="16" a="1"/>
  <c r="Q606" i="16" s="1"/>
  <c r="Q968" i="16" a="1"/>
  <c r="Q968" i="16" s="1"/>
  <c r="Q889" i="16" a="1"/>
  <c r="Q889" i="16" s="1"/>
  <c r="Q828" i="16" a="1"/>
  <c r="Q828" i="16" s="1"/>
  <c r="Q762" i="16" a="1"/>
  <c r="Q762" i="16" s="1"/>
  <c r="Q698" i="16" a="1"/>
  <c r="Q698" i="16" s="1"/>
  <c r="Q637" i="16" a="1"/>
  <c r="Q637" i="16" s="1"/>
  <c r="Q1037" i="16" a="1"/>
  <c r="Q1037" i="16" s="1"/>
  <c r="Q973" i="16" a="1"/>
  <c r="Q973" i="16" s="1"/>
  <c r="Q918" i="16" a="1"/>
  <c r="Q918" i="16" s="1"/>
  <c r="Q849" i="16" a="1"/>
  <c r="Q849" i="16" s="1"/>
  <c r="Q785" i="16" a="1"/>
  <c r="Q785" i="16" s="1"/>
  <c r="Q719" i="16" a="1"/>
  <c r="Q719" i="16" s="1"/>
  <c r="Q655" i="16" a="1"/>
  <c r="Q655" i="16" s="1"/>
  <c r="Q600" i="16" a="1"/>
  <c r="Q600" i="16" s="1"/>
  <c r="Q970" i="16" a="1"/>
  <c r="Q970" i="16" s="1"/>
  <c r="Q907" i="16" a="1"/>
  <c r="Q907" i="16" s="1"/>
  <c r="Q846" i="16" a="1"/>
  <c r="Q846" i="16" s="1"/>
  <c r="Q782" i="16" a="1"/>
  <c r="Q782" i="16" s="1"/>
  <c r="Q724" i="16" a="1"/>
  <c r="Q724" i="16" s="1"/>
  <c r="Q660" i="16" a="1"/>
  <c r="Q660" i="16" s="1"/>
  <c r="Q1055" i="16" a="1"/>
  <c r="Q1055" i="16" s="1"/>
  <c r="Q991" i="16" a="1"/>
  <c r="Q991" i="16" s="1"/>
  <c r="Q920" i="16" a="1"/>
  <c r="Q920" i="16" s="1"/>
  <c r="Q859" i="16" a="1"/>
  <c r="Q859" i="16" s="1"/>
  <c r="Q795" i="16" a="1"/>
  <c r="Q795" i="16" s="1"/>
  <c r="Q729" i="16" a="1"/>
  <c r="Q729" i="16" s="1"/>
  <c r="Q665" i="16" a="1"/>
  <c r="Q665" i="16" s="1"/>
  <c r="Q610" i="16" a="1"/>
  <c r="Q610" i="16" s="1"/>
  <c r="Q964" i="16" a="1"/>
  <c r="Q964" i="16" s="1"/>
  <c r="Q909" i="16" a="1"/>
  <c r="Q909" i="16" s="1"/>
  <c r="Q840" i="16" a="1"/>
  <c r="Q840" i="16" s="1"/>
  <c r="Q776" i="16" a="1"/>
  <c r="Q776" i="16" s="1"/>
  <c r="Q710" i="16" a="1"/>
  <c r="Q710" i="16" s="1"/>
  <c r="Q646" i="16" a="1"/>
  <c r="Q646" i="16" s="1"/>
  <c r="Q1065" i="16" a="1"/>
  <c r="Q1065" i="16" s="1"/>
  <c r="Q1001" i="16" a="1"/>
  <c r="Q1001" i="16" s="1"/>
  <c r="Q940" i="16" a="1"/>
  <c r="Q940" i="16" s="1"/>
  <c r="Q877" i="16" a="1"/>
  <c r="Q877" i="16" s="1"/>
  <c r="Q813" i="16" a="1"/>
  <c r="Q813" i="16" s="1"/>
  <c r="Q747" i="16" a="1"/>
  <c r="Q747" i="16" s="1"/>
  <c r="Q683" i="16" a="1"/>
  <c r="Q683" i="16" s="1"/>
  <c r="Q604" i="16" a="1"/>
  <c r="Q604" i="16" s="1"/>
  <c r="Q2495" i="16" a="1"/>
  <c r="Q2495" i="16" s="1"/>
  <c r="Q2436" i="16" a="1"/>
  <c r="Q2436" i="16" s="1"/>
  <c r="Q2522" i="16" a="1"/>
  <c r="Q2522" i="16" s="1"/>
  <c r="Q2484" i="16" a="1"/>
  <c r="Q2484" i="16" s="1"/>
  <c r="Q2306" i="16" a="1"/>
  <c r="Q2306" i="16" s="1"/>
  <c r="Q2505" i="16" a="1"/>
  <c r="Q2505" i="16" s="1"/>
  <c r="Q2441" i="16" a="1"/>
  <c r="Q2441" i="16" s="1"/>
  <c r="Q1914" i="16" a="1"/>
  <c r="Q1914" i="16" s="1"/>
  <c r="Q2510" i="16" a="1"/>
  <c r="Q2510" i="16" s="1"/>
  <c r="Q2446" i="16" a="1"/>
  <c r="Q2446" i="16" s="1"/>
  <c r="Q2162" i="16" a="1"/>
  <c r="Q2162" i="16" s="1"/>
  <c r="Q2491" i="16" a="1"/>
  <c r="Q2491" i="16" s="1"/>
  <c r="Q2380" i="16" a="1"/>
  <c r="Q2380" i="16" s="1"/>
  <c r="Q2498" i="16" a="1"/>
  <c r="Q2498" i="16" s="1"/>
  <c r="Q2472" i="16" a="1"/>
  <c r="Q2472" i="16" s="1"/>
  <c r="Q2146" i="16" a="1"/>
  <c r="Q2146" i="16" s="1"/>
  <c r="Q2409" i="16" a="1"/>
  <c r="Q2409" i="16" s="1"/>
  <c r="Q2493" i="16" a="1"/>
  <c r="Q2493" i="16" s="1"/>
  <c r="Q2417" i="16" a="1"/>
  <c r="Q2417" i="16" s="1"/>
  <c r="Q2393" i="16" a="1"/>
  <c r="Q2393" i="16" s="1"/>
  <c r="Q2335" i="16" a="1"/>
  <c r="Q2335" i="16" s="1"/>
  <c r="Q2271" i="16" a="1"/>
  <c r="Q2271" i="16" s="1"/>
  <c r="Q2207" i="16" a="1"/>
  <c r="Q2207" i="16" s="1"/>
  <c r="Q2143" i="16" a="1"/>
  <c r="Q2143" i="16" s="1"/>
  <c r="Q2069" i="16" a="1"/>
  <c r="Q2069" i="16" s="1"/>
  <c r="Q1673" i="16" a="1"/>
  <c r="Q1673" i="16" s="1"/>
  <c r="Q2398" i="16" a="1"/>
  <c r="Q2398" i="16" s="1"/>
  <c r="Q2332" i="16" a="1"/>
  <c r="Q2332" i="16" s="1"/>
  <c r="Q2268" i="16" a="1"/>
  <c r="Q2268" i="16" s="1"/>
  <c r="Q2204" i="16" a="1"/>
  <c r="Q2204" i="16" s="1"/>
  <c r="Q2140" i="16" a="1"/>
  <c r="Q2140" i="16" s="1"/>
  <c r="Q2075" i="16" a="1"/>
  <c r="Q2075" i="16" s="1"/>
  <c r="Q2424" i="16" a="1"/>
  <c r="Q2424" i="16" s="1"/>
  <c r="Q2353" i="16" a="1"/>
  <c r="Q2353" i="16" s="1"/>
  <c r="Q2289" i="16" a="1"/>
  <c r="Q2289" i="16" s="1"/>
  <c r="Q2225" i="16" a="1"/>
  <c r="Q2225" i="16" s="1"/>
  <c r="Q2161" i="16" a="1"/>
  <c r="Q2161" i="16" s="1"/>
  <c r="Q2097" i="16" a="1"/>
  <c r="Q2097" i="16" s="1"/>
  <c r="Q1721" i="16" a="1"/>
  <c r="Q1721" i="16" s="1"/>
  <c r="Q2400" i="16" a="1"/>
  <c r="Q2400" i="16" s="1"/>
  <c r="Q2342" i="16" a="1"/>
  <c r="Q2342" i="16" s="1"/>
  <c r="Q2278" i="16" a="1"/>
  <c r="Q2278" i="16" s="1"/>
  <c r="Q2214" i="16" a="1"/>
  <c r="Q2214" i="16" s="1"/>
  <c r="Q2150" i="16" a="1"/>
  <c r="Q2150" i="16" s="1"/>
  <c r="Q2086" i="16" a="1"/>
  <c r="Q2086" i="16" s="1"/>
  <c r="Q1795" i="16" a="1"/>
  <c r="Q1795" i="16" s="1"/>
  <c r="Q2410" i="16" a="1"/>
  <c r="Q2410" i="16" s="1"/>
  <c r="Q2339" i="16" a="1"/>
  <c r="Q2339" i="16" s="1"/>
  <c r="Q2275" i="16" a="1"/>
  <c r="Q2275" i="16" s="1"/>
  <c r="Q2211" i="16" a="1"/>
  <c r="Q2211" i="16" s="1"/>
  <c r="Q2147" i="16" a="1"/>
  <c r="Q2147" i="16" s="1"/>
  <c r="Q2083" i="16" a="1"/>
  <c r="Q2083" i="16" s="1"/>
  <c r="Q1885" i="16" a="1"/>
  <c r="Q1885" i="16" s="1"/>
  <c r="Q2407" i="16" a="1"/>
  <c r="Q2407" i="16" s="1"/>
  <c r="Q2344" i="16" a="1"/>
  <c r="Q2344" i="16" s="1"/>
  <c r="Q2280" i="16" a="1"/>
  <c r="Q2280" i="16" s="1"/>
  <c r="Q2216" i="16" a="1"/>
  <c r="Q2216" i="16" s="1"/>
  <c r="Q2152" i="16" a="1"/>
  <c r="Q2152" i="16" s="1"/>
  <c r="Q2088" i="16" a="1"/>
  <c r="Q2088" i="16" s="1"/>
  <c r="Q1518" i="16" a="1"/>
  <c r="Q1518" i="16" s="1"/>
  <c r="Q2375" i="16" a="1"/>
  <c r="Q2375" i="16" s="1"/>
  <c r="Q2309" i="16" a="1"/>
  <c r="Q2309" i="16" s="1"/>
  <c r="Q2245" i="16" a="1"/>
  <c r="Q2245" i="16" s="1"/>
  <c r="Q2181" i="16" a="1"/>
  <c r="Q2181" i="16" s="1"/>
  <c r="Q2117" i="16" a="1"/>
  <c r="Q2117" i="16" s="1"/>
  <c r="Q1790" i="16" a="1"/>
  <c r="Q1790" i="16" s="1"/>
  <c r="Q2024" i="16" a="1"/>
  <c r="Q2024" i="16" s="1"/>
  <c r="Q1959" i="16" a="1"/>
  <c r="Q1959" i="16" s="1"/>
  <c r="Q1895" i="16" a="1"/>
  <c r="Q1895" i="16" s="1"/>
  <c r="Q1834" i="16" a="1"/>
  <c r="Q1834" i="16" s="1"/>
  <c r="Q1771" i="16" a="1"/>
  <c r="Q1771" i="16" s="1"/>
  <c r="Q1702" i="16" a="1"/>
  <c r="Q1702" i="16" s="1"/>
  <c r="Q1638" i="16" a="1"/>
  <c r="Q1638" i="16" s="1"/>
  <c r="Q1557" i="16" a="1"/>
  <c r="Q1557" i="16" s="1"/>
  <c r="Q2016" i="16" a="1"/>
  <c r="Q2016" i="16" s="1"/>
  <c r="Q1940" i="16" a="1"/>
  <c r="Q1940" i="16" s="1"/>
  <c r="Q1871" i="16" a="1"/>
  <c r="Q1871" i="16" s="1"/>
  <c r="Q1810" i="16" a="1"/>
  <c r="Q1810" i="16" s="1"/>
  <c r="Q1747" i="16" a="1"/>
  <c r="Q1747" i="16" s="1"/>
  <c r="Q1683" i="16" a="1"/>
  <c r="Q1683" i="16" s="1"/>
  <c r="Q1619" i="16" a="1"/>
  <c r="Q1619" i="16" s="1"/>
  <c r="Q1489" i="16" a="1"/>
  <c r="Q1489" i="16" s="1"/>
  <c r="Q2026" i="16" a="1"/>
  <c r="Q2026" i="16" s="1"/>
  <c r="Q1966" i="16" a="1"/>
  <c r="Q1966" i="16" s="1"/>
  <c r="Q1905" i="16" a="1"/>
  <c r="Q1905" i="16" s="1"/>
  <c r="Q1844" i="16" a="1"/>
  <c r="Q1844" i="16" s="1"/>
  <c r="Q1781" i="16" a="1"/>
  <c r="Q1781" i="16" s="1"/>
  <c r="Q1720" i="16" a="1"/>
  <c r="Q1720" i="16" s="1"/>
  <c r="Q1656" i="16" a="1"/>
  <c r="Q1656" i="16" s="1"/>
  <c r="Q1592" i="16" a="1"/>
  <c r="Q1592" i="16" s="1"/>
  <c r="Q1455" i="16" a="1"/>
  <c r="Q1455" i="16" s="1"/>
  <c r="Q2023" i="16" a="1"/>
  <c r="Q2023" i="16" s="1"/>
  <c r="Q1963" i="16" a="1"/>
  <c r="Q1963" i="16" s="1"/>
  <c r="Q1902" i="16" a="1"/>
  <c r="Q1902" i="16" s="1"/>
  <c r="Q1841" i="16" a="1"/>
  <c r="Q1841" i="16" s="1"/>
  <c r="Q1778" i="16" a="1"/>
  <c r="Q1778" i="16" s="1"/>
  <c r="Q1709" i="16" a="1"/>
  <c r="Q1709" i="16" s="1"/>
  <c r="Q1645" i="16" a="1"/>
  <c r="Q1645" i="16" s="1"/>
  <c r="Q1581" i="16" a="1"/>
  <c r="Q1581" i="16" s="1"/>
  <c r="Q2041" i="16" a="1"/>
  <c r="Q2041" i="16" s="1"/>
  <c r="Q1973" i="16" a="1"/>
  <c r="Q1973" i="16" s="1"/>
  <c r="Q1907" i="16" a="1"/>
  <c r="Q1907" i="16" s="1"/>
  <c r="Q1838" i="16" a="1"/>
  <c r="Q1838" i="16" s="1"/>
  <c r="Q1775" i="16" a="1"/>
  <c r="Q1775" i="16" s="1"/>
  <c r="Q1714" i="16" a="1"/>
  <c r="Q1714" i="16" s="1"/>
  <c r="Q1650" i="16" a="1"/>
  <c r="Q1650" i="16" s="1"/>
  <c r="Q1586" i="16" a="1"/>
  <c r="Q1586" i="16" s="1"/>
  <c r="Q2012" i="16" a="1"/>
  <c r="Q2012" i="16" s="1"/>
  <c r="Q1952" i="16" a="1"/>
  <c r="Q1952" i="16" s="1"/>
  <c r="Q1891" i="16" a="1"/>
  <c r="Q1891" i="16" s="1"/>
  <c r="Q1822" i="16" a="1"/>
  <c r="Q1822" i="16" s="1"/>
  <c r="Q1756" i="16" a="1"/>
  <c r="Q1756" i="16" s="1"/>
  <c r="Q1695" i="16" a="1"/>
  <c r="Q1695" i="16" s="1"/>
  <c r="Q1631" i="16" a="1"/>
  <c r="Q1631" i="16" s="1"/>
  <c r="Q1558" i="16" a="1"/>
  <c r="Q1558" i="16" s="1"/>
  <c r="Q2035" i="16" a="1"/>
  <c r="Q2035" i="16" s="1"/>
  <c r="Q1975" i="16" a="1"/>
  <c r="Q1975" i="16" s="1"/>
  <c r="Q1917" i="16" a="1"/>
  <c r="Q1917" i="16" s="1"/>
  <c r="Q1856" i="16" a="1"/>
  <c r="Q1856" i="16" s="1"/>
  <c r="Q1798" i="16" a="1"/>
  <c r="Q1798" i="16" s="1"/>
  <c r="Q1724" i="16" a="1"/>
  <c r="Q1724" i="16" s="1"/>
  <c r="Q1660" i="16" a="1"/>
  <c r="Q1660" i="16" s="1"/>
  <c r="Q1596" i="16" a="1"/>
  <c r="Q1596" i="16" s="1"/>
  <c r="Q1410" i="16" a="1"/>
  <c r="Q1410" i="16" s="1"/>
  <c r="Q1352" i="16" a="1"/>
  <c r="Q1352" i="16" s="1"/>
  <c r="Q1283" i="16" a="1"/>
  <c r="Q1283" i="16" s="1"/>
  <c r="Q1214" i="16" a="1"/>
  <c r="Q1214" i="16" s="1"/>
  <c r="Q1150" i="16" a="1"/>
  <c r="Q1150" i="16" s="1"/>
  <c r="Q1084" i="16" a="1"/>
  <c r="Q1084" i="16" s="1"/>
  <c r="Q1563" i="16" a="1"/>
  <c r="Q1563" i="16" s="1"/>
  <c r="Q1502" i="16" a="1"/>
  <c r="Q1502" i="16" s="1"/>
  <c r="Q1431" i="16" a="1"/>
  <c r="Q1431" i="16" s="1"/>
  <c r="Q1370" i="16" a="1"/>
  <c r="Q1370" i="16" s="1"/>
  <c r="Q1312" i="16" a="1"/>
  <c r="Q1312" i="16" s="1"/>
  <c r="Q1248" i="16" a="1"/>
  <c r="Q1248" i="16" s="1"/>
  <c r="Q1187" i="16" a="1"/>
  <c r="Q1187" i="16" s="1"/>
  <c r="Q1123" i="16" a="1"/>
  <c r="Q1123" i="16" s="1"/>
  <c r="Q1070" i="16" a="1"/>
  <c r="Q1070" i="16" s="1"/>
  <c r="Q1528" i="16" a="1"/>
  <c r="Q1528" i="16" s="1"/>
  <c r="Q1462" i="16" a="1"/>
  <c r="Q1462" i="16" s="1"/>
  <c r="Q1396" i="16" a="1"/>
  <c r="Q1396" i="16" s="1"/>
  <c r="Q1325" i="16" a="1"/>
  <c r="Q1325" i="16" s="1"/>
  <c r="Q1261" i="16" a="1"/>
  <c r="Q1261" i="16" s="1"/>
  <c r="Q1200" i="16" a="1"/>
  <c r="Q1200" i="16" s="1"/>
  <c r="Q1136" i="16" a="1"/>
  <c r="Q1136" i="16" s="1"/>
  <c r="Q1060" i="16" a="1"/>
  <c r="Q1060" i="16" s="1"/>
  <c r="Q1454" i="16" a="1"/>
  <c r="Q1454" i="16" s="1"/>
  <c r="Q1393" i="16" a="1"/>
  <c r="Q1393" i="16" s="1"/>
  <c r="Q1330" i="16" a="1"/>
  <c r="Q1330" i="16" s="1"/>
  <c r="Q1266" i="16" a="1"/>
  <c r="Q1266" i="16" s="1"/>
  <c r="Q1197" i="16" a="1"/>
  <c r="Q1197" i="16" s="1"/>
  <c r="Q1133" i="16" a="1"/>
  <c r="Q1133" i="16" s="1"/>
  <c r="Q1066" i="16" a="1"/>
  <c r="Q1066" i="16" s="1"/>
  <c r="Q1530" i="16" a="1"/>
  <c r="Q1530" i="16" s="1"/>
  <c r="Q1456" i="16" a="1"/>
  <c r="Q1456" i="16" s="1"/>
  <c r="Q1390" i="16" a="1"/>
  <c r="Q1390" i="16" s="1"/>
  <c r="Q1335" i="16" a="1"/>
  <c r="Q1335" i="16" s="1"/>
  <c r="Q1271" i="16" a="1"/>
  <c r="Q1271" i="16" s="1"/>
  <c r="Q1210" i="16" a="1"/>
  <c r="Q1210" i="16" s="1"/>
  <c r="Q1146" i="16" a="1"/>
  <c r="Q1146" i="16" s="1"/>
  <c r="Q1080" i="16" a="1"/>
  <c r="Q1080" i="16" s="1"/>
  <c r="Q1543" i="16" a="1"/>
  <c r="Q1543" i="16" s="1"/>
  <c r="Q1482" i="16" a="1"/>
  <c r="Q1482" i="16" s="1"/>
  <c r="Q1419" i="16" a="1"/>
  <c r="Q1419" i="16" s="1"/>
  <c r="Q1345" i="16" a="1"/>
  <c r="Q1345" i="16" s="1"/>
  <c r="Q1284" i="16" a="1"/>
  <c r="Q1284" i="16" s="1"/>
  <c r="Q1215" i="16" a="1"/>
  <c r="Q1215" i="16" s="1"/>
  <c r="Q1151" i="16" a="1"/>
  <c r="Q1151" i="16" s="1"/>
  <c r="Q1090" i="16" a="1"/>
  <c r="Q1090" i="16" s="1"/>
  <c r="Q1556" i="16" a="1"/>
  <c r="Q1556" i="16" s="1"/>
  <c r="Q1495" i="16" a="1"/>
  <c r="Q1495" i="16" s="1"/>
  <c r="Q1424" i="16" a="1"/>
  <c r="Q1424" i="16" s="1"/>
  <c r="Q1363" i="16" a="1"/>
  <c r="Q1363" i="16" s="1"/>
  <c r="Q1297" i="16" a="1"/>
  <c r="Q1297" i="16" s="1"/>
  <c r="Q1236" i="16" a="1"/>
  <c r="Q1236" i="16" s="1"/>
  <c r="Q1172" i="16" a="1"/>
  <c r="Q1172" i="16" s="1"/>
  <c r="Q1108" i="16" a="1"/>
  <c r="Q1108" i="16" s="1"/>
  <c r="Q1569" i="16" a="1"/>
  <c r="Q1569" i="16" s="1"/>
  <c r="Q1500" i="16" a="1"/>
  <c r="Q1500" i="16" s="1"/>
  <c r="Q1437" i="16" a="1"/>
  <c r="Q1437" i="16" s="1"/>
  <c r="Q1368" i="16" a="1"/>
  <c r="Q1368" i="16" s="1"/>
  <c r="Q1302" i="16" a="1"/>
  <c r="Q1302" i="16" s="1"/>
  <c r="Q1241" i="16" a="1"/>
  <c r="Q1241" i="16" s="1"/>
  <c r="Q1177" i="16" a="1"/>
  <c r="Q1177" i="16" s="1"/>
  <c r="Q1113" i="16" a="1"/>
  <c r="Q1113" i="16" s="1"/>
  <c r="Q1006" i="16" a="1"/>
  <c r="Q1006" i="16" s="1"/>
  <c r="Q932" i="16" a="1"/>
  <c r="Q932" i="16" s="1"/>
  <c r="Q866" i="16" a="1"/>
  <c r="Q866" i="16" s="1"/>
  <c r="Q802" i="16" a="1"/>
  <c r="Q802" i="16" s="1"/>
  <c r="Q736" i="16" a="1"/>
  <c r="Q736" i="16" s="1"/>
  <c r="Q672" i="16" a="1"/>
  <c r="Q672" i="16" s="1"/>
  <c r="Q614" i="16" a="1"/>
  <c r="Q614" i="16" s="1"/>
  <c r="Q1027" i="16" a="1"/>
  <c r="Q1027" i="16" s="1"/>
  <c r="Q963" i="16" a="1"/>
  <c r="Q963" i="16" s="1"/>
  <c r="Q908" i="16" a="1"/>
  <c r="Q908" i="16" s="1"/>
  <c r="Q847" i="16" a="1"/>
  <c r="Q847" i="16" s="1"/>
  <c r="Q783" i="16" a="1"/>
  <c r="Q783" i="16" s="1"/>
  <c r="Q725" i="16" a="1"/>
  <c r="Q725" i="16" s="1"/>
  <c r="Q661" i="16" a="1"/>
  <c r="Q661" i="16" s="1"/>
  <c r="Q598" i="16" a="1"/>
  <c r="Q598" i="16" s="1"/>
  <c r="Q960" i="16" a="1"/>
  <c r="Q960" i="16" s="1"/>
  <c r="Q881" i="16" a="1"/>
  <c r="Q881" i="16" s="1"/>
  <c r="Q820" i="16" a="1"/>
  <c r="Q820" i="16" s="1"/>
  <c r="Q754" i="16" a="1"/>
  <c r="Q754" i="16" s="1"/>
  <c r="Q690" i="16" a="1"/>
  <c r="Q690" i="16" s="1"/>
  <c r="Q624" i="16" a="1"/>
  <c r="Q624" i="16" s="1"/>
  <c r="Q1029" i="16" a="1"/>
  <c r="Q1029" i="16" s="1"/>
  <c r="Q965" i="16" a="1"/>
  <c r="Q965" i="16" s="1"/>
  <c r="Q910" i="16" a="1"/>
  <c r="Q910" i="16" s="1"/>
  <c r="Q841" i="16" a="1"/>
  <c r="Q841" i="16" s="1"/>
  <c r="Q777" i="16" a="1"/>
  <c r="Q777" i="16" s="1"/>
  <c r="Q711" i="16" a="1"/>
  <c r="Q711" i="16" s="1"/>
  <c r="Q647" i="16" a="1"/>
  <c r="Q647" i="16" s="1"/>
  <c r="Q1026" i="16" a="1"/>
  <c r="Q1026" i="16" s="1"/>
  <c r="Q962" i="16" a="1"/>
  <c r="Q962" i="16" s="1"/>
  <c r="Q899" i="16" a="1"/>
  <c r="Q899" i="16" s="1"/>
  <c r="Q838" i="16" a="1"/>
  <c r="Q838" i="16" s="1"/>
  <c r="Q774" i="16" a="1"/>
  <c r="Q774" i="16" s="1"/>
  <c r="Q716" i="16" a="1"/>
  <c r="Q716" i="16" s="1"/>
  <c r="Q652" i="16" a="1"/>
  <c r="Q652" i="16" s="1"/>
  <c r="Q1047" i="16" a="1"/>
  <c r="Q1047" i="16" s="1"/>
  <c r="Q983" i="16" a="1"/>
  <c r="Q983" i="16" s="1"/>
  <c r="Q912" i="16" a="1"/>
  <c r="Q912" i="16" s="1"/>
  <c r="Q851" i="16" a="1"/>
  <c r="Q851" i="16" s="1"/>
  <c r="Q787" i="16" a="1"/>
  <c r="Q787" i="16" s="1"/>
  <c r="Q721" i="16" a="1"/>
  <c r="Q721" i="16" s="1"/>
  <c r="Q657" i="16" a="1"/>
  <c r="Q657" i="16" s="1"/>
  <c r="Q602" i="16" a="1"/>
  <c r="Q602" i="16" s="1"/>
  <c r="Q956" i="16" a="1"/>
  <c r="Q956" i="16" s="1"/>
  <c r="Q901" i="16" a="1"/>
  <c r="Q901" i="16" s="1"/>
  <c r="Q832" i="16" a="1"/>
  <c r="Q832" i="16" s="1"/>
  <c r="Q766" i="16" a="1"/>
  <c r="Q766" i="16" s="1"/>
  <c r="Q702" i="16" a="1"/>
  <c r="Q702" i="16" s="1"/>
  <c r="Q641" i="16" a="1"/>
  <c r="Q641" i="16" s="1"/>
  <c r="Q1057" i="16" a="1"/>
  <c r="Q1057" i="16" s="1"/>
  <c r="Q993" i="16" a="1"/>
  <c r="Q993" i="16" s="1"/>
  <c r="Q935" i="16" a="1"/>
  <c r="Q935" i="16" s="1"/>
  <c r="Q869" i="16" a="1"/>
  <c r="Q869" i="16" s="1"/>
  <c r="Q805" i="16" a="1"/>
  <c r="Q805" i="16" s="1"/>
  <c r="Q739" i="16" a="1"/>
  <c r="Q739" i="16" s="1"/>
  <c r="Q675" i="16" a="1"/>
  <c r="Q675" i="16" s="1"/>
  <c r="Q283" i="16" a="1"/>
  <c r="Q283" i="16" s="1"/>
  <c r="Q282" i="16" a="1"/>
  <c r="Q282" i="16" s="1"/>
  <c r="Q287" i="16" a="1"/>
  <c r="Q287" i="16" s="1"/>
  <c r="Q277" i="16" a="1"/>
  <c r="Q277" i="16" s="1"/>
  <c r="Q268" i="16" a="1"/>
  <c r="Q268" i="16" s="1"/>
  <c r="Q293" i="16" a="1"/>
  <c r="Q293" i="16" s="1"/>
  <c r="Q530" i="16" a="1"/>
  <c r="Q530" i="16" s="1"/>
  <c r="Q522" i="16" a="1"/>
  <c r="Q522" i="16" s="1"/>
  <c r="Q514" i="16" a="1"/>
  <c r="Q514" i="16" s="1"/>
  <c r="Q506" i="16" a="1"/>
  <c r="Q506" i="16" s="1"/>
  <c r="Q405" i="16" a="1"/>
  <c r="Q405" i="16" s="1"/>
  <c r="Q397" i="16" a="1"/>
  <c r="Q397" i="16" s="1"/>
  <c r="Q389" i="16" a="1"/>
  <c r="Q389" i="16" s="1"/>
  <c r="Q381" i="16" a="1"/>
  <c r="Q381" i="16" s="1"/>
  <c r="Q373" i="16" a="1"/>
  <c r="Q373" i="16" s="1"/>
  <c r="Q365" i="16" a="1"/>
  <c r="Q365" i="16" s="1"/>
  <c r="Q357" i="16" a="1"/>
  <c r="Q357" i="16" s="1"/>
  <c r="Q349" i="16" a="1"/>
  <c r="Q349" i="16" s="1"/>
  <c r="Q341" i="16" a="1"/>
  <c r="Q341" i="16" s="1"/>
  <c r="Q333" i="16" a="1"/>
  <c r="Q333" i="16" s="1"/>
  <c r="Q325" i="16" a="1"/>
  <c r="Q325" i="16" s="1"/>
  <c r="Q442" i="16" a="1"/>
  <c r="Q442" i="16" s="1"/>
  <c r="Q433" i="16" a="1"/>
  <c r="Q433" i="16" s="1"/>
  <c r="Q428" i="16" a="1"/>
  <c r="Q428" i="16" s="1"/>
  <c r="Q414" i="16" a="1"/>
  <c r="Q414" i="16" s="1"/>
  <c r="Q410" i="16" a="1"/>
  <c r="Q410" i="16" s="1"/>
  <c r="Q286" i="16" a="1"/>
  <c r="Q286" i="16" s="1"/>
  <c r="Q291" i="16" a="1"/>
  <c r="Q291" i="16" s="1"/>
  <c r="Q316" i="16" a="1"/>
  <c r="Q316" i="16" s="1"/>
  <c r="Q279" i="16" a="1"/>
  <c r="Q279" i="16" s="1"/>
  <c r="Q270" i="16" a="1"/>
  <c r="Q270" i="16" s="1"/>
  <c r="Q301" i="16" a="1"/>
  <c r="Q301" i="16" s="1"/>
  <c r="Q288" i="16" a="1"/>
  <c r="Q288" i="16" s="1"/>
  <c r="Q529" i="16" a="1"/>
  <c r="Q529" i="16" s="1"/>
  <c r="Q521" i="16" a="1"/>
  <c r="Q521" i="16" s="1"/>
  <c r="Q513" i="16" a="1"/>
  <c r="Q513" i="16" s="1"/>
  <c r="Q505" i="16" a="1"/>
  <c r="Q505" i="16" s="1"/>
  <c r="Q404" i="16" a="1"/>
  <c r="Q404" i="16" s="1"/>
  <c r="Q396" i="16" a="1"/>
  <c r="Q396" i="16" s="1"/>
  <c r="Q388" i="16" a="1"/>
  <c r="Q388" i="16" s="1"/>
  <c r="Q380" i="16" a="1"/>
  <c r="Q380" i="16" s="1"/>
  <c r="Q372" i="16" a="1"/>
  <c r="Q372" i="16" s="1"/>
  <c r="Q364" i="16" a="1"/>
  <c r="Q364" i="16" s="1"/>
  <c r="Q356" i="16" a="1"/>
  <c r="Q356" i="16" s="1"/>
  <c r="Q348" i="16" a="1"/>
  <c r="Q348" i="16" s="1"/>
  <c r="Q340" i="16" a="1"/>
  <c r="Q340" i="16" s="1"/>
  <c r="Q332" i="16" a="1"/>
  <c r="Q332" i="16" s="1"/>
  <c r="Q324" i="16" a="1"/>
  <c r="Q324" i="16" s="1"/>
  <c r="Q437" i="16" a="1"/>
  <c r="Q437" i="16" s="1"/>
  <c r="Q432" i="16" a="1"/>
  <c r="Q432" i="16" s="1"/>
  <c r="Q427" i="16" a="1"/>
  <c r="Q427" i="16" s="1"/>
  <c r="Q423" i="16" a="1"/>
  <c r="Q423" i="16" s="1"/>
  <c r="Q418" i="16" a="1"/>
  <c r="Q418" i="16" s="1"/>
  <c r="Q409" i="16" a="1"/>
  <c r="Q409" i="16" s="1"/>
  <c r="Q292" i="16" a="1"/>
  <c r="Q292" i="16" s="1"/>
  <c r="Q294" i="16" a="1"/>
  <c r="Q294" i="16" s="1"/>
  <c r="Q265" i="16" a="1"/>
  <c r="Q265" i="16" s="1"/>
  <c r="Q281" i="16" a="1"/>
  <c r="Q281" i="16" s="1"/>
  <c r="Q272" i="16" a="1"/>
  <c r="Q272" i="16" s="1"/>
  <c r="Q309" i="16" a="1"/>
  <c r="Q309" i="16" s="1"/>
  <c r="Q296" i="16" a="1"/>
  <c r="Q296" i="16" s="1"/>
  <c r="Q536" i="16" a="1"/>
  <c r="Q536" i="16" s="1"/>
  <c r="Q528" i="16" a="1"/>
  <c r="Q528" i="16" s="1"/>
  <c r="Q520" i="16" a="1"/>
  <c r="Q520" i="16" s="1"/>
  <c r="Q512" i="16" a="1"/>
  <c r="Q512" i="16" s="1"/>
  <c r="Q504" i="16" a="1"/>
  <c r="Q504" i="16" s="1"/>
  <c r="Q403" i="16" a="1"/>
  <c r="Q403" i="16" s="1"/>
  <c r="Q395" i="16" a="1"/>
  <c r="Q395" i="16" s="1"/>
  <c r="Q387" i="16" a="1"/>
  <c r="Q387" i="16" s="1"/>
  <c r="Q379" i="16" a="1"/>
  <c r="Q379" i="16" s="1"/>
  <c r="Q371" i="16" a="1"/>
  <c r="Q371" i="16" s="1"/>
  <c r="Q363" i="16" a="1"/>
  <c r="Q363" i="16" s="1"/>
  <c r="Q355" i="16" a="1"/>
  <c r="Q355" i="16" s="1"/>
  <c r="Q347" i="16" a="1"/>
  <c r="Q347" i="16" s="1"/>
  <c r="Q339" i="16" a="1"/>
  <c r="Q339" i="16" s="1"/>
  <c r="Q331" i="16" a="1"/>
  <c r="Q331" i="16" s="1"/>
  <c r="Q323" i="16" a="1"/>
  <c r="Q323" i="16" s="1"/>
  <c r="Q441" i="16" a="1"/>
  <c r="Q441" i="16" s="1"/>
  <c r="Q436" i="16" a="1"/>
  <c r="Q436" i="16" s="1"/>
  <c r="Q422" i="16" a="1"/>
  <c r="Q422" i="16" s="1"/>
  <c r="Q413" i="16" a="1"/>
  <c r="Q413" i="16" s="1"/>
  <c r="Q295" i="16" a="1"/>
  <c r="Q295" i="16" s="1"/>
  <c r="Q299" i="16" a="1"/>
  <c r="Q299" i="16" s="1"/>
  <c r="Q307" i="16" a="1"/>
  <c r="Q307" i="16" s="1"/>
  <c r="Q267" i="16" a="1"/>
  <c r="Q267" i="16" s="1"/>
  <c r="Q289" i="16" a="1"/>
  <c r="Q289" i="16" s="1"/>
  <c r="Q298" i="16" a="1"/>
  <c r="Q298" i="16" s="1"/>
  <c r="Q274" i="16" a="1"/>
  <c r="Q274" i="16" s="1"/>
  <c r="Q317" i="16" a="1"/>
  <c r="Q317" i="16" s="1"/>
  <c r="Q304" i="16" a="1"/>
  <c r="Q304" i="16" s="1"/>
  <c r="Q535" i="16" a="1"/>
  <c r="Q535" i="16" s="1"/>
  <c r="Q527" i="16" a="1"/>
  <c r="Q527" i="16" s="1"/>
  <c r="Q519" i="16" a="1"/>
  <c r="Q519" i="16" s="1"/>
  <c r="Q511" i="16" a="1"/>
  <c r="Q511" i="16" s="1"/>
  <c r="Q503" i="16" a="1"/>
  <c r="Q503" i="16" s="1"/>
  <c r="Q402" i="16" a="1"/>
  <c r="Q402" i="16" s="1"/>
  <c r="Q394" i="16" a="1"/>
  <c r="Q394" i="16" s="1"/>
  <c r="Q386" i="16" a="1"/>
  <c r="Q386" i="16" s="1"/>
  <c r="Q378" i="16" a="1"/>
  <c r="Q378" i="16" s="1"/>
  <c r="Q370" i="16" a="1"/>
  <c r="Q370" i="16" s="1"/>
  <c r="Q362" i="16" a="1"/>
  <c r="Q362" i="16" s="1"/>
  <c r="Q354" i="16" a="1"/>
  <c r="Q354" i="16" s="1"/>
  <c r="Q346" i="16" a="1"/>
  <c r="Q346" i="16" s="1"/>
  <c r="Q338" i="16" a="1"/>
  <c r="Q338" i="16" s="1"/>
  <c r="Q330" i="16" a="1"/>
  <c r="Q330" i="16" s="1"/>
  <c r="Q445" i="16" a="1"/>
  <c r="Q445" i="16" s="1"/>
  <c r="Q431" i="16" a="1"/>
  <c r="Q431" i="16" s="1"/>
  <c r="Q426" i="16" a="1"/>
  <c r="Q426" i="16" s="1"/>
  <c r="Q417" i="16" a="1"/>
  <c r="Q417" i="16" s="1"/>
  <c r="Q308" i="16" a="1"/>
  <c r="Q308" i="16" s="1"/>
  <c r="Q302" i="16" a="1"/>
  <c r="Q302" i="16" s="1"/>
  <c r="Q290" i="16" a="1"/>
  <c r="Q290" i="16" s="1"/>
  <c r="Q310" i="16" a="1"/>
  <c r="Q310" i="16" s="1"/>
  <c r="Q269" i="16" a="1"/>
  <c r="Q269" i="16" s="1"/>
  <c r="Q297" i="16" a="1"/>
  <c r="Q297" i="16" s="1"/>
  <c r="Q306" i="16" a="1"/>
  <c r="Q306" i="16" s="1"/>
  <c r="Q276" i="16" a="1"/>
  <c r="Q276" i="16" s="1"/>
  <c r="Q312" i="16" a="1"/>
  <c r="Q312" i="16" s="1"/>
  <c r="Q534" i="16" a="1"/>
  <c r="Q534" i="16" s="1"/>
  <c r="Q526" i="16" a="1"/>
  <c r="Q526" i="16" s="1"/>
  <c r="Q518" i="16" a="1"/>
  <c r="Q518" i="16" s="1"/>
  <c r="Q510" i="16" a="1"/>
  <c r="Q510" i="16" s="1"/>
  <c r="Q502" i="16" a="1"/>
  <c r="Q502" i="16" s="1"/>
  <c r="Q401" i="16" a="1"/>
  <c r="Q401" i="16" s="1"/>
  <c r="Q393" i="16" a="1"/>
  <c r="Q393" i="16" s="1"/>
  <c r="Q385" i="16" a="1"/>
  <c r="Q385" i="16" s="1"/>
  <c r="Q377" i="16" a="1"/>
  <c r="Q377" i="16" s="1"/>
  <c r="Q369" i="16" a="1"/>
  <c r="Q369" i="16" s="1"/>
  <c r="Q361" i="16" a="1"/>
  <c r="Q361" i="16" s="1"/>
  <c r="Q353" i="16" a="1"/>
  <c r="Q353" i="16" s="1"/>
  <c r="Q345" i="16" a="1"/>
  <c r="Q345" i="16" s="1"/>
  <c r="Q337" i="16" a="1"/>
  <c r="Q337" i="16" s="1"/>
  <c r="Q329" i="16" a="1"/>
  <c r="Q329" i="16" s="1"/>
  <c r="Q440" i="16" a="1"/>
  <c r="Q440" i="16" s="1"/>
  <c r="Q430" i="16" a="1"/>
  <c r="Q430" i="16" s="1"/>
  <c r="Q421" i="16" a="1"/>
  <c r="Q421" i="16" s="1"/>
  <c r="Q412" i="16" a="1"/>
  <c r="Q412" i="16" s="1"/>
  <c r="Q311" i="16" a="1"/>
  <c r="Q311" i="16" s="1"/>
  <c r="Q315" i="16" a="1"/>
  <c r="Q315" i="16" s="1"/>
  <c r="Q300" i="16" a="1"/>
  <c r="Q300" i="16" s="1"/>
  <c r="Q284" i="16" a="1"/>
  <c r="Q284" i="16" s="1"/>
  <c r="Q271" i="16" a="1"/>
  <c r="Q271" i="16" s="1"/>
  <c r="Q305" i="16" a="1"/>
  <c r="Q305" i="16" s="1"/>
  <c r="Q314" i="16" a="1"/>
  <c r="Q314" i="16" s="1"/>
  <c r="Q278" i="16" a="1"/>
  <c r="Q278" i="16" s="1"/>
  <c r="Q320" i="16" a="1"/>
  <c r="Q320" i="16" s="1"/>
  <c r="Q533" i="16" a="1"/>
  <c r="Q533" i="16" s="1"/>
  <c r="Q525" i="16" a="1"/>
  <c r="Q525" i="16" s="1"/>
  <c r="Q517" i="16" a="1"/>
  <c r="Q517" i="16" s="1"/>
  <c r="Q509" i="16" a="1"/>
  <c r="Q509" i="16" s="1"/>
  <c r="Q501" i="16" a="1"/>
  <c r="Q501" i="16" s="1"/>
  <c r="Q400" i="16" a="1"/>
  <c r="Q400" i="16" s="1"/>
  <c r="Q392" i="16" a="1"/>
  <c r="Q392" i="16" s="1"/>
  <c r="Q384" i="16" a="1"/>
  <c r="Q384" i="16" s="1"/>
  <c r="Q376" i="16" a="1"/>
  <c r="Q376" i="16" s="1"/>
  <c r="Q368" i="16" a="1"/>
  <c r="Q368" i="16" s="1"/>
  <c r="Q360" i="16" a="1"/>
  <c r="Q360" i="16" s="1"/>
  <c r="Q352" i="16" a="1"/>
  <c r="Q352" i="16" s="1"/>
  <c r="Q344" i="16" a="1"/>
  <c r="Q344" i="16" s="1"/>
  <c r="Q336" i="16" a="1"/>
  <c r="Q336" i="16" s="1"/>
  <c r="Q328" i="16" a="1"/>
  <c r="Q328" i="16" s="1"/>
  <c r="Q444" i="16" a="1"/>
  <c r="Q444" i="16" s="1"/>
  <c r="Q435" i="16" a="1"/>
  <c r="Q435" i="16" s="1"/>
  <c r="Q425" i="16" a="1"/>
  <c r="Q425" i="16" s="1"/>
  <c r="Q416" i="16" a="1"/>
  <c r="Q416" i="16" s="1"/>
  <c r="Q408" i="16" a="1"/>
  <c r="Q408" i="16" s="1"/>
  <c r="Q318" i="16" a="1"/>
  <c r="Q318" i="16" s="1"/>
  <c r="Q303" i="16" a="1"/>
  <c r="Q303" i="16" s="1"/>
  <c r="Q319" i="16" a="1"/>
  <c r="Q319" i="16" s="1"/>
  <c r="Q273" i="16" a="1"/>
  <c r="Q273" i="16" s="1"/>
  <c r="Q313" i="16" a="1"/>
  <c r="Q313" i="16" s="1"/>
  <c r="Q322" i="16" a="1"/>
  <c r="Q322" i="16" s="1"/>
  <c r="Q280" i="16" a="1"/>
  <c r="Q280" i="16" s="1"/>
  <c r="Q532" i="16" a="1"/>
  <c r="Q532" i="16" s="1"/>
  <c r="Q524" i="16" a="1"/>
  <c r="Q524" i="16" s="1"/>
  <c r="Q516" i="16" a="1"/>
  <c r="Q516" i="16" s="1"/>
  <c r="Q508" i="16" a="1"/>
  <c r="Q508" i="16" s="1"/>
  <c r="Q407" i="16" a="1"/>
  <c r="Q407" i="16" s="1"/>
  <c r="Q399" i="16" a="1"/>
  <c r="Q399" i="16" s="1"/>
  <c r="Q391" i="16" a="1"/>
  <c r="Q391" i="16" s="1"/>
  <c r="Q383" i="16" a="1"/>
  <c r="Q383" i="16" s="1"/>
  <c r="Q375" i="16" a="1"/>
  <c r="Q375" i="16" s="1"/>
  <c r="Q367" i="16" a="1"/>
  <c r="Q367" i="16" s="1"/>
  <c r="Q359" i="16" a="1"/>
  <c r="Q359" i="16" s="1"/>
  <c r="Q351" i="16" a="1"/>
  <c r="Q351" i="16" s="1"/>
  <c r="Q343" i="16" a="1"/>
  <c r="Q343" i="16" s="1"/>
  <c r="Q335" i="16" a="1"/>
  <c r="Q335" i="16" s="1"/>
  <c r="Q327" i="16" a="1"/>
  <c r="Q327" i="16" s="1"/>
  <c r="Q439" i="16" a="1"/>
  <c r="Q439" i="16" s="1"/>
  <c r="Q434" i="16" a="1"/>
  <c r="Q434" i="16" s="1"/>
  <c r="Q429" i="16" a="1"/>
  <c r="Q429" i="16" s="1"/>
  <c r="Q424" i="16" a="1"/>
  <c r="Q424" i="16" s="1"/>
  <c r="Q420" i="16" a="1"/>
  <c r="Q420" i="16" s="1"/>
  <c r="Q415" i="16" a="1"/>
  <c r="Q415" i="16" s="1"/>
  <c r="Q411" i="16" a="1"/>
  <c r="Q411" i="16" s="1"/>
  <c r="Q275" i="16" a="1"/>
  <c r="Q275" i="16" s="1"/>
  <c r="Q321" i="16" a="1"/>
  <c r="Q321" i="16" s="1"/>
  <c r="Q266" i="16" a="1"/>
  <c r="Q266" i="16" s="1"/>
  <c r="Q285" i="16" a="1"/>
  <c r="Q285" i="16" s="1"/>
  <c r="Q531" i="16" a="1"/>
  <c r="Q531" i="16" s="1"/>
  <c r="Q523" i="16" a="1"/>
  <c r="Q523" i="16" s="1"/>
  <c r="Q515" i="16" a="1"/>
  <c r="Q515" i="16" s="1"/>
  <c r="Q507" i="16" a="1"/>
  <c r="Q507" i="16" s="1"/>
  <c r="Q406" i="16" a="1"/>
  <c r="Q406" i="16" s="1"/>
  <c r="Q398" i="16" a="1"/>
  <c r="Q398" i="16" s="1"/>
  <c r="Q390" i="16" a="1"/>
  <c r="Q390" i="16" s="1"/>
  <c r="Q382" i="16" a="1"/>
  <c r="Q382" i="16" s="1"/>
  <c r="Q374" i="16" a="1"/>
  <c r="Q374" i="16" s="1"/>
  <c r="Q366" i="16" a="1"/>
  <c r="Q366" i="16" s="1"/>
  <c r="Q358" i="16" a="1"/>
  <c r="Q358" i="16" s="1"/>
  <c r="Q350" i="16" a="1"/>
  <c r="Q350" i="16" s="1"/>
  <c r="Q342" i="16" a="1"/>
  <c r="Q342" i="16" s="1"/>
  <c r="Q334" i="16" a="1"/>
  <c r="Q334" i="16" s="1"/>
  <c r="Q326" i="16" a="1"/>
  <c r="Q326" i="16" s="1"/>
  <c r="Q443" i="16" a="1"/>
  <c r="Q443" i="16" s="1"/>
  <c r="Q438" i="16" a="1"/>
  <c r="Q438" i="16" s="1"/>
  <c r="Q419" i="16" a="1"/>
  <c r="Q419" i="16" s="1"/>
  <c r="P446" i="16"/>
  <c r="N70" i="20"/>
  <c r="N71" i="20"/>
  <c r="N63" i="20"/>
  <c r="N74" i="20"/>
  <c r="P537" i="16"/>
  <c r="U41" i="20"/>
  <c r="R41" i="20"/>
  <c r="Q537" i="16" l="1" a="1"/>
  <c r="Q537" i="16" s="1"/>
  <c r="Q446" i="16" a="1"/>
  <c r="Q446" i="16" s="1"/>
  <c r="P447" i="16"/>
  <c r="P538" i="16"/>
  <c r="R42" i="20"/>
  <c r="U42" i="20"/>
  <c r="Q447" i="16" l="1" a="1"/>
  <c r="Q447" i="16" s="1"/>
  <c r="Q538" i="16" a="1"/>
  <c r="Q538" i="16" s="1"/>
  <c r="P448" i="16"/>
  <c r="P539" i="16"/>
  <c r="R43" i="20"/>
  <c r="U43" i="20"/>
  <c r="Q448" i="16" l="1" a="1"/>
  <c r="Q448" i="16" s="1"/>
  <c r="Q539" i="16" a="1"/>
  <c r="Q539" i="16" s="1"/>
  <c r="P449" i="16"/>
  <c r="P540" i="16"/>
  <c r="R44" i="20"/>
  <c r="U44" i="20"/>
  <c r="Q449" i="16" l="1" a="1"/>
  <c r="Q449" i="16" s="1"/>
  <c r="Q540" i="16" a="1"/>
  <c r="Q540" i="16" s="1"/>
  <c r="P450" i="16"/>
  <c r="P541" i="16"/>
  <c r="U45" i="20"/>
  <c r="R45" i="20"/>
  <c r="Q541" i="16" l="1" a="1"/>
  <c r="Q541" i="16" s="1"/>
  <c r="Q450" i="16" a="1"/>
  <c r="Q450" i="16" s="1"/>
  <c r="P451" i="16"/>
  <c r="P542" i="16"/>
  <c r="R46" i="20"/>
  <c r="U46" i="20"/>
  <c r="Q451" i="16" l="1" a="1"/>
  <c r="Q451" i="16" s="1"/>
  <c r="Q542" i="16" a="1"/>
  <c r="Q542" i="16" s="1"/>
  <c r="P452" i="16"/>
  <c r="P543" i="16"/>
  <c r="R47" i="20"/>
  <c r="U47" i="20"/>
  <c r="Q452" i="16" l="1" a="1"/>
  <c r="Q452" i="16" s="1"/>
  <c r="Q543" i="16" a="1"/>
  <c r="Q543" i="16" s="1"/>
  <c r="P453" i="16"/>
  <c r="P544" i="16"/>
  <c r="R48" i="20"/>
  <c r="U48" i="20"/>
  <c r="Q544" i="16" l="1" a="1"/>
  <c r="Q544" i="16" s="1"/>
  <c r="Q453" i="16" a="1"/>
  <c r="Q453" i="16" s="1"/>
  <c r="P454" i="16"/>
  <c r="P545" i="16"/>
  <c r="U49" i="20"/>
  <c r="R49" i="20"/>
  <c r="Q454" i="16" l="1" a="1"/>
  <c r="Q454" i="16" s="1"/>
  <c r="Q545" i="16" a="1"/>
  <c r="Q545" i="16" s="1"/>
  <c r="P455" i="16"/>
  <c r="P546" i="16"/>
  <c r="R50" i="20"/>
  <c r="U50" i="20"/>
  <c r="Q455" i="16" l="1" a="1"/>
  <c r="Q455" i="16" s="1"/>
  <c r="Q546" i="16" a="1"/>
  <c r="Q546" i="16" s="1"/>
  <c r="P456" i="16"/>
  <c r="P547" i="16"/>
  <c r="R51" i="20"/>
  <c r="U51" i="20"/>
  <c r="Q456" i="16" l="1" a="1"/>
  <c r="Q456" i="16" s="1"/>
  <c r="Q547" i="16" a="1"/>
  <c r="Q547" i="16" s="1"/>
  <c r="P457" i="16"/>
  <c r="P548" i="16"/>
  <c r="R52" i="20"/>
  <c r="U52" i="20"/>
  <c r="Q457" i="16" l="1" a="1"/>
  <c r="Q457" i="16" s="1"/>
  <c r="Q548" i="16" a="1"/>
  <c r="Q548" i="16" s="1"/>
  <c r="P458" i="16"/>
  <c r="P549" i="16"/>
  <c r="U53" i="20"/>
  <c r="R53" i="20"/>
  <c r="Q458" i="16" l="1" a="1"/>
  <c r="Q458" i="16" s="1"/>
  <c r="Q549" i="16" a="1"/>
  <c r="Q549" i="16" s="1"/>
  <c r="P459" i="16"/>
  <c r="P550" i="16"/>
  <c r="R54" i="20"/>
  <c r="U54" i="20"/>
  <c r="Q550" i="16" l="1" a="1"/>
  <c r="Q550" i="16" s="1"/>
  <c r="Q459" i="16" a="1"/>
  <c r="Q459" i="16" s="1"/>
  <c r="P460" i="16"/>
  <c r="P551" i="16"/>
  <c r="U55" i="20"/>
  <c r="R55" i="20"/>
  <c r="Q551" i="16" l="1" a="1"/>
  <c r="Q551" i="16" s="1"/>
  <c r="Q460" i="16" a="1"/>
  <c r="Q460" i="16" s="1"/>
  <c r="P461" i="16"/>
  <c r="P552" i="16"/>
  <c r="R56" i="20"/>
  <c r="U56" i="20"/>
  <c r="Q552" i="16" l="1" a="1"/>
  <c r="Q552" i="16" s="1"/>
  <c r="Q461" i="16" a="1"/>
  <c r="Q461" i="16" s="1"/>
  <c r="P462" i="16"/>
  <c r="P553" i="16"/>
  <c r="U57" i="20"/>
  <c r="R57" i="20"/>
  <c r="Q462" i="16" l="1" a="1"/>
  <c r="Q462" i="16" s="1"/>
  <c r="Q553" i="16" a="1"/>
  <c r="Q553" i="16" s="1"/>
  <c r="P463" i="16"/>
  <c r="P554" i="16"/>
  <c r="R58" i="20"/>
  <c r="U58" i="20"/>
  <c r="Q463" i="16" l="1" a="1"/>
  <c r="Q463" i="16" s="1"/>
  <c r="Q554" i="16" a="1"/>
  <c r="Q554" i="16" s="1"/>
  <c r="P464" i="16"/>
  <c r="P555" i="16"/>
  <c r="R59" i="20"/>
  <c r="U59" i="20"/>
  <c r="Q464" i="16" l="1" a="1"/>
  <c r="Q464" i="16" s="1"/>
  <c r="Q555" i="16" a="1"/>
  <c r="Q555" i="16" s="1"/>
  <c r="P465" i="16"/>
  <c r="P556" i="16"/>
  <c r="R60" i="20"/>
  <c r="U60" i="20"/>
  <c r="U61" i="20"/>
  <c r="U62" i="20"/>
  <c r="R61" i="20"/>
  <c r="R62" i="20"/>
  <c r="Q556" i="16" l="1" a="1"/>
  <c r="Q556" i="16" s="1"/>
  <c r="Q465" i="16" a="1"/>
  <c r="Q465" i="16" s="1"/>
  <c r="P466" i="16"/>
  <c r="P557" i="16"/>
  <c r="U97" i="20"/>
  <c r="R97" i="20"/>
  <c r="G97" i="20"/>
  <c r="F97" i="20"/>
  <c r="Q466" i="16" l="1" a="1"/>
  <c r="Q466" i="16" s="1"/>
  <c r="Q557" i="16" a="1"/>
  <c r="Q557" i="16" s="1"/>
  <c r="P467" i="16"/>
  <c r="P558" i="16"/>
  <c r="R98" i="20"/>
  <c r="U98" i="20"/>
  <c r="F98" i="20"/>
  <c r="G98" i="20"/>
  <c r="Q467" i="16" l="1" a="1"/>
  <c r="Q467" i="16" s="1"/>
  <c r="Q558" i="16" a="1"/>
  <c r="Q558" i="16" s="1"/>
  <c r="P468" i="16"/>
  <c r="P559" i="16"/>
  <c r="H63" i="20"/>
  <c r="R63" i="20"/>
  <c r="U63" i="20"/>
  <c r="Q559" i="16" l="1" a="1"/>
  <c r="Q559" i="16" s="1"/>
  <c r="Q468" i="16" a="1"/>
  <c r="Q468" i="16" s="1"/>
  <c r="P469" i="16"/>
  <c r="P560" i="16"/>
  <c r="H64" i="20"/>
  <c r="R64" i="20"/>
  <c r="U64" i="20"/>
  <c r="O62" i="20"/>
  <c r="Q560" i="16" l="1" a="1"/>
  <c r="Q560" i="16" s="1"/>
  <c r="Q469" i="16" a="1"/>
  <c r="Q469" i="16" s="1"/>
  <c r="P470" i="16"/>
  <c r="P561" i="16"/>
  <c r="H65" i="20"/>
  <c r="R65" i="20"/>
  <c r="U65" i="20"/>
  <c r="O61" i="20"/>
  <c r="Q561" i="16" l="1" a="1"/>
  <c r="Q561" i="16" s="1"/>
  <c r="Q470" i="16" a="1"/>
  <c r="Q470" i="16" s="1"/>
  <c r="P471" i="16"/>
  <c r="P562" i="16"/>
  <c r="H66" i="20"/>
  <c r="R66" i="20"/>
  <c r="U66" i="20"/>
  <c r="C67" i="20"/>
  <c r="C66" i="20" s="1"/>
  <c r="C65" i="20" s="1"/>
  <c r="Q471" i="16" l="1" a="1"/>
  <c r="Q471" i="16" s="1"/>
  <c r="Q562" i="16" a="1"/>
  <c r="Q562" i="16" s="1"/>
  <c r="P472" i="16"/>
  <c r="P563" i="16"/>
  <c r="G66" i="20"/>
  <c r="F66" i="20"/>
  <c r="C64" i="20"/>
  <c r="Q264" i="16" s="1" a="1"/>
  <c r="Q264" i="16" s="1"/>
  <c r="O65" i="20"/>
  <c r="G65" i="20"/>
  <c r="F65" i="20"/>
  <c r="O66" i="20"/>
  <c r="H67" i="20"/>
  <c r="G67" i="20"/>
  <c r="U67" i="20"/>
  <c r="R67" i="20"/>
  <c r="C68" i="20"/>
  <c r="F67" i="20"/>
  <c r="O67" i="20"/>
  <c r="Q472" i="16" l="1" a="1"/>
  <c r="Q472" i="16" s="1"/>
  <c r="Q563" i="16" a="1"/>
  <c r="Q563" i="16" s="1"/>
  <c r="P473" i="16"/>
  <c r="P564" i="16"/>
  <c r="C63" i="20"/>
  <c r="O64" i="20"/>
  <c r="G64" i="20"/>
  <c r="F64" i="20"/>
  <c r="H68" i="20"/>
  <c r="O68" i="20"/>
  <c r="U68" i="20"/>
  <c r="F68" i="20"/>
  <c r="G68" i="20"/>
  <c r="R68" i="20"/>
  <c r="C69" i="20"/>
  <c r="Q261" i="16" l="1" a="1"/>
  <c r="Q261" i="16" s="1"/>
  <c r="Q258" i="16" a="1"/>
  <c r="Q258" i="16" s="1"/>
  <c r="Q263" i="16" a="1"/>
  <c r="Q263" i="16" s="1"/>
  <c r="Q253" i="16" a="1"/>
  <c r="Q253" i="16" s="1"/>
  <c r="Q255" i="16" a="1"/>
  <c r="Q255" i="16" s="1"/>
  <c r="Q259" i="16" a="1"/>
  <c r="Q259" i="16" s="1"/>
  <c r="Q256" i="16" a="1"/>
  <c r="Q256" i="16" s="1"/>
  <c r="Q260" i="16" a="1"/>
  <c r="Q260" i="16" s="1"/>
  <c r="Q249" i="16" a="1"/>
  <c r="Q249" i="16" s="1"/>
  <c r="Q251" i="16" a="1"/>
  <c r="Q251" i="16" s="1"/>
  <c r="Q262" i="16" a="1"/>
  <c r="Q262" i="16" s="1"/>
  <c r="Q248" i="16" a="1"/>
  <c r="Q248" i="16" s="1"/>
  <c r="Q252" i="16" a="1"/>
  <c r="Q252" i="16" s="1"/>
  <c r="Q254" i="16" a="1"/>
  <c r="Q254" i="16" s="1"/>
  <c r="Q247" i="16" a="1"/>
  <c r="Q247" i="16" s="1"/>
  <c r="Q257" i="16" a="1"/>
  <c r="Q257" i="16" s="1"/>
  <c r="Q250" i="16" a="1"/>
  <c r="Q250" i="16" s="1"/>
  <c r="Q473" i="16" a="1"/>
  <c r="Q473" i="16" s="1"/>
  <c r="Q564" i="16" a="1"/>
  <c r="Q564" i="16" s="1"/>
  <c r="P474" i="16"/>
  <c r="P565" i="16"/>
  <c r="F63" i="20"/>
  <c r="C62" i="20"/>
  <c r="O63" i="20"/>
  <c r="G63" i="20"/>
  <c r="H69" i="20"/>
  <c r="R69" i="20"/>
  <c r="C70" i="20"/>
  <c r="O69" i="20"/>
  <c r="U69" i="20"/>
  <c r="F69" i="20"/>
  <c r="G69" i="20"/>
  <c r="Q240" i="16" l="1" a="1"/>
  <c r="Q240" i="16" s="1"/>
  <c r="Q244" i="16" a="1"/>
  <c r="Q244" i="16" s="1"/>
  <c r="Q246" i="16" a="1"/>
  <c r="Q246" i="16" s="1"/>
  <c r="Q241" i="16" a="1"/>
  <c r="Q241" i="16" s="1"/>
  <c r="Q236" i="16" a="1"/>
  <c r="Q236" i="16" s="1"/>
  <c r="Q238" i="16" a="1"/>
  <c r="Q238" i="16" s="1"/>
  <c r="Q239" i="16" a="1"/>
  <c r="Q239" i="16" s="1"/>
  <c r="Q243" i="16" a="1"/>
  <c r="Q243" i="16" s="1"/>
  <c r="Q245" i="16" a="1"/>
  <c r="Q245" i="16" s="1"/>
  <c r="Q242" i="16" a="1"/>
  <c r="Q242" i="16" s="1"/>
  <c r="Q237" i="16" a="1"/>
  <c r="Q237" i="16" s="1"/>
  <c r="Q474" i="16" a="1"/>
  <c r="Q474" i="16" s="1"/>
  <c r="Q565" i="16" a="1"/>
  <c r="Q565" i="16" s="1"/>
  <c r="P475" i="16"/>
  <c r="P566" i="16"/>
  <c r="G62" i="20"/>
  <c r="F62" i="20"/>
  <c r="C61" i="20"/>
  <c r="H70" i="20"/>
  <c r="C71" i="20"/>
  <c r="U70" i="20"/>
  <c r="G70" i="20"/>
  <c r="R70" i="20"/>
  <c r="O70" i="20"/>
  <c r="F70" i="20"/>
  <c r="Q233" i="16" l="1" a="1"/>
  <c r="Q233" i="16" s="1"/>
  <c r="Q235" i="16" a="1"/>
  <c r="Q235" i="16" s="1"/>
  <c r="Q234" i="16" a="1"/>
  <c r="Q234" i="16" s="1"/>
  <c r="Q475" i="16" a="1"/>
  <c r="Q475" i="16" s="1"/>
  <c r="Q566" i="16" a="1"/>
  <c r="Q566" i="16" s="1"/>
  <c r="P476" i="16"/>
  <c r="P567" i="16"/>
  <c r="F61" i="20"/>
  <c r="C60" i="20"/>
  <c r="G61" i="20"/>
  <c r="H71" i="20"/>
  <c r="R71" i="20"/>
  <c r="F71" i="20"/>
  <c r="C72" i="20"/>
  <c r="U71" i="20"/>
  <c r="G71" i="20"/>
  <c r="O71" i="20"/>
  <c r="Q219" i="16" l="1" a="1"/>
  <c r="Q219" i="16" s="1"/>
  <c r="Q228" i="16" a="1"/>
  <c r="Q228" i="16" s="1"/>
  <c r="Q218" i="16" a="1"/>
  <c r="Q218" i="16" s="1"/>
  <c r="Q225" i="16" a="1"/>
  <c r="Q225" i="16" s="1"/>
  <c r="Q224" i="16" a="1"/>
  <c r="Q224" i="16" s="1"/>
  <c r="Q220" i="16" a="1"/>
  <c r="Q220" i="16" s="1"/>
  <c r="Q216" i="16" a="1"/>
  <c r="Q216" i="16" s="1"/>
  <c r="Q217" i="16" a="1"/>
  <c r="Q217" i="16" s="1"/>
  <c r="Q221" i="16" a="1"/>
  <c r="Q221" i="16" s="1"/>
  <c r="Q215" i="16" a="1"/>
  <c r="Q215" i="16" s="1"/>
  <c r="Q223" i="16" a="1"/>
  <c r="Q223" i="16" s="1"/>
  <c r="Q226" i="16" a="1"/>
  <c r="Q226" i="16" s="1"/>
  <c r="Q231" i="16" a="1"/>
  <c r="Q231" i="16" s="1"/>
  <c r="Q222" i="16" a="1"/>
  <c r="Q222" i="16" s="1"/>
  <c r="Q230" i="16" a="1"/>
  <c r="Q230" i="16" s="1"/>
  <c r="Q232" i="16" a="1"/>
  <c r="Q232" i="16" s="1"/>
  <c r="Q229" i="16" a="1"/>
  <c r="Q229" i="16" s="1"/>
  <c r="Q227" i="16" a="1"/>
  <c r="Q227" i="16" s="1"/>
  <c r="Q476" i="16" a="1"/>
  <c r="Q476" i="16" s="1"/>
  <c r="Q567" i="16" a="1"/>
  <c r="Q567" i="16" s="1"/>
  <c r="P477" i="16"/>
  <c r="P568" i="16"/>
  <c r="F60" i="20"/>
  <c r="C59" i="20"/>
  <c r="G60" i="20"/>
  <c r="H72" i="20"/>
  <c r="O72" i="20"/>
  <c r="U72" i="20"/>
  <c r="R72" i="20"/>
  <c r="G72" i="20"/>
  <c r="F72" i="20"/>
  <c r="C73" i="20"/>
  <c r="Q213" i="16" l="1" a="1"/>
  <c r="Q213" i="16" s="1"/>
  <c r="Q212" i="16" a="1"/>
  <c r="Q212" i="16" s="1"/>
  <c r="Q214" i="16" a="1"/>
  <c r="Q214" i="16" s="1"/>
  <c r="Q568" i="16" a="1"/>
  <c r="Q568" i="16" s="1"/>
  <c r="Q477" i="16" a="1"/>
  <c r="Q477" i="16" s="1"/>
  <c r="P478" i="16"/>
  <c r="P569" i="16"/>
  <c r="G59" i="20"/>
  <c r="F59" i="20"/>
  <c r="C58" i="20"/>
  <c r="H73" i="20"/>
  <c r="G73" i="20"/>
  <c r="F73" i="20"/>
  <c r="O73" i="20"/>
  <c r="C74" i="20"/>
  <c r="Q22" i="17" s="1" a="1"/>
  <c r="Q22" i="17" s="1"/>
  <c r="U73" i="20"/>
  <c r="R73" i="20"/>
  <c r="Q211" i="16" l="1" a="1"/>
  <c r="Q211" i="16" s="1"/>
  <c r="Q210" i="16" a="1"/>
  <c r="Q210" i="16" s="1"/>
  <c r="Q478" i="16" a="1"/>
  <c r="Q478" i="16" s="1"/>
  <c r="Q569" i="16" a="1"/>
  <c r="Q569" i="16" s="1"/>
  <c r="P479" i="16"/>
  <c r="P570" i="16"/>
  <c r="F58" i="20"/>
  <c r="C57" i="20"/>
  <c r="G58" i="20"/>
  <c r="H74" i="20"/>
  <c r="F74" i="20"/>
  <c r="C75" i="20"/>
  <c r="G74" i="20"/>
  <c r="O74" i="20"/>
  <c r="U74" i="20"/>
  <c r="R74" i="20"/>
  <c r="Q479" i="16" l="1" a="1"/>
  <c r="Q479" i="16" s="1"/>
  <c r="Q570" i="16" a="1"/>
  <c r="Q570" i="16" s="1"/>
  <c r="P480" i="16"/>
  <c r="P571" i="16"/>
  <c r="G57" i="20"/>
  <c r="F57" i="20"/>
  <c r="C56" i="20"/>
  <c r="H75" i="20"/>
  <c r="R75" i="20"/>
  <c r="O75" i="20"/>
  <c r="C76" i="20"/>
  <c r="Q23" i="17" s="1" a="1"/>
  <c r="Q23" i="17" s="1"/>
  <c r="Q29" i="17" s="1"/>
  <c r="F75" i="20"/>
  <c r="G75" i="20"/>
  <c r="U75" i="20"/>
  <c r="Q480" i="16" l="1" a="1"/>
  <c r="Q480" i="16" s="1"/>
  <c r="Q571" i="16" a="1"/>
  <c r="Q571" i="16" s="1"/>
  <c r="P481" i="16"/>
  <c r="P572" i="16"/>
  <c r="C55" i="20"/>
  <c r="F56" i="20"/>
  <c r="G56" i="20"/>
  <c r="H76" i="20"/>
  <c r="O76" i="20"/>
  <c r="F76" i="20"/>
  <c r="C77" i="20"/>
  <c r="U76" i="20"/>
  <c r="G76" i="20"/>
  <c r="R76" i="20"/>
  <c r="Q572" i="16" l="1" a="1"/>
  <c r="Q572" i="16" s="1"/>
  <c r="Q481" i="16" a="1"/>
  <c r="Q481" i="16" s="1"/>
  <c r="P482" i="16"/>
  <c r="P573" i="16"/>
  <c r="C54" i="20"/>
  <c r="F55" i="20"/>
  <c r="G55" i="20"/>
  <c r="H77" i="20"/>
  <c r="R77" i="20"/>
  <c r="O77" i="20"/>
  <c r="G77" i="20"/>
  <c r="U77" i="20"/>
  <c r="C78" i="20"/>
  <c r="F77" i="20"/>
  <c r="Q208" i="16" l="1" a="1"/>
  <c r="Q208" i="16" s="1"/>
  <c r="Q209" i="16" a="1"/>
  <c r="Q209" i="16" s="1"/>
  <c r="Q482" i="16" a="1"/>
  <c r="Q482" i="16" s="1"/>
  <c r="Q573" i="16" a="1"/>
  <c r="Q573" i="16" s="1"/>
  <c r="P483" i="16"/>
  <c r="P574" i="16"/>
  <c r="G54" i="20"/>
  <c r="C53" i="20"/>
  <c r="F54" i="20"/>
  <c r="H78" i="20"/>
  <c r="C79" i="20"/>
  <c r="F78" i="20"/>
  <c r="G78" i="20"/>
  <c r="R78" i="20"/>
  <c r="U78" i="20"/>
  <c r="O78" i="20"/>
  <c r="Q198" i="16" l="1" a="1"/>
  <c r="Q198" i="16" s="1"/>
  <c r="Q199" i="16" a="1"/>
  <c r="Q199" i="16" s="1"/>
  <c r="Q200" i="16" a="1"/>
  <c r="Q200" i="16" s="1"/>
  <c r="Q207" i="16" a="1"/>
  <c r="Q207" i="16" s="1"/>
  <c r="Q206" i="16" a="1"/>
  <c r="Q206" i="16" s="1"/>
  <c r="Q204" i="16" a="1"/>
  <c r="Q204" i="16" s="1"/>
  <c r="Q202" i="16" a="1"/>
  <c r="Q202" i="16" s="1"/>
  <c r="Q203" i="16" a="1"/>
  <c r="Q203" i="16" s="1"/>
  <c r="Q205" i="16" a="1"/>
  <c r="Q205" i="16" s="1"/>
  <c r="Q201" i="16" a="1"/>
  <c r="Q201" i="16" s="1"/>
  <c r="Q483" i="16" a="1"/>
  <c r="Q483" i="16" s="1"/>
  <c r="Q574" i="16" a="1"/>
  <c r="Q574" i="16" s="1"/>
  <c r="P484" i="16"/>
  <c r="P575" i="16"/>
  <c r="C52" i="20"/>
  <c r="F53" i="20"/>
  <c r="G53" i="20"/>
  <c r="H79" i="20"/>
  <c r="G79" i="20"/>
  <c r="U79" i="20"/>
  <c r="C80" i="20"/>
  <c r="F79" i="20"/>
  <c r="O79" i="20"/>
  <c r="R79" i="20"/>
  <c r="Q575" i="16" l="1" a="1"/>
  <c r="Q575" i="16" s="1"/>
  <c r="Q484" i="16" a="1"/>
  <c r="Q484" i="16" s="1"/>
  <c r="P485" i="16"/>
  <c r="P576" i="16"/>
  <c r="C51" i="20"/>
  <c r="G52" i="20"/>
  <c r="F52" i="20"/>
  <c r="H80" i="20"/>
  <c r="O80" i="20"/>
  <c r="R80" i="20"/>
  <c r="F80" i="20"/>
  <c r="U80" i="20"/>
  <c r="C81" i="20"/>
  <c r="G80" i="20"/>
  <c r="Q196" i="16" l="1" a="1"/>
  <c r="Q196" i="16" s="1"/>
  <c r="Q195" i="16" a="1"/>
  <c r="Q195" i="16" s="1"/>
  <c r="Q197" i="16" a="1"/>
  <c r="Q197" i="16" s="1"/>
  <c r="Q485" i="16" a="1"/>
  <c r="Q485" i="16" s="1"/>
  <c r="Q576" i="16" a="1"/>
  <c r="Q576" i="16" s="1"/>
  <c r="P486" i="16"/>
  <c r="P577" i="16"/>
  <c r="C50" i="20"/>
  <c r="G51" i="20"/>
  <c r="F51" i="20"/>
  <c r="H81" i="20"/>
  <c r="F81" i="20"/>
  <c r="G81" i="20"/>
  <c r="O81" i="20"/>
  <c r="U81" i="20"/>
  <c r="R81" i="20"/>
  <c r="C82" i="20"/>
  <c r="Q192" i="16" l="1" a="1"/>
  <c r="Q192" i="16" s="1"/>
  <c r="Q191" i="16" a="1"/>
  <c r="Q191" i="16" s="1"/>
  <c r="Q194" i="16" a="1"/>
  <c r="Q194" i="16" s="1"/>
  <c r="Q193" i="16" a="1"/>
  <c r="Q193" i="16" s="1"/>
  <c r="Q577" i="16" a="1"/>
  <c r="Q577" i="16" s="1"/>
  <c r="Q486" i="16" a="1"/>
  <c r="Q486" i="16" s="1"/>
  <c r="P487" i="16"/>
  <c r="P578" i="16"/>
  <c r="G50" i="20"/>
  <c r="C49" i="20"/>
  <c r="F50" i="20"/>
  <c r="H82" i="20"/>
  <c r="U82" i="20"/>
  <c r="G82" i="20"/>
  <c r="F82" i="20"/>
  <c r="O82" i="20"/>
  <c r="C83" i="20"/>
  <c r="R82" i="20"/>
  <c r="Q487" i="16" l="1" a="1"/>
  <c r="Q487" i="16" s="1"/>
  <c r="Q578" i="16" a="1"/>
  <c r="Q578" i="16" s="1"/>
  <c r="P488" i="16"/>
  <c r="P579" i="16"/>
  <c r="C48" i="20"/>
  <c r="G49" i="20"/>
  <c r="F49" i="20"/>
  <c r="H83" i="20"/>
  <c r="U83" i="20"/>
  <c r="F83" i="20"/>
  <c r="R83" i="20"/>
  <c r="G83" i="20"/>
  <c r="C84" i="20"/>
  <c r="O83" i="20"/>
  <c r="Q488" i="16" l="1" a="1"/>
  <c r="Q488" i="16" s="1"/>
  <c r="Q579" i="16" a="1"/>
  <c r="Q579" i="16" s="1"/>
  <c r="P489" i="16"/>
  <c r="P580" i="16"/>
  <c r="F48" i="20"/>
  <c r="G48" i="20"/>
  <c r="C47" i="20"/>
  <c r="H84" i="20"/>
  <c r="O84" i="20"/>
  <c r="U84" i="20"/>
  <c r="F84" i="20"/>
  <c r="C85" i="20"/>
  <c r="G84" i="20"/>
  <c r="R84" i="20"/>
  <c r="Q175" i="16" l="1" a="1"/>
  <c r="Q175" i="16" s="1"/>
  <c r="Q108" i="16" a="1"/>
  <c r="Q108" i="16" s="1"/>
  <c r="Q67" i="16" a="1"/>
  <c r="Q67" i="16" s="1"/>
  <c r="Q34" i="16" a="1"/>
  <c r="Q34" i="16" s="1"/>
  <c r="Q147" i="16" a="1"/>
  <c r="Q147" i="16" s="1"/>
  <c r="Q190" i="16" a="1"/>
  <c r="Q190" i="16" s="1"/>
  <c r="Q123" i="16" a="1"/>
  <c r="Q123" i="16" s="1"/>
  <c r="Q82" i="16" a="1"/>
  <c r="Q82" i="16" s="1"/>
  <c r="Q49" i="16" a="1"/>
  <c r="Q49" i="16" s="1"/>
  <c r="Q95" i="16" a="1"/>
  <c r="Q95" i="16" s="1"/>
  <c r="Q106" i="16" a="1"/>
  <c r="Q106" i="16" s="1"/>
  <c r="Q65" i="16" a="1"/>
  <c r="Q65" i="16" s="1"/>
  <c r="Q32" i="16" a="1"/>
  <c r="Q32" i="16" s="1"/>
  <c r="Q187" i="16" a="1"/>
  <c r="Q187" i="16" s="1"/>
  <c r="Q146" i="16" a="1"/>
  <c r="Q146" i="16" s="1"/>
  <c r="Q113" i="16" a="1"/>
  <c r="Q113" i="16" s="1"/>
  <c r="Q72" i="16" a="1"/>
  <c r="Q72" i="16" s="1"/>
  <c r="Q39" i="16" a="1"/>
  <c r="Q39" i="16" s="1"/>
  <c r="Q132" i="16" a="1"/>
  <c r="Q132" i="16" s="1"/>
  <c r="Q120" i="16" a="1"/>
  <c r="Q120" i="16" s="1"/>
  <c r="Q79" i="16" a="1"/>
  <c r="Q79" i="16" s="1"/>
  <c r="Q46" i="16" a="1"/>
  <c r="Q46" i="16" s="1"/>
  <c r="Q134" i="16" a="1"/>
  <c r="Q134" i="16" s="1"/>
  <c r="Q86" i="16" a="1"/>
  <c r="Q86" i="16" s="1"/>
  <c r="Q27" i="16" a="1"/>
  <c r="Q27" i="16" s="1"/>
  <c r="Q96" i="16" a="1"/>
  <c r="Q96" i="16" s="1"/>
  <c r="Q107" i="16" a="1"/>
  <c r="Q107" i="16" s="1"/>
  <c r="Q77" i="16" a="1"/>
  <c r="Q77" i="16" s="1"/>
  <c r="Q117" i="16" a="1"/>
  <c r="Q117" i="16" s="1"/>
  <c r="Q188" i="16" a="1"/>
  <c r="Q188" i="16" s="1"/>
  <c r="Q183" i="16" a="1"/>
  <c r="Q183" i="16" s="1"/>
  <c r="Q128" i="16" a="1"/>
  <c r="Q128" i="16" s="1"/>
  <c r="Q127" i="16" a="1"/>
  <c r="Q127" i="16" s="1"/>
  <c r="Q136" i="16" a="1"/>
  <c r="Q136" i="16" s="1"/>
  <c r="Q167" i="16" a="1"/>
  <c r="Q167" i="16" s="1"/>
  <c r="Q45" i="16" a="1"/>
  <c r="Q45" i="16" s="1"/>
  <c r="Q85" i="16" a="1"/>
  <c r="Q85" i="16" s="1"/>
  <c r="Q52" i="16" a="1"/>
  <c r="Q52" i="16" s="1"/>
  <c r="Q139" i="16" a="1"/>
  <c r="Q139" i="16" s="1"/>
  <c r="Q51" i="16" a="1"/>
  <c r="Q51" i="16" s="1"/>
  <c r="Q83" i="16" a="1"/>
  <c r="Q83" i="16" s="1"/>
  <c r="Q153" i="16" a="1"/>
  <c r="Q153" i="16" s="1"/>
  <c r="Q88" i="16" a="1"/>
  <c r="Q88" i="16" s="1"/>
  <c r="Q100" i="16" a="1"/>
  <c r="Q100" i="16" s="1"/>
  <c r="Q43" i="16" a="1"/>
  <c r="Q43" i="16" s="1"/>
  <c r="Q140" i="16" a="1"/>
  <c r="Q140" i="16" s="1"/>
  <c r="Q91" i="16" a="1"/>
  <c r="Q91" i="16" s="1"/>
  <c r="Q59" i="16" a="1"/>
  <c r="Q59" i="16" s="1"/>
  <c r="Q26" i="16" a="1"/>
  <c r="Q26" i="16" s="1"/>
  <c r="Q142" i="16" a="1"/>
  <c r="Q142" i="16" s="1"/>
  <c r="Q115" i="16" a="1"/>
  <c r="Q115" i="16" s="1"/>
  <c r="Q74" i="16" a="1"/>
  <c r="Q74" i="16" s="1"/>
  <c r="Q41" i="16" a="1"/>
  <c r="Q41" i="16" s="1"/>
  <c r="Q143" i="16" a="1"/>
  <c r="Q143" i="16" s="1"/>
  <c r="Q144" i="16" a="1"/>
  <c r="Q144" i="16" s="1"/>
  <c r="Q89" i="16" a="1"/>
  <c r="Q89" i="16" s="1"/>
  <c r="Q56" i="16" a="1"/>
  <c r="Q56" i="16" s="1"/>
  <c r="Q24" i="16" a="1"/>
  <c r="Q24" i="16" s="1"/>
  <c r="Q157" i="16" a="1"/>
  <c r="Q157" i="16" s="1"/>
  <c r="Q162" i="16" a="1"/>
  <c r="Q162" i="16" s="1"/>
  <c r="Q105" i="16" a="1"/>
  <c r="Q105" i="16" s="1"/>
  <c r="Q64" i="16" a="1"/>
  <c r="Q64" i="16" s="1"/>
  <c r="Q31" i="16" a="1"/>
  <c r="Q31" i="16" s="1"/>
  <c r="Q129" i="16" a="1"/>
  <c r="Q129" i="16" s="1"/>
  <c r="Q148" i="16" a="1"/>
  <c r="Q148" i="16" s="1"/>
  <c r="Q112" i="16" a="1"/>
  <c r="Q112" i="16" s="1"/>
  <c r="Q71" i="16" a="1"/>
  <c r="Q71" i="16" s="1"/>
  <c r="Q38" i="16" a="1"/>
  <c r="Q38" i="16" s="1"/>
  <c r="Q133" i="16" a="1"/>
  <c r="Q133" i="16" s="1"/>
  <c r="Q78" i="16" a="1"/>
  <c r="Q78" i="16" s="1"/>
  <c r="Q58" i="16" a="1"/>
  <c r="Q58" i="16" s="1"/>
  <c r="Q152" i="16" a="1"/>
  <c r="Q152" i="16" s="1"/>
  <c r="Q126" i="16" a="1"/>
  <c r="Q126" i="16" s="1"/>
  <c r="Q98" i="16" a="1"/>
  <c r="Q98" i="16" s="1"/>
  <c r="Q173" i="16" a="1"/>
  <c r="Q173" i="16" s="1"/>
  <c r="Q170" i="16" a="1"/>
  <c r="Q170" i="16" s="1"/>
  <c r="Q84" i="16" a="1"/>
  <c r="Q84" i="16" s="1"/>
  <c r="Q97" i="16" a="1"/>
  <c r="Q97" i="16" s="1"/>
  <c r="Q171" i="16" a="1"/>
  <c r="Q171" i="16" s="1"/>
  <c r="Q99" i="16" a="1"/>
  <c r="Q99" i="16" s="1"/>
  <c r="Q150" i="16" a="1"/>
  <c r="Q150" i="16" s="1"/>
  <c r="Q119" i="16" a="1"/>
  <c r="Q119" i="16" s="1"/>
  <c r="Q137" i="16" a="1"/>
  <c r="Q137" i="16" s="1"/>
  <c r="Q125" i="16" a="1"/>
  <c r="Q125" i="16" s="1"/>
  <c r="Q145" i="16" a="1"/>
  <c r="Q145" i="16" s="1"/>
  <c r="Q66" i="16" a="1"/>
  <c r="Q66" i="16" s="1"/>
  <c r="Q81" i="16" a="1"/>
  <c r="Q81" i="16" s="1"/>
  <c r="Q161" i="16" a="1"/>
  <c r="Q161" i="16" s="1"/>
  <c r="Q63" i="16" a="1"/>
  <c r="Q63" i="16" s="1"/>
  <c r="Q186" i="16" a="1"/>
  <c r="Q186" i="16" s="1"/>
  <c r="Q156" i="16" a="1"/>
  <c r="Q156" i="16" s="1"/>
  <c r="Q149" i="16" a="1"/>
  <c r="Q149" i="16" s="1"/>
  <c r="Q158" i="16" a="1"/>
  <c r="Q158" i="16" s="1"/>
  <c r="Q102" i="16" a="1"/>
  <c r="Q102" i="16" s="1"/>
  <c r="Q189" i="16" a="1"/>
  <c r="Q189" i="16" s="1"/>
  <c r="Q165" i="16" a="1"/>
  <c r="Q165" i="16" s="1"/>
  <c r="Q111" i="16" a="1"/>
  <c r="Q111" i="16" s="1"/>
  <c r="Q159" i="16" a="1"/>
  <c r="Q159" i="16" s="1"/>
  <c r="Q169" i="16" a="1"/>
  <c r="Q169" i="16" s="1"/>
  <c r="Q168" i="16" a="1"/>
  <c r="Q168" i="16" s="1"/>
  <c r="Q29" i="16" a="1"/>
  <c r="Q29" i="16" s="1"/>
  <c r="Q184" i="16" a="1"/>
  <c r="Q184" i="16" s="1"/>
  <c r="Q110" i="16" a="1"/>
  <c r="Q110" i="16" s="1"/>
  <c r="Q163" i="16" a="1"/>
  <c r="Q163" i="16" s="1"/>
  <c r="Q138" i="16" a="1"/>
  <c r="Q138" i="16" s="1"/>
  <c r="Q35" i="16" a="1"/>
  <c r="Q35" i="16" s="1"/>
  <c r="Q28" i="16" a="1"/>
  <c r="Q28" i="16" s="1"/>
  <c r="Q60" i="16" a="1"/>
  <c r="Q60" i="16" s="1"/>
  <c r="Q124" i="16" a="1"/>
  <c r="Q124" i="16" s="1"/>
  <c r="Q160" i="16" a="1"/>
  <c r="Q160" i="16" s="1"/>
  <c r="Q48" i="16" a="1"/>
  <c r="Q48" i="16" s="1"/>
  <c r="Q23" i="16" a="1"/>
  <c r="Q23" i="16" s="1"/>
  <c r="Q166" i="16" a="1"/>
  <c r="Q166" i="16" s="1"/>
  <c r="Q70" i="16" a="1"/>
  <c r="Q70" i="16" s="1"/>
  <c r="Q44" i="16" a="1"/>
  <c r="Q44" i="16" s="1"/>
  <c r="Q76" i="16" a="1"/>
  <c r="Q76" i="16" s="1"/>
  <c r="Q177" i="16" a="1"/>
  <c r="Q177" i="16" s="1"/>
  <c r="Q172" i="16" a="1"/>
  <c r="Q172" i="16" s="1"/>
  <c r="Q116" i="16" a="1"/>
  <c r="Q116" i="16" s="1"/>
  <c r="Q75" i="16" a="1"/>
  <c r="Q75" i="16" s="1"/>
  <c r="Q42" i="16" a="1"/>
  <c r="Q42" i="16" s="1"/>
  <c r="Q131" i="16" a="1"/>
  <c r="Q131" i="16" s="1"/>
  <c r="Q181" i="16" a="1"/>
  <c r="Q181" i="16" s="1"/>
  <c r="Q90" i="16" a="1"/>
  <c r="Q90" i="16" s="1"/>
  <c r="Q57" i="16" a="1"/>
  <c r="Q57" i="16" s="1"/>
  <c r="Q25" i="16" a="1"/>
  <c r="Q25" i="16" s="1"/>
  <c r="Q185" i="16" a="1"/>
  <c r="Q185" i="16" s="1"/>
  <c r="Q176" i="16" a="1"/>
  <c r="Q176" i="16" s="1"/>
  <c r="Q114" i="16" a="1"/>
  <c r="Q114" i="16" s="1"/>
  <c r="Q73" i="16" a="1"/>
  <c r="Q73" i="16" s="1"/>
  <c r="Q40" i="16" a="1"/>
  <c r="Q40" i="16" s="1"/>
  <c r="Q130" i="16" a="1"/>
  <c r="Q130" i="16" s="1"/>
  <c r="Q121" i="16" a="1"/>
  <c r="Q121" i="16" s="1"/>
  <c r="Q80" i="16" a="1"/>
  <c r="Q80" i="16" s="1"/>
  <c r="Q47" i="16" a="1"/>
  <c r="Q47" i="16" s="1"/>
  <c r="Q94" i="16" a="1"/>
  <c r="Q94" i="16" s="1"/>
  <c r="Q180" i="16" a="1"/>
  <c r="Q180" i="16" s="1"/>
  <c r="Q87" i="16" a="1"/>
  <c r="Q87" i="16" s="1"/>
  <c r="Q54" i="16" a="1"/>
  <c r="Q54" i="16" s="1"/>
  <c r="Q101" i="16" a="1"/>
  <c r="Q101" i="16" s="1"/>
  <c r="Q182" i="16" a="1"/>
  <c r="Q182" i="16" s="1"/>
  <c r="Q62" i="16" a="1"/>
  <c r="Q62" i="16" s="1"/>
  <c r="Q69" i="16" a="1"/>
  <c r="Q69" i="16" s="1"/>
  <c r="Q36" i="16" a="1"/>
  <c r="Q36" i="16" s="1"/>
  <c r="Q68" i="16" a="1"/>
  <c r="Q68" i="16" s="1"/>
  <c r="Q22" i="16" a="1"/>
  <c r="Q22" i="16" s="1"/>
  <c r="Q109" i="16" a="1"/>
  <c r="Q109" i="16" s="1"/>
  <c r="Q53" i="16" a="1"/>
  <c r="Q53" i="16" s="1"/>
  <c r="Q61" i="16" a="1"/>
  <c r="Q61" i="16" s="1"/>
  <c r="Q141" i="16" a="1"/>
  <c r="Q141" i="16" s="1"/>
  <c r="Q92" i="16" a="1"/>
  <c r="Q92" i="16" s="1"/>
  <c r="Q50" i="16" a="1"/>
  <c r="Q50" i="16" s="1"/>
  <c r="Q179" i="16" a="1"/>
  <c r="Q179" i="16" s="1"/>
  <c r="Q55" i="16" a="1"/>
  <c r="Q55" i="16" s="1"/>
  <c r="Q104" i="16" a="1"/>
  <c r="Q104" i="16" s="1"/>
  <c r="Q174" i="16" a="1"/>
  <c r="Q174" i="16" s="1"/>
  <c r="Q151" i="16" a="1"/>
  <c r="Q151" i="16" s="1"/>
  <c r="Q155" i="16" a="1"/>
  <c r="Q155" i="16" s="1"/>
  <c r="Q103" i="16" a="1"/>
  <c r="Q103" i="16" s="1"/>
  <c r="Q135" i="16" a="1"/>
  <c r="Q135" i="16" s="1"/>
  <c r="Q93" i="16" a="1"/>
  <c r="Q93" i="16" s="1"/>
  <c r="Q154" i="16" a="1"/>
  <c r="Q154" i="16" s="1"/>
  <c r="Q33" i="16" a="1"/>
  <c r="Q33" i="16" s="1"/>
  <c r="Q122" i="16" a="1"/>
  <c r="Q122" i="16" s="1"/>
  <c r="Q178" i="16" a="1"/>
  <c r="Q178" i="16" s="1"/>
  <c r="Q164" i="16" a="1"/>
  <c r="Q164" i="16" s="1"/>
  <c r="Q30" i="16" a="1"/>
  <c r="Q30" i="16" s="1"/>
  <c r="Q37" i="16" a="1"/>
  <c r="Q37" i="16" s="1"/>
  <c r="Q118" i="16" a="1"/>
  <c r="Q118" i="16" s="1"/>
  <c r="Q489" i="16" a="1"/>
  <c r="Q489" i="16" s="1"/>
  <c r="Q580" i="16" a="1"/>
  <c r="Q580" i="16" s="1"/>
  <c r="P490" i="16"/>
  <c r="P581" i="16"/>
  <c r="F47" i="20"/>
  <c r="C46" i="20"/>
  <c r="G47" i="20"/>
  <c r="H85" i="20"/>
  <c r="G85" i="20"/>
  <c r="C86" i="20"/>
  <c r="U85" i="20"/>
  <c r="O85" i="20"/>
  <c r="F85" i="20"/>
  <c r="R85" i="20"/>
  <c r="Q581" i="16" l="1" a="1"/>
  <c r="Q581" i="16" s="1"/>
  <c r="Q490" i="16" a="1"/>
  <c r="Q490" i="16" s="1"/>
  <c r="P491" i="16"/>
  <c r="P582" i="16"/>
  <c r="C45" i="20"/>
  <c r="F46" i="20"/>
  <c r="G46" i="20"/>
  <c r="H86" i="20"/>
  <c r="C87" i="20"/>
  <c r="U86" i="20"/>
  <c r="R86" i="20"/>
  <c r="G86" i="20"/>
  <c r="O86" i="20"/>
  <c r="F86" i="20"/>
  <c r="Q491" i="16" l="1" a="1"/>
  <c r="Q491" i="16" s="1"/>
  <c r="Q582" i="16" a="1"/>
  <c r="Q582" i="16" s="1"/>
  <c r="P492" i="16"/>
  <c r="P583" i="16"/>
  <c r="C44" i="20"/>
  <c r="F45" i="20"/>
  <c r="G45" i="20"/>
  <c r="H87" i="20"/>
  <c r="R87" i="20"/>
  <c r="O87" i="20"/>
  <c r="C88" i="20"/>
  <c r="U87" i="20"/>
  <c r="G87" i="20"/>
  <c r="F87" i="20"/>
  <c r="Q583" i="16" l="1" a="1"/>
  <c r="Q583" i="16" s="1"/>
  <c r="Q492" i="16" a="1"/>
  <c r="Q492" i="16" s="1"/>
  <c r="P493" i="16"/>
  <c r="P584" i="16"/>
  <c r="F44" i="20"/>
  <c r="C43" i="20"/>
  <c r="G44" i="20"/>
  <c r="H88" i="20"/>
  <c r="G88" i="20"/>
  <c r="F88" i="20"/>
  <c r="C89" i="20"/>
  <c r="O88" i="20"/>
  <c r="R88" i="20"/>
  <c r="U88" i="20"/>
  <c r="Q584" i="16" l="1" a="1"/>
  <c r="Q584" i="16" s="1"/>
  <c r="Q493" i="16" a="1"/>
  <c r="Q493" i="16" s="1"/>
  <c r="P494" i="16"/>
  <c r="P585" i="16"/>
  <c r="C42" i="20"/>
  <c r="F43" i="20"/>
  <c r="G43" i="20"/>
  <c r="H89" i="20"/>
  <c r="C90" i="20"/>
  <c r="R89" i="20"/>
  <c r="G89" i="20"/>
  <c r="U89" i="20"/>
  <c r="F89" i="20"/>
  <c r="O89" i="20"/>
  <c r="Q494" i="16" l="1" a="1"/>
  <c r="Q494" i="16" s="1"/>
  <c r="Q585" i="16" a="1"/>
  <c r="Q585" i="16" s="1"/>
  <c r="P495" i="16"/>
  <c r="P586" i="16"/>
  <c r="C41" i="20"/>
  <c r="G42" i="20"/>
  <c r="F42" i="20"/>
  <c r="H90" i="20"/>
  <c r="O90" i="20"/>
  <c r="U90" i="20"/>
  <c r="R90" i="20"/>
  <c r="F90" i="20"/>
  <c r="C91" i="20"/>
  <c r="G90" i="20"/>
  <c r="Q495" i="16" l="1" a="1"/>
  <c r="Q495" i="16" s="1"/>
  <c r="Q586" i="16" a="1"/>
  <c r="Q586" i="16" s="1"/>
  <c r="P496" i="16"/>
  <c r="P587" i="16"/>
  <c r="C40" i="20"/>
  <c r="G41" i="20"/>
  <c r="F41" i="20"/>
  <c r="H91" i="20"/>
  <c r="F91" i="20"/>
  <c r="R91" i="20"/>
  <c r="G91" i="20"/>
  <c r="O91" i="20"/>
  <c r="U91" i="20"/>
  <c r="C92" i="20"/>
  <c r="Q587" i="16" l="1" a="1"/>
  <c r="Q587" i="16" s="1"/>
  <c r="Q496" i="16" a="1"/>
  <c r="Q496" i="16" s="1"/>
  <c r="P497" i="16"/>
  <c r="P588" i="16"/>
  <c r="F40" i="20"/>
  <c r="G40" i="20"/>
  <c r="H92" i="20"/>
  <c r="R92" i="20"/>
  <c r="U92" i="20"/>
  <c r="F92" i="20"/>
  <c r="C93" i="20"/>
  <c r="G92" i="20"/>
  <c r="O92" i="20"/>
  <c r="Q588" i="16" l="1" a="1"/>
  <c r="Q588" i="16" s="1"/>
  <c r="Q497" i="16" a="1"/>
  <c r="Q497" i="16" s="1"/>
  <c r="P498" i="16"/>
  <c r="P589" i="16"/>
  <c r="R93" i="20"/>
  <c r="U93" i="20"/>
  <c r="F93" i="20"/>
  <c r="G93" i="20"/>
  <c r="H93" i="20"/>
  <c r="C94" i="20"/>
  <c r="O93" i="20"/>
  <c r="Q498" i="16" l="1" a="1"/>
  <c r="Q498" i="16" s="1"/>
  <c r="Q589" i="16" a="1"/>
  <c r="Q589" i="16" s="1"/>
  <c r="P500" i="16"/>
  <c r="P499" i="16"/>
  <c r="P590" i="16"/>
  <c r="H94" i="20"/>
  <c r="G94" i="20"/>
  <c r="R94" i="20"/>
  <c r="F94" i="20"/>
  <c r="U94" i="20"/>
  <c r="C95" i="20"/>
  <c r="O94" i="20"/>
  <c r="Q590" i="16" l="1" a="1"/>
  <c r="Q590" i="16" s="1"/>
  <c r="Q500" i="16" a="1"/>
  <c r="Q500" i="16" s="1"/>
  <c r="Q499" i="16" a="1"/>
  <c r="Q499" i="16" s="1"/>
  <c r="P591" i="16"/>
  <c r="H95" i="20"/>
  <c r="U95" i="20"/>
  <c r="R95" i="20"/>
  <c r="F95" i="20"/>
  <c r="G95" i="20"/>
  <c r="O95" i="20"/>
  <c r="C96" i="20"/>
  <c r="Q591" i="16" l="1" a="1"/>
  <c r="Q591" i="16" s="1"/>
  <c r="P592" i="16"/>
  <c r="H96" i="20"/>
  <c r="U96" i="20"/>
  <c r="U30" i="20" s="1"/>
  <c r="G26" i="25" s="1"/>
  <c r="R96" i="20"/>
  <c r="G96" i="20"/>
  <c r="G30" i="20" s="1"/>
  <c r="F96" i="20"/>
  <c r="F30" i="20" s="1"/>
  <c r="H21" i="20" s="1"/>
  <c r="O96" i="20"/>
  <c r="C97" i="20"/>
  <c r="Q592" i="16" l="1" a="1"/>
  <c r="Q592" i="16" s="1"/>
  <c r="H30" i="20"/>
  <c r="L21" i="20" s="1"/>
  <c r="G24" i="25" s="1"/>
  <c r="R30" i="20"/>
  <c r="L20" i="20" s="1"/>
  <c r="P593" i="16"/>
  <c r="J21" i="20"/>
  <c r="K21" i="20"/>
  <c r="G22" i="25"/>
  <c r="C98" i="20"/>
  <c r="O97" i="20"/>
  <c r="Q593" i="16" l="1" a="1"/>
  <c r="Q593" i="16" s="1"/>
  <c r="L22" i="20"/>
  <c r="G25" i="25"/>
  <c r="P594" i="16"/>
  <c r="G23" i="25"/>
  <c r="C99" i="20"/>
  <c r="O98" i="20"/>
  <c r="Q594" i="16" l="1" a="1"/>
  <c r="Q594" i="16" s="1"/>
  <c r="P595" i="16"/>
  <c r="O99" i="20"/>
  <c r="C100" i="20"/>
  <c r="Q595" i="16" l="1" a="1"/>
  <c r="Q595" i="16" s="1"/>
  <c r="P596" i="16"/>
  <c r="C101" i="20"/>
  <c r="O100" i="20"/>
  <c r="Q596" i="16" l="1" a="1"/>
  <c r="Q596" i="16" s="1"/>
  <c r="P597" i="16"/>
  <c r="C102" i="20"/>
  <c r="O101" i="20"/>
  <c r="Q597" i="16" l="1" a="1"/>
  <c r="Q597" i="16" s="1"/>
  <c r="O102" i="20"/>
  <c r="C103" i="20"/>
  <c r="C104" i="20" l="1"/>
  <c r="O103" i="20"/>
  <c r="C105" i="20" l="1"/>
  <c r="O104" i="20"/>
  <c r="C106" i="20" l="1"/>
  <c r="O105" i="20"/>
  <c r="O106" i="20" l="1"/>
  <c r="C107" i="20"/>
  <c r="C108" i="20" l="1"/>
  <c r="G27" i="25" s="1"/>
  <c r="O107" i="20"/>
  <c r="C109" i="20" l="1"/>
  <c r="O108" i="20"/>
  <c r="C110" i="20" l="1"/>
  <c r="O109" i="20"/>
  <c r="C111" i="20" l="1"/>
  <c r="O110" i="20"/>
  <c r="C112" i="20" l="1"/>
  <c r="O111" i="20"/>
  <c r="C113" i="20" l="1"/>
  <c r="O112" i="20"/>
  <c r="O113" i="20" l="1"/>
  <c r="C114" i="20"/>
  <c r="C115" i="20" l="1"/>
  <c r="O114" i="20"/>
  <c r="O115" i="20" l="1"/>
  <c r="C116" i="20"/>
  <c r="C117" i="20" l="1"/>
  <c r="O116" i="20"/>
  <c r="C118" i="20" l="1"/>
  <c r="O117" i="20"/>
  <c r="C119" i="20" l="1"/>
  <c r="O118" i="20"/>
  <c r="C120" i="20" l="1"/>
  <c r="O119" i="20"/>
  <c r="C121" i="20" l="1"/>
  <c r="O120" i="20"/>
  <c r="C122" i="20" l="1"/>
  <c r="O121" i="20"/>
  <c r="C123" i="20" l="1"/>
  <c r="O122" i="20"/>
  <c r="O123" i="20" l="1"/>
  <c r="C124" i="20"/>
  <c r="O124" i="20" l="1"/>
  <c r="C125" i="20"/>
  <c r="C126" i="20" l="1"/>
  <c r="O125" i="20"/>
  <c r="C127" i="20" l="1"/>
  <c r="O126" i="20"/>
  <c r="C128" i="20" l="1"/>
  <c r="O127" i="20"/>
  <c r="C129" i="20" l="1"/>
  <c r="O128" i="20"/>
  <c r="O129" i="20" l="1"/>
  <c r="C130" i="20"/>
  <c r="O130" i="20" s="1"/>
  <c r="O30" i="20" s="1"/>
  <c r="K20" i="20" s="1"/>
  <c r="K22" i="20" l="1"/>
  <c r="P38" i="14" l="1"/>
  <c r="J40" i="20" s="1"/>
  <c r="K40" i="20" s="1"/>
  <c r="K30" i="20" s="1"/>
  <c r="H20" i="20" s="1"/>
  <c r="H22" i="20" s="1"/>
  <c r="Q38" i="14" l="1"/>
  <c r="Q40" i="14" s="1"/>
  <c r="G20" i="25"/>
  <c r="L57" i="20" l="1"/>
  <c r="M57" i="20" s="1"/>
  <c r="P2530" i="16" l="1"/>
  <c r="Q2530" i="16" l="1"/>
  <c r="L40" i="20"/>
  <c r="L42" i="20"/>
  <c r="M42" i="20" s="1"/>
  <c r="L45" i="20"/>
  <c r="M45" i="20" s="1"/>
  <c r="L41" i="20"/>
  <c r="L46" i="20"/>
  <c r="M46" i="20" s="1"/>
  <c r="L47" i="20"/>
  <c r="L48" i="20"/>
  <c r="L50" i="20"/>
  <c r="L51" i="20"/>
  <c r="L52" i="20"/>
  <c r="L54" i="20"/>
  <c r="L56" i="20"/>
  <c r="L59" i="20"/>
  <c r="L60" i="20"/>
  <c r="L61" i="20"/>
  <c r="L65" i="20"/>
  <c r="M65" i="20" s="1"/>
  <c r="L66" i="20"/>
  <c r="L43" i="20"/>
  <c r="L44" i="20"/>
  <c r="L49" i="20"/>
  <c r="L53" i="20"/>
  <c r="L55" i="20"/>
  <c r="L58" i="20"/>
  <c r="L62" i="20"/>
  <c r="L63" i="20"/>
  <c r="L64" i="20"/>
  <c r="M66" i="20" l="1"/>
  <c r="M43" i="20"/>
  <c r="M44" i="20"/>
  <c r="M47" i="20"/>
  <c r="M48" i="20"/>
  <c r="M49" i="20"/>
  <c r="M50" i="20"/>
  <c r="M51" i="20"/>
  <c r="M52" i="20"/>
  <c r="M53" i="20"/>
  <c r="M54" i="20"/>
  <c r="M55" i="20"/>
  <c r="M56" i="20"/>
  <c r="M58" i="20"/>
  <c r="M59" i="20"/>
  <c r="M60" i="20"/>
  <c r="M61" i="20"/>
  <c r="M62" i="20"/>
  <c r="M63" i="20"/>
  <c r="M64" i="20"/>
  <c r="M40" i="20"/>
  <c r="M41" i="20"/>
  <c r="M30" i="20" l="1"/>
  <c r="M31" i="20" s="1"/>
  <c r="J20" i="20" l="1"/>
  <c r="J22" i="20" s="1"/>
  <c r="C22" i="20" s="1"/>
  <c r="G19" i="25" s="1"/>
  <c r="J8" i="25" s="1"/>
  <c r="J10" i="25" s="1"/>
  <c r="G21" i="2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Greg McLennan</author>
    <author>tc={D6F8718C-6F08-41D5-A0B7-7758B9A7B7E0}</author>
  </authors>
  <commentList>
    <comment ref="F19" authorId="0" shapeId="0" xr:uid="{00000000-0006-0000-0300-000001000000}">
      <text>
        <r>
          <rPr>
            <b/>
            <sz val="9"/>
            <color indexed="81"/>
            <rFont val="Tahoma"/>
            <family val="2"/>
          </rPr>
          <t>IPART:</t>
        </r>
        <r>
          <rPr>
            <sz val="9"/>
            <color indexed="81"/>
            <rFont val="Tahoma"/>
            <family val="2"/>
          </rPr>
          <t xml:space="preserve">
Either enter the Headworks/ET value calculated for the relevant service and system, or link to your agency's workings on the Headwork assets worksheet.</t>
        </r>
      </text>
    </comment>
    <comment ref="G19" authorId="0" shapeId="0" xr:uid="{00000000-0006-0000-0300-000002000000}">
      <text>
        <r>
          <rPr>
            <b/>
            <sz val="9"/>
            <color indexed="81"/>
            <rFont val="Tahoma"/>
            <family val="2"/>
          </rPr>
          <t>IPART:</t>
        </r>
        <r>
          <rPr>
            <sz val="9"/>
            <color indexed="81"/>
            <rFont val="Tahoma"/>
            <family val="2"/>
          </rPr>
          <t xml:space="preserve">
Either enter the Scheme cost allocation/ET value calculated for the relevant service and system, or link to your agency's workings on the Scheme cost allocations worksheet.</t>
        </r>
      </text>
    </comment>
    <comment ref="F22" authorId="0" shapeId="0" xr:uid="{00000000-0006-0000-0300-000003000000}">
      <text>
        <r>
          <rPr>
            <b/>
            <sz val="9"/>
            <color indexed="81"/>
            <rFont val="Tahoma"/>
            <family val="2"/>
          </rPr>
          <t>IPART:</t>
        </r>
        <r>
          <rPr>
            <sz val="9"/>
            <color indexed="81"/>
            <rFont val="Tahoma"/>
            <family val="2"/>
          </rPr>
          <t xml:space="preserve">
The headwork cost per ET has been separated from the main equation given that it will apply to all DSP's in the system for which it is calculated.  This separation reduces the need to capture data, and calculate headworks for each DSP. The relevant assets would be captured in the K1/L1 and K2/L2 sections of the maximum price equation.</t>
        </r>
      </text>
    </comment>
    <comment ref="N38" authorId="1" shapeId="0" xr:uid="{D6F8718C-6F08-41D5-A0B7-7758B9A7B7E0}">
      <text>
        <t>[Threaded comment]
Your version of Excel allows you to read this threaded comment; however, any edits to it will get removed if the file is opened in a newer version of Excel. Learn more: https://go.microsoft.com/fwlink/?linkid=870924
Comment:
    See comment on Uncommissioned tab</t>
      </text>
    </comment>
    <comment ref="Q39" authorId="0" shapeId="0" xr:uid="{00000000-0006-0000-0300-000004000000}">
      <text>
        <r>
          <rPr>
            <b/>
            <sz val="9"/>
            <color indexed="81"/>
            <rFont val="Tahoma"/>
            <family val="2"/>
          </rPr>
          <t>IPART:</t>
        </r>
        <r>
          <rPr>
            <sz val="9"/>
            <color indexed="81"/>
            <rFont val="Tahoma"/>
            <family val="2"/>
          </rPr>
          <t xml:space="preserve">
Either enter the R</t>
        </r>
        <r>
          <rPr>
            <vertAlign val="subscript"/>
            <sz val="9"/>
            <color indexed="81"/>
            <rFont val="Tahoma"/>
            <family val="2"/>
          </rPr>
          <t>i</t>
        </r>
        <r>
          <rPr>
            <sz val="9"/>
            <color indexed="81"/>
            <rFont val="Tahoma"/>
            <family val="2"/>
          </rPr>
          <t xml:space="preserve"> values or link to your agency's workings on the 'Reduction amount' worksheet.</t>
        </r>
      </text>
    </comment>
    <comment ref="T39" authorId="0" shapeId="0" xr:uid="{00000000-0006-0000-0300-000005000000}">
      <text>
        <r>
          <rPr>
            <b/>
            <sz val="9"/>
            <color indexed="81"/>
            <rFont val="Tahoma"/>
            <family val="2"/>
          </rPr>
          <t>IPART:</t>
        </r>
        <r>
          <rPr>
            <sz val="9"/>
            <color indexed="81"/>
            <rFont val="Tahoma"/>
            <family val="2"/>
          </rPr>
          <t xml:space="preserve">
Either enter the C</t>
        </r>
        <r>
          <rPr>
            <vertAlign val="subscript"/>
            <sz val="9"/>
            <color indexed="81"/>
            <rFont val="Tahoma"/>
            <family val="2"/>
          </rPr>
          <t>i</t>
        </r>
        <r>
          <rPr>
            <sz val="9"/>
            <color indexed="81"/>
            <rFont val="Tahoma"/>
            <family val="2"/>
          </rPr>
          <t xml:space="preserve"> values or link to your agency's workings on the 'Reduction amount' worksheet.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Greg McLennan</author>
  </authors>
  <commentList>
    <comment ref="H23" authorId="0" shapeId="0" xr:uid="{00000000-0006-0000-0400-000001000000}">
      <text>
        <r>
          <rPr>
            <b/>
            <sz val="9"/>
            <color indexed="81"/>
            <rFont val="Tahoma"/>
            <family val="2"/>
          </rPr>
          <t>IPART:</t>
        </r>
        <r>
          <rPr>
            <sz val="9"/>
            <color indexed="81"/>
            <rFont val="Tahoma"/>
            <family val="2"/>
          </rPr>
          <t xml:space="preserve">
These dates have been set in the 2018 Maximum Price Determination, and should not be changed.</t>
        </r>
      </text>
    </comment>
    <comment ref="H30" authorId="0" shapeId="0" xr:uid="{00000000-0006-0000-0400-000002000000}">
      <text>
        <r>
          <rPr>
            <b/>
            <sz val="9"/>
            <color indexed="81"/>
            <rFont val="Tahoma"/>
            <family val="2"/>
          </rPr>
          <t>IPART:</t>
        </r>
        <r>
          <rPr>
            <sz val="9"/>
            <color indexed="81"/>
            <rFont val="Tahoma"/>
            <family val="2"/>
          </rPr>
          <t xml:space="preserve">
The discount rate for pre-1996 assets and ETs has been set in the 2018 Maximum Price Determination, and should not be changed.</t>
        </r>
      </text>
    </comment>
    <comment ref="H32" authorId="0" shapeId="0" xr:uid="{00000000-0006-0000-0400-000003000000}">
      <text>
        <r>
          <rPr>
            <b/>
            <sz val="9"/>
            <color indexed="81"/>
            <rFont val="Tahoma"/>
            <family val="2"/>
          </rPr>
          <t>IPART:</t>
        </r>
        <r>
          <rPr>
            <sz val="9"/>
            <color indexed="81"/>
            <rFont val="Tahoma"/>
            <family val="2"/>
          </rPr>
          <t xml:space="preserve">
The discount rates for post-1996 commissioned and uncommissioned assets and ETs should be the real pre-tax WACC used in the agencies prevailing water and sewerage price determination.</t>
        </r>
      </text>
    </comment>
    <comment ref="H36" authorId="0" shapeId="0" xr:uid="{00000000-0006-0000-0400-000004000000}">
      <text>
        <r>
          <rPr>
            <b/>
            <sz val="9"/>
            <color indexed="81"/>
            <rFont val="Tahoma"/>
            <family val="2"/>
          </rPr>
          <t>IPART:</t>
        </r>
        <r>
          <rPr>
            <sz val="9"/>
            <color indexed="81"/>
            <rFont val="Tahoma"/>
            <family val="2"/>
          </rPr>
          <t xml:space="preserve">
This is the average residential consumption from the prevailing price review.</t>
        </r>
      </text>
    </comment>
    <comment ref="H38" authorId="0" shapeId="0" xr:uid="{00000000-0006-0000-0400-000005000000}">
      <text>
        <r>
          <rPr>
            <b/>
            <sz val="9"/>
            <color indexed="81"/>
            <rFont val="Tahoma"/>
            <family val="2"/>
          </rPr>
          <t>IPART:</t>
        </r>
        <r>
          <rPr>
            <sz val="9"/>
            <color indexed="81"/>
            <rFont val="Tahoma"/>
            <family val="2"/>
          </rPr>
          <t xml:space="preserve">
The forecast period for ETs and the net operating result has been set in the 2018 Maximum Price Determination, and should not be changed.</t>
        </r>
      </text>
    </comment>
    <comment ref="I40" authorId="0" shapeId="0" xr:uid="{00000000-0006-0000-0400-000006000000}">
      <text>
        <r>
          <rPr>
            <b/>
            <sz val="9"/>
            <color indexed="81"/>
            <rFont val="Tahoma"/>
            <family val="2"/>
          </rPr>
          <t>IPART:</t>
        </r>
        <r>
          <rPr>
            <sz val="9"/>
            <color indexed="81"/>
            <rFont val="Tahoma"/>
            <family val="2"/>
          </rPr>
          <t xml:space="preserve">
All prices and costs should be entered into the template in $ of this financial year.</t>
        </r>
      </text>
    </comment>
    <comment ref="H42" authorId="0" shapeId="0" xr:uid="{00000000-0006-0000-0400-000007000000}">
      <text>
        <r>
          <rPr>
            <b/>
            <sz val="9"/>
            <color indexed="81"/>
            <rFont val="Tahoma"/>
            <family val="2"/>
          </rPr>
          <t>IPART:</t>
        </r>
        <r>
          <rPr>
            <sz val="9"/>
            <color indexed="81"/>
            <rFont val="Tahoma"/>
            <family val="2"/>
          </rPr>
          <t xml:space="preserve">
All prices and costs entered into the IPART designated input ranges in this template must be on this basis.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Greg McLennan</author>
  </authors>
  <commentList>
    <comment ref="C21" authorId="0" shapeId="0" xr:uid="{00000000-0006-0000-0500-000001000000}">
      <text>
        <r>
          <rPr>
            <b/>
            <sz val="9"/>
            <color indexed="81"/>
            <rFont val="Tahoma"/>
            <family val="2"/>
          </rPr>
          <t>Greg McLennan:</t>
        </r>
        <r>
          <rPr>
            <sz val="9"/>
            <color indexed="81"/>
            <rFont val="Tahoma"/>
            <family val="2"/>
          </rPr>
          <t xml:space="preserve">
Eg, name or identification number.</t>
        </r>
      </text>
    </comment>
    <comment ref="D21" authorId="0" shapeId="0" xr:uid="{00000000-0006-0000-0500-000002000000}">
      <text>
        <r>
          <rPr>
            <b/>
            <sz val="9"/>
            <color indexed="81"/>
            <rFont val="Tahoma"/>
            <family val="2"/>
          </rPr>
          <t>Greg McLennan:</t>
        </r>
        <r>
          <rPr>
            <sz val="9"/>
            <color indexed="81"/>
            <rFont val="Tahoma"/>
            <family val="2"/>
          </rPr>
          <t xml:space="preserve">
Address nexus to DSP, eg, mains pipe required to transport water from point 'A' to point 'B' to facilitate water distribution in region '1', '2', and '3'.</t>
        </r>
      </text>
    </comment>
    <comment ref="I21" authorId="0" shapeId="0" xr:uid="{00000000-0006-0000-0500-000003000000}">
      <text>
        <r>
          <rPr>
            <b/>
            <sz val="9"/>
            <color indexed="81"/>
            <rFont val="Tahoma"/>
            <family val="2"/>
          </rPr>
          <t>Greg McLennan:</t>
        </r>
        <r>
          <rPr>
            <sz val="9"/>
            <color indexed="81"/>
            <rFont val="Tahoma"/>
            <family val="2"/>
          </rPr>
          <t xml:space="preserve">
This is not the capacity of the asset in ETs, but the number of ETs which the asset will service. The intention is to apportion the cost of the asset over the ETs which will receive a service from the asset.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Greg McLennan</author>
  </authors>
  <commentList>
    <comment ref="C21" authorId="0" shapeId="0" xr:uid="{00000000-0006-0000-0600-000001000000}">
      <text>
        <r>
          <rPr>
            <b/>
            <sz val="9"/>
            <color indexed="81"/>
            <rFont val="Tahoma"/>
            <family val="2"/>
          </rPr>
          <t>Greg McLennan:</t>
        </r>
        <r>
          <rPr>
            <sz val="9"/>
            <color indexed="81"/>
            <rFont val="Tahoma"/>
            <family val="2"/>
          </rPr>
          <t xml:space="preserve">
Eg, name or identification number.</t>
        </r>
      </text>
    </comment>
    <comment ref="D21" authorId="0" shapeId="0" xr:uid="{00000000-0006-0000-0600-000002000000}">
      <text>
        <r>
          <rPr>
            <b/>
            <sz val="9"/>
            <color indexed="81"/>
            <rFont val="Tahoma"/>
            <family val="2"/>
          </rPr>
          <t>Greg McLennan:</t>
        </r>
        <r>
          <rPr>
            <sz val="9"/>
            <color indexed="81"/>
            <rFont val="Tahoma"/>
            <family val="2"/>
          </rPr>
          <t xml:space="preserve">
Address nexus to DSP, eg, mains pipe required to transport water from point 'A' to point 'B' to facilitate water distribution in region '1', '2', and '3'.</t>
        </r>
      </text>
    </comment>
    <comment ref="I21" authorId="0" shapeId="0" xr:uid="{00000000-0006-0000-0600-000003000000}">
      <text>
        <r>
          <rPr>
            <b/>
            <sz val="9"/>
            <color indexed="81"/>
            <rFont val="Tahoma"/>
            <family val="2"/>
          </rPr>
          <t>Greg McLennan:</t>
        </r>
        <r>
          <rPr>
            <sz val="9"/>
            <color indexed="81"/>
            <rFont val="Tahoma"/>
            <family val="2"/>
          </rPr>
          <t xml:space="preserve">
This is not the capacity of the asset in ETs, but the number of ETs which the asset will service. The intention is to apportion the cost of the asset over the ETs which will receive a service from the asset.</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Greg McLennan</author>
    <author>tc={989DA5F7-13FA-4D49-89E2-3973A34B520C}</author>
  </authors>
  <commentList>
    <comment ref="C21" authorId="0" shapeId="0" xr:uid="{00000000-0006-0000-0700-000001000000}">
      <text>
        <r>
          <rPr>
            <b/>
            <sz val="9"/>
            <color indexed="81"/>
            <rFont val="Tahoma"/>
            <family val="2"/>
          </rPr>
          <t>Greg McLennan:</t>
        </r>
        <r>
          <rPr>
            <sz val="9"/>
            <color indexed="81"/>
            <rFont val="Tahoma"/>
            <family val="2"/>
          </rPr>
          <t xml:space="preserve">
Eg, name or identification number.</t>
        </r>
      </text>
    </comment>
    <comment ref="D21" authorId="0" shapeId="0" xr:uid="{00000000-0006-0000-0700-000002000000}">
      <text>
        <r>
          <rPr>
            <b/>
            <sz val="9"/>
            <color indexed="81"/>
            <rFont val="Tahoma"/>
            <family val="2"/>
          </rPr>
          <t>Greg McLennan:</t>
        </r>
        <r>
          <rPr>
            <sz val="9"/>
            <color indexed="81"/>
            <rFont val="Tahoma"/>
            <family val="2"/>
          </rPr>
          <t xml:space="preserve">
Address nexus to DSP, eg, mains pipe required to transport water from point 'A' to point 'B' to facilitate water distribution in region '1', '2', and '3'.</t>
        </r>
      </text>
    </comment>
    <comment ref="I21" authorId="0" shapeId="0" xr:uid="{00000000-0006-0000-0700-000003000000}">
      <text>
        <r>
          <rPr>
            <b/>
            <sz val="9"/>
            <color indexed="81"/>
            <rFont val="Tahoma"/>
            <family val="2"/>
          </rPr>
          <t>Greg McLennan:</t>
        </r>
        <r>
          <rPr>
            <sz val="9"/>
            <color indexed="81"/>
            <rFont val="Tahoma"/>
            <family val="2"/>
          </rPr>
          <t xml:space="preserve">
This is not the capacity of the asset in ETs, but the number of ETs which the asset will service. The intention is to apportion the cost of the asset over the ETs which will receive a service from the asset.</t>
        </r>
      </text>
    </comment>
    <comment ref="J21" authorId="1" shapeId="0" xr:uid="{989DA5F7-13FA-4D49-89E2-3973A34B520C}">
      <text>
        <t>[Threaded comment]
Your version of Excel allows you to read this threaded comment; however, any edits to it will get removed if the file is opened in a newer version of Excel. Learn more: https://go.microsoft.com/fwlink/?linkid=870924
Comment:
    HW have created bespoke growth % for future assets. Have changed the IPART template to include this as a specific % input rather than a calculation.</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Greg McLennan</author>
  </authors>
  <commentList>
    <comment ref="AG8" authorId="0" shapeId="0" xr:uid="{00000000-0006-0000-0800-000001000000}">
      <text>
        <r>
          <rPr>
            <b/>
            <sz val="9"/>
            <color indexed="81"/>
            <rFont val="Tahoma"/>
            <family val="2"/>
          </rPr>
          <t>IPART:</t>
        </r>
        <r>
          <rPr>
            <sz val="9"/>
            <color indexed="81"/>
            <rFont val="Tahoma"/>
            <family val="2"/>
          </rPr>
          <t xml:space="preserve">
An agency can enter data for up to 8 different non-residential customer types.</t>
        </r>
      </text>
    </comment>
    <comment ref="C12" authorId="0" shapeId="0" xr:uid="{00000000-0006-0000-0800-000002000000}">
      <text>
        <r>
          <rPr>
            <b/>
            <sz val="9"/>
            <color indexed="81"/>
            <rFont val="Tahoma"/>
            <family val="2"/>
          </rPr>
          <t>IPART:</t>
        </r>
        <r>
          <rPr>
            <sz val="9"/>
            <color indexed="81"/>
            <rFont val="Tahoma"/>
            <family val="2"/>
          </rPr>
          <t xml:space="preserve">
For 1995-96, only enter new ETs from
1 January 1996 to 30 June 1996 for all property types for which ETs can be entered on this worksheet.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<sst xmlns="http://schemas.openxmlformats.org/spreadsheetml/2006/main" count="1153" uniqueCount="433">
  <si>
    <t>Key outputs</t>
  </si>
  <si>
    <t>MODELLER:</t>
  </si>
  <si>
    <t>email</t>
  </si>
  <si>
    <t>WHAT IS THE PURPOSE OF MODEL?</t>
  </si>
  <si>
    <t>COLOUR CODE  &lt;Required for all models/spreadsheets. See 'Examples' for the full list of potential colour codes&gt;</t>
  </si>
  <si>
    <t>This model uses standard IPART colour coding:</t>
  </si>
  <si>
    <t>Blue cells indicate inputs</t>
  </si>
  <si>
    <t>Light blue cells indicate inputs with default values</t>
  </si>
  <si>
    <r>
      <t xml:space="preserve">default values are shown in </t>
    </r>
    <r>
      <rPr>
        <i/>
        <sz val="9"/>
        <rFont val="Arial"/>
        <family val="2"/>
      </rPr>
      <t>italics</t>
    </r>
    <r>
      <rPr>
        <sz val="9"/>
        <rFont val="Arial"/>
        <family val="2"/>
      </rPr>
      <t xml:space="preserve"> next to or below the light blue cells</t>
    </r>
  </si>
  <si>
    <t>Blue font indicates IPART hard-coded values used that should not be changed</t>
  </si>
  <si>
    <t>Pink font indicates calculation checks</t>
  </si>
  <si>
    <t>Red indicates assumptions made in calculations</t>
  </si>
  <si>
    <t>Description</t>
  </si>
  <si>
    <t>Identifier</t>
  </si>
  <si>
    <t>Date commissioned</t>
  </si>
  <si>
    <t>2018-19</t>
  </si>
  <si>
    <t>General inputs</t>
  </si>
  <si>
    <t>Service potential inputs</t>
  </si>
  <si>
    <t>Asset value inputs</t>
  </si>
  <si>
    <t>Total</t>
  </si>
  <si>
    <t>Multi dwelling</t>
  </si>
  <si>
    <t>ETs</t>
  </si>
  <si>
    <t>Year</t>
  </si>
  <si>
    <t>Forecast period (years)</t>
  </si>
  <si>
    <t>Date check</t>
  </si>
  <si>
    <t>Financial year of commissioning</t>
  </si>
  <si>
    <t>What $ units are used in the model</t>
  </si>
  <si>
    <t>$</t>
  </si>
  <si>
    <t>$'000</t>
  </si>
  <si>
    <t>$M</t>
  </si>
  <si>
    <t>DSP areas serviced by asset</t>
  </si>
  <si>
    <t>Consumption assumption</t>
  </si>
  <si>
    <t>kL/year/ property</t>
  </si>
  <si>
    <t>Sum of new ETs (not discounted)</t>
  </si>
  <si>
    <t>Index</t>
  </si>
  <si>
    <t>Row</t>
  </si>
  <si>
    <t>kL/property/year</t>
  </si>
  <si>
    <t>kL/hectare/year</t>
  </si>
  <si>
    <t>Do not delete section below - this is where the user can enter alternative consumption assumption options for non-residential customer groups.</t>
  </si>
  <si>
    <t>Date range for pre 1996 assets</t>
  </si>
  <si>
    <t>Relevant financial year</t>
  </si>
  <si>
    <t>$ base year for DSP analysis</t>
  </si>
  <si>
    <t>2020-21</t>
  </si>
  <si>
    <t>2021-22</t>
  </si>
  <si>
    <t>2022-23</t>
  </si>
  <si>
    <t>2023-24</t>
  </si>
  <si>
    <t>2024-25</t>
  </si>
  <si>
    <t>2025-26</t>
  </si>
  <si>
    <t>2026-27</t>
  </si>
  <si>
    <t>2027-28</t>
  </si>
  <si>
    <t>2028-29</t>
  </si>
  <si>
    <t>2029-30</t>
  </si>
  <si>
    <t>2030-31</t>
  </si>
  <si>
    <t>Final date where assets can be commissioned</t>
  </si>
  <si>
    <t>Date range for assets</t>
  </si>
  <si>
    <t>First day</t>
  </si>
  <si>
    <t>Last day</t>
  </si>
  <si>
    <t>GENERAL INPUTS</t>
  </si>
  <si>
    <t>Start date</t>
  </si>
  <si>
    <t>End date</t>
  </si>
  <si>
    <t>Where:</t>
  </si>
  <si>
    <t xml:space="preserve"> </t>
  </si>
  <si>
    <r>
      <t>R</t>
    </r>
    <r>
      <rPr>
        <vertAlign val="subscript"/>
        <sz val="9"/>
        <rFont val="Arial"/>
        <family val="2"/>
      </rPr>
      <t>i</t>
    </r>
    <r>
      <rPr>
        <sz val="9"/>
        <rFont val="Arial"/>
        <family val="2"/>
      </rPr>
      <t xml:space="preserve"> </t>
    </r>
  </si>
  <si>
    <r>
      <t>C</t>
    </r>
    <r>
      <rPr>
        <vertAlign val="subscript"/>
        <sz val="9"/>
        <rFont val="Arial"/>
        <family val="2"/>
      </rPr>
      <t>i</t>
    </r>
    <r>
      <rPr>
        <sz val="9"/>
        <rFont val="Arial"/>
        <family val="2"/>
      </rPr>
      <t xml:space="preserve"> </t>
    </r>
  </si>
  <si>
    <r>
      <t>R</t>
    </r>
    <r>
      <rPr>
        <vertAlign val="subscript"/>
        <sz val="9"/>
        <rFont val="Arial"/>
        <family val="2"/>
      </rPr>
      <t>i</t>
    </r>
    <r>
      <rPr>
        <sz val="9"/>
        <rFont val="Arial"/>
        <family val="2"/>
      </rPr>
      <t xml:space="preserve"> :</t>
    </r>
  </si>
  <si>
    <r>
      <t>C</t>
    </r>
    <r>
      <rPr>
        <vertAlign val="subscript"/>
        <sz val="9"/>
        <rFont val="Arial"/>
        <family val="2"/>
      </rPr>
      <t>i</t>
    </r>
    <r>
      <rPr>
        <sz val="9"/>
        <rFont val="Arial"/>
        <family val="2"/>
      </rPr>
      <t xml:space="preserve"> :</t>
    </r>
  </si>
  <si>
    <t>=</t>
  </si>
  <si>
    <r>
      <t>Please present all data and calculations related to the generation of the time series for R</t>
    </r>
    <r>
      <rPr>
        <vertAlign val="subscript"/>
        <sz val="9"/>
        <rFont val="Arial"/>
        <family val="2"/>
      </rPr>
      <t>i</t>
    </r>
    <r>
      <rPr>
        <sz val="9"/>
        <rFont val="Arial"/>
        <family val="2"/>
      </rPr>
      <t xml:space="preserve"> and C</t>
    </r>
    <r>
      <rPr>
        <vertAlign val="subscript"/>
        <sz val="9"/>
        <rFont val="Arial"/>
        <family val="2"/>
      </rPr>
      <t>i</t>
    </r>
    <r>
      <rPr>
        <sz val="9"/>
        <rFont val="Arial"/>
        <family val="2"/>
      </rPr>
      <t xml:space="preserve"> in this worksheet.</t>
    </r>
  </si>
  <si>
    <t>Reduction amount</t>
  </si>
  <si>
    <t>Enter analysis below this row.</t>
  </si>
  <si>
    <r>
      <t>K</t>
    </r>
    <r>
      <rPr>
        <vertAlign val="subscript"/>
        <sz val="9"/>
        <rFont val="Arial"/>
        <family val="2"/>
      </rPr>
      <t>1</t>
    </r>
  </si>
  <si>
    <r>
      <t>K</t>
    </r>
    <r>
      <rPr>
        <vertAlign val="subscript"/>
        <sz val="9"/>
        <rFont val="Arial"/>
        <family val="2"/>
      </rPr>
      <t>2</t>
    </r>
  </si>
  <si>
    <r>
      <t>R</t>
    </r>
    <r>
      <rPr>
        <vertAlign val="subscript"/>
        <sz val="9"/>
        <rFont val="Arial"/>
        <family val="2"/>
      </rPr>
      <t>i</t>
    </r>
  </si>
  <si>
    <r>
      <t>C</t>
    </r>
    <r>
      <rPr>
        <vertAlign val="subscript"/>
        <sz val="9"/>
        <rFont val="Arial"/>
        <family val="2"/>
      </rPr>
      <t>i</t>
    </r>
  </si>
  <si>
    <t>n</t>
  </si>
  <si>
    <t>DSP name</t>
  </si>
  <si>
    <t xml:space="preserve">Notes:  </t>
  </si>
  <si>
    <t>Greg McLennan</t>
  </si>
  <si>
    <t>greg_mclennan@ipart.nsw.gov.au</t>
  </si>
  <si>
    <t>The key worksheets requiring inputs to calculate the asset related components are:</t>
  </si>
  <si>
    <t>red double line means formula changes across a row or down a column</t>
  </si>
  <si>
    <r>
      <t>Required timeframe for R</t>
    </r>
    <r>
      <rPr>
        <vertAlign val="subscript"/>
        <sz val="9"/>
        <rFont val="Arial"/>
        <family val="2"/>
      </rPr>
      <t>i</t>
    </r>
    <r>
      <rPr>
        <sz val="9"/>
        <rFont val="Arial"/>
        <family val="2"/>
      </rPr>
      <t xml:space="preserve"> and C</t>
    </r>
    <r>
      <rPr>
        <vertAlign val="subscript"/>
        <sz val="9"/>
        <rFont val="Arial"/>
        <family val="2"/>
      </rPr>
      <t>i</t>
    </r>
    <r>
      <rPr>
        <sz val="9"/>
        <rFont val="Arial"/>
        <family val="2"/>
      </rPr>
      <t>:</t>
    </r>
  </si>
  <si>
    <t>Start year:</t>
  </si>
  <si>
    <t>Final year:</t>
  </si>
  <si>
    <t>As headwork costs per ET apply to all DSP areas within a system, presenting the headwork calculations separately will provide additional transparency, and ensure consistency between DSP areas in relation to headworks.</t>
  </si>
  <si>
    <t>Discount rates &amp; other</t>
  </si>
  <si>
    <t>Timeframes</t>
  </si>
  <si>
    <t>is the headworks charge</t>
  </si>
  <si>
    <t>Proportion of asset cost to be recovered via this DSP</t>
  </si>
  <si>
    <t>Number of units or length of asset (A)</t>
  </si>
  <si>
    <t>Expected system-wide ETs to be serviced by this asset</t>
  </si>
  <si>
    <t>Total new ETs in DSP area</t>
  </si>
  <si>
    <t>Rate applied to the NPV of expected revenues and costs (real pre-tax WACC)</t>
  </si>
  <si>
    <t>Schools</t>
  </si>
  <si>
    <t>Light industrial</t>
  </si>
  <si>
    <t>Commercial</t>
  </si>
  <si>
    <t>properties</t>
  </si>
  <si>
    <t>hectares</t>
  </si>
  <si>
    <t>New ETs per year for this DSP area</t>
  </si>
  <si>
    <t>2019-20</t>
  </si>
  <si>
    <t>Light grey - inputs not required, cells should be left unchanged.</t>
  </si>
  <si>
    <t>of which:</t>
  </si>
  <si>
    <t>&gt;</t>
  </si>
  <si>
    <t>A separate worksheet has been provided to calculate the reduction amount:</t>
  </si>
  <si>
    <t>Headworks</t>
  </si>
  <si>
    <t>A separate worksheet has been provided to capture headworks assets:</t>
  </si>
  <si>
    <t>The purpose of this worksheet is to record, at a high level, the underlying data that are used to calculate the Headworks cost per ET.</t>
  </si>
  <si>
    <t>Asset inclusions and exclusions</t>
  </si>
  <si>
    <t>The final worksheet provides information from the Determination about asset inclusions and exclusions.</t>
  </si>
  <si>
    <t>'HEADWORK ASSETS' : CALCULATIONS</t>
  </si>
  <si>
    <t>'REDUCTION AMOUNT' : CALCULATIONS</t>
  </si>
  <si>
    <t>Rate applied to pre-1996 assets and ETs</t>
  </si>
  <si>
    <t>Rate applied to post-1996 assets and ETs (real pre-tax WACC)</t>
  </si>
  <si>
    <t xml:space="preserve">An Equivalent Tenement (ET) is a unit that uses X kL/year of water, where X = </t>
  </si>
  <si>
    <t>IPART - Developer charges and backlog sewerage charges for metropolitan water agencies 2017</t>
  </si>
  <si>
    <t>Unit of measure in (A)</t>
  </si>
  <si>
    <t>The plural of the units will only affect headings.</t>
  </si>
  <si>
    <t>EQUIVALENT TENEMENTS (ETs) SINCE 1 JULY 1996 RELATING TO THE DSP UNDER CONSIDERATION</t>
  </si>
  <si>
    <t>ET consumption assumption (kL/year)</t>
  </si>
  <si>
    <t>Non-res 4</t>
  </si>
  <si>
    <t>Non-res 5</t>
  </si>
  <si>
    <t>Non-res 6</t>
  </si>
  <si>
    <t>Non-res 7</t>
  </si>
  <si>
    <t>Non-res 8</t>
  </si>
  <si>
    <t>Regulated Agency (for setting pre-1996 discount rate)</t>
  </si>
  <si>
    <t>Agency name</t>
  </si>
  <si>
    <t>Pre-1996 discount rate</t>
  </si>
  <si>
    <t>Central Coast Council</t>
  </si>
  <si>
    <t>Hunter Water Corporation</t>
  </si>
  <si>
    <t>Sydney Water Corporation</t>
  </si>
  <si>
    <t>Notes:</t>
  </si>
  <si>
    <t>The costs expected to be incurred must be exclusive of all capital costs included in the capital charge calculation.</t>
  </si>
  <si>
    <t>Pre-1996 assets</t>
  </si>
  <si>
    <t>Post-1996 commissioned assets</t>
  </si>
  <si>
    <t>Post-1996 uncommissioned assets</t>
  </si>
  <si>
    <t>Value of pre-1996 assets to be collected through this DSP (undiscounted)</t>
  </si>
  <si>
    <t>Value of post-1996 commissioned assets to be collected through this DSP (undiscounted)</t>
  </si>
  <si>
    <t xml:space="preserve">Service this DSP relates to </t>
  </si>
  <si>
    <t>System name (allows cross checking of headworks costs)</t>
  </si>
  <si>
    <t>Water</t>
  </si>
  <si>
    <t>Sewerage</t>
  </si>
  <si>
    <t>Stormwater</t>
  </si>
  <si>
    <t>Annual take-up of multi-dwelling residential units</t>
  </si>
  <si>
    <t>ET values</t>
  </si>
  <si>
    <t>Asset values</t>
  </si>
  <si>
    <t>Revenue values</t>
  </si>
  <si>
    <t>Cost values</t>
  </si>
  <si>
    <t>Costs to be recovered via DSP</t>
  </si>
  <si>
    <t>Headworks costs per ET</t>
  </si>
  <si>
    <t>Value per ET</t>
  </si>
  <si>
    <t>Reduction for expected revenue and operation costs</t>
  </si>
  <si>
    <t>Sum of PV of new ETs (discounted at pre-1996 asset discount rate)</t>
  </si>
  <si>
    <t>Sum of PV of new ETs (discounted at post-1996 asset discount rate)</t>
  </si>
  <si>
    <t>Sum of PV of new ETs (discounted at expected revenue and costs discount rate)</t>
  </si>
  <si>
    <t>Sum of PV of costs for new ETs (discounted at expected future revenue and costs discount rate)</t>
  </si>
  <si>
    <t>Present value of revenues (discounted at expected future revenue and costs discount rate)</t>
  </si>
  <si>
    <t>Present value of operating costs (discounted at expected future revenue and costs discount rate)</t>
  </si>
  <si>
    <t>Revenues expected to be recovered from new customers (undiscounted)</t>
  </si>
  <si>
    <t>Operating costs expected to be incurred in providing service to new customers (undiscounted)</t>
  </si>
  <si>
    <t>Present value of post-1996 commissioned assets (discounted at post-1996 asset discount rate)</t>
  </si>
  <si>
    <t>Present value of pre-1996 assets (discounted at pre-1996 asset discount rate)</t>
  </si>
  <si>
    <t>Present value of new ETs per year (discounted at post-1996 asset discount rate)</t>
  </si>
  <si>
    <t>Present value of new ETs per year (discounted at pre-1996 asset discount rate)</t>
  </si>
  <si>
    <t>Present value of new ETs per year (discounted at expected revenue and costs discount rate)</t>
  </si>
  <si>
    <t>Sum of PV of Pre-1996 commissioned assets (discounted at pre-1996 asset discount rate)</t>
  </si>
  <si>
    <t>Sum of PV of Post-1996 commissioned assets (discounted at post-1996 asset discount rate)</t>
  </si>
  <si>
    <t>Sum of PV of Post-1996 uncommissioned assets (discounted at post-1996 asset discount rate)</t>
  </si>
  <si>
    <t>Please manually enter or link the calculated headwork cost per ET to cell</t>
  </si>
  <si>
    <t>Sum of PV of revenue for new customers (discounted at expected future revenue and costs discount rate)</t>
  </si>
  <si>
    <t>the Capital Charge for the Pre-1996 Assets that will serve the relevant DSP Area, calculated in accordance with clause 2.3(a) of Schedule 5 of the Determination and set out in the DSP.</t>
  </si>
  <si>
    <t>the Capital Charge for the Post-1996 Assets that will serve the relevant DSP Area, calculated in accordance with clause 2.3(b) and 2.3(c) of Schedule 5 of the Determination and set out in the DSP.</t>
  </si>
  <si>
    <t>the Present Value of the Agency’s estimate of the number of Equivalent Tenements in the relevant DSP for Pre-1996 Assets, calculated in accordance with clause 3.2(a) of Schedule 5 of the Determination and set out in the relevant DSP.</t>
  </si>
  <si>
    <t>the Present Value of the Agency’s estimate of the number of Equivalent Tenements for Post-1996 Assets, calculated in accordance with clause 3.2(b) of Schedule 5 of the Determination and set out in the relevant DSP.</t>
  </si>
  <si>
    <t>the Present Value of the Agency’s estimate of the number of Equivalent Tenements for the Reduction Amount, calculated in accordance with clause 3.2(c) of Schedule 5 of the Determination and set out in the relevant DSP.</t>
  </si>
  <si>
    <r>
      <t xml:space="preserve">the Agency’s estimate of the future periodic revenues to be received from new customers in the relevant DSP Area in each financial year </t>
    </r>
    <r>
      <rPr>
        <i/>
        <sz val="9"/>
        <rFont val="Arial"/>
        <family val="2"/>
      </rPr>
      <t>i</t>
    </r>
    <r>
      <rPr>
        <sz val="9"/>
        <rFont val="Arial"/>
        <family val="2"/>
      </rPr>
      <t>, estimated in accordance with clause 4 of Schedule 5 of the Determination and set out in the relevant DSP.</t>
    </r>
  </si>
  <si>
    <r>
      <t xml:space="preserve">the Agency’s estimate of the future operating, maintenance and administration costs of servicing all new customers in the DSP Area in each financial year </t>
    </r>
    <r>
      <rPr>
        <i/>
        <sz val="9"/>
        <rFont val="Arial"/>
        <family val="2"/>
      </rPr>
      <t>i</t>
    </r>
    <r>
      <rPr>
        <sz val="9"/>
        <rFont val="Arial"/>
        <family val="2"/>
      </rPr>
      <t xml:space="preserve"> (excluding, for the avoidance of doubt, any Capital Costs), estimated in accordance with clause 5 of Schedule 5 of the Determination and set out in the relevant DSP.</t>
    </r>
  </si>
  <si>
    <t>WHAT THE DETERMINATION SAYS ABOUT ASSET EXCLUSIONS</t>
  </si>
  <si>
    <t>Excluded Assets means:</t>
  </si>
  <si>
    <t>(a)</t>
  </si>
  <si>
    <t>that part of an asset provided for a reason other than to service a growth area;</t>
  </si>
  <si>
    <t>(b)</t>
  </si>
  <si>
    <t>that part of an asset that services other DSP Areas;</t>
  </si>
  <si>
    <t>(c)</t>
  </si>
  <si>
    <t>the capacity of an asset that was made available by changes in land use patterns, or by changes in average demand;</t>
  </si>
  <si>
    <t>(d)</t>
  </si>
  <si>
    <t>(e)</t>
  </si>
  <si>
    <t>(f)</t>
  </si>
  <si>
    <t>Asset exclusions'!A1</t>
  </si>
  <si>
    <t>As explained in IPART's Report (Box 2.4, page 29) , headworks not owned by the agency should also be included in these calculations.</t>
  </si>
  <si>
    <t>Summary of maximum price for a new development</t>
  </si>
  <si>
    <t>Maximum price formula:</t>
  </si>
  <si>
    <t>Maximum price calculations and summary of outputs</t>
  </si>
  <si>
    <t>The maximum price is calculated and the results are summarised in:</t>
  </si>
  <si>
    <t>Details on the maximum price methodology can be found on IPART's website at:</t>
  </si>
  <si>
    <t>Link to Report and Determination:</t>
  </si>
  <si>
    <t>MAXIMUM PRICE TEMPLATE (for connecting to a water supply, sewerage, or drainage system)</t>
  </si>
  <si>
    <t>The separate components for the maximum price equation are presented in both the worksheets.</t>
  </si>
  <si>
    <t>= the Agency’s estimate of the future periodic revenues to be received from new customers in the relevant DSP Area in each financial year i, estimated in accordance with clause 4 of Schedule 5 of the Determination and set out in the relevant DSP.</t>
  </si>
  <si>
    <t>= the Agency’s estimate of the future operating, maintenance and administration costs of servicing all new customers in the DSP Area in each financial year i (excluding, for the avoidance of doubt, any Capital Costs), estimated in accordance with clause 5 of Schedule 5 of the Determination and set out in the relevant DSP.</t>
  </si>
  <si>
    <t>CALCULATION OF MAXIMUM PRICE</t>
  </si>
  <si>
    <t>Maximum price</t>
  </si>
  <si>
    <t>PRE-1996 ASSETS WITH A NEXUS TO THE SERVICE FOR WHICH THE MAXIMUM PRICE IS BEING CALCULATED</t>
  </si>
  <si>
    <t>POST-1996 COMMISSIONED ASSETS WITH A NEXUS TO THE SERVICE FOR WHICH THE MAXIMUM PRICE IS BEING CALCULATED</t>
  </si>
  <si>
    <t>POST-1996 UNCOMMISSIONED ASSETS WITH A NEXUS TO THE SERVICE FOR WHICH THE MAXIMUM PRICE IS BEING CALCULATED</t>
  </si>
  <si>
    <t>Please present, in this worksheet, the underlying high level data and analysis related to the generation of the Headworks cost per ET for the service for which this maximum price is being calculated.</t>
  </si>
  <si>
    <t>This workbook is a template that agencies can use to calculate the maximum price for connecting to a water supply, sewerage, or drainage system (referred to as maximum price from here).  The use of this template is voluntary.</t>
  </si>
  <si>
    <t>MP</t>
  </si>
  <si>
    <t>Register of pre-1996 assets</t>
  </si>
  <si>
    <t>Register of post-1996 commissioned assets</t>
  </si>
  <si>
    <t>Register of uncommissioned assets</t>
  </si>
  <si>
    <t>HOW DOES THE TEMPLATE WORK?</t>
  </si>
  <si>
    <t>What's in the Template?</t>
  </si>
  <si>
    <t>Scheme cost allocation</t>
  </si>
  <si>
    <t>A separate worksheet has been provided to capture scheme cost allocation:</t>
  </si>
  <si>
    <t>The purpose of this worksheet is to record, at a high level, the underlying data that are used to calculate the Scheme cost allocation per ET.</t>
  </si>
  <si>
    <t>Calculation of the asset component of the maximum price (excluding headworks and scheme cost allocation).</t>
  </si>
  <si>
    <t>'SCHEME COST ALLOCATION' : CALCULATIONS</t>
  </si>
  <si>
    <t>Please present, in this worksheet, the underlying high level data and analysis related to the generation of the scheme cost allocation per ET for the service for which this maximum price is being calculated.</t>
  </si>
  <si>
    <t>Scheme cost allocation per ET</t>
  </si>
  <si>
    <t>Financial year of registration for the DSP</t>
  </si>
  <si>
    <t>Reason for change</t>
  </si>
  <si>
    <t>Description of change</t>
  </si>
  <si>
    <t>Place change made</t>
  </si>
  <si>
    <t>Template Version</t>
  </si>
  <si>
    <t>Align template with Determination</t>
  </si>
  <si>
    <t>Column H, MP Calculations worksheet</t>
  </si>
  <si>
    <t>V1.01</t>
  </si>
  <si>
    <t>Columns N &amp; O, MP Calculations worksheet</t>
  </si>
  <si>
    <t>Date change made</t>
  </si>
  <si>
    <t>Limit ET profile used in calculating reduction amount per ET to 30 forecast years only. Previously extended to 1995-96.</t>
  </si>
  <si>
    <t>Removed the time limit for uncommissioned assets.  Previous time limit was to year 30.</t>
  </si>
  <si>
    <t xml:space="preserve">Include an additional input "Scheme costs allocation per ET" to allow for cost offsets for non-least cost recycled water schemes to be incorporated.  </t>
  </si>
  <si>
    <t>JOURNAL OF CHANGES</t>
  </si>
  <si>
    <t>IPART - Maximum prices for connecting to a recycled water system - July 2019</t>
  </si>
  <si>
    <t>Please refer to the above link for guidance on calculating the scheme cost allocation amount.</t>
  </si>
  <si>
    <t>Expansion to account for the Maximum prices for connecting to a recycled water system Determination July 2019.</t>
  </si>
  <si>
    <t>Value of post-1996 uncommissioned assets to be collected through this DSP (undiscounted)</t>
  </si>
  <si>
    <t>Present value of post-1996 uncommissioned assets (discounted at post-1996 asset discount rate)</t>
  </si>
  <si>
    <t>Agencies can also use the template to calculate the maximum price for connecting a New Development to a Recycled Water System (where that Recycled Water System is a Least Cost Servicing Solution) or to calculate the Ordinary Developer Charge component of the maximum price for connecting a New Development to a Recycled Water System (where that Recycled Water System is not a Least Cost Servicing Solution).</t>
  </si>
  <si>
    <t>The above two determinations must be read in conjunction to one another.</t>
  </si>
  <si>
    <t>Where the New Development is connecting to a Recycled Water System, the variables may be modified by Schedule 1 or Schedule 2 of the Recycled Water Developer Charges Determination.</t>
  </si>
  <si>
    <t>maximum price per equivalent tenement to be services by the connection.</t>
  </si>
  <si>
    <t>Where this template is being used to calculate the maximum price for connecting to a Recycled Water System, refer to the following provisions of the Recycled Water Developer Charges Determination:</t>
  </si>
  <si>
    <t>These provisions may affect the calculation of the capital charge.</t>
  </si>
  <si>
    <t xml:space="preserve">(b)     Schedule 2, clause 2.2 (where the Recycled Water System is not a Least Cost Servicing Solution). </t>
  </si>
  <si>
    <t>(a)     Schedule 1, clause 2 (where the Recycled Water System is a Least Cost Servicing Solution); and</t>
  </si>
  <si>
    <t xml:space="preserve">Where this spreadsheet is being used to calculate the maximum price for connection of a New Development to a Recycled Water System that is a Least Cost Servicing Solution, </t>
  </si>
  <si>
    <t>revenues from the sale of Recycled Water (see Recycled Water Developer Charges Determination, Sch 1, cl 3).</t>
  </si>
  <si>
    <t>the reduction amount includes the revenues that the Agency would have received had the supply of potable water not been substituted with Recycled Water, but excludes the</t>
  </si>
  <si>
    <t xml:space="preserve">Where this spreadsheet is being used to calculate the ordinary developer charge component of the maximum price for connection of a New Development to a Recycled Water System </t>
  </si>
  <si>
    <t xml:space="preserve">that is NOT a Least Cost Servicing Solution, the relevant operating revenues and operating costs used to calculate the reduction amount are different (see Recycled Water Developer </t>
  </si>
  <si>
    <t>Charges Determination, Sch 2, cl 2.3).</t>
  </si>
  <si>
    <t>any asset or part of an asset that was unreasonably oversized relative to system and capacity requirements, based on available demographic data at the time it was commissioned;</t>
  </si>
  <si>
    <t>any assets or part of an asset funded by Developers and transferred free of charge to the Agency.</t>
  </si>
  <si>
    <t>For the removal of doubt, the Determination defines assets as:</t>
  </si>
  <si>
    <t xml:space="preserve">(a) </t>
  </si>
  <si>
    <t>were commissioned prior to the Commencement Date;</t>
  </si>
  <si>
    <t xml:space="preserve">(b) </t>
  </si>
  <si>
    <t>were commissioned after the Commencement Date but before the Development commenced; and</t>
  </si>
  <si>
    <t xml:space="preserve">(c) </t>
  </si>
  <si>
    <t>are commissioned, or are to be commissioned, after the Development commences.</t>
  </si>
  <si>
    <t>any Pre-1970 Assets; and</t>
  </si>
  <si>
    <t>all assets or parts of assets (including headworks), apart from Excluded Assets, allocated to a DSP where there is a nexus (close connection) to the Development they are intended to serve and includes assets that:</t>
  </si>
  <si>
    <t>is the financial year which is 30 years from the financial year in which the relevant DSP was registered with IPART under clause 2(e) of Schedule 4 of the Determination.</t>
  </si>
  <si>
    <r>
      <t>PV(L</t>
    </r>
    <r>
      <rPr>
        <vertAlign val="subscript"/>
        <sz val="9"/>
        <rFont val="Arial"/>
        <family val="2"/>
      </rPr>
      <t>1</t>
    </r>
    <r>
      <rPr>
        <sz val="9"/>
        <rFont val="Arial"/>
        <family val="2"/>
      </rPr>
      <t>)</t>
    </r>
  </si>
  <si>
    <r>
      <t>PV(L</t>
    </r>
    <r>
      <rPr>
        <vertAlign val="subscript"/>
        <sz val="9"/>
        <rFont val="Arial"/>
        <family val="2"/>
      </rPr>
      <t>2</t>
    </r>
    <r>
      <rPr>
        <sz val="9"/>
        <rFont val="Arial"/>
        <family val="2"/>
      </rPr>
      <t>)</t>
    </r>
  </si>
  <si>
    <r>
      <t>PV(L</t>
    </r>
    <r>
      <rPr>
        <vertAlign val="subscript"/>
        <sz val="9"/>
        <rFont val="Arial"/>
        <family val="2"/>
      </rPr>
      <t>3</t>
    </r>
    <r>
      <rPr>
        <sz val="9"/>
        <rFont val="Arial"/>
        <family val="2"/>
      </rPr>
      <t>)</t>
    </r>
  </si>
  <si>
    <t xml:space="preserve"> G22, MP Calculations worksheet
Scheme cost allocation worksheet</t>
  </si>
  <si>
    <t>Developer charges and backlog sewerage charges for metropolitan water agencies 2018 | IPART (nsw.gov.au)</t>
  </si>
  <si>
    <t>Incease clarity of Determination intent</t>
  </si>
  <si>
    <t>Improve examples of the asset input worksheets to clarify that asset apportionment should be considered on an asset-by-asset basis.</t>
  </si>
  <si>
    <t>Row 22 and 23 on the Pre-1996 assets, Post-1996 commissioned assets and Uncommissioned assets worksheets</t>
  </si>
  <si>
    <t>V1.02</t>
  </si>
  <si>
    <t>All dwellings</t>
  </si>
  <si>
    <t>Annual take-up of ETs</t>
  </si>
  <si>
    <t>Time series are included in MP Calculations.</t>
  </si>
  <si>
    <t>Added by HW</t>
  </si>
  <si>
    <t>Formula for 2021-22 updated by HW</t>
  </si>
  <si>
    <t>Prior to growth factor</t>
  </si>
  <si>
    <t>Karuah</t>
  </si>
  <si>
    <t>S.11</t>
  </si>
  <si>
    <t>KARUAH 1 SPS - CIVIL</t>
  </si>
  <si>
    <t>KARUAH 1 SPS - ELECTRICAL</t>
  </si>
  <si>
    <t>KARUAH 1 SPS - MECHANCIAL</t>
  </si>
  <si>
    <t>KARUAH 2 SPS - CIVIL</t>
  </si>
  <si>
    <t>KARUAH 2 SPS - ELECTRICAL</t>
  </si>
  <si>
    <t>KARUAH 2 SPS - MECHANCIAL</t>
  </si>
  <si>
    <t>KARUAH 3 SPS - CIVIL</t>
  </si>
  <si>
    <t>KARUAH 3 SPS - ELECTRICAL</t>
  </si>
  <si>
    <t>KARUAH 3 SPS - MECHANCIAL</t>
  </si>
  <si>
    <t>KARUAH 4 SPS - CIVIL</t>
  </si>
  <si>
    <t>KARUAH 4 SPS - ELECTRICAL</t>
  </si>
  <si>
    <t>KARUAH 4 SPS - MECHANCIAL</t>
  </si>
  <si>
    <t>KARUAH WWTW-AERATORS IDEA TANK-MECH</t>
  </si>
  <si>
    <t>KARUAH WWTW-AMENITIES BUILDING</t>
  </si>
  <si>
    <t>KARUAH WWTW-CATCH/BALANCE POND - CIVIL</t>
  </si>
  <si>
    <t>KARUAH WWTW-CHEMICAL DOSING-CIVIL</t>
  </si>
  <si>
    <t>KARUAH WWTW-CHEMICAL DOSING PUMPS-MECH</t>
  </si>
  <si>
    <t>KARUAH WWTW-DECANT MECHANISM-MECH</t>
  </si>
  <si>
    <t>KARUAH WWTW-EFFLUENT STORAGE DAM-CIVIL</t>
  </si>
  <si>
    <t>KARUAH WWTW-FOUL WATER PUMP STAT-CIVIL</t>
  </si>
  <si>
    <t>KARUAH WWTW-FOUL WATER PUMP STATION-MECH</t>
  </si>
  <si>
    <t>KARUAH WWTW-IDEA TANK-CIVIL</t>
  </si>
  <si>
    <t>KARUAH WWTW-INLET WORKS-CIVIL</t>
  </si>
  <si>
    <t>KARUAH WWTW-IRRIGATION PUMP STAT-CIVIL</t>
  </si>
  <si>
    <t>KARUAH WWTW-IRRIGATION PUMP STATION-ELEC</t>
  </si>
  <si>
    <t>KARUAH WWTW-IRRIGATION PUMP STATION-MECH</t>
  </si>
  <si>
    <t>KARUAH WWTW-NON POTABLE WATER BOOST-MECH</t>
  </si>
  <si>
    <t>KARUAH WWTW-ODOUR CONTROL FACILITY-CIVIL</t>
  </si>
  <si>
    <t>KARUAH WWTW-ODOUR CONTROL FACILITY-ELEC</t>
  </si>
  <si>
    <t>KARUAH WWTW-SLUDGE LAGOON-CIVIL</t>
  </si>
  <si>
    <t>KARUAH WWTW-STEP SCREEN- MECHANICAL</t>
  </si>
  <si>
    <t>KARUAH WWTW-SUBMERSIBLE WAS PUMPS-MECH</t>
  </si>
  <si>
    <t>KARUAH WWTW-SUPERNATANT PUMPS-CIVIL</t>
  </si>
  <si>
    <t>KARUAH WWTW-SUPERNATANT PUMPS-MECH</t>
  </si>
  <si>
    <t>KARUAH WWTW-UV DISINFECTION-CIVIL</t>
  </si>
  <si>
    <t>KARUAH WWTW-UV DISINFECTION SYSTEM-MECH</t>
  </si>
  <si>
    <t>KARUAH WWTW-WASHING/DEWATERING UNIT-MECH</t>
  </si>
  <si>
    <t>KARUAH WWTW-WWTW FENCES-CIVIL</t>
  </si>
  <si>
    <t>KARUAH WWTW-WWTW ROADS/DRAINAGE CIVIL</t>
  </si>
  <si>
    <t>KARUAH WWTW-WWTW/DAM ACCESS ROADS-CIVIL</t>
  </si>
  <si>
    <t>Gravity Linear Asset in Karuah DSP Area - 225mm</t>
  </si>
  <si>
    <t>Gravity Linear Asset in Karuah DSP Area - 300mm</t>
  </si>
  <si>
    <t>Gravity Linear Asset in Karuah DSP Area - 200mm</t>
  </si>
  <si>
    <t>Gravity Linear Asset in Karuah DSP Area - 250mm</t>
  </si>
  <si>
    <t>Rising Linear Asset in Karuah DSP Area - 300mm</t>
  </si>
  <si>
    <t>Rising Linear Asset in Karuah DSP Area - 150mm</t>
  </si>
  <si>
    <t>Rising Linear Asset in Karuah DSP Area - 250mm</t>
  </si>
  <si>
    <t>KARUAH WWTW-EFF REUSE-BARBED WIRE FENCE</t>
  </si>
  <si>
    <t>KARUAH WWTW-EFF REUSE-BOUND FENCE ELECT</t>
  </si>
  <si>
    <t>KARUAH WWTW-EFF REUSE-PIVOT IRRIGATORS</t>
  </si>
  <si>
    <t>KARUAH WWTW-EFFLUENT REUSE-IRRIGATN PIPE</t>
  </si>
  <si>
    <t>KARUAH WWTW-EFFLUENT REUSE-POWER SUPPLY</t>
  </si>
  <si>
    <t>KARUAH WWTW-EFFLUENT REUSE-ROADS-CIVIL</t>
  </si>
  <si>
    <t>KARUAH WWTW-EFFLUENT REUSE-TELEMETRY</t>
  </si>
  <si>
    <t>KARUAH 1 SPS - EMM TELEM 2005/06</t>
  </si>
  <si>
    <t>KARUAH 2 SPS - EMM MECH 2005/06</t>
  </si>
  <si>
    <t>KAHIBAH 1 SPS BFP</t>
  </si>
  <si>
    <t>KARUAH 2 SPS - EMM REP 2004/05</t>
  </si>
  <si>
    <t>KARUAH WWTW - FARM SHED SERVICES CONNECT</t>
  </si>
  <si>
    <t>KARUAH WWTW - PH METER</t>
  </si>
  <si>
    <t>KARUAH WWTW - ERE FACILITIES</t>
  </si>
  <si>
    <t>KARUAH WWTW - EMM REPLACE 2006/07</t>
  </si>
  <si>
    <t>KARUAH WWTW - UV DISINFECTION COVERS</t>
  </si>
  <si>
    <t>KARUAH 4 SPS - RTU TELEMETRY EQUIPMENT</t>
  </si>
  <si>
    <t>KARUAH WWTW - EMM MECH 07/08</t>
  </si>
  <si>
    <t>KARUAH 1 SPS - EMM 2007-08</t>
  </si>
  <si>
    <t>KARUAH WWTW - EMM 2007-08</t>
  </si>
  <si>
    <t>KARUAH WWTW - EMM 2007/08</t>
  </si>
  <si>
    <t>KARUAH WWTW-WIND SPEED METER MAITENANCE</t>
  </si>
  <si>
    <t>KARUAH WWTW FOUL WATER PUMP</t>
  </si>
  <si>
    <t>KARUAH WWTW-DECANT UNIT 1 SENSOR REPLACE</t>
  </si>
  <si>
    <t>KARUAH WWTW - SURFACE AERATOR 1</t>
  </si>
  <si>
    <t>KARUAH WWTW - MACHINE GUARDING</t>
  </si>
  <si>
    <t>KARUAH WWTW - EMM ELEC 2014</t>
  </si>
  <si>
    <t>KARUAH WWTW - SAFETY IMPROVEMENTS</t>
  </si>
  <si>
    <t>KARUAH WWTW- EARTHING SYSTEM</t>
  </si>
  <si>
    <t>KARUAH WWTW - SMALL CAPITAL WORKS</t>
  </si>
  <si>
    <t>KARUAH 1 SPS - PLC UPGRADES 2016</t>
  </si>
  <si>
    <t>KARUAH 2 SPS - PLC UPGRADES 2016</t>
  </si>
  <si>
    <t>KARUAH 3 SPS - PLC UPGRADES 2016</t>
  </si>
  <si>
    <t>KARUAH 4 SPS - PLC UPGRADES 2016</t>
  </si>
  <si>
    <t>KARUAH WWTW - EMM ELEC 2015</t>
  </si>
  <si>
    <t>KARUAH WWTW - CONDITION ASSESSMENT</t>
  </si>
  <si>
    <t>KARUAH WWTW - MECH MINOR CAP 2013/16</t>
  </si>
  <si>
    <t>KARUAH WWTW - TELE MINOR CAP 2013/16</t>
  </si>
  <si>
    <t>KARUAH WWTW - UV DISINFECTION CIVIL</t>
  </si>
  <si>
    <t>KARUAH WWTW - UV DISINFECTION ELEC</t>
  </si>
  <si>
    <t>KARUAH WWTW - UV DISINFECTION MECH</t>
  </si>
  <si>
    <t>KARUAH 1 SPS - GUIDERAILS 2016</t>
  </si>
  <si>
    <t>KARUAH 4 SPS - GUIDERAILS 2016</t>
  </si>
  <si>
    <t>KARUAH 1 SPS - FALL ARREST HANDRAILS</t>
  </si>
  <si>
    <t>KARUAH 2 SPS - FALL ARREST HANDRAILS</t>
  </si>
  <si>
    <t>KARUAH 3 SPS - FALL ARREST HANDRAILS</t>
  </si>
  <si>
    <t>KARUAH 4 SPS - FALL ARREST HANDRAILS</t>
  </si>
  <si>
    <t>KARUAH WWTW - PIVOT WHEEL TRACK REFIRB</t>
  </si>
  <si>
    <t>KARUAH WWTW - WEATHER STATION</t>
  </si>
  <si>
    <t>KARUAH 2 SPS - EMM ELEC 2015</t>
  </si>
  <si>
    <t>KARUAH WWTW - MACHINE GUARDING 2017</t>
  </si>
  <si>
    <t>KARUAH WWTW - BIOSOLIDS STORAGE PAD</t>
  </si>
  <si>
    <t>KARUAH WWTW - IRRIGATOR NO 1 ELEC</t>
  </si>
  <si>
    <t>KARUAH WWTW - IRRIGATOR NO 2 ELEC</t>
  </si>
  <si>
    <t>KARUAH 1 SPS - TELEMETRY RADIO</t>
  </si>
  <si>
    <t>KARUAH 2 SPS - TELEMETRY RADIO</t>
  </si>
  <si>
    <t>KARUAH 3 SPS - TELEMETRY RADIO</t>
  </si>
  <si>
    <t>KARUAH 4 SPS - TELEMETRY RADIO</t>
  </si>
  <si>
    <t>KARUAH WWTW - UV BANK 2 LAMPS 2017-18</t>
  </si>
  <si>
    <t>KARUAH WWTW - UV LAMPS 2017-18</t>
  </si>
  <si>
    <t>KARUAH WWTW - EMM MECH 2017-18</t>
  </si>
  <si>
    <t>KARUAH WWTW - P&amp;R FLOW METER(DN80)</t>
  </si>
  <si>
    <t>KARUAH WWTW - P&amp;R INDICATINGTRANSMITTER</t>
  </si>
  <si>
    <t>KARUAH WWTW - P&amp;R INLET CONTROL VALVE</t>
  </si>
  <si>
    <t>KARUAH WWTW - P&amp;R PUMP (BOOSTER)</t>
  </si>
  <si>
    <t>KARUAH WWTW - P&amp;R VALVE,RPZD(25MM)</t>
  </si>
  <si>
    <t>KARUAH WWTW - P&amp;R VALVE,RPZD(50MM)</t>
  </si>
  <si>
    <t>KARUAH WWTW - P&amp;R VALVE,RPZD(DN100)</t>
  </si>
  <si>
    <t>KARUAH WWTW - P&amp;R VALVE,RPZD(DN80)</t>
  </si>
  <si>
    <t>KARUAH WWTW - BED 1 ODOUR MEDIA</t>
  </si>
  <si>
    <t>KARUAH WWTW - BED 2 ODOUR MEDIA</t>
  </si>
  <si>
    <t>KARUAH WWTW - EMM ELEC 2018-19</t>
  </si>
  <si>
    <t>KARUAH WWTW - EMM MECH 2018-19</t>
  </si>
  <si>
    <t>KARUAH WWTP - CONT VALVE UV INLET</t>
  </si>
  <si>
    <t>Asset</t>
  </si>
  <si>
    <t>Metres</t>
  </si>
  <si>
    <t xml:space="preserve">Karuah WWTW ERE Upgrade </t>
  </si>
  <si>
    <t>Karuah WWPS upgrade</t>
  </si>
  <si>
    <t>Revenue per ET ($20-21)</t>
  </si>
  <si>
    <t>Operating costs per ET 
($20-21)</t>
  </si>
  <si>
    <t>All areas</t>
  </si>
  <si>
    <t>Belmont</t>
  </si>
  <si>
    <t>Boulder Bay</t>
  </si>
  <si>
    <t>Branxton</t>
  </si>
  <si>
    <t>Burwood Beach</t>
  </si>
  <si>
    <t>Cessnock</t>
  </si>
  <si>
    <t>Clarence Town</t>
  </si>
  <si>
    <t xml:space="preserve">Dora Creek </t>
  </si>
  <si>
    <t>Dungog</t>
  </si>
  <si>
    <t xml:space="preserve">Edgeworth </t>
  </si>
  <si>
    <t>Farley</t>
  </si>
  <si>
    <t xml:space="preserve">Karuah </t>
  </si>
  <si>
    <t>Kearsley</t>
  </si>
  <si>
    <t xml:space="preserve">Kurri Kurri </t>
  </si>
  <si>
    <t>Morpeth</t>
  </si>
  <si>
    <t>Paxton</t>
  </si>
  <si>
    <t>Raymond Terrace</t>
  </si>
  <si>
    <t>Shortland</t>
  </si>
  <si>
    <t>Tanilba Bay</t>
  </si>
  <si>
    <t>Toronto</t>
  </si>
  <si>
    <t>Biosolids DSP</t>
  </si>
  <si>
    <t>Checks</t>
  </si>
  <si>
    <t>Formula amended by Hunter Water so that point and linear assets can have different start/finish ranges for commissioned and unciommissioned categorisation.</t>
  </si>
  <si>
    <t xml:space="preserve"> - Point assets are taken from Fixed Asset Register - last commissioning date is 30/06/2021.</t>
  </si>
  <si>
    <t xml:space="preserve"> - Linear assets are taken from Geographic Information System - last commissioning date is 30/06/2022.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</si>
</sst>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8" formatCode="&quot;$&quot;#,##0.00;[Red]\-&quot;$&quot;#,##0.00"/>
    <numFmt numFmtId="41" formatCode="_-* #,##0_-;\-* #,##0_-;_-* &quot;-&quot;_-;_-@_-"/>
    <numFmt numFmtId="43" formatCode="_-* #,##0.00_-;\-* #,##0.00_-;_-* &quot;-&quot;??_-;_-@_-"/>
    <numFmt numFmtId="164" formatCode="_(* #,##0.00_);_(* \(#,##0.00\);_(* &quot;-&quot;_);_(@_)"/>
    <numFmt numFmtId="165" formatCode="0.0%"/>
    <numFmt numFmtId="166" formatCode="#,##0.0"/>
    <numFmt numFmtId="167" formatCode="_(* #,##0.0_);_(* \(#,##0.0\);_(* &quot;-&quot;??_);_(@_)"/>
    <numFmt numFmtId="168" formatCode="[$-C09]dd\-mmmm\-yyyy;@"/>
    <numFmt numFmtId="169" formatCode="[$-C09]d\ mmmm\ yyyy;@"/>
    <numFmt numFmtId="170" formatCode="dd\ mmm\ yyyy"/>
    <numFmt numFmtId="171" formatCode="yyyy\-*y"/>
    <numFmt numFmtId="172" formatCode="&quot;$&quot;#,##0"/>
    <numFmt numFmtId="173" formatCode="mmmm\ yyyy"/>
    <numFmt numFmtId="174" formatCode="_-* #,##0_-;\-* #,##0_-;_-* &quot;-&quot;??_-;_-@_-"/>
    <numFmt numFmtId="175" formatCode="_-* #,##0.000000_-;\-* #,##0.000000_-;_-* &quot;-&quot;??_-;_-@_-"/>
    <numFmt numFmtId="176" formatCode="_-* #,##0.0000000_-;\-* #,##0.0000000_-;_-* &quot;-&quot;??_-;_-@_-"/>
    <numFmt numFmtId="177" formatCode="0.0000%"/>
  </numFmts>
  <fonts count="25" x14ac:knownFonts="1">
    <font>
      <sz val="9"/>
      <name val="Arial"/>
      <family val="2"/>
    </font>
    <font>
      <sz val="9"/>
      <name val="Arial"/>
      <family val="2"/>
    </font>
    <font>
      <sz val="9"/>
      <color indexed="14"/>
      <name val="Arial"/>
      <family val="2"/>
    </font>
    <font>
      <sz val="9"/>
      <color indexed="10"/>
      <name val="Arial"/>
      <family val="2"/>
    </font>
    <font>
      <sz val="9"/>
      <color indexed="12"/>
      <name val="Arial"/>
      <family val="2"/>
    </font>
    <font>
      <b/>
      <sz val="9"/>
      <color indexed="9"/>
      <name val="Arial"/>
      <family val="2"/>
    </font>
    <font>
      <b/>
      <sz val="9"/>
      <color indexed="57"/>
      <name val="Arial"/>
      <family val="2"/>
    </font>
    <font>
      <b/>
      <sz val="14"/>
      <name val="Arial"/>
      <family val="2"/>
    </font>
    <font>
      <sz val="11"/>
      <name val="Arial"/>
      <family val="2"/>
    </font>
    <font>
      <b/>
      <sz val="12"/>
      <name val="Arial"/>
      <family val="2"/>
    </font>
    <font>
      <b/>
      <sz val="9"/>
      <name val="Arial"/>
      <family val="2"/>
    </font>
    <font>
      <b/>
      <sz val="16"/>
      <name val="Arial"/>
      <family val="2"/>
    </font>
    <font>
      <u/>
      <sz val="9"/>
      <color theme="10"/>
      <name val="Arial"/>
      <family val="2"/>
    </font>
    <font>
      <b/>
      <sz val="11"/>
      <name val="Arial"/>
      <family val="2"/>
    </font>
    <font>
      <b/>
      <sz val="9"/>
      <color rgb="FFFF0000"/>
      <name val="Arial"/>
      <family val="2"/>
    </font>
    <font>
      <sz val="10"/>
      <color indexed="9"/>
      <name val="Arial"/>
      <family val="2"/>
    </font>
    <font>
      <i/>
      <sz val="9"/>
      <name val="Arial"/>
      <family val="2"/>
    </font>
    <font>
      <sz val="9"/>
      <color indexed="81"/>
      <name val="Tahoma"/>
      <family val="2"/>
    </font>
    <font>
      <b/>
      <sz val="9"/>
      <color indexed="81"/>
      <name val="Tahoma"/>
      <family val="2"/>
    </font>
    <font>
      <sz val="9"/>
      <color rgb="FFFF0000"/>
      <name val="Arial"/>
      <family val="2"/>
    </font>
    <font>
      <sz val="9"/>
      <color theme="0" tint="-0.14996795556505021"/>
      <name val="Arial"/>
      <family val="2"/>
    </font>
    <font>
      <vertAlign val="subscript"/>
      <sz val="9"/>
      <name val="Arial"/>
      <family val="2"/>
    </font>
    <font>
      <vertAlign val="subscript"/>
      <sz val="9"/>
      <color indexed="81"/>
      <name val="Tahoma"/>
      <family val="2"/>
    </font>
    <font>
      <sz val="9"/>
      <color theme="1"/>
      <name val="Arial"/>
      <family val="2"/>
    </font>
    <font>
      <sz val="9"/>
      <color theme="0" tint="-0.499984740745262"/>
      <name val="Arial"/>
      <family val="2"/>
    </font>
  </fonts>
  <fills count="15">
    <fill>
      <patternFill patternType="none"/>
    </fill>
    <fill>
      <patternFill patternType="gray125"/>
    </fill>
    <fill>
      <patternFill patternType="lightGray">
        <fgColor indexed="13"/>
      </patternFill>
    </fill>
    <fill>
      <patternFill patternType="solid">
        <fgColor indexed="41"/>
        <bgColor indexed="64"/>
      </patternFill>
    </fill>
    <fill>
      <patternFill patternType="solid">
        <fgColor indexed="44"/>
        <bgColor indexed="64"/>
      </patternFill>
    </fill>
    <fill>
      <patternFill patternType="solid">
        <fgColor indexed="18"/>
        <bgColor indexed="64"/>
      </patternFill>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
      <patternFill patternType="solid">
        <fgColor indexed="18"/>
        <bgColor indexed="15"/>
      </patternFill>
    </fill>
    <fill>
      <patternFill patternType="solid">
        <fgColor theme="0"/>
        <bgColor indexed="15"/>
      </patternFill>
    </fill>
    <fill>
      <patternFill patternType="solid">
        <fgColor indexed="44"/>
        <bgColor indexed="15"/>
      </patternFill>
    </fill>
    <fill>
      <patternFill patternType="solid">
        <fgColor rgb="FFDDDDDD"/>
        <bgColor indexed="64"/>
      </patternFill>
    </fill>
    <fill>
      <patternFill patternType="solid">
        <fgColor rgb="FF92D050"/>
        <bgColor indexed="64"/>
      </patternFill>
    </fill>
    <fill>
      <patternFill patternType="solid">
        <fgColor rgb="FFFFFFFF"/>
        <bgColor rgb="FF000000"/>
      </patternFill>
    </fill>
  </fills>
  <borders count="22">
    <border>
      <left/>
      <right/>
      <top/>
      <bottom/>
      <diagonal/>
    </border>
    <border>
      <left/>
      <right style="double">
        <color theme="6"/>
      </right>
      <top/>
      <bottom/>
      <diagonal/>
    </border>
    <border>
      <left/>
      <right/>
      <top/>
      <bottom style="thin">
        <color indexed="64"/>
      </bottom>
      <diagonal/>
    </border>
    <border>
      <left/>
      <right/>
      <top style="thin">
        <color indexed="64"/>
      </top>
      <bottom/>
      <diagonal/>
    </border>
    <border>
      <left/>
      <right/>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double">
        <color indexed="10"/>
      </left>
      <right/>
      <top/>
      <bottom/>
      <diagonal/>
    </border>
    <border>
      <left/>
      <right style="thin">
        <color indexed="64"/>
      </right>
      <top style="thin">
        <color indexed="64"/>
      </top>
      <bottom style="thin">
        <color indexed="64"/>
      </bottom>
      <diagonal/>
    </border>
    <border>
      <left/>
      <right style="thin">
        <color indexed="64"/>
      </right>
      <top/>
      <bottom/>
      <diagonal/>
    </border>
    <border>
      <left/>
      <right/>
      <top/>
      <bottom style="double">
        <color rgb="FFFF0000"/>
      </bottom>
      <diagonal/>
    </border>
    <border>
      <left/>
      <right/>
      <top style="double">
        <color rgb="FFFF0000"/>
      </top>
      <bottom/>
      <diagonal/>
    </border>
    <border>
      <left/>
      <right/>
      <top style="double">
        <color rgb="FFFF0000"/>
      </top>
      <bottom style="double">
        <color rgb="FFFF0000"/>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bottom style="thin">
        <color auto="1"/>
      </bottom>
      <diagonal/>
    </border>
    <border>
      <left style="thin">
        <color indexed="64"/>
      </left>
      <right/>
      <top style="thin">
        <color indexed="64"/>
      </top>
      <bottom style="thin">
        <color indexed="64"/>
      </bottom>
      <diagonal/>
    </border>
    <border>
      <left/>
      <right style="thin">
        <color indexed="64"/>
      </right>
      <top/>
      <bottom style="double">
        <color rgb="FFFF0000"/>
      </bottom>
      <diagonal/>
    </border>
  </borders>
  <cellStyleXfs count="21">
    <xf numFmtId="0" fontId="0" fillId="0" borderId="0"/>
    <xf numFmtId="43" fontId="1" fillId="0" borderId="0" applyFont="0" applyFill="0" applyBorder="0" applyAlignment="0" applyProtection="0"/>
    <xf numFmtId="41" fontId="1" fillId="0" borderId="0" applyFont="0" applyFill="0" applyBorder="0" applyAlignment="0" applyProtection="0"/>
    <xf numFmtId="0" fontId="1" fillId="0" borderId="1" applyNumberFormat="0" applyFont="0" applyFill="0" applyAlignment="0" applyProtection="0"/>
    <xf numFmtId="164" fontId="2" fillId="0" borderId="0" applyNumberFormat="0" applyFill="0" applyBorder="0" applyAlignment="0">
      <alignment horizontal="left"/>
    </xf>
    <xf numFmtId="0" fontId="3" fillId="0" borderId="0" applyNumberFormat="0" applyFill="0" applyBorder="0" applyAlignment="0"/>
    <xf numFmtId="4" fontId="1" fillId="4" borderId="0" applyBorder="0" applyAlignment="0">
      <alignment horizontal="right"/>
      <protection locked="0"/>
    </xf>
    <xf numFmtId="165" fontId="1" fillId="4" borderId="0" applyBorder="0" applyAlignment="0">
      <alignment horizontal="right"/>
      <protection locked="0"/>
    </xf>
    <xf numFmtId="3" fontId="4" fillId="0" borderId="0" applyNumberFormat="0" applyFill="0" applyBorder="0" applyAlignment="0" applyProtection="0">
      <protection locked="0"/>
    </xf>
    <xf numFmtId="41" fontId="5" fillId="5" borderId="0" applyNumberFormat="0" applyBorder="0" applyAlignment="0"/>
    <xf numFmtId="0" fontId="6" fillId="0" borderId="0" applyNumberFormat="0" applyFill="0" applyBorder="0" applyAlignment="0" applyProtection="0"/>
    <xf numFmtId="0" fontId="12" fillId="0" borderId="0" applyNumberFormat="0" applyFill="0" applyBorder="0" applyAlignment="0" applyProtection="0"/>
    <xf numFmtId="166" fontId="1" fillId="2" borderId="0" applyBorder="0">
      <alignment horizontal="right"/>
      <protection locked="0"/>
    </xf>
    <xf numFmtId="165" fontId="1" fillId="3" borderId="0" applyBorder="0" applyAlignment="0">
      <protection locked="0"/>
    </xf>
    <xf numFmtId="0" fontId="14" fillId="7" borderId="0" applyNumberFormat="0" applyBorder="0" applyAlignment="0" applyProtection="0"/>
    <xf numFmtId="165" fontId="1" fillId="2" borderId="0" applyBorder="0" applyAlignment="0">
      <alignment horizontal="left"/>
      <protection locked="0"/>
    </xf>
    <xf numFmtId="166" fontId="1" fillId="3" borderId="2" applyBorder="0" applyAlignment="0">
      <alignment horizontal="right"/>
      <protection locked="0"/>
    </xf>
    <xf numFmtId="10" fontId="1" fillId="4" borderId="0" applyBorder="0" applyAlignment="0">
      <alignment horizontal="right"/>
      <protection locked="0"/>
    </xf>
    <xf numFmtId="9" fontId="15" fillId="0" borderId="0" applyFont="0" applyBorder="0" applyAlignment="0" applyProtection="0"/>
    <xf numFmtId="9" fontId="15" fillId="0" borderId="0" applyFont="0" applyBorder="0" applyAlignment="0" applyProtection="0"/>
    <xf numFmtId="9" fontId="1" fillId="0" borderId="0" applyFont="0" applyFill="0" applyBorder="0" applyAlignment="0" applyProtection="0"/>
  </cellStyleXfs>
  <cellXfs count="252">
    <xf numFmtId="0" fontId="0" fillId="0" borderId="0" xfId="0"/>
    <xf numFmtId="0" fontId="0" fillId="6" borderId="0" xfId="0" applyFill="1"/>
    <xf numFmtId="0" fontId="9" fillId="0" borderId="0" xfId="0" applyFont="1"/>
    <xf numFmtId="166" fontId="1" fillId="3" borderId="0" xfId="16" applyBorder="1" applyAlignment="1">
      <protection locked="0"/>
    </xf>
    <xf numFmtId="0" fontId="0" fillId="0" borderId="0" xfId="0" applyAlignment="1">
      <alignment horizontal="left"/>
    </xf>
    <xf numFmtId="0" fontId="10" fillId="6" borderId="0" xfId="14" applyFont="1" applyFill="1"/>
    <xf numFmtId="0" fontId="10" fillId="0" borderId="0" xfId="0" applyFont="1"/>
    <xf numFmtId="0" fontId="8" fillId="0" borderId="0" xfId="0" applyFont="1" applyAlignment="1">
      <alignment horizontal="left" vertical="top"/>
    </xf>
    <xf numFmtId="0" fontId="0" fillId="0" borderId="0" xfId="0" applyAlignment="1">
      <alignment horizontal="left" vertical="top"/>
    </xf>
    <xf numFmtId="0" fontId="0" fillId="0" borderId="4" xfId="0" applyBorder="1"/>
    <xf numFmtId="0" fontId="13" fillId="8" borderId="0" xfId="0" applyFont="1" applyFill="1"/>
    <xf numFmtId="0" fontId="0" fillId="8" borderId="0" xfId="0" applyFill="1"/>
    <xf numFmtId="0" fontId="0" fillId="0" borderId="0" xfId="0" applyAlignment="1">
      <alignment horizontal="center" vertical="top"/>
    </xf>
    <xf numFmtId="0" fontId="8" fillId="8" borderId="0" xfId="0" applyFont="1" applyFill="1"/>
    <xf numFmtId="4" fontId="0" fillId="4" borderId="0" xfId="6" applyFont="1" applyBorder="1" applyAlignment="1">
      <alignment horizontal="left"/>
      <protection locked="0"/>
    </xf>
    <xf numFmtId="166" fontId="0" fillId="3" borderId="0" xfId="16" applyFont="1" applyBorder="1" applyAlignment="1">
      <protection locked="0"/>
    </xf>
    <xf numFmtId="167" fontId="4" fillId="0" borderId="0" xfId="1" applyNumberFormat="1" applyFont="1" applyFill="1" applyBorder="1" applyAlignment="1">
      <alignment horizontal="left"/>
    </xf>
    <xf numFmtId="167" fontId="5" fillId="5" borderId="0" xfId="9" applyNumberFormat="1" applyBorder="1" applyAlignment="1">
      <alignment horizontal="left"/>
    </xf>
    <xf numFmtId="167" fontId="2" fillId="0" borderId="0" xfId="4" applyNumberFormat="1" applyFill="1" applyBorder="1" applyAlignment="1">
      <alignment horizontal="left"/>
    </xf>
    <xf numFmtId="167" fontId="2" fillId="0" borderId="0" xfId="1" applyNumberFormat="1" applyFont="1" applyFill="1" applyBorder="1" applyAlignment="1">
      <alignment horizontal="left"/>
    </xf>
    <xf numFmtId="167" fontId="3" fillId="0" borderId="0" xfId="5" applyNumberFormat="1" applyFill="1" applyBorder="1" applyAlignment="1">
      <alignment horizontal="left"/>
    </xf>
    <xf numFmtId="167" fontId="3" fillId="0" borderId="0" xfId="1" applyNumberFormat="1" applyFont="1" applyFill="1" applyBorder="1" applyAlignment="1">
      <alignment horizontal="left"/>
    </xf>
    <xf numFmtId="167" fontId="0" fillId="0" borderId="9" xfId="1" applyNumberFormat="1" applyFont="1" applyBorder="1" applyAlignment="1">
      <alignment horizontal="left"/>
    </xf>
    <xf numFmtId="167" fontId="0" fillId="0" borderId="0" xfId="1" applyNumberFormat="1" applyFont="1" applyBorder="1" applyAlignment="1">
      <alignment horizontal="left"/>
    </xf>
    <xf numFmtId="0" fontId="0" fillId="0" borderId="5" xfId="0" applyBorder="1" applyAlignment="1">
      <alignment horizontal="center" wrapText="1"/>
    </xf>
    <xf numFmtId="4" fontId="1" fillId="4" borderId="7" xfId="6" applyBorder="1" applyAlignment="1">
      <protection locked="0"/>
    </xf>
    <xf numFmtId="0" fontId="0" fillId="0" borderId="0" xfId="0" applyAlignment="1">
      <alignment horizontal="right"/>
    </xf>
    <xf numFmtId="170" fontId="0" fillId="0" borderId="0" xfId="0" applyNumberFormat="1"/>
    <xf numFmtId="0" fontId="0" fillId="0" borderId="0" xfId="0" applyAlignment="1">
      <alignment horizontal="center" wrapText="1"/>
    </xf>
    <xf numFmtId="9" fontId="0" fillId="0" borderId="0" xfId="0" applyNumberFormat="1"/>
    <xf numFmtId="0" fontId="0" fillId="0" borderId="0" xfId="0" applyAlignment="1">
      <alignment horizontal="center"/>
    </xf>
    <xf numFmtId="4" fontId="0" fillId="0" borderId="0" xfId="0" applyNumberFormat="1"/>
    <xf numFmtId="3" fontId="1" fillId="4" borderId="7" xfId="6" applyNumberFormat="1" applyBorder="1" applyAlignment="1">
      <protection locked="0"/>
    </xf>
    <xf numFmtId="0" fontId="0" fillId="0" borderId="0" xfId="0" applyAlignment="1">
      <alignment wrapText="1"/>
    </xf>
    <xf numFmtId="0" fontId="0" fillId="0" borderId="3" xfId="0" applyBorder="1"/>
    <xf numFmtId="0" fontId="0" fillId="0" borderId="2" xfId="0" applyBorder="1"/>
    <xf numFmtId="0" fontId="0" fillId="0" borderId="6" xfId="0" applyBorder="1"/>
    <xf numFmtId="0" fontId="0" fillId="0" borderId="7" xfId="0" applyBorder="1"/>
    <xf numFmtId="0" fontId="0" fillId="0" borderId="8" xfId="0" applyBorder="1"/>
    <xf numFmtId="0" fontId="10" fillId="0" borderId="0" xfId="0" applyFont="1" applyAlignment="1">
      <alignment horizontal="centerContinuous" wrapText="1"/>
    </xf>
    <xf numFmtId="0" fontId="10" fillId="0" borderId="0" xfId="0" applyFont="1" applyAlignment="1">
      <alignment horizontal="right" wrapText="1"/>
    </xf>
    <xf numFmtId="3" fontId="1" fillId="4" borderId="6" xfId="6" applyNumberFormat="1" applyBorder="1" applyAlignment="1">
      <protection locked="0"/>
    </xf>
    <xf numFmtId="4" fontId="1" fillId="4" borderId="5" xfId="6" applyBorder="1" applyAlignment="1">
      <alignment horizontal="center"/>
      <protection locked="0"/>
    </xf>
    <xf numFmtId="8" fontId="0" fillId="0" borderId="0" xfId="0" applyNumberFormat="1"/>
    <xf numFmtId="0" fontId="0" fillId="0" borderId="15" xfId="0" applyBorder="1"/>
    <xf numFmtId="0" fontId="0" fillId="0" borderId="16" xfId="0" applyBorder="1"/>
    <xf numFmtId="0" fontId="0" fillId="0" borderId="17" xfId="0" applyBorder="1"/>
    <xf numFmtId="0" fontId="0" fillId="0" borderId="11" xfId="0" applyBorder="1"/>
    <xf numFmtId="0" fontId="0" fillId="0" borderId="18" xfId="0" applyBorder="1"/>
    <xf numFmtId="0" fontId="0" fillId="0" borderId="19" xfId="0" applyBorder="1"/>
    <xf numFmtId="0" fontId="11" fillId="0" borderId="0" xfId="0" applyFont="1"/>
    <xf numFmtId="0" fontId="10" fillId="0" borderId="2" xfId="0" applyFont="1" applyBorder="1"/>
    <xf numFmtId="0" fontId="20" fillId="0" borderId="0" xfId="8" applyNumberFormat="1" applyFont="1" applyProtection="1"/>
    <xf numFmtId="4" fontId="1" fillId="4" borderId="5" xfId="6" applyBorder="1" applyAlignment="1">
      <alignment horizontal="center" wrapText="1"/>
      <protection locked="0"/>
    </xf>
    <xf numFmtId="3" fontId="1" fillId="4" borderId="5" xfId="6" applyNumberFormat="1" applyBorder="1" applyAlignment="1">
      <alignment horizontal="center" wrapText="1"/>
      <protection locked="0"/>
    </xf>
    <xf numFmtId="3" fontId="1" fillId="4" borderId="5" xfId="6" applyNumberFormat="1" applyBorder="1" applyAlignment="1">
      <alignment horizontal="center"/>
      <protection locked="0"/>
    </xf>
    <xf numFmtId="4" fontId="1" fillId="4" borderId="6" xfId="6" applyBorder="1" applyAlignment="1">
      <protection locked="0"/>
    </xf>
    <xf numFmtId="0" fontId="0" fillId="0" borderId="0" xfId="0" applyAlignment="1">
      <alignment horizontal="left" indent="1"/>
    </xf>
    <xf numFmtId="170" fontId="4" fillId="0" borderId="5" xfId="8" applyNumberFormat="1" applyBorder="1" applyAlignment="1" applyProtection="1">
      <alignment horizontal="center"/>
    </xf>
    <xf numFmtId="170" fontId="0" fillId="0" borderId="5" xfId="0" applyNumberFormat="1" applyBorder="1" applyAlignment="1">
      <alignment horizontal="center"/>
    </xf>
    <xf numFmtId="165" fontId="4" fillId="0" borderId="5" xfId="8" applyNumberFormat="1" applyBorder="1" applyAlignment="1" applyProtection="1">
      <alignment horizontal="center"/>
    </xf>
    <xf numFmtId="0" fontId="4" fillId="0" borderId="5" xfId="8" applyNumberFormat="1" applyBorder="1" applyAlignment="1" applyProtection="1">
      <alignment horizontal="center"/>
    </xf>
    <xf numFmtId="0" fontId="0" fillId="7" borderId="0" xfId="0" applyFill="1"/>
    <xf numFmtId="3" fontId="0" fillId="0" borderId="0" xfId="0" applyNumberFormat="1"/>
    <xf numFmtId="172" fontId="5" fillId="5" borderId="0" xfId="9" applyNumberFormat="1"/>
    <xf numFmtId="0" fontId="19" fillId="0" borderId="0" xfId="0" applyFont="1" applyAlignment="1">
      <alignment horizontal="left"/>
    </xf>
    <xf numFmtId="0" fontId="19" fillId="6" borderId="0" xfId="0" applyFont="1" applyFill="1"/>
    <xf numFmtId="0" fontId="12" fillId="0" borderId="4" xfId="11" applyBorder="1" applyAlignment="1"/>
    <xf numFmtId="0" fontId="0" fillId="0" borderId="0" xfId="0" applyAlignment="1">
      <alignment vertical="top"/>
    </xf>
    <xf numFmtId="0" fontId="7" fillId="0" borderId="0" xfId="0" applyFont="1"/>
    <xf numFmtId="0" fontId="20" fillId="0" borderId="0" xfId="0" applyFont="1"/>
    <xf numFmtId="3" fontId="5" fillId="9" borderId="0" xfId="9" applyNumberFormat="1" applyFill="1" applyBorder="1"/>
    <xf numFmtId="170" fontId="0" fillId="0" borderId="0" xfId="0" applyNumberFormat="1" applyAlignment="1">
      <alignment horizontal="right"/>
    </xf>
    <xf numFmtId="0" fontId="7" fillId="0" borderId="3" xfId="0" applyFont="1" applyBorder="1"/>
    <xf numFmtId="170" fontId="0" fillId="0" borderId="3" xfId="0" applyNumberFormat="1" applyBorder="1" applyAlignment="1">
      <alignment horizontal="right"/>
    </xf>
    <xf numFmtId="3" fontId="5" fillId="9" borderId="5" xfId="9" applyNumberFormat="1" applyFill="1" applyBorder="1"/>
    <xf numFmtId="3" fontId="0" fillId="0" borderId="7" xfId="0" applyNumberFormat="1" applyBorder="1"/>
    <xf numFmtId="3" fontId="0" fillId="0" borderId="6" xfId="0" applyNumberFormat="1" applyBorder="1"/>
    <xf numFmtId="0" fontId="0" fillId="0" borderId="12" xfId="0" applyBorder="1" applyAlignment="1">
      <alignment horizontal="right"/>
    </xf>
    <xf numFmtId="0" fontId="0" fillId="0" borderId="14" xfId="0" applyBorder="1" applyAlignment="1">
      <alignment horizontal="right"/>
    </xf>
    <xf numFmtId="0" fontId="0" fillId="0" borderId="13" xfId="0" applyBorder="1" applyAlignment="1">
      <alignment horizontal="right"/>
    </xf>
    <xf numFmtId="3" fontId="1" fillId="11" borderId="7" xfId="6" applyNumberFormat="1" applyFill="1" applyBorder="1" applyAlignment="1">
      <protection locked="0"/>
    </xf>
    <xf numFmtId="170" fontId="0" fillId="0" borderId="6" xfId="0" applyNumberFormat="1" applyBorder="1"/>
    <xf numFmtId="170" fontId="0" fillId="0" borderId="8" xfId="0" applyNumberFormat="1" applyBorder="1"/>
    <xf numFmtId="168" fontId="0" fillId="0" borderId="0" xfId="0" applyNumberFormat="1"/>
    <xf numFmtId="0" fontId="10" fillId="0" borderId="0" xfId="0" applyFont="1" applyAlignment="1">
      <alignment horizontal="left"/>
    </xf>
    <xf numFmtId="0" fontId="4" fillId="0" borderId="0" xfId="8" applyNumberFormat="1" applyFill="1" applyProtection="1"/>
    <xf numFmtId="4" fontId="1" fillId="11" borderId="8" xfId="6" applyFill="1" applyBorder="1" applyAlignment="1">
      <protection locked="0"/>
    </xf>
    <xf numFmtId="0" fontId="10" fillId="0" borderId="0" xfId="0" applyFont="1" applyAlignment="1">
      <alignment horizontal="center"/>
    </xf>
    <xf numFmtId="0" fontId="14" fillId="6" borderId="0" xfId="14" applyFill="1"/>
    <xf numFmtId="0" fontId="0" fillId="6" borderId="0" xfId="0" applyFill="1" applyAlignment="1">
      <alignment horizontal="left" indent="1"/>
    </xf>
    <xf numFmtId="0" fontId="0" fillId="12" borderId="0" xfId="0" applyFill="1"/>
    <xf numFmtId="0" fontId="0" fillId="12" borderId="0" xfId="0" applyFill="1" applyAlignment="1">
      <alignment horizontal="left"/>
    </xf>
    <xf numFmtId="0" fontId="0" fillId="12" borderId="7" xfId="0" applyFill="1" applyBorder="1"/>
    <xf numFmtId="0" fontId="19" fillId="0" borderId="0" xfId="0" applyFont="1" applyAlignment="1">
      <alignment wrapText="1"/>
    </xf>
    <xf numFmtId="0" fontId="0" fillId="0" borderId="0" xfId="0" applyAlignment="1">
      <alignment horizontal="left" wrapText="1"/>
    </xf>
    <xf numFmtId="0" fontId="0" fillId="0" borderId="0" xfId="0" applyAlignment="1">
      <alignment horizontal="right" vertical="center"/>
    </xf>
    <xf numFmtId="0" fontId="0" fillId="0" borderId="0" xfId="0" applyAlignment="1">
      <alignment horizontal="right" vertical="top"/>
    </xf>
    <xf numFmtId="0" fontId="10" fillId="0" borderId="0" xfId="0" applyFont="1" applyAlignment="1">
      <alignment horizontal="left" vertical="top"/>
    </xf>
    <xf numFmtId="0" fontId="11" fillId="0" borderId="0" xfId="0" quotePrefix="1" applyFont="1"/>
    <xf numFmtId="172" fontId="0" fillId="0" borderId="0" xfId="0" applyNumberFormat="1"/>
    <xf numFmtId="0" fontId="12" fillId="0" borderId="0" xfId="11" applyFill="1" applyBorder="1" applyAlignment="1">
      <alignment horizontal="left" vertical="top"/>
    </xf>
    <xf numFmtId="0" fontId="0" fillId="6" borderId="3" xfId="0" applyFill="1" applyBorder="1"/>
    <xf numFmtId="0" fontId="0" fillId="6" borderId="2" xfId="0" applyFill="1" applyBorder="1"/>
    <xf numFmtId="0" fontId="14" fillId="0" borderId="0" xfId="0" applyFont="1"/>
    <xf numFmtId="3" fontId="1" fillId="10" borderId="5" xfId="6" applyNumberFormat="1" applyFill="1" applyBorder="1" applyAlignment="1">
      <protection locked="0"/>
    </xf>
    <xf numFmtId="0" fontId="0" fillId="0" borderId="0" xfId="0" applyAlignment="1">
      <alignment horizontal="right" wrapText="1"/>
    </xf>
    <xf numFmtId="0" fontId="0" fillId="0" borderId="0" xfId="0" applyAlignment="1">
      <alignment horizontal="left" indent="4"/>
    </xf>
    <xf numFmtId="4" fontId="1" fillId="4" borderId="8" xfId="6" applyBorder="1" applyAlignment="1">
      <protection locked="0"/>
    </xf>
    <xf numFmtId="165" fontId="0" fillId="0" borderId="6" xfId="0" applyNumberFormat="1" applyBorder="1"/>
    <xf numFmtId="165" fontId="0" fillId="0" borderId="7" xfId="0" applyNumberFormat="1" applyBorder="1"/>
    <xf numFmtId="165" fontId="0" fillId="0" borderId="8" xfId="0" applyNumberFormat="1" applyBorder="1"/>
    <xf numFmtId="4" fontId="0" fillId="4" borderId="7" xfId="6" applyFont="1" applyBorder="1" applyAlignment="1">
      <protection locked="0"/>
    </xf>
    <xf numFmtId="0" fontId="0" fillId="6" borderId="3" xfId="0" applyFill="1" applyBorder="1" applyAlignment="1">
      <alignment wrapText="1"/>
    </xf>
    <xf numFmtId="0" fontId="0" fillId="6" borderId="0" xfId="0" applyFill="1" applyAlignment="1">
      <alignment wrapText="1"/>
    </xf>
    <xf numFmtId="0" fontId="2" fillId="6" borderId="3" xfId="4" applyNumberFormat="1" applyFill="1" applyBorder="1" applyAlignment="1">
      <alignment horizontal="center" wrapText="1"/>
    </xf>
    <xf numFmtId="0" fontId="0" fillId="6" borderId="5" xfId="0" applyFill="1" applyBorder="1" applyAlignment="1">
      <alignment horizontal="center" wrapText="1"/>
    </xf>
    <xf numFmtId="0" fontId="10" fillId="6" borderId="0" xfId="0" applyFont="1" applyFill="1" applyAlignment="1">
      <alignment wrapText="1"/>
    </xf>
    <xf numFmtId="0" fontId="0" fillId="0" borderId="7" xfId="0" applyBorder="1" applyAlignment="1">
      <alignment horizontal="center"/>
    </xf>
    <xf numFmtId="9" fontId="10" fillId="0" borderId="0" xfId="18" applyFont="1" applyBorder="1" applyAlignment="1">
      <alignment horizontal="right" wrapText="1"/>
    </xf>
    <xf numFmtId="9" fontId="10" fillId="0" borderId="0" xfId="18" applyFont="1" applyAlignment="1">
      <alignment horizontal="right" wrapText="1"/>
    </xf>
    <xf numFmtId="9" fontId="10" fillId="0" borderId="0" xfId="18" applyFont="1" applyAlignment="1">
      <alignment wrapText="1"/>
    </xf>
    <xf numFmtId="3" fontId="0" fillId="0" borderId="5" xfId="0" applyNumberFormat="1" applyBorder="1"/>
    <xf numFmtId="4" fontId="1" fillId="4" borderId="5" xfId="6" applyBorder="1" applyAlignment="1">
      <protection locked="0"/>
    </xf>
    <xf numFmtId="0" fontId="0" fillId="0" borderId="20" xfId="0" applyBorder="1"/>
    <xf numFmtId="3" fontId="0" fillId="0" borderId="10" xfId="0" applyNumberFormat="1" applyBorder="1"/>
    <xf numFmtId="3" fontId="5" fillId="9" borderId="10" xfId="9" applyNumberFormat="1" applyFill="1" applyBorder="1"/>
    <xf numFmtId="0" fontId="5" fillId="5" borderId="20" xfId="9" applyNumberFormat="1" applyBorder="1"/>
    <xf numFmtId="0" fontId="10" fillId="6" borderId="0" xfId="14" applyFont="1" applyFill="1" applyBorder="1" applyAlignment="1">
      <alignment horizontal="center" wrapText="1"/>
    </xf>
    <xf numFmtId="0" fontId="1" fillId="6" borderId="0" xfId="0" applyFont="1" applyFill="1"/>
    <xf numFmtId="0" fontId="0" fillId="6" borderId="20" xfId="0" applyFill="1" applyBorder="1" applyAlignment="1">
      <alignment horizontal="centerContinuous"/>
    </xf>
    <xf numFmtId="0" fontId="0" fillId="6" borderId="10" xfId="0" applyFill="1" applyBorder="1" applyAlignment="1">
      <alignment horizontal="centerContinuous"/>
    </xf>
    <xf numFmtId="4" fontId="0" fillId="6" borderId="5" xfId="0" applyNumberFormat="1" applyFill="1" applyBorder="1" applyAlignment="1">
      <alignment horizontal="center"/>
    </xf>
    <xf numFmtId="0" fontId="0" fillId="6" borderId="5" xfId="0" applyFill="1" applyBorder="1" applyAlignment="1">
      <alignment horizontal="center"/>
    </xf>
    <xf numFmtId="0" fontId="12" fillId="6" borderId="0" xfId="11" quotePrefix="1" applyFill="1"/>
    <xf numFmtId="172" fontId="10" fillId="6" borderId="0" xfId="14" applyNumberFormat="1" applyFont="1" applyFill="1"/>
    <xf numFmtId="0" fontId="10" fillId="6" borderId="0" xfId="14" applyFont="1" applyFill="1" applyBorder="1" applyAlignment="1">
      <alignment horizontal="right"/>
    </xf>
    <xf numFmtId="0" fontId="4" fillId="6" borderId="21" xfId="8" applyNumberFormat="1" applyFill="1" applyBorder="1" applyAlignment="1" applyProtection="1">
      <alignment horizontal="right"/>
    </xf>
    <xf numFmtId="3" fontId="1" fillId="6" borderId="6" xfId="14" applyNumberFormat="1" applyFont="1" applyFill="1" applyBorder="1"/>
    <xf numFmtId="0" fontId="1" fillId="6" borderId="6" xfId="14" applyFont="1" applyFill="1" applyBorder="1"/>
    <xf numFmtId="4" fontId="1" fillId="6" borderId="5" xfId="14" applyNumberFormat="1" applyFont="1" applyFill="1" applyBorder="1" applyAlignment="1" applyProtection="1">
      <alignment horizontal="center"/>
      <protection locked="0"/>
    </xf>
    <xf numFmtId="165" fontId="1" fillId="6" borderId="5" xfId="14" applyNumberFormat="1" applyFont="1" applyFill="1" applyBorder="1" applyAlignment="1" applyProtection="1">
      <alignment horizontal="center"/>
      <protection locked="0"/>
    </xf>
    <xf numFmtId="0" fontId="1" fillId="6" borderId="5" xfId="14" applyFont="1" applyFill="1" applyBorder="1" applyAlignment="1">
      <alignment horizontal="center" wrapText="1"/>
    </xf>
    <xf numFmtId="0" fontId="1" fillId="6" borderId="0" xfId="14" applyFont="1" applyFill="1" applyAlignment="1">
      <alignment horizontal="center" wrapText="1"/>
    </xf>
    <xf numFmtId="0" fontId="1" fillId="6" borderId="0" xfId="14" applyFont="1" applyFill="1" applyAlignment="1">
      <alignment horizontal="left" indent="1"/>
    </xf>
    <xf numFmtId="0" fontId="11" fillId="6" borderId="0" xfId="0" applyFont="1" applyFill="1"/>
    <xf numFmtId="0" fontId="1" fillId="6" borderId="0" xfId="14" applyFont="1" applyFill="1" applyAlignment="1">
      <alignment vertical="center"/>
    </xf>
    <xf numFmtId="0" fontId="1" fillId="6" borderId="0" xfId="14" applyFont="1" applyFill="1" applyAlignment="1"/>
    <xf numFmtId="0" fontId="23" fillId="6" borderId="0" xfId="14" applyFont="1" applyFill="1"/>
    <xf numFmtId="0" fontId="23" fillId="6" borderId="0" xfId="14" quotePrefix="1" applyFont="1" applyFill="1"/>
    <xf numFmtId="0" fontId="19" fillId="6" borderId="0" xfId="14" applyFont="1" applyFill="1" applyAlignment="1">
      <alignment horizontal="left"/>
    </xf>
    <xf numFmtId="169" fontId="1" fillId="4" borderId="5" xfId="6" applyNumberFormat="1" applyBorder="1" applyAlignment="1">
      <alignment horizontal="center"/>
      <protection locked="0"/>
    </xf>
    <xf numFmtId="0" fontId="0" fillId="0" borderId="5" xfId="0" applyBorder="1" applyAlignment="1">
      <alignment vertical="top" wrapText="1"/>
    </xf>
    <xf numFmtId="0" fontId="0" fillId="0" borderId="5" xfId="0" applyBorder="1" applyAlignment="1">
      <alignment horizontal="center" vertical="top"/>
    </xf>
    <xf numFmtId="173" fontId="0" fillId="0" borderId="5" xfId="0" applyNumberFormat="1" applyBorder="1" applyAlignment="1">
      <alignment horizontal="center" vertical="top"/>
    </xf>
    <xf numFmtId="0" fontId="12" fillId="0" borderId="0" xfId="11"/>
    <xf numFmtId="0" fontId="12" fillId="0" borderId="0" xfId="11" applyAlignment="1">
      <alignment vertical="top"/>
    </xf>
    <xf numFmtId="0" fontId="19" fillId="0" borderId="0" xfId="0" applyFont="1" applyAlignment="1">
      <alignment horizontal="left" indent="2"/>
    </xf>
    <xf numFmtId="3" fontId="1" fillId="4" borderId="6" xfId="6" applyNumberFormat="1" applyBorder="1" applyAlignment="1">
      <alignment horizontal="center" vertical="top"/>
      <protection locked="0"/>
    </xf>
    <xf numFmtId="3" fontId="1" fillId="4" borderId="7" xfId="6" applyNumberFormat="1" applyBorder="1" applyAlignment="1">
      <alignment horizontal="center" vertical="top"/>
      <protection locked="0"/>
    </xf>
    <xf numFmtId="3" fontId="1" fillId="4" borderId="8" xfId="6" applyNumberFormat="1" applyBorder="1" applyAlignment="1">
      <alignment horizontal="center" vertical="top"/>
      <protection locked="0"/>
    </xf>
    <xf numFmtId="170" fontId="1" fillId="4" borderId="7" xfId="6" applyNumberFormat="1" applyBorder="1" applyAlignment="1">
      <alignment horizontal="center" vertical="top"/>
      <protection locked="0"/>
    </xf>
    <xf numFmtId="169" fontId="1" fillId="4" borderId="7" xfId="6" applyNumberFormat="1" applyBorder="1" applyAlignment="1">
      <alignment horizontal="center" vertical="top"/>
      <protection locked="0"/>
    </xf>
    <xf numFmtId="0" fontId="1" fillId="10" borderId="6" xfId="13" applyNumberFormat="1" applyFill="1" applyBorder="1" applyAlignment="1">
      <alignment horizontal="center" vertical="top"/>
      <protection locked="0"/>
    </xf>
    <xf numFmtId="3" fontId="1" fillId="10" borderId="6" xfId="6" applyNumberFormat="1" applyFill="1" applyBorder="1" applyAlignment="1">
      <alignment horizontal="center" vertical="top"/>
      <protection locked="0"/>
    </xf>
    <xf numFmtId="4" fontId="1" fillId="4" borderId="7" xfId="6" applyBorder="1" applyAlignment="1">
      <alignment horizontal="left" vertical="top" wrapText="1"/>
      <protection locked="0"/>
    </xf>
    <xf numFmtId="0" fontId="1" fillId="10" borderId="7" xfId="13" applyNumberFormat="1" applyFill="1" applyBorder="1" applyAlignment="1">
      <alignment horizontal="center" vertical="top"/>
      <protection locked="0"/>
    </xf>
    <xf numFmtId="4" fontId="0" fillId="4" borderId="7" xfId="6" applyFont="1" applyBorder="1" applyAlignment="1">
      <alignment horizontal="center" vertical="top" wrapText="1"/>
      <protection locked="0"/>
    </xf>
    <xf numFmtId="165" fontId="1" fillId="0" borderId="7" xfId="18" applyNumberFormat="1" applyFont="1" applyBorder="1" applyAlignment="1" applyProtection="1">
      <alignment horizontal="center" vertical="top"/>
      <protection locked="0"/>
    </xf>
    <xf numFmtId="3" fontId="1" fillId="10" borderId="7" xfId="6" applyNumberFormat="1" applyFill="1" applyBorder="1" applyAlignment="1">
      <alignment horizontal="center" vertical="top"/>
      <protection locked="0"/>
    </xf>
    <xf numFmtId="0" fontId="1" fillId="10" borderId="8" xfId="13" applyNumberFormat="1" applyFill="1" applyBorder="1" applyAlignment="1">
      <alignment horizontal="center" vertical="top"/>
      <protection locked="0"/>
    </xf>
    <xf numFmtId="165" fontId="1" fillId="0" borderId="8" xfId="18" applyNumberFormat="1" applyFont="1" applyBorder="1" applyAlignment="1" applyProtection="1">
      <alignment horizontal="center" vertical="top"/>
      <protection locked="0"/>
    </xf>
    <xf numFmtId="171" fontId="1" fillId="10" borderId="7" xfId="13" applyNumberFormat="1" applyFill="1" applyBorder="1" applyAlignment="1">
      <alignment horizontal="center" vertical="top"/>
      <protection locked="0"/>
    </xf>
    <xf numFmtId="3" fontId="1" fillId="4" borderId="11" xfId="6" applyNumberFormat="1" applyBorder="1" applyAlignment="1">
      <alignment horizontal="center" vertical="top"/>
      <protection locked="0"/>
    </xf>
    <xf numFmtId="3" fontId="1" fillId="4" borderId="17" xfId="6" applyNumberFormat="1" applyBorder="1" applyAlignment="1">
      <alignment horizontal="center" vertical="top"/>
      <protection locked="0"/>
    </xf>
    <xf numFmtId="4" fontId="1" fillId="4" borderId="7" xfId="6" applyBorder="1" applyAlignment="1">
      <alignment horizontal="center" vertical="top" wrapText="1"/>
      <protection locked="0"/>
    </xf>
    <xf numFmtId="174" fontId="0" fillId="0" borderId="6" xfId="1" applyNumberFormat="1" applyFont="1" applyFill="1" applyBorder="1"/>
    <xf numFmtId="174" fontId="0" fillId="0" borderId="7" xfId="1" applyNumberFormat="1" applyFont="1" applyFill="1" applyBorder="1"/>
    <xf numFmtId="174" fontId="5" fillId="9" borderId="5" xfId="1" applyNumberFormat="1" applyFont="1" applyFill="1" applyBorder="1"/>
    <xf numFmtId="174" fontId="0" fillId="0" borderId="0" xfId="1" applyNumberFormat="1" applyFont="1"/>
    <xf numFmtId="174" fontId="0" fillId="0" borderId="0" xfId="1" applyNumberFormat="1" applyFont="1" applyFill="1"/>
    <xf numFmtId="174" fontId="10" fillId="0" borderId="0" xfId="1" applyNumberFormat="1" applyFont="1" applyFill="1"/>
    <xf numFmtId="174" fontId="1" fillId="6" borderId="5" xfId="1" applyNumberFormat="1" applyFont="1" applyFill="1" applyBorder="1" applyAlignment="1">
      <alignment horizontal="center" wrapText="1"/>
    </xf>
    <xf numFmtId="3" fontId="1" fillId="4" borderId="6" xfId="6" applyNumberFormat="1" applyBorder="1" applyAlignment="1">
      <alignment horizontal="right" vertical="top"/>
      <protection locked="0"/>
    </xf>
    <xf numFmtId="3" fontId="0" fillId="4" borderId="7" xfId="6" applyNumberFormat="1" applyFont="1" applyBorder="1" applyAlignment="1">
      <alignment horizontal="right" vertical="top"/>
      <protection locked="0"/>
    </xf>
    <xf numFmtId="3" fontId="1" fillId="10" borderId="7" xfId="6" applyNumberFormat="1" applyFill="1" applyBorder="1" applyAlignment="1">
      <alignment horizontal="right" vertical="top"/>
      <protection locked="0"/>
    </xf>
    <xf numFmtId="3" fontId="0" fillId="0" borderId="7" xfId="0" applyNumberFormat="1" applyBorder="1" applyAlignment="1">
      <alignment horizontal="right" vertical="top"/>
    </xf>
    <xf numFmtId="3" fontId="1" fillId="4" borderId="7" xfId="6" applyNumberFormat="1" applyBorder="1" applyAlignment="1">
      <alignment horizontal="right" vertical="top"/>
      <protection locked="0"/>
    </xf>
    <xf numFmtId="0" fontId="19" fillId="0" borderId="0" xfId="0" applyFont="1"/>
    <xf numFmtId="9" fontId="1" fillId="4" borderId="6" xfId="20" applyFill="1" applyBorder="1" applyAlignment="1" applyProtection="1">
      <alignment horizontal="center" vertical="top"/>
      <protection locked="0"/>
    </xf>
    <xf numFmtId="9" fontId="1" fillId="4" borderId="11" xfId="20" applyFill="1" applyBorder="1" applyAlignment="1" applyProtection="1">
      <alignment horizontal="center" vertical="top"/>
      <protection locked="0"/>
    </xf>
    <xf numFmtId="9" fontId="1" fillId="4" borderId="7" xfId="20" applyFill="1" applyBorder="1" applyAlignment="1" applyProtection="1">
      <alignment horizontal="center" vertical="top"/>
      <protection locked="0"/>
    </xf>
    <xf numFmtId="3" fontId="1" fillId="12" borderId="6" xfId="6" applyNumberFormat="1" applyFill="1" applyBorder="1" applyAlignment="1">
      <alignment horizontal="center" vertical="top"/>
      <protection locked="0"/>
    </xf>
    <xf numFmtId="3" fontId="1" fillId="12" borderId="11" xfId="6" applyNumberFormat="1" applyFill="1" applyBorder="1" applyAlignment="1">
      <alignment horizontal="center" vertical="top"/>
      <protection locked="0"/>
    </xf>
    <xf numFmtId="3" fontId="1" fillId="12" borderId="7" xfId="6" applyNumberFormat="1" applyFill="1" applyBorder="1" applyAlignment="1">
      <alignment horizontal="center" vertical="top"/>
      <protection locked="0"/>
    </xf>
    <xf numFmtId="9" fontId="1" fillId="4" borderId="8" xfId="20" applyFill="1" applyBorder="1" applyAlignment="1" applyProtection="1">
      <alignment horizontal="center" vertical="top"/>
      <protection locked="0"/>
    </xf>
    <xf numFmtId="4" fontId="0" fillId="4" borderId="8" xfId="6" applyFont="1" applyBorder="1" applyAlignment="1">
      <alignment horizontal="center" vertical="top" wrapText="1"/>
      <protection locked="0"/>
    </xf>
    <xf numFmtId="3" fontId="0" fillId="0" borderId="3" xfId="0" applyNumberFormat="1" applyBorder="1"/>
    <xf numFmtId="3" fontId="0" fillId="6" borderId="3" xfId="0" applyNumberFormat="1" applyFill="1" applyBorder="1" applyAlignment="1">
      <alignment wrapText="1"/>
    </xf>
    <xf numFmtId="3" fontId="0" fillId="6" borderId="0" xfId="0" applyNumberFormat="1" applyFill="1" applyAlignment="1">
      <alignment wrapText="1"/>
    </xf>
    <xf numFmtId="43" fontId="0" fillId="0" borderId="0" xfId="0" applyNumberFormat="1"/>
    <xf numFmtId="175" fontId="0" fillId="0" borderId="0" xfId="0" applyNumberFormat="1"/>
    <xf numFmtId="176" fontId="0" fillId="0" borderId="0" xfId="0" applyNumberFormat="1"/>
    <xf numFmtId="170" fontId="1" fillId="4" borderId="8" xfId="6" applyNumberFormat="1" applyBorder="1" applyAlignment="1">
      <alignment horizontal="center" vertical="top"/>
      <protection locked="0"/>
    </xf>
    <xf numFmtId="3" fontId="1" fillId="4" borderId="19" xfId="6" applyNumberFormat="1" applyBorder="1" applyAlignment="1">
      <alignment horizontal="center" vertical="top"/>
      <protection locked="0"/>
    </xf>
    <xf numFmtId="3" fontId="1" fillId="10" borderId="8" xfId="6" applyNumberFormat="1" applyFill="1" applyBorder="1" applyAlignment="1">
      <alignment horizontal="right" vertical="top"/>
      <protection locked="0"/>
    </xf>
    <xf numFmtId="3" fontId="0" fillId="0" borderId="8" xfId="0" applyNumberFormat="1" applyBorder="1" applyAlignment="1">
      <alignment horizontal="right" vertical="top"/>
    </xf>
    <xf numFmtId="174" fontId="1" fillId="4" borderId="8" xfId="1" applyNumberFormat="1" applyFont="1" applyFill="1" applyBorder="1" applyAlignment="1" applyProtection="1">
      <alignment horizontal="right" vertical="top" wrapText="1"/>
      <protection locked="0"/>
    </xf>
    <xf numFmtId="3" fontId="10" fillId="0" borderId="8" xfId="0" applyNumberFormat="1" applyFont="1" applyBorder="1" applyAlignment="1">
      <alignment horizontal="center"/>
    </xf>
    <xf numFmtId="3" fontId="1" fillId="4" borderId="8" xfId="6" applyNumberFormat="1" applyBorder="1" applyAlignment="1">
      <alignment horizontal="right" vertical="top"/>
      <protection locked="0"/>
    </xf>
    <xf numFmtId="3" fontId="1" fillId="10" borderId="8" xfId="6" applyNumberFormat="1" applyFill="1" applyBorder="1" applyAlignment="1">
      <alignment horizontal="center" vertical="top"/>
      <protection locked="0"/>
    </xf>
    <xf numFmtId="4" fontId="1" fillId="4" borderId="8" xfId="6" applyBorder="1" applyAlignment="1">
      <alignment horizontal="left" vertical="top" wrapText="1"/>
      <protection locked="0"/>
    </xf>
    <xf numFmtId="4" fontId="1" fillId="4" borderId="8" xfId="6" applyBorder="1" applyAlignment="1">
      <alignment horizontal="center" vertical="top" wrapText="1"/>
      <protection locked="0"/>
    </xf>
    <xf numFmtId="3" fontId="1" fillId="12" borderId="8" xfId="6" applyNumberFormat="1" applyFill="1" applyBorder="1" applyAlignment="1">
      <alignment horizontal="center" vertical="top"/>
      <protection locked="0"/>
    </xf>
    <xf numFmtId="0" fontId="0" fillId="13" borderId="0" xfId="0" applyFill="1" applyAlignment="1">
      <alignment horizontal="center"/>
    </xf>
    <xf numFmtId="174" fontId="0" fillId="0" borderId="7" xfId="1" applyNumberFormat="1" applyFont="1" applyFill="1" applyBorder="1" applyAlignment="1">
      <alignment horizontal="right" vertical="top"/>
    </xf>
    <xf numFmtId="174" fontId="0" fillId="0" borderId="8" xfId="1" applyNumberFormat="1" applyFont="1" applyFill="1" applyBorder="1" applyAlignment="1">
      <alignment horizontal="right" vertical="top"/>
    </xf>
    <xf numFmtId="0" fontId="0" fillId="0" borderId="2" xfId="0" applyBorder="1" applyAlignment="1">
      <alignment vertical="top"/>
    </xf>
    <xf numFmtId="0" fontId="0" fillId="0" borderId="2" xfId="0" applyBorder="1" applyAlignment="1">
      <alignment horizontal="center" vertical="top"/>
    </xf>
    <xf numFmtId="169" fontId="1" fillId="4" borderId="8" xfId="6" applyNumberFormat="1" applyBorder="1" applyAlignment="1">
      <alignment horizontal="center" vertical="top"/>
      <protection locked="0"/>
    </xf>
    <xf numFmtId="174" fontId="10" fillId="0" borderId="5" xfId="1" applyNumberFormat="1" applyFont="1" applyBorder="1" applyAlignment="1">
      <alignment horizontal="center"/>
    </xf>
    <xf numFmtId="174" fontId="19" fillId="7" borderId="7" xfId="1" applyNumberFormat="1" applyFont="1" applyFill="1" applyBorder="1"/>
    <xf numFmtId="0" fontId="0" fillId="6" borderId="5" xfId="14" applyFont="1" applyFill="1" applyBorder="1" applyAlignment="1">
      <alignment horizontal="center" wrapText="1"/>
    </xf>
    <xf numFmtId="171" fontId="1" fillId="10" borderId="8" xfId="13" applyNumberFormat="1" applyFill="1" applyBorder="1" applyAlignment="1">
      <alignment horizontal="center" vertical="top"/>
      <protection locked="0"/>
    </xf>
    <xf numFmtId="177" fontId="0" fillId="0" borderId="0" xfId="20" applyNumberFormat="1" applyFont="1" applyFill="1"/>
    <xf numFmtId="0" fontId="0" fillId="0" borderId="10" xfId="0" applyBorder="1" applyAlignment="1">
      <alignment horizontal="center" wrapText="1"/>
    </xf>
    <xf numFmtId="174" fontId="1" fillId="10" borderId="6" xfId="1" applyNumberFormat="1" applyFill="1" applyBorder="1" applyAlignment="1" applyProtection="1">
      <alignment horizontal="center" vertical="top"/>
      <protection locked="0"/>
    </xf>
    <xf numFmtId="174" fontId="0" fillId="0" borderId="6" xfId="1" applyNumberFormat="1" applyFont="1" applyFill="1" applyBorder="1" applyAlignment="1">
      <alignment horizontal="center" vertical="top"/>
    </xf>
    <xf numFmtId="174" fontId="1" fillId="10" borderId="7" xfId="1" applyNumberFormat="1" applyFill="1" applyBorder="1" applyAlignment="1" applyProtection="1">
      <alignment horizontal="center" vertical="top"/>
      <protection locked="0"/>
    </xf>
    <xf numFmtId="174" fontId="0" fillId="0" borderId="7" xfId="1" applyNumberFormat="1" applyFont="1" applyFill="1" applyBorder="1" applyAlignment="1">
      <alignment horizontal="center" vertical="top"/>
    </xf>
    <xf numFmtId="174" fontId="1" fillId="10" borderId="8" xfId="1" applyNumberFormat="1" applyFill="1" applyBorder="1" applyAlignment="1" applyProtection="1">
      <alignment horizontal="center" vertical="top"/>
      <protection locked="0"/>
    </xf>
    <xf numFmtId="3" fontId="0" fillId="4" borderId="7" xfId="6" applyNumberFormat="1" applyFont="1" applyBorder="1" applyAlignment="1">
      <alignment horizontal="center" vertical="top"/>
      <protection locked="0"/>
    </xf>
    <xf numFmtId="170" fontId="0" fillId="7" borderId="5" xfId="0" applyNumberFormat="1" applyFill="1" applyBorder="1"/>
    <xf numFmtId="174" fontId="0" fillId="0" borderId="5" xfId="1" applyNumberFormat="1" applyFont="1" applyFill="1" applyBorder="1"/>
    <xf numFmtId="0" fontId="24" fillId="0" borderId="0" xfId="0" applyFont="1" applyAlignment="1">
      <alignment horizontal="right"/>
    </xf>
    <xf numFmtId="3" fontId="10" fillId="0" borderId="8" xfId="0" applyNumberFormat="1" applyFont="1" applyBorder="1" applyAlignment="1">
      <alignment horizontal="right"/>
    </xf>
    <xf numFmtId="3" fontId="10" fillId="0" borderId="5" xfId="0" applyNumberFormat="1" applyFont="1" applyBorder="1" applyAlignment="1">
      <alignment horizontal="right"/>
    </xf>
    <xf numFmtId="0" fontId="0" fillId="13" borderId="2" xfId="0" applyFill="1" applyBorder="1" applyAlignment="1">
      <alignment horizontal="center"/>
    </xf>
    <xf numFmtId="0" fontId="10" fillId="0" borderId="0" xfId="0" applyFont="1" applyAlignment="1">
      <alignment horizontal="center" vertical="center" wrapText="1"/>
    </xf>
    <xf numFmtId="0" fontId="0" fillId="14" borderId="5" xfId="14" applyFont="1" applyFill="1" applyBorder="1" applyAlignment="1">
      <alignment horizontal="center" wrapText="1"/>
    </xf>
    <xf numFmtId="164" fontId="0" fillId="0" borderId="0" xfId="1" applyNumberFormat="1" applyFont="1" applyFill="1" applyBorder="1"/>
    <xf numFmtId="174" fontId="0" fillId="0" borderId="2" xfId="1" applyNumberFormat="1" applyFont="1" applyBorder="1"/>
    <xf numFmtId="0" fontId="0" fillId="0" borderId="0" xfId="0" quotePrefix="1" applyAlignment="1">
      <alignment horizontal="left" indent="2"/>
    </xf>
    <xf numFmtId="4" fontId="5" fillId="9" borderId="0" xfId="9" applyNumberFormat="1" applyFill="1" applyBorder="1"/>
    <xf numFmtId="0" fontId="0" fillId="0" borderId="0" xfId="0" applyAlignment="1">
      <alignment wrapText="1"/>
    </xf>
    <xf numFmtId="0" fontId="0" fillId="0" borderId="0" xfId="0"/>
    <xf numFmtId="4" fontId="1" fillId="4" borderId="20" xfId="6" applyBorder="1" applyAlignment="1">
      <protection locked="0"/>
    </xf>
    <xf numFmtId="0" fontId="0" fillId="0" borderId="10" xfId="0" applyBorder="1"/>
    <xf numFmtId="4" fontId="0" fillId="4" borderId="20" xfId="6" applyFont="1" applyBorder="1" applyAlignment="1">
      <protection locked="0"/>
    </xf>
    <xf numFmtId="4" fontId="10" fillId="4" borderId="20" xfId="6" applyFont="1" applyBorder="1" applyAlignment="1">
      <alignment horizontal="center" wrapText="1"/>
      <protection locked="0"/>
    </xf>
    <xf numFmtId="0" fontId="0" fillId="0" borderId="10" xfId="0" applyBorder="1" applyAlignment="1">
      <alignment horizontal="center" wrapText="1"/>
    </xf>
    <xf numFmtId="0" fontId="10" fillId="14" borderId="2" xfId="14" applyFont="1" applyFill="1" applyBorder="1" applyAlignment="1">
      <alignment horizontal="center" vertical="center" wrapText="1"/>
    </xf>
  </cellXfs>
  <cellStyles count="21">
    <cellStyle name="Change in Formula" xfId="3" xr:uid="{00000000-0005-0000-0000-000000000000}"/>
    <cellStyle name="Comma" xfId="1" builtinId="3" customBuiltin="1"/>
    <cellStyle name="Comma [0]" xfId="2" builtinId="6" customBuiltin="1"/>
    <cellStyle name="Error checks" xfId="4" xr:uid="{00000000-0005-0000-0000-000003000000}"/>
    <cellStyle name="Error Warning" xfId="5" xr:uid="{00000000-0005-0000-0000-000004000000}"/>
    <cellStyle name="Hyperlink" xfId="11" builtinId="8"/>
    <cellStyle name="Info/Default #" xfId="16" xr:uid="{00000000-0005-0000-0000-000006000000}"/>
    <cellStyle name="Info/default %" xfId="13" xr:uid="{00000000-0005-0000-0000-000007000000}"/>
    <cellStyle name="Info/import #" xfId="12" xr:uid="{00000000-0005-0000-0000-000008000000}"/>
    <cellStyle name="Info/import %" xfId="15" xr:uid="{00000000-0005-0000-0000-000009000000}"/>
    <cellStyle name="Input #" xfId="6" xr:uid="{00000000-0005-0000-0000-00000A000000}"/>
    <cellStyle name="Input %" xfId="7" xr:uid="{00000000-0005-0000-0000-00000B000000}"/>
    <cellStyle name="Input % 2" xfId="17" xr:uid="{00000000-0005-0000-0000-00000C000000}"/>
    <cellStyle name="Input2" xfId="8" xr:uid="{00000000-0005-0000-0000-00000D000000}"/>
    <cellStyle name="Key Outputs" xfId="9" xr:uid="{00000000-0005-0000-0000-00000E000000}"/>
    <cellStyle name="Links from other files (green) style" xfId="10" xr:uid="{00000000-0005-0000-0000-00000F000000}"/>
    <cellStyle name="Normal" xfId="0" builtinId="0" customBuiltin="1"/>
    <cellStyle name="Percent" xfId="20" builtinId="5"/>
    <cellStyle name="Percent 2" xfId="18" xr:uid="{00000000-0005-0000-0000-000011000000}"/>
    <cellStyle name="Percent 2 2" xfId="19" xr:uid="{00000000-0005-0000-0000-000012000000}"/>
    <cellStyle name="QA" xfId="14" xr:uid="{00000000-0005-0000-0000-000013000000}"/>
  </cellStyles>
  <dxfs count="13">
    <dxf>
      <fill>
        <patternFill>
          <bgColor rgb="FFDDDDDD"/>
        </patternFill>
      </fill>
    </dxf>
    <dxf>
      <fill>
        <patternFill>
          <bgColor rgb="FFDDDDDD"/>
        </patternFill>
      </fill>
    </dxf>
    <dxf>
      <font>
        <b/>
        <i val="0"/>
        <color rgb="FFFF0000"/>
      </font>
    </dxf>
    <dxf>
      <font>
        <b/>
        <i val="0"/>
        <color rgb="FFFF0000"/>
      </font>
    </dxf>
    <dxf>
      <font>
        <b/>
        <i val="0"/>
        <color rgb="FFFF0000"/>
      </font>
    </dxf>
    <dxf>
      <font>
        <b/>
        <i val="0"/>
        <color rgb="FFFF0000"/>
      </font>
    </dxf>
    <dxf>
      <font>
        <b/>
        <i val="0"/>
        <color rgb="FFFF0000"/>
      </font>
    </dxf>
    <dxf>
      <fill>
        <patternFill>
          <bgColor rgb="FFDDDDDD"/>
        </patternFill>
      </fill>
    </dxf>
    <dxf>
      <font>
        <b/>
        <i val="0"/>
        <color rgb="FFFF0000"/>
      </font>
    </dxf>
    <dxf>
      <fill>
        <patternFill>
          <bgColor rgb="FFDDDDDD"/>
        </patternFill>
      </fill>
    </dxf>
    <dxf>
      <fill>
        <patternFill>
          <bgColor rgb="FFDDDDDD"/>
        </patternFill>
      </fill>
    </dxf>
    <dxf>
      <fill>
        <patternFill>
          <bgColor rgb="FFDDDDDD"/>
        </patternFill>
      </fill>
    </dxf>
    <dxf>
      <fill>
        <patternFill>
          <bgColor rgb="FFDDDDDD"/>
        </patternFill>
      </fill>
    </dxf>
  </dxfs>
  <tableStyles count="0" defaultTableStyle="TableStyleMedium2" defaultPivotStyle="PivotStyleLight16"/>
  <colors>
    <mruColors>
      <color rgb="FFDDDDDD"/>
      <color rgb="FFFF9933"/>
      <color rgb="FFFFFFCC"/>
      <color rgb="FF8FB8FB"/>
      <color rgb="FF6EA3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oneCellAnchor>
    <xdr:from>
      <xdr:col>6</xdr:col>
      <xdr:colOff>476249</xdr:colOff>
      <xdr:row>11</xdr:row>
      <xdr:rowOff>66675</xdr:rowOff>
    </xdr:from>
    <xdr:ext cx="4324351" cy="552450"/>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00000000-0008-0000-0200-000003000000}"/>
                </a:ext>
              </a:extLst>
            </xdr:cNvPr>
            <xdr:cNvSpPr txBox="1"/>
          </xdr:nvSpPr>
          <xdr:spPr>
            <a:xfrm>
              <a:off x="3324224" y="1543050"/>
              <a:ext cx="4324351" cy="5524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14:m>
                <m:oMath xmlns:m="http://schemas.openxmlformats.org/officeDocument/2006/math">
                  <m:sSub>
                    <m:sSubPr>
                      <m:ctrlPr>
                        <a:rPr lang="en-AU" sz="1400" b="0" i="1">
                          <a:latin typeface="Cambria Math" panose="02040503050406030204" pitchFamily="18" charset="0"/>
                        </a:rPr>
                      </m:ctrlPr>
                    </m:sSubPr>
                    <m:e>
                      <m:r>
                        <a:rPr lang="en-AU" sz="1400" b="0" i="1">
                          <a:latin typeface="Cambria Math"/>
                        </a:rPr>
                        <m:t>𝑀𝑃</m:t>
                      </m:r>
                    </m:e>
                    <m:sub>
                      <m:r>
                        <a:rPr lang="en-AU" sz="1400" b="0" i="1">
                          <a:latin typeface="Cambria Math"/>
                        </a:rPr>
                        <m:t>𝑆𝑐h</m:t>
                      </m:r>
                      <m:r>
                        <a:rPr lang="en-AU" sz="1400" b="0" i="1">
                          <a:latin typeface="Cambria Math"/>
                        </a:rPr>
                        <m:t>1</m:t>
                      </m:r>
                    </m:sub>
                  </m:sSub>
                  <m:r>
                    <a:rPr lang="en-AU" sz="1400" b="0" i="1">
                      <a:latin typeface="Cambria Math"/>
                    </a:rPr>
                    <m:t>=</m:t>
                  </m:r>
                  <m:f>
                    <m:fPr>
                      <m:ctrlPr>
                        <a:rPr lang="en-AU" sz="1400" b="0" i="1">
                          <a:latin typeface="Cambria Math" panose="02040503050406030204" pitchFamily="18" charset="0"/>
                        </a:rPr>
                      </m:ctrlPr>
                    </m:fPr>
                    <m:num>
                      <m:sSub>
                        <m:sSubPr>
                          <m:ctrlPr>
                            <a:rPr lang="en-AU" sz="1400" b="0" i="1">
                              <a:latin typeface="Cambria Math" panose="02040503050406030204" pitchFamily="18" charset="0"/>
                            </a:rPr>
                          </m:ctrlPr>
                        </m:sSubPr>
                        <m:e>
                          <m:r>
                            <a:rPr lang="en-AU" sz="1400" b="0" i="1">
                              <a:latin typeface="Cambria Math"/>
                            </a:rPr>
                            <m:t>𝐾</m:t>
                          </m:r>
                        </m:e>
                        <m:sub>
                          <m:r>
                            <a:rPr lang="en-AU" sz="1400" b="0" i="1">
                              <a:latin typeface="Cambria Math"/>
                            </a:rPr>
                            <m:t>1</m:t>
                          </m:r>
                        </m:sub>
                      </m:sSub>
                    </m:num>
                    <m:den>
                      <m:sSub>
                        <m:sSubPr>
                          <m:ctrlPr>
                            <a:rPr lang="en-AU" sz="1400" b="0" i="1">
                              <a:latin typeface="Cambria Math" panose="02040503050406030204" pitchFamily="18" charset="0"/>
                            </a:rPr>
                          </m:ctrlPr>
                        </m:sSubPr>
                        <m:e>
                          <m:r>
                            <a:rPr lang="en-AU" sz="1400" b="0" i="1">
                              <a:latin typeface="Cambria Math"/>
                            </a:rPr>
                            <m:t>𝐿</m:t>
                          </m:r>
                        </m:e>
                        <m:sub>
                          <m:r>
                            <a:rPr lang="en-AU" sz="1400" b="0" i="1">
                              <a:latin typeface="Cambria Math"/>
                            </a:rPr>
                            <m:t>1</m:t>
                          </m:r>
                        </m:sub>
                      </m:sSub>
                    </m:den>
                  </m:f>
                  <m:r>
                    <a:rPr lang="en-AU" sz="1400" b="0" i="1">
                      <a:latin typeface="Cambria Math"/>
                    </a:rPr>
                    <m:t>+</m:t>
                  </m:r>
                  <m:f>
                    <m:fPr>
                      <m:ctrlPr>
                        <a:rPr lang="en-AU" sz="1400" b="0" i="1">
                          <a:latin typeface="Cambria Math" panose="02040503050406030204" pitchFamily="18" charset="0"/>
                        </a:rPr>
                      </m:ctrlPr>
                    </m:fPr>
                    <m:num>
                      <m:sSub>
                        <m:sSubPr>
                          <m:ctrlPr>
                            <a:rPr lang="en-AU" sz="1400" b="0" i="1">
                              <a:latin typeface="Cambria Math" panose="02040503050406030204" pitchFamily="18" charset="0"/>
                            </a:rPr>
                          </m:ctrlPr>
                        </m:sSubPr>
                        <m:e>
                          <m:r>
                            <a:rPr lang="en-AU" sz="1400" b="0" i="1">
                              <a:latin typeface="Cambria Math"/>
                            </a:rPr>
                            <m:t>𝐾</m:t>
                          </m:r>
                        </m:e>
                        <m:sub>
                          <m:r>
                            <a:rPr lang="en-AU" sz="1400" b="0" i="1">
                              <a:latin typeface="Cambria Math"/>
                            </a:rPr>
                            <m:t>2</m:t>
                          </m:r>
                        </m:sub>
                      </m:sSub>
                    </m:num>
                    <m:den>
                      <m:sSub>
                        <m:sSubPr>
                          <m:ctrlPr>
                            <a:rPr lang="en-AU" sz="1400" b="0" i="1">
                              <a:latin typeface="Cambria Math" panose="02040503050406030204" pitchFamily="18" charset="0"/>
                            </a:rPr>
                          </m:ctrlPr>
                        </m:sSubPr>
                        <m:e>
                          <m:r>
                            <a:rPr lang="en-AU" sz="1400" b="0" i="1">
                              <a:latin typeface="Cambria Math"/>
                            </a:rPr>
                            <m:t>𝐿</m:t>
                          </m:r>
                        </m:e>
                        <m:sub>
                          <m:r>
                            <a:rPr lang="en-AU" sz="1400" b="0" i="1">
                              <a:latin typeface="Cambria Math"/>
                            </a:rPr>
                            <m:t>2</m:t>
                          </m:r>
                        </m:sub>
                      </m:sSub>
                    </m:den>
                  </m:f>
                  <m:r>
                    <a:rPr lang="en-AU" sz="1400" b="0" i="1">
                      <a:latin typeface="Cambria Math"/>
                    </a:rPr>
                    <m:t>−</m:t>
                  </m:r>
                  <m:f>
                    <m:fPr>
                      <m:ctrlPr>
                        <a:rPr lang="en-AU" sz="1400" b="0" i="1">
                          <a:latin typeface="Cambria Math" panose="02040503050406030204" pitchFamily="18" charset="0"/>
                        </a:rPr>
                      </m:ctrlPr>
                    </m:fPr>
                    <m:num>
                      <m:r>
                        <a:rPr lang="en-AU" sz="1400" b="0" i="1">
                          <a:latin typeface="Cambria Math"/>
                        </a:rPr>
                        <m:t>𝑁𝑃𝑉</m:t>
                      </m:r>
                      <m:d>
                        <m:dPr>
                          <m:ctrlPr>
                            <a:rPr lang="en-AU" sz="1400" b="0" i="1">
                              <a:latin typeface="Cambria Math" panose="02040503050406030204" pitchFamily="18" charset="0"/>
                            </a:rPr>
                          </m:ctrlPr>
                        </m:dPr>
                        <m:e>
                          <m:sSub>
                            <m:sSubPr>
                              <m:ctrlPr>
                                <a:rPr lang="en-AU" sz="1400" b="0" i="1">
                                  <a:latin typeface="Cambria Math" panose="02040503050406030204" pitchFamily="18" charset="0"/>
                                </a:rPr>
                              </m:ctrlPr>
                            </m:sSubPr>
                            <m:e>
                              <m:r>
                                <a:rPr lang="en-AU" sz="1400" b="0" i="1">
                                  <a:latin typeface="Cambria Math"/>
                                </a:rPr>
                                <m:t>𝑅</m:t>
                              </m:r>
                            </m:e>
                            <m:sub>
                              <m:r>
                                <a:rPr lang="en-AU" sz="1400" b="0" i="1">
                                  <a:latin typeface="Cambria Math"/>
                                </a:rPr>
                                <m:t>𝑖</m:t>
                              </m:r>
                            </m:sub>
                          </m:sSub>
                          <m:r>
                            <a:rPr lang="en-AU" sz="1400" b="0" i="1">
                              <a:latin typeface="Cambria Math"/>
                            </a:rPr>
                            <m:t>−</m:t>
                          </m:r>
                          <m:sSub>
                            <m:sSubPr>
                              <m:ctrlPr>
                                <a:rPr lang="en-AU" sz="1400" b="0" i="1">
                                  <a:latin typeface="Cambria Math" panose="02040503050406030204" pitchFamily="18" charset="0"/>
                                </a:rPr>
                              </m:ctrlPr>
                            </m:sSubPr>
                            <m:e>
                              <m:r>
                                <a:rPr lang="en-AU" sz="1400" b="0" i="1">
                                  <a:latin typeface="Cambria Math"/>
                                </a:rPr>
                                <m:t>𝐶</m:t>
                              </m:r>
                            </m:e>
                            <m:sub>
                              <m:r>
                                <a:rPr lang="en-AU" sz="1400" b="0" i="1">
                                  <a:latin typeface="Cambria Math"/>
                                </a:rPr>
                                <m:t>𝑖</m:t>
                              </m:r>
                            </m:sub>
                          </m:sSub>
                        </m:e>
                      </m:d>
                    </m:num>
                    <m:den>
                      <m:sSub>
                        <m:sSubPr>
                          <m:ctrlPr>
                            <a:rPr lang="en-AU" sz="1400" b="0" i="1">
                              <a:latin typeface="Cambria Math" panose="02040503050406030204" pitchFamily="18" charset="0"/>
                            </a:rPr>
                          </m:ctrlPr>
                        </m:sSubPr>
                        <m:e>
                          <m:r>
                            <a:rPr lang="en-AU" sz="1400" b="0" i="1">
                              <a:latin typeface="Cambria Math"/>
                            </a:rPr>
                            <m:t>𝐿</m:t>
                          </m:r>
                        </m:e>
                        <m:sub>
                          <m:r>
                            <a:rPr lang="en-AU" sz="1400" b="0" i="1">
                              <a:latin typeface="Cambria Math"/>
                            </a:rPr>
                            <m:t>3</m:t>
                          </m:r>
                        </m:sub>
                      </m:sSub>
                    </m:den>
                  </m:f>
                </m:oMath>
              </a14:m>
              <a:r>
                <a:rPr lang="en-AU" sz="1400"/>
                <a:t>    </a:t>
              </a:r>
              <a:r>
                <a:rPr lang="en-AU" sz="1100" i="1"/>
                <a:t>for i = financial</a:t>
              </a:r>
              <a:r>
                <a:rPr lang="en-AU" sz="1100" i="1" baseline="0"/>
                <a:t> </a:t>
              </a:r>
              <a:r>
                <a:rPr lang="en-AU" sz="1100" i="1"/>
                <a:t>years</a:t>
              </a:r>
              <a:r>
                <a:rPr lang="en-AU" sz="1100"/>
                <a:t> 1, ...,</a:t>
              </a:r>
              <a:r>
                <a:rPr lang="en-AU" sz="1100" baseline="0"/>
                <a:t> </a:t>
              </a:r>
              <a:r>
                <a:rPr lang="en-AU" sz="1100" i="1" baseline="0"/>
                <a:t>n</a:t>
              </a:r>
              <a:endParaRPr lang="en-AU" sz="1100" i="1"/>
            </a:p>
          </xdr:txBody>
        </xdr:sp>
      </mc:Choice>
      <mc:Fallback xmlns="">
        <xdr:sp macro="" textlink="">
          <xdr:nvSpPr>
            <xdr:cNvPr id="3" name="TextBox 2"/>
            <xdr:cNvSpPr txBox="1"/>
          </xdr:nvSpPr>
          <xdr:spPr>
            <a:xfrm>
              <a:off x="3324224" y="1543050"/>
              <a:ext cx="4324351" cy="5524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AU" sz="1400" b="0" i="0">
                  <a:latin typeface="Cambria Math"/>
                </a:rPr>
                <a:t>〖𝑀𝑃〗_𝑆𝑐ℎ1=𝐾_1/𝐿_1 +𝐾_2/𝐿_2 −𝑁𝑃𝑉(𝑅_𝑖−𝐶_𝑖 )/𝐿_3 </a:t>
              </a:r>
              <a:r>
                <a:rPr lang="en-AU" sz="1400"/>
                <a:t>    </a:t>
              </a:r>
              <a:r>
                <a:rPr lang="en-AU" sz="1100" i="1"/>
                <a:t>for i = financial</a:t>
              </a:r>
              <a:r>
                <a:rPr lang="en-AU" sz="1100" i="1" baseline="0"/>
                <a:t> </a:t>
              </a:r>
              <a:r>
                <a:rPr lang="en-AU" sz="1100" i="1"/>
                <a:t>years</a:t>
              </a:r>
              <a:r>
                <a:rPr lang="en-AU" sz="1100"/>
                <a:t> 1, ...,</a:t>
              </a:r>
              <a:r>
                <a:rPr lang="en-AU" sz="1100" baseline="0"/>
                <a:t> </a:t>
              </a:r>
              <a:r>
                <a:rPr lang="en-AU" sz="1100" i="1" baseline="0"/>
                <a:t>n</a:t>
              </a:r>
              <a:endParaRPr lang="en-AU" sz="1100" i="1"/>
            </a:p>
          </xdr:txBody>
        </xdr:sp>
      </mc:Fallback>
    </mc:AlternateContent>
    <xdr:clientData/>
  </xdr:oneCellAnchor>
</xdr:wsDr>
</file>

<file path=xl/drawings/drawing2.xml><?xml version="1.0" encoding="utf-8"?>
<xdr:wsDr xmlns:xdr="http://schemas.openxmlformats.org/drawingml/2006/spreadsheetDrawing" xmlns:a="http://schemas.openxmlformats.org/drawingml/2006/main">
  <xdr:twoCellAnchor>
    <xdr:from>
      <xdr:col>37</xdr:col>
      <xdr:colOff>38100</xdr:colOff>
      <xdr:row>11</xdr:row>
      <xdr:rowOff>19050</xdr:rowOff>
    </xdr:from>
    <xdr:to>
      <xdr:col>37</xdr:col>
      <xdr:colOff>314325</xdr:colOff>
      <xdr:row>18</xdr:row>
      <xdr:rowOff>142875</xdr:rowOff>
    </xdr:to>
    <xdr:sp macro="" textlink="">
      <xdr:nvSpPr>
        <xdr:cNvPr id="2" name="Right Brace 1">
          <a:extLst>
            <a:ext uri="{FF2B5EF4-FFF2-40B4-BE49-F238E27FC236}">
              <a16:creationId xmlns:a16="http://schemas.microsoft.com/office/drawing/2014/main" id="{00000000-0008-0000-0800-000002000000}"/>
            </a:ext>
          </a:extLst>
        </xdr:cNvPr>
        <xdr:cNvSpPr/>
      </xdr:nvSpPr>
      <xdr:spPr>
        <a:xfrm>
          <a:off x="25117425" y="2838450"/>
          <a:ext cx="276225" cy="119062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AU" sz="1100"/>
        </a:p>
      </xdr:txBody>
    </xdr:sp>
    <xdr:clientData/>
  </xdr:twoCellAnchor>
</xdr:wsDr>
</file>

<file path=xl/persons/person.xml><?xml version="1.0" encoding="utf-8"?>
<personList xmlns="http://schemas.microsoft.com/office/spreadsheetml/2018/threadedcomments" xmlns:x="http://schemas.openxmlformats.org/spreadsheetml/2006/main">
  <person displayName="Jayne Gribble" id="{3961AA53-D10E-4257-AAB6-1710C5A5EC00}" userId="S::jayne.gribble@hunterwater.com.au::10eb86e8-c8db-425c-89ab-479d02aed4ed" providerId="AD"/>
</personList>
</file>

<file path=xl/theme/theme1.xml><?xml version="1.0" encoding="utf-8"?>
<a:theme xmlns:a="http://schemas.openxmlformats.org/drawingml/2006/main" name="IPART">
  <a:themeElements>
    <a:clrScheme name="IPART">
      <a:dk1>
        <a:srgbClr val="212122"/>
      </a:dk1>
      <a:lt1>
        <a:sysClr val="window" lastClr="FFFFFF"/>
      </a:lt1>
      <a:dk2>
        <a:srgbClr val="007BC4"/>
      </a:dk2>
      <a:lt2>
        <a:srgbClr val="A0A09A"/>
      </a:lt2>
      <a:accent1>
        <a:srgbClr val="46B849"/>
      </a:accent1>
      <a:accent2>
        <a:srgbClr val="F68B1F"/>
      </a:accent2>
      <a:accent3>
        <a:srgbClr val="D12026"/>
      </a:accent3>
      <a:accent4>
        <a:srgbClr val="1B4486"/>
      </a:accent4>
      <a:accent5>
        <a:srgbClr val="8F439B"/>
      </a:accent5>
      <a:accent6>
        <a:srgbClr val="989891"/>
      </a:accent6>
      <a:hlink>
        <a:srgbClr val="0070C0"/>
      </a:hlink>
      <a:folHlink>
        <a:srgbClr val="7030A0"/>
      </a:folHlink>
    </a:clrScheme>
    <a:fontScheme name="iPart">
      <a:majorFont>
        <a:latin typeface="Book Antiqua"/>
        <a:ea typeface=""/>
        <a:cs typeface=""/>
      </a:majorFont>
      <a:minorFont>
        <a:latin typeface="Book Antiqua"/>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N38" dT="2023-01-23T22:17:10.07" personId="{3961AA53-D10E-4257-AAB6-1710C5A5EC00}" id="{D6F8718C-6F08-41D5-A0B7-7758B9A7B7E0}">
    <text>See comment on Uncommissioned tab</text>
  </threadedComment>
</ThreadedComments>
</file>

<file path=xl/threadedComments/threadedComment2.xml><?xml version="1.0" encoding="utf-8"?>
<ThreadedComments xmlns="http://schemas.microsoft.com/office/spreadsheetml/2018/threadedcomments" xmlns:x="http://schemas.openxmlformats.org/spreadsheetml/2006/main">
  <threadedComment ref="J21" dT="2022-10-11T05:41:08.10" personId="{3961AA53-D10E-4257-AAB6-1710C5A5EC00}" id="{989DA5F7-13FA-4D49-89E2-3973A34B520C}">
    <text>HW have created bespoke growth % for future assets. Have changed the IPART template to include this as a specific % input rather than a calculation.</text>
  </threadedComment>
</ThreadedComments>
</file>

<file path=xl/worksheets/_rels/sheet1.xml.rels><?xml version="1.0" encoding="UTF-8" standalone="yes"?>
<Relationships xmlns="http://schemas.openxmlformats.org/package/2006/relationships"><Relationship Id="rId3" Type="http://schemas.openxmlformats.org/officeDocument/2006/relationships/hyperlink" Target="https://www.ipart.nsw.gov.au/Home/Industries/Water/Reviews/Metro-Pricing/Review-of-recycled-water-prices-for-public-water-utilities" TargetMode="External"/><Relationship Id="rId2" Type="http://schemas.openxmlformats.org/officeDocument/2006/relationships/hyperlink" Target="https://www.ipart.nsw.gov.au/Home/Industries/Water/Reviews/Metro-Pricing/Developer-charges-and-backlog-sewerage-charges-for-metropolitan-water-agencies-2017" TargetMode="External"/><Relationship Id="rId1" Type="http://schemas.openxmlformats.org/officeDocument/2006/relationships/hyperlink" Target="mailto:greg_mclennan@ipart.nsw.gov.au" TargetMode="Externa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ipart.nsw.gov.au/Home/Industries/Water/Reviews/Metro-Pricing/Developer-charges-and-backlog-sewerage-charges-for-metropolitan-water-agencies-2018"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https://www.ipart.nsw.gov.au/Home/Industries/Water/Reviews/Metro-Pricing/Developer-charges-and-backlog-sewerage-charges-for-metropolitan-water-agencies-2018" TargetMode="External"/></Relationships>
</file>

<file path=xl/worksheets/_rels/sheet12.xml.rels><?xml version="1.0" encoding="UTF-8" standalone="yes"?>
<Relationships xmlns="http://schemas.openxmlformats.org/package/2006/relationships"><Relationship Id="rId1" Type="http://schemas.openxmlformats.org/officeDocument/2006/relationships/hyperlink" Target="https://www.ipart.nsw.gov.au/Home/Industries/Water/Reviews/Metro-Pricing/Review-of-recycled-water-prices-for-public-water-utilities" TargetMode="External"/></Relationships>
</file>

<file path=xl/worksheets/_rels/sheet13.xml.rels><?xml version="1.0" encoding="UTF-8" standalone="yes"?>
<Relationships xmlns="http://schemas.openxmlformats.org/package/2006/relationships"><Relationship Id="rId1" Type="http://schemas.openxmlformats.org/officeDocument/2006/relationships/hyperlink" Target="https://www.ipart.nsw.gov.au/Home/Industries/Water/Reviews/Metro-Pricing/Developer-charges-and-backlog-sewerage-charges-for-metropolitan-water-agencies-2018"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www.ipart.nsw.gov.au/Home/Industries/Water/Reviews/Metro-Pricing/Developer-charges-and-backlog-sewerage-charges-for-metropolitan-water-agencies-2018" TargetMode="External"/></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 Id="rId4" Type="http://schemas.microsoft.com/office/2017/10/relationships/threadedComment" Target="../threadedComments/threadedComment2.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2.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dimension ref="B1:I102"/>
  <sheetViews>
    <sheetView showGridLines="0" zoomScaleNormal="100" workbookViewId="0"/>
  </sheetViews>
  <sheetFormatPr defaultColWidth="9.140625" defaultRowHeight="12" x14ac:dyDescent="0.2"/>
  <cols>
    <col min="1" max="3" width="2.7109375" customWidth="1"/>
    <col min="4" max="4" width="10.140625" customWidth="1"/>
    <col min="5" max="5" width="139.7109375" customWidth="1"/>
  </cols>
  <sheetData>
    <row r="1" spans="3:9" ht="12" customHeight="1" x14ac:dyDescent="0.2"/>
    <row r="2" spans="3:9" ht="12" customHeight="1" x14ac:dyDescent="0.25">
      <c r="D2" s="2"/>
      <c r="E2" s="2"/>
    </row>
    <row r="3" spans="3:9" ht="20.25" customHeight="1" x14ac:dyDescent="0.25">
      <c r="C3" s="2" t="s">
        <v>195</v>
      </c>
      <c r="D3" s="7"/>
      <c r="E3" s="7"/>
      <c r="F3" s="8"/>
      <c r="G3" s="8"/>
      <c r="H3" s="8"/>
      <c r="I3" s="8"/>
    </row>
    <row r="4" spans="3:9" ht="12" customHeight="1" x14ac:dyDescent="0.2">
      <c r="C4" s="7"/>
      <c r="D4" s="7"/>
      <c r="E4" s="7"/>
      <c r="F4" s="8"/>
      <c r="G4" s="8"/>
      <c r="H4" s="8"/>
      <c r="I4" s="8"/>
    </row>
    <row r="5" spans="3:9" x14ac:dyDescent="0.2">
      <c r="C5" s="6" t="s">
        <v>1</v>
      </c>
      <c r="D5" s="6"/>
      <c r="E5" s="9" t="s">
        <v>77</v>
      </c>
      <c r="F5" s="8"/>
      <c r="G5" s="8"/>
      <c r="I5" s="8"/>
    </row>
    <row r="6" spans="3:9" x14ac:dyDescent="0.2">
      <c r="C6" t="s">
        <v>2</v>
      </c>
      <c r="E6" s="67" t="s">
        <v>78</v>
      </c>
      <c r="F6" s="8"/>
      <c r="G6" s="8"/>
      <c r="I6" s="8"/>
    </row>
    <row r="8" spans="3:9" ht="15.75" customHeight="1" x14ac:dyDescent="0.2">
      <c r="C8" s="7"/>
      <c r="D8" s="7"/>
      <c r="E8" s="7"/>
      <c r="F8" s="8"/>
      <c r="G8" s="8"/>
    </row>
    <row r="10" spans="3:9" ht="15" x14ac:dyDescent="0.25">
      <c r="C10" s="10" t="s">
        <v>3</v>
      </c>
      <c r="D10" s="10"/>
      <c r="E10" s="11"/>
    </row>
    <row r="12" spans="3:9" ht="27" customHeight="1" x14ac:dyDescent="0.2">
      <c r="C12" s="244" t="s">
        <v>205</v>
      </c>
      <c r="D12" s="244"/>
      <c r="E12" s="244"/>
      <c r="F12" s="8"/>
      <c r="G12" s="8"/>
      <c r="I12" s="8"/>
    </row>
    <row r="13" spans="3:9" x14ac:dyDescent="0.2">
      <c r="C13" s="33"/>
      <c r="D13" s="33"/>
      <c r="E13" s="33"/>
      <c r="F13" s="8"/>
      <c r="G13" s="8"/>
      <c r="I13" s="8"/>
    </row>
    <row r="14" spans="3:9" ht="35.450000000000003" customHeight="1" x14ac:dyDescent="0.2">
      <c r="C14" s="244" t="s">
        <v>238</v>
      </c>
      <c r="D14" s="244"/>
      <c r="E14" s="244"/>
      <c r="F14" s="8"/>
      <c r="G14" s="8"/>
      <c r="I14" s="8"/>
    </row>
    <row r="15" spans="3:9" ht="15" customHeight="1" x14ac:dyDescent="0.2">
      <c r="C15" s="12"/>
      <c r="D15" s="12"/>
      <c r="E15" s="8"/>
      <c r="F15" s="8"/>
      <c r="G15" s="8"/>
      <c r="I15" s="8"/>
    </row>
    <row r="16" spans="3:9" ht="15" customHeight="1" x14ac:dyDescent="0.25">
      <c r="C16" s="10" t="s">
        <v>210</v>
      </c>
      <c r="D16" s="10"/>
      <c r="E16" s="13"/>
      <c r="F16" s="8"/>
      <c r="G16" s="8"/>
      <c r="I16" s="8"/>
    </row>
    <row r="17" spans="2:9" ht="15" customHeight="1" x14ac:dyDescent="0.2">
      <c r="C17" s="12"/>
      <c r="D17" s="12"/>
      <c r="E17" s="8"/>
      <c r="F17" s="8"/>
      <c r="G17" s="8"/>
      <c r="I17" s="8"/>
    </row>
    <row r="18" spans="2:9" ht="37.5" customHeight="1" x14ac:dyDescent="0.2">
      <c r="C18" s="244" t="str">
        <f ca="1">"The template is designed to calculate the asset related components of a maximum price (excluding headwork assets and scheme cost allocation).  Some example data has been included for illustrative purposes in the '"&amp;MID(CELL("filename",'Pre-1996 assets'!$A$1),FIND("]",CELL("filename",'Pre-1996 assets'!$A$1))+1,255)&amp;"', '"&amp;MID(CELL("filename",'Post-1996 commissioned assets'!$A$1),FIND("]",CELL("filename",'Post-1996 commissioned assets'!$A$1))+1,255)&amp;"', '"&amp;MID(CELL("filename",'Uncommissioned assets'!$A$1),FIND("]",CELL("filename",'Uncommissioned assets'!$A$1))+1,255)&amp;"', and '"&amp;MID(CELL("filename",'ET inputs'!$A$1),FIND("]",CELL("filename",'ET inputs'!$A$1))+1,255)&amp;"' worksheets.  Please delete all illustrative data to ensure the template produces the correct results."</f>
        <v>The template is designed to calculate the asset related components of a maximum price (excluding headwork assets and scheme cost allocation).  Some example data has been included for illustrative purposes in the 'Pre-1996 assets', 'Post-1996 commissioned assets', 'Uncommissioned assets', and 'ET inputs' worksheets.  Please delete all illustrative data to ensure the template produces the correct results.</v>
      </c>
      <c r="D18" s="244"/>
      <c r="E18" s="244"/>
      <c r="F18" s="8"/>
      <c r="G18" s="8"/>
      <c r="I18" s="8"/>
    </row>
    <row r="19" spans="2:9" ht="6" customHeight="1" x14ac:dyDescent="0.2">
      <c r="D19" s="12"/>
      <c r="E19" s="8"/>
      <c r="F19" s="8"/>
      <c r="G19" s="8"/>
      <c r="I19" s="8"/>
    </row>
    <row r="20" spans="2:9" ht="37.5" customHeight="1" x14ac:dyDescent="0.2">
      <c r="B20" s="95"/>
      <c r="C20" s="244" t="str">
        <f ca="1">"There are no macros in the model.  To use the model, simply enter the required inputs on the '"&amp;MID(CELL("filename",'General inputs'!$A$1),FIND("]",CELL("filename",'General inputs'!$A$1))+1,255)&amp;"' worksheet then enter the required data into the appropriate (blue) cells in the other worksheets in dollars of the selected year. The model will then automatically calculate the maximum price. Please note that the formatting on the '"&amp;MID(CELL("filename",'MP Calculations'!A2),FIND("]",CELL("filename",'MP Calculations'!A2))+1,255)&amp;"' worksheet has been automated to reflect the correct date ranges."</f>
        <v>There are no macros in the model.  To use the model, simply enter the required inputs on the 'General inputs' worksheet then enter the required data into the appropriate (blue) cells in the other worksheets in dollars of the selected year. The model will then automatically calculate the maximum price. Please note that the formatting on the 'MP Calculations' worksheet has been automated to reflect the correct date ranges.</v>
      </c>
      <c r="D20" s="244"/>
      <c r="E20" s="244"/>
      <c r="F20" s="8"/>
      <c r="G20" s="8"/>
      <c r="I20" s="8"/>
    </row>
    <row r="21" spans="2:9" x14ac:dyDescent="0.2">
      <c r="B21" s="95"/>
      <c r="C21" s="33"/>
      <c r="D21" s="33"/>
      <c r="E21" s="33"/>
      <c r="F21" s="8"/>
      <c r="G21" s="8"/>
      <c r="I21" s="8"/>
    </row>
    <row r="22" spans="2:9" ht="15" x14ac:dyDescent="0.25">
      <c r="B22" s="95"/>
      <c r="C22" s="10" t="s">
        <v>211</v>
      </c>
      <c r="D22" s="10"/>
      <c r="E22" s="13"/>
      <c r="F22" s="8"/>
      <c r="G22" s="8"/>
      <c r="I22" s="8"/>
    </row>
    <row r="23" spans="2:9" x14ac:dyDescent="0.2">
      <c r="D23" s="12"/>
      <c r="E23" s="8"/>
      <c r="F23" s="8"/>
      <c r="G23" s="8"/>
      <c r="I23" s="8"/>
    </row>
    <row r="24" spans="2:9" x14ac:dyDescent="0.2">
      <c r="C24" s="6" t="s">
        <v>215</v>
      </c>
      <c r="D24" s="12"/>
      <c r="E24" s="8"/>
      <c r="F24" s="8"/>
      <c r="G24" s="8"/>
      <c r="I24" s="8"/>
    </row>
    <row r="25" spans="2:9" ht="6" customHeight="1" x14ac:dyDescent="0.2">
      <c r="D25" s="12"/>
      <c r="E25" s="8"/>
      <c r="F25" s="8"/>
      <c r="G25" s="8"/>
      <c r="I25" s="8"/>
    </row>
    <row r="26" spans="2:9" ht="15" customHeight="1" x14ac:dyDescent="0.2">
      <c r="C26" s="245" t="s">
        <v>79</v>
      </c>
      <c r="D26" s="245"/>
      <c r="E26" s="245"/>
      <c r="F26" s="8"/>
      <c r="G26" s="8"/>
      <c r="H26" s="8"/>
      <c r="I26" s="8"/>
    </row>
    <row r="27" spans="2:9" ht="6" customHeight="1" x14ac:dyDescent="0.2">
      <c r="D27" s="12"/>
      <c r="E27" s="8"/>
      <c r="F27" s="8"/>
      <c r="G27" s="8"/>
      <c r="H27" s="8"/>
      <c r="I27" s="8"/>
    </row>
    <row r="28" spans="2:9" ht="15" customHeight="1" x14ac:dyDescent="0.2">
      <c r="C28" s="96" t="s">
        <v>102</v>
      </c>
      <c r="D28" s="68" t="str">
        <f ca="1">MID(CELL("filename",'General inputs'!$A$1),FIND("]",CELL("filename",'General inputs'!$A$1))+1,255)</f>
        <v>General inputs</v>
      </c>
      <c r="E28" s="8"/>
      <c r="F28" s="8"/>
      <c r="G28" s="8"/>
      <c r="H28" s="8"/>
      <c r="I28" s="8"/>
    </row>
    <row r="29" spans="2:9" ht="15" customHeight="1" x14ac:dyDescent="0.2">
      <c r="C29" s="96" t="s">
        <v>102</v>
      </c>
      <c r="D29" s="8" t="str">
        <f ca="1">MID(CELL("filename",'Pre-1996 assets'!$A$1),FIND("]",CELL("filename",'Pre-1996 assets'!$A$1))+1,255)</f>
        <v>Pre-1996 assets</v>
      </c>
      <c r="E29" s="8"/>
      <c r="F29" s="8"/>
      <c r="G29" s="8"/>
      <c r="H29" s="8"/>
      <c r="I29" s="8"/>
    </row>
    <row r="30" spans="2:9" ht="15" customHeight="1" x14ac:dyDescent="0.2">
      <c r="C30" s="96" t="s">
        <v>102</v>
      </c>
      <c r="D30" s="8" t="str">
        <f ca="1">MID(CELL("filename",'Post-1996 commissioned assets'!$A$1),FIND("]",CELL("filename",'Post-1996 commissioned assets'!$A$1))+1,255)</f>
        <v>Post-1996 commissioned assets</v>
      </c>
      <c r="E30" s="8"/>
      <c r="F30" s="8"/>
      <c r="G30" s="8"/>
      <c r="H30" s="8"/>
      <c r="I30" s="8"/>
    </row>
    <row r="31" spans="2:9" ht="15" customHeight="1" x14ac:dyDescent="0.2">
      <c r="C31" s="96" t="s">
        <v>102</v>
      </c>
      <c r="D31" s="8" t="str">
        <f ca="1">MID(CELL("filename",'Uncommissioned assets'!$A$1),FIND("]",CELL("filename",'Uncommissioned assets'!$A$1))+1,255)</f>
        <v>Uncommissioned assets</v>
      </c>
      <c r="E31" s="8"/>
      <c r="F31" s="8"/>
      <c r="G31" s="8"/>
      <c r="H31" s="8"/>
      <c r="I31" s="8"/>
    </row>
    <row r="32" spans="2:9" ht="15" customHeight="1" x14ac:dyDescent="0.2">
      <c r="C32" s="96" t="s">
        <v>102</v>
      </c>
      <c r="D32" s="8" t="str">
        <f ca="1">MID(CELL("filename",'ET inputs'!$A$1),FIND("]",CELL("filename",'ET inputs'!$A$1))+1,255)</f>
        <v>ET inputs</v>
      </c>
      <c r="E32" s="8"/>
      <c r="F32" s="8"/>
      <c r="G32" s="8"/>
      <c r="H32" s="8"/>
      <c r="I32" s="8"/>
    </row>
    <row r="33" spans="3:9" ht="15" customHeight="1" x14ac:dyDescent="0.2">
      <c r="D33" s="8"/>
      <c r="E33" s="8"/>
      <c r="F33" s="8"/>
      <c r="G33" s="8"/>
      <c r="H33" s="8"/>
      <c r="I33" s="8"/>
    </row>
    <row r="34" spans="3:9" x14ac:dyDescent="0.2">
      <c r="C34" s="6" t="s">
        <v>68</v>
      </c>
      <c r="F34" s="8"/>
      <c r="G34" s="8"/>
      <c r="H34" s="8"/>
      <c r="I34" s="8"/>
    </row>
    <row r="35" spans="3:9" ht="6" customHeight="1" x14ac:dyDescent="0.2">
      <c r="C35" s="33"/>
      <c r="D35" s="33"/>
      <c r="E35" s="33"/>
      <c r="F35" s="8"/>
      <c r="G35" s="8"/>
      <c r="H35" s="8"/>
      <c r="I35" s="8"/>
    </row>
    <row r="36" spans="3:9" ht="15" customHeight="1" x14ac:dyDescent="0.2">
      <c r="C36" s="244" t="s">
        <v>103</v>
      </c>
      <c r="D36" s="244"/>
      <c r="E36" s="244"/>
      <c r="F36" s="8"/>
      <c r="G36" s="8"/>
      <c r="H36" s="8"/>
      <c r="I36" s="8"/>
    </row>
    <row r="37" spans="3:9" ht="6" customHeight="1" x14ac:dyDescent="0.2">
      <c r="D37" s="12"/>
      <c r="E37" s="8"/>
      <c r="F37" s="8"/>
      <c r="G37" s="8"/>
      <c r="H37" s="8"/>
      <c r="I37" s="8"/>
    </row>
    <row r="38" spans="3:9" ht="15" customHeight="1" x14ac:dyDescent="0.2">
      <c r="C38" s="97" t="s">
        <v>102</v>
      </c>
      <c r="D38" s="8" t="str">
        <f ca="1">MID(CELL("filename",'Reduction amount'!$A$1),FIND("]",CELL("filename",'Reduction amount'!$A$1))+1,255)</f>
        <v>Reduction amount</v>
      </c>
      <c r="E38" s="8"/>
      <c r="F38" s="8"/>
      <c r="G38" s="8"/>
      <c r="H38" s="8"/>
      <c r="I38" s="8"/>
    </row>
    <row r="39" spans="3:9" ht="6" customHeight="1" x14ac:dyDescent="0.2">
      <c r="D39" s="12"/>
      <c r="E39" s="8"/>
      <c r="F39" s="8"/>
      <c r="G39" s="8"/>
      <c r="H39" s="8"/>
      <c r="I39" s="8"/>
    </row>
    <row r="40" spans="3:9" ht="39" customHeight="1" x14ac:dyDescent="0.2">
      <c r="C40" s="244" t="str">
        <f ca="1">"On this worksheet the agency can generate the time series for Ri (revenue) and Ci (opex) over the required timeframe. These time series can be copied or linked through to the '"&amp;MID(CELL("filename",'MP Calculations'!$A$1),FIND("]",CELL("filename",'MP Calculations'!$A$1))+1,255)&amp;"' worksheet, where the reduction amount is calculated.  (This template does not generate the Ri and Ci components of the reduction amount because of the differences in price structures and operating environments between the agencies.)"</f>
        <v>On this worksheet the agency can generate the time series for Ri (revenue) and Ci (opex) over the required timeframe. These time series can be copied or linked through to the 'MP Calculations' worksheet, where the reduction amount is calculated.  (This template does not generate the Ri and Ci components of the reduction amount because of the differences in price structures and operating environments between the agencies.)</v>
      </c>
      <c r="D40" s="244"/>
      <c r="E40" s="244"/>
      <c r="F40" s="8"/>
      <c r="G40" s="8"/>
      <c r="H40" s="8"/>
      <c r="I40" s="8"/>
    </row>
    <row r="41" spans="3:9" ht="6" customHeight="1" x14ac:dyDescent="0.2">
      <c r="D41" s="8"/>
      <c r="E41" s="8"/>
      <c r="F41" s="8"/>
      <c r="G41" s="8"/>
      <c r="H41" s="8"/>
      <c r="I41" s="8"/>
    </row>
    <row r="42" spans="3:9" ht="15" customHeight="1" x14ac:dyDescent="0.2">
      <c r="C42" t="str">
        <f ca="1">"The '"&amp;MID(CELL("filename",'Reduction amount'!$A$1),FIND("]",CELL("filename",'Reduction amount'!$A$1))+1,255)&amp;"' worksheet provides instructions on how to incorporate the results in the maximum price calculations."</f>
        <v>The 'Reduction amount' worksheet provides instructions on how to incorporate the results in the maximum price calculations.</v>
      </c>
      <c r="D42" s="12"/>
      <c r="E42" s="8"/>
      <c r="F42" s="8"/>
      <c r="G42" s="8"/>
      <c r="H42" s="8"/>
      <c r="I42" s="8"/>
    </row>
    <row r="43" spans="3:9" ht="15" customHeight="1" x14ac:dyDescent="0.2">
      <c r="D43" s="12"/>
      <c r="E43" s="8"/>
      <c r="F43" s="8"/>
      <c r="G43" s="8"/>
      <c r="H43" s="8"/>
      <c r="I43" s="8"/>
    </row>
    <row r="44" spans="3:9" ht="15" customHeight="1" x14ac:dyDescent="0.2">
      <c r="C44" s="6" t="s">
        <v>104</v>
      </c>
      <c r="D44" s="8"/>
      <c r="E44" s="8"/>
      <c r="F44" s="8"/>
      <c r="G44" s="8"/>
      <c r="H44" s="8"/>
      <c r="I44" s="8"/>
    </row>
    <row r="45" spans="3:9" ht="6" customHeight="1" x14ac:dyDescent="0.2">
      <c r="C45" s="6"/>
      <c r="D45" s="8"/>
      <c r="E45" s="8"/>
      <c r="F45" s="8"/>
      <c r="G45" s="8"/>
      <c r="H45" s="8"/>
      <c r="I45" s="8"/>
    </row>
    <row r="46" spans="3:9" ht="15" customHeight="1" x14ac:dyDescent="0.2">
      <c r="C46" s="244" t="s">
        <v>105</v>
      </c>
      <c r="D46" s="244"/>
      <c r="E46" s="244"/>
      <c r="F46" s="8"/>
      <c r="G46" s="8"/>
      <c r="H46" s="8"/>
      <c r="I46" s="8"/>
    </row>
    <row r="47" spans="3:9" ht="6" customHeight="1" x14ac:dyDescent="0.2">
      <c r="C47" s="33"/>
      <c r="D47" s="33"/>
      <c r="E47" s="33"/>
      <c r="F47" s="8"/>
      <c r="G47" s="8"/>
      <c r="H47" s="8"/>
      <c r="I47" s="8"/>
    </row>
    <row r="48" spans="3:9" ht="15" customHeight="1" x14ac:dyDescent="0.2">
      <c r="C48" s="97" t="s">
        <v>102</v>
      </c>
      <c r="D48" s="8" t="str">
        <f ca="1">MID(CELL("filename",'Headwork assets'!$A$1),FIND("]",CELL("filename",'Headwork assets'!$A$1))+1,255)</f>
        <v>Headwork assets</v>
      </c>
      <c r="E48" s="8"/>
      <c r="F48" s="8"/>
      <c r="G48" s="8"/>
      <c r="H48" s="8"/>
      <c r="I48" s="8"/>
    </row>
    <row r="49" spans="3:9" ht="6" customHeight="1" x14ac:dyDescent="0.2">
      <c r="C49" s="97"/>
      <c r="D49" s="8"/>
      <c r="E49" s="8"/>
      <c r="F49" s="8"/>
      <c r="G49" s="8"/>
      <c r="H49" s="8"/>
      <c r="I49" s="8"/>
    </row>
    <row r="50" spans="3:9" ht="15" customHeight="1" x14ac:dyDescent="0.2">
      <c r="C50" s="245" t="s">
        <v>106</v>
      </c>
      <c r="D50" s="245"/>
      <c r="E50" s="245"/>
      <c r="F50" s="8"/>
      <c r="G50" s="8"/>
      <c r="H50" s="8"/>
      <c r="I50" s="8"/>
    </row>
    <row r="51" spans="3:9" ht="6" customHeight="1" x14ac:dyDescent="0.2">
      <c r="F51" s="8"/>
      <c r="G51" s="8"/>
      <c r="H51" s="8"/>
      <c r="I51" s="8"/>
    </row>
    <row r="52" spans="3:9" ht="24" customHeight="1" x14ac:dyDescent="0.2">
      <c r="C52" s="244" t="s">
        <v>84</v>
      </c>
      <c r="D52" s="244"/>
      <c r="E52" s="244"/>
      <c r="F52" s="8"/>
      <c r="G52" s="8"/>
      <c r="H52" s="8"/>
      <c r="I52" s="8"/>
    </row>
    <row r="53" spans="3:9" ht="15" customHeight="1" x14ac:dyDescent="0.2">
      <c r="C53" s="33"/>
      <c r="D53" s="33"/>
      <c r="E53" s="33"/>
      <c r="F53" s="8"/>
      <c r="G53" s="8"/>
      <c r="H53" s="8"/>
      <c r="I53" s="8"/>
    </row>
    <row r="54" spans="3:9" ht="15" customHeight="1" x14ac:dyDescent="0.2">
      <c r="C54" t="str">
        <f ca="1">"The '"&amp;MID(CELL("filename",'Headwork assets'!$A$1),FIND("]",CELL("filename",'Headwork assets'!$A$1))+1,255)&amp;"' worksheet provides instructions on how to incorporate the results in the maximum price calculations."</f>
        <v>The 'Headwork assets' worksheet provides instructions on how to incorporate the results in the maximum price calculations.</v>
      </c>
      <c r="D54" s="33"/>
      <c r="E54" s="33"/>
      <c r="F54" s="8"/>
      <c r="G54" s="8"/>
      <c r="H54" s="8"/>
      <c r="I54" s="8"/>
    </row>
    <row r="55" spans="3:9" ht="15" customHeight="1" x14ac:dyDescent="0.2">
      <c r="C55" s="33"/>
      <c r="D55" s="33"/>
      <c r="E55" s="33"/>
      <c r="F55" s="8"/>
      <c r="G55" s="8"/>
      <c r="H55" s="8"/>
      <c r="I55" s="8"/>
    </row>
    <row r="56" spans="3:9" ht="15" customHeight="1" x14ac:dyDescent="0.2">
      <c r="C56" s="6" t="s">
        <v>212</v>
      </c>
      <c r="D56" s="8"/>
      <c r="E56" s="8"/>
      <c r="F56" s="8"/>
      <c r="G56" s="8"/>
      <c r="H56" s="8"/>
      <c r="I56" s="8"/>
    </row>
    <row r="57" spans="3:9" ht="6" customHeight="1" x14ac:dyDescent="0.2">
      <c r="C57" s="6"/>
      <c r="D57" s="8"/>
      <c r="E57" s="8"/>
      <c r="F57" s="8"/>
      <c r="G57" s="8"/>
      <c r="H57" s="8"/>
      <c r="I57" s="8"/>
    </row>
    <row r="58" spans="3:9" ht="15" customHeight="1" x14ac:dyDescent="0.2">
      <c r="C58" s="244" t="s">
        <v>213</v>
      </c>
      <c r="D58" s="244"/>
      <c r="E58" s="244"/>
      <c r="F58" s="8"/>
      <c r="G58" s="8"/>
      <c r="H58" s="8"/>
      <c r="I58" s="8"/>
    </row>
    <row r="59" spans="3:9" ht="6" customHeight="1" x14ac:dyDescent="0.2">
      <c r="C59" s="33"/>
      <c r="D59" s="33"/>
      <c r="E59" s="33"/>
      <c r="F59" s="8"/>
      <c r="G59" s="8"/>
      <c r="H59" s="8"/>
      <c r="I59" s="8"/>
    </row>
    <row r="60" spans="3:9" ht="15" customHeight="1" x14ac:dyDescent="0.2">
      <c r="C60" s="97" t="s">
        <v>102</v>
      </c>
      <c r="D60" s="8" t="str">
        <f ca="1">MID(CELL("filename",'Scheme cost allocation'!$A$1),FIND("]",CELL("filename",'Scheme cost allocation'!$A$1))+1,255)</f>
        <v>Scheme cost allocation</v>
      </c>
      <c r="E60" s="8"/>
      <c r="F60" s="8"/>
      <c r="G60" s="8"/>
      <c r="H60" s="8"/>
      <c r="I60" s="8"/>
    </row>
    <row r="61" spans="3:9" ht="6" customHeight="1" x14ac:dyDescent="0.2">
      <c r="C61" s="97"/>
      <c r="D61" s="8"/>
      <c r="E61" s="8"/>
      <c r="F61" s="8"/>
      <c r="G61" s="8"/>
      <c r="H61" s="8"/>
      <c r="I61" s="8"/>
    </row>
    <row r="62" spans="3:9" ht="15" customHeight="1" x14ac:dyDescent="0.2">
      <c r="C62" s="245" t="s">
        <v>214</v>
      </c>
      <c r="D62" s="245"/>
      <c r="E62" s="245"/>
      <c r="F62" s="8"/>
      <c r="G62" s="8"/>
      <c r="H62" s="8"/>
      <c r="I62" s="8"/>
    </row>
    <row r="63" spans="3:9" ht="6" customHeight="1" x14ac:dyDescent="0.2">
      <c r="F63" s="8"/>
      <c r="G63" s="8"/>
      <c r="H63" s="8"/>
      <c r="I63" s="8"/>
    </row>
    <row r="64" spans="3:9" ht="24" customHeight="1" x14ac:dyDescent="0.2">
      <c r="C64" s="244" t="s">
        <v>84</v>
      </c>
      <c r="D64" s="244"/>
      <c r="E64" s="244"/>
      <c r="F64" s="8"/>
      <c r="G64" s="8"/>
      <c r="H64" s="8"/>
      <c r="I64" s="8"/>
    </row>
    <row r="65" spans="3:9" ht="6" customHeight="1" x14ac:dyDescent="0.2">
      <c r="C65" s="33"/>
      <c r="D65" s="33"/>
      <c r="E65" s="33"/>
      <c r="F65" s="8"/>
      <c r="G65" s="8"/>
      <c r="H65" s="8"/>
      <c r="I65" s="8"/>
    </row>
    <row r="66" spans="3:9" ht="15" customHeight="1" x14ac:dyDescent="0.2">
      <c r="C66" t="str">
        <f ca="1">"The '"&amp;MID(CELL("filename",'Headwork assets'!$A$1),FIND("]",CELL("filename",'Headwork assets'!$A$1))+1,255)&amp;"' worksheet provides instructions on how to incorporate the results in the maximum price calculations."</f>
        <v>The 'Headwork assets' worksheet provides instructions on how to incorporate the results in the maximum price calculations.</v>
      </c>
      <c r="D66" s="33"/>
      <c r="E66" s="33"/>
      <c r="F66" s="8"/>
      <c r="G66" s="8"/>
      <c r="H66" s="8"/>
      <c r="I66" s="8"/>
    </row>
    <row r="67" spans="3:9" ht="15" customHeight="1" x14ac:dyDescent="0.2">
      <c r="C67" s="33"/>
      <c r="D67" s="33"/>
      <c r="E67" s="33"/>
      <c r="F67" s="8"/>
      <c r="G67" s="8"/>
      <c r="H67" s="8"/>
      <c r="I67" s="8"/>
    </row>
    <row r="68" spans="3:9" ht="15" customHeight="1" x14ac:dyDescent="0.2">
      <c r="C68" s="6" t="s">
        <v>191</v>
      </c>
      <c r="D68" s="6"/>
      <c r="E68" s="98"/>
      <c r="F68" s="8"/>
      <c r="G68" s="8"/>
      <c r="H68" s="8"/>
      <c r="I68" s="8"/>
    </row>
    <row r="69" spans="3:9" ht="6" customHeight="1" x14ac:dyDescent="0.2">
      <c r="C69" s="6"/>
      <c r="D69" s="6"/>
      <c r="E69" s="98"/>
      <c r="F69" s="8"/>
      <c r="G69" s="8"/>
      <c r="H69" s="8"/>
      <c r="I69" s="8"/>
    </row>
    <row r="70" spans="3:9" ht="15" customHeight="1" x14ac:dyDescent="0.2">
      <c r="C70" s="4" t="s">
        <v>192</v>
      </c>
      <c r="D70" s="6"/>
      <c r="E70" s="98"/>
      <c r="F70" s="8"/>
      <c r="G70" s="8"/>
      <c r="H70" s="8"/>
      <c r="I70" s="8"/>
    </row>
    <row r="71" spans="3:9" ht="6" customHeight="1" x14ac:dyDescent="0.2">
      <c r="C71" s="4"/>
      <c r="D71" s="6"/>
      <c r="E71" s="98"/>
      <c r="F71" s="8"/>
      <c r="G71" s="8"/>
      <c r="H71" s="8"/>
      <c r="I71" s="8"/>
    </row>
    <row r="72" spans="3:9" x14ac:dyDescent="0.2">
      <c r="C72" s="97" t="s">
        <v>102</v>
      </c>
      <c r="D72" s="68" t="str">
        <f ca="1">MID(CELL("filename",'MP Calculations'!A8),FIND("]",CELL("filename",'MP Calculations'!A8))+1,255)</f>
        <v>MP Calculations</v>
      </c>
      <c r="E72" s="98"/>
      <c r="F72" s="8"/>
      <c r="G72" s="8"/>
      <c r="H72" s="8"/>
      <c r="I72" s="8"/>
    </row>
    <row r="73" spans="3:9" x14ac:dyDescent="0.2">
      <c r="C73" s="97" t="s">
        <v>102</v>
      </c>
      <c r="D73" s="68" t="str">
        <f ca="1">MID(CELL("filename",'Summary of result'!A11),FIND("]",CELL("filename",'Summary of result'!A11))+1,255)</f>
        <v>Summary of result</v>
      </c>
      <c r="E73" s="98"/>
      <c r="F73" s="8"/>
      <c r="G73" s="8"/>
      <c r="H73" s="8"/>
      <c r="I73" s="8"/>
    </row>
    <row r="74" spans="3:9" ht="6" customHeight="1" x14ac:dyDescent="0.2">
      <c r="C74" s="97"/>
      <c r="D74" s="68"/>
      <c r="E74" s="98"/>
      <c r="F74" s="8"/>
      <c r="G74" s="8"/>
      <c r="H74" s="8"/>
      <c r="I74" s="8"/>
    </row>
    <row r="75" spans="3:9" x14ac:dyDescent="0.2">
      <c r="C75" s="244" t="s">
        <v>196</v>
      </c>
      <c r="D75" s="244"/>
      <c r="E75" s="244"/>
      <c r="F75" s="8"/>
      <c r="G75" s="8"/>
      <c r="H75" s="8"/>
      <c r="I75" s="8"/>
    </row>
    <row r="76" spans="3:9" ht="15" customHeight="1" x14ac:dyDescent="0.2">
      <c r="D76" s="12"/>
      <c r="E76" s="8"/>
      <c r="F76" s="8"/>
      <c r="G76" s="8"/>
      <c r="H76" s="8"/>
      <c r="I76" s="8"/>
    </row>
    <row r="77" spans="3:9" ht="15" customHeight="1" x14ac:dyDescent="0.2">
      <c r="C77" s="6" t="s">
        <v>107</v>
      </c>
      <c r="D77" s="12"/>
      <c r="E77" s="8"/>
      <c r="F77" s="8"/>
      <c r="G77" s="8"/>
      <c r="H77" s="8"/>
      <c r="I77" s="8"/>
    </row>
    <row r="78" spans="3:9" ht="6" customHeight="1" x14ac:dyDescent="0.2">
      <c r="D78" s="12"/>
      <c r="E78" s="8"/>
      <c r="F78" s="8"/>
      <c r="G78" s="8"/>
      <c r="H78" s="8"/>
      <c r="I78" s="8"/>
    </row>
    <row r="79" spans="3:9" ht="15" customHeight="1" x14ac:dyDescent="0.2">
      <c r="C79" s="8" t="s">
        <v>108</v>
      </c>
      <c r="D79" s="12"/>
      <c r="E79" s="8"/>
      <c r="F79" s="8"/>
      <c r="G79" s="8"/>
      <c r="H79" s="8"/>
      <c r="I79" s="8"/>
    </row>
    <row r="80" spans="3:9" ht="6" customHeight="1" x14ac:dyDescent="0.2">
      <c r="C80" s="8"/>
      <c r="D80" s="12"/>
      <c r="E80" s="8"/>
      <c r="F80" s="8"/>
      <c r="G80" s="8"/>
      <c r="H80" s="8"/>
      <c r="I80" s="8"/>
    </row>
    <row r="81" spans="3:9" ht="15" customHeight="1" x14ac:dyDescent="0.2">
      <c r="C81" s="97" t="s">
        <v>102</v>
      </c>
      <c r="D81" s="68" t="str">
        <f ca="1">MID(CELL("filename",'Asset exclusions'!A14),FIND("]",CELL("filename",'Asset exclusions'!A14))+1,255)</f>
        <v>Asset exclusions</v>
      </c>
      <c r="E81" s="8"/>
      <c r="F81" s="8"/>
      <c r="G81" s="8"/>
      <c r="H81" s="8"/>
      <c r="I81" s="8"/>
    </row>
    <row r="82" spans="3:9" ht="15" customHeight="1" x14ac:dyDescent="0.2">
      <c r="C82" s="12"/>
      <c r="D82" s="12"/>
      <c r="E82" s="8"/>
      <c r="F82" s="8"/>
      <c r="G82" s="8"/>
      <c r="H82" s="8"/>
      <c r="I82" s="8"/>
    </row>
    <row r="83" spans="3:9" ht="15" customHeight="1" x14ac:dyDescent="0.2">
      <c r="C83" s="98" t="s">
        <v>193</v>
      </c>
      <c r="D83" s="12"/>
      <c r="E83" s="8"/>
      <c r="F83" s="8"/>
      <c r="G83" s="8"/>
      <c r="H83" s="8"/>
      <c r="I83" s="8"/>
    </row>
    <row r="84" spans="3:9" ht="15" customHeight="1" x14ac:dyDescent="0.2">
      <c r="C84" s="97" t="s">
        <v>102</v>
      </c>
      <c r="D84" s="101" t="s">
        <v>114</v>
      </c>
      <c r="F84" s="8"/>
      <c r="G84" s="8"/>
      <c r="H84" s="8"/>
      <c r="I84" s="8"/>
    </row>
    <row r="85" spans="3:9" ht="15" customHeight="1" x14ac:dyDescent="0.2">
      <c r="C85" s="97" t="s">
        <v>102</v>
      </c>
      <c r="D85" s="156" t="s">
        <v>233</v>
      </c>
      <c r="F85" s="8"/>
      <c r="G85" s="8"/>
      <c r="H85" s="8"/>
      <c r="I85" s="8"/>
    </row>
    <row r="86" spans="3:9" ht="15" customHeight="1" x14ac:dyDescent="0.2">
      <c r="C86" s="97"/>
      <c r="D86" s="156"/>
      <c r="F86" s="8"/>
      <c r="G86" s="8"/>
      <c r="H86" s="8"/>
      <c r="I86" s="8"/>
    </row>
    <row r="87" spans="3:9" ht="15" customHeight="1" x14ac:dyDescent="0.2">
      <c r="C87" s="8" t="s">
        <v>239</v>
      </c>
      <c r="D87" s="156"/>
      <c r="F87" s="8"/>
      <c r="G87" s="8"/>
      <c r="H87" s="8"/>
      <c r="I87" s="8"/>
    </row>
    <row r="88" spans="3:9" ht="15" customHeight="1" x14ac:dyDescent="0.2">
      <c r="C88" s="8"/>
      <c r="D88" s="156"/>
      <c r="F88" s="8"/>
      <c r="G88" s="8"/>
      <c r="H88" s="8"/>
      <c r="I88" s="8"/>
    </row>
    <row r="89" spans="3:9" ht="15" customHeight="1" x14ac:dyDescent="0.2">
      <c r="C89" s="12"/>
      <c r="D89" s="12"/>
      <c r="E89" s="8"/>
      <c r="F89" s="8"/>
      <c r="G89" s="8"/>
      <c r="H89" s="8"/>
      <c r="I89" s="8"/>
    </row>
    <row r="90" spans="3:9" ht="15" customHeight="1" x14ac:dyDescent="0.25">
      <c r="C90" s="10" t="s">
        <v>4</v>
      </c>
      <c r="D90" s="10"/>
      <c r="E90" s="13"/>
      <c r="F90" s="8"/>
      <c r="G90" s="8"/>
      <c r="H90" s="8"/>
      <c r="I90" s="8"/>
    </row>
    <row r="91" spans="3:9" ht="15" customHeight="1" x14ac:dyDescent="0.2">
      <c r="C91" s="4" t="s">
        <v>5</v>
      </c>
      <c r="D91" s="4"/>
      <c r="E91" s="8"/>
      <c r="F91" s="8"/>
      <c r="G91" s="8"/>
      <c r="H91" s="8"/>
      <c r="I91" s="8"/>
    </row>
    <row r="92" spans="3:9" ht="15" customHeight="1" x14ac:dyDescent="0.2">
      <c r="C92" s="14" t="s">
        <v>6</v>
      </c>
      <c r="D92" s="14"/>
      <c r="E92" s="14"/>
      <c r="F92" s="8"/>
      <c r="G92" s="8"/>
      <c r="H92" s="8"/>
      <c r="I92" s="8"/>
    </row>
    <row r="93" spans="3:9" ht="15" customHeight="1" x14ac:dyDescent="0.2">
      <c r="C93" s="3" t="s">
        <v>7</v>
      </c>
      <c r="D93" s="15"/>
      <c r="E93" s="15"/>
      <c r="F93" s="8"/>
      <c r="G93" s="8"/>
      <c r="H93" s="8"/>
      <c r="I93" s="8"/>
    </row>
    <row r="94" spans="3:9" ht="15" customHeight="1" x14ac:dyDescent="0.2">
      <c r="C94" s="4"/>
      <c r="D94" s="4"/>
      <c r="E94" s="4" t="s">
        <v>8</v>
      </c>
      <c r="F94" s="8"/>
      <c r="G94" s="8"/>
      <c r="H94" s="8"/>
      <c r="I94" s="8"/>
    </row>
    <row r="95" spans="3:9" ht="15" customHeight="1" x14ac:dyDescent="0.2">
      <c r="C95" s="91" t="s">
        <v>100</v>
      </c>
      <c r="D95" s="92"/>
      <c r="E95" s="92"/>
      <c r="F95" s="8"/>
      <c r="G95" s="8"/>
      <c r="H95" s="8"/>
      <c r="I95" s="8"/>
    </row>
    <row r="96" spans="3:9" ht="15" customHeight="1" x14ac:dyDescent="0.2">
      <c r="C96" s="16" t="s">
        <v>9</v>
      </c>
      <c r="D96" s="16"/>
      <c r="E96" s="16"/>
      <c r="F96" s="8"/>
      <c r="G96" s="8"/>
      <c r="H96" s="8"/>
      <c r="I96" s="8"/>
    </row>
    <row r="97" spans="3:9" ht="15" customHeight="1" x14ac:dyDescent="0.2">
      <c r="C97" s="17" t="s">
        <v>0</v>
      </c>
      <c r="D97" s="17"/>
      <c r="E97" s="17"/>
      <c r="F97" s="8"/>
      <c r="G97" s="8"/>
      <c r="H97" s="8"/>
      <c r="I97" s="8"/>
    </row>
    <row r="98" spans="3:9" ht="15" customHeight="1" x14ac:dyDescent="0.2">
      <c r="C98" s="18" t="s">
        <v>10</v>
      </c>
      <c r="D98" s="18"/>
      <c r="E98" s="19"/>
      <c r="F98" s="8"/>
      <c r="G98" s="8"/>
      <c r="H98" s="8"/>
      <c r="I98" s="8"/>
    </row>
    <row r="99" spans="3:9" ht="15" customHeight="1" x14ac:dyDescent="0.2">
      <c r="C99" s="20" t="s">
        <v>11</v>
      </c>
      <c r="D99" s="20"/>
      <c r="E99" s="21"/>
      <c r="F99" s="8"/>
      <c r="G99" s="8"/>
      <c r="H99" s="8"/>
      <c r="I99" s="8"/>
    </row>
    <row r="100" spans="3:9" ht="15" customHeight="1" x14ac:dyDescent="0.2">
      <c r="C100" s="22" t="s">
        <v>80</v>
      </c>
      <c r="D100" s="23"/>
      <c r="E100" s="23"/>
      <c r="F100" s="8"/>
      <c r="G100" s="8"/>
      <c r="H100" s="8"/>
      <c r="I100" s="8"/>
    </row>
    <row r="101" spans="3:9" ht="15" customHeight="1" x14ac:dyDescent="0.2">
      <c r="C101" s="12"/>
      <c r="D101" s="12"/>
      <c r="E101" s="8"/>
      <c r="F101" s="8"/>
      <c r="G101" s="8"/>
      <c r="H101" s="8"/>
      <c r="I101" s="8"/>
    </row>
    <row r="102" spans="3:9" x14ac:dyDescent="0.2">
      <c r="C102" s="12"/>
      <c r="D102" s="12"/>
      <c r="E102" s="8"/>
      <c r="F102" s="8"/>
      <c r="G102" s="8"/>
      <c r="H102" s="8"/>
      <c r="I102" s="8"/>
    </row>
  </sheetData>
  <mergeCells count="14">
    <mergeCell ref="C75:E75"/>
    <mergeCell ref="C12:E12"/>
    <mergeCell ref="C18:E18"/>
    <mergeCell ref="C26:E26"/>
    <mergeCell ref="C20:E20"/>
    <mergeCell ref="C36:E36"/>
    <mergeCell ref="C40:E40"/>
    <mergeCell ref="C46:E46"/>
    <mergeCell ref="C50:E50"/>
    <mergeCell ref="C52:E52"/>
    <mergeCell ref="C58:E58"/>
    <mergeCell ref="C62:E62"/>
    <mergeCell ref="C64:E64"/>
    <mergeCell ref="C14:E14"/>
  </mergeCells>
  <hyperlinks>
    <hyperlink ref="E6" r:id="rId1" xr:uid="{00000000-0004-0000-0000-000000000000}"/>
    <hyperlink ref="D84" r:id="rId2" xr:uid="{00000000-0004-0000-0000-000001000000}"/>
    <hyperlink ref="D85" r:id="rId3" xr:uid="{00000000-0004-0000-0000-000002000000}"/>
  </hyperlinks>
  <pageMargins left="0.7" right="0.7" top="0.75" bottom="0.75" header="0.3" footer="0.3"/>
  <pageSetup paperSize="9" scale="94" orientation="landscape" horizontalDpi="200" verticalDpi="200"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3">
    <tabColor theme="7" tint="0.79998168889431442"/>
  </sheetPr>
  <dimension ref="A3:AE69"/>
  <sheetViews>
    <sheetView showGridLines="0" topLeftCell="A28" zoomScaleNormal="100" workbookViewId="0">
      <selection activeCell="J36" sqref="J36"/>
    </sheetView>
  </sheetViews>
  <sheetFormatPr defaultRowHeight="12" x14ac:dyDescent="0.2"/>
  <cols>
    <col min="1" max="2" width="2.7109375" customWidth="1"/>
    <col min="3" max="3" width="5.7109375" customWidth="1"/>
    <col min="7" max="7" width="9.140625" customWidth="1"/>
  </cols>
  <sheetData>
    <row r="3" spans="3:7" ht="20.25" x14ac:dyDescent="0.3">
      <c r="C3" s="99" t="s">
        <v>110</v>
      </c>
    </row>
    <row r="6" spans="3:7" x14ac:dyDescent="0.2">
      <c r="C6" t="s">
        <v>194</v>
      </c>
      <c r="G6" s="155" t="s">
        <v>268</v>
      </c>
    </row>
    <row r="8" spans="3:7" ht="13.5" x14ac:dyDescent="0.25">
      <c r="C8" t="s">
        <v>67</v>
      </c>
    </row>
    <row r="10" spans="3:7" x14ac:dyDescent="0.2">
      <c r="C10" t="s">
        <v>60</v>
      </c>
    </row>
    <row r="12" spans="3:7" ht="13.5" x14ac:dyDescent="0.25">
      <c r="C12" s="26" t="s">
        <v>62</v>
      </c>
      <c r="D12" s="149" t="s">
        <v>197</v>
      </c>
    </row>
    <row r="13" spans="3:7" ht="13.5" x14ac:dyDescent="0.25">
      <c r="C13" s="26" t="s">
        <v>63</v>
      </c>
      <c r="D13" s="149" t="s">
        <v>198</v>
      </c>
      <c r="F13" s="1"/>
    </row>
    <row r="15" spans="3:7" x14ac:dyDescent="0.2">
      <c r="C15" t="str">
        <f ca="1">"The corresponding time series should be manually entered or linked to the following ranges in the "&amp;MID(CELL("filename",'MP Calculations'!$A$1),FIND("]",CELL("filename",'MP Calculations'!$A$1))+1,255)&amp;" worksheet. "</f>
        <v xml:space="preserve">The corresponding time series should be manually entered or linked to the following ranges in the MP Calculations worksheet. </v>
      </c>
    </row>
    <row r="17" spans="1:31" ht="13.5" x14ac:dyDescent="0.25">
      <c r="C17" s="26" t="s">
        <v>64</v>
      </c>
      <c r="D17" s="130" t="str">
        <f>ADDRESS(ROW(INDEX('MP Calculations'!$Q$40:$Q$130,MATCH('General inputs'!$I$16,'MP Calculations'!$D$40:$D$130))),COLUMN(INDEX('MP Calculations'!$Q$40:$Q$130,MATCH('General inputs'!$I$16,'MP Calculations'!$D$40:$D$130))))&amp;":"&amp;ADDRESS(ROW(INDEX('MP Calculations'!$Q$40:$Q$130,MATCH(LEFT('General inputs'!$I$16,4)+'General inputs'!$H$38-1&amp;"-"&amp;RIGHT('General inputs'!$I$16,2)+'General inputs'!$H$38-1,'MP Calculations'!$D$40:$D$130))),COLUMN(INDEX('MP Calculations'!$Q$40:$Q$130,MATCH('General inputs'!$I$16,'MP Calculations'!$D$40:$D$130))))</f>
        <v>$Q$67:$Q$96</v>
      </c>
      <c r="E17" s="131"/>
    </row>
    <row r="18" spans="1:31" ht="13.5" x14ac:dyDescent="0.25">
      <c r="C18" s="26" t="s">
        <v>65</v>
      </c>
      <c r="D18" s="130" t="str">
        <f>ADDRESS(ROW(INDEX('MP Calculations'!$T$40:$T$130,MATCH('General inputs'!$I$16,'MP Calculations'!$D$40:$D$130))),COLUMN(INDEX('MP Calculations'!$T$40:$T$130,MATCH('General inputs'!$I$16,'MP Calculations'!$D$40:$D$130))))&amp;":"&amp;ADDRESS(ROW(INDEX('MP Calculations'!$T$40:$T$130,MATCH(LEFT('General inputs'!$I$16,4)+'General inputs'!$H$38-1&amp;"-"&amp;RIGHT('General inputs'!$I$16,2)+'General inputs'!$H$38-1,'MP Calculations'!$D$40:$D$130))),COLUMN(INDEX('MP Calculations'!$T$40:$T$130,MATCH('General inputs'!$I$16,'MP Calculations'!$D$40:$D$130))))</f>
        <v>$T$67:$T$96</v>
      </c>
      <c r="E18" s="131"/>
    </row>
    <row r="19" spans="1:31" x14ac:dyDescent="0.2">
      <c r="C19" s="26"/>
    </row>
    <row r="20" spans="1:31" ht="13.5" x14ac:dyDescent="0.25">
      <c r="C20" t="s">
        <v>81</v>
      </c>
      <c r="G20" t="s">
        <v>82</v>
      </c>
      <c r="H20" s="132" t="str">
        <f>'General inputs'!I16</f>
        <v>2022-23</v>
      </c>
      <c r="J20" t="s">
        <v>83</v>
      </c>
      <c r="K20" s="133" t="str">
        <f>LEFT(H20,4)+'General inputs'!$H$38-1&amp;"-"&amp;RIGHT(H20,2)+'General inputs'!$H$38-1</f>
        <v>2051-52</v>
      </c>
    </row>
    <row r="21" spans="1:31" x14ac:dyDescent="0.2">
      <c r="C21" s="26"/>
    </row>
    <row r="22" spans="1:31" x14ac:dyDescent="0.2">
      <c r="C22" s="65" t="s">
        <v>130</v>
      </c>
    </row>
    <row r="23" spans="1:31" x14ac:dyDescent="0.2">
      <c r="C23" s="65"/>
      <c r="D23" s="65" t="s">
        <v>131</v>
      </c>
    </row>
    <row r="24" spans="1:31" x14ac:dyDescent="0.2">
      <c r="C24" s="65"/>
      <c r="D24" s="65" t="str">
        <f ca="1">"All calculations on the worksheet need to be converted into "&amp;'General inputs'!$H$42&amp;", $"&amp;'General inputs'!$I$40&amp;" before being linked into the "&amp;MID(CELL("filename",'MP Calculations'!$A$1),FIND("]",CELL("filename",'MP Calculations'!$A$1))+1,255)&amp;"."</f>
        <v>All calculations on the worksheet need to be converted into $, $2020-21 before being linked into the MP Calculations.</v>
      </c>
    </row>
    <row r="25" spans="1:31" x14ac:dyDescent="0.2">
      <c r="C25" s="65"/>
      <c r="D25" s="65" t="s">
        <v>246</v>
      </c>
    </row>
    <row r="26" spans="1:31" x14ac:dyDescent="0.2">
      <c r="C26" s="65"/>
      <c r="D26" s="157" t="s">
        <v>248</v>
      </c>
    </row>
    <row r="27" spans="1:31" x14ac:dyDescent="0.2">
      <c r="C27" s="65"/>
      <c r="D27" s="157" t="s">
        <v>247</v>
      </c>
    </row>
    <row r="28" spans="1:31" x14ac:dyDescent="0.2">
      <c r="C28" s="65"/>
      <c r="D28" s="65" t="s">
        <v>249</v>
      </c>
    </row>
    <row r="29" spans="1:31" x14ac:dyDescent="0.2">
      <c r="C29" s="65"/>
      <c r="D29" s="157" t="s">
        <v>250</v>
      </c>
    </row>
    <row r="30" spans="1:31" x14ac:dyDescent="0.2">
      <c r="C30" s="65"/>
      <c r="D30" s="157" t="s">
        <v>251</v>
      </c>
    </row>
    <row r="32" spans="1:31" x14ac:dyDescent="0.2">
      <c r="A32" s="62"/>
      <c r="B32" s="62"/>
      <c r="C32" s="62" t="s">
        <v>69</v>
      </c>
      <c r="D32" s="62"/>
      <c r="E32" s="62"/>
      <c r="F32" s="62"/>
      <c r="G32" s="62"/>
      <c r="H32" s="62"/>
      <c r="I32" s="62"/>
      <c r="J32" s="62"/>
      <c r="K32" s="62"/>
      <c r="L32" s="62"/>
      <c r="M32" s="62"/>
      <c r="N32" s="62"/>
      <c r="O32" s="62"/>
      <c r="P32" s="62"/>
      <c r="Q32" s="62"/>
      <c r="R32" s="62"/>
      <c r="S32" s="62"/>
      <c r="T32" s="62"/>
      <c r="U32" s="62"/>
      <c r="V32" s="62"/>
      <c r="W32" s="62"/>
      <c r="X32" s="62"/>
      <c r="Y32" s="62"/>
      <c r="Z32" s="62"/>
      <c r="AA32" s="62"/>
      <c r="AB32" s="62"/>
      <c r="AC32" s="62"/>
      <c r="AD32" s="62"/>
      <c r="AE32" s="62"/>
    </row>
    <row r="34" spans="3:26" x14ac:dyDescent="0.2">
      <c r="D34" t="s">
        <v>275</v>
      </c>
    </row>
    <row r="37" spans="3:26" ht="36" x14ac:dyDescent="0.2">
      <c r="E37" s="238" t="s">
        <v>406</v>
      </c>
      <c r="G37" s="251" t="s">
        <v>407</v>
      </c>
      <c r="H37" s="251"/>
      <c r="I37" s="251"/>
      <c r="J37" s="251"/>
      <c r="K37" s="251"/>
      <c r="L37" s="251"/>
      <c r="M37" s="251"/>
      <c r="N37" s="251"/>
      <c r="O37" s="251"/>
      <c r="P37" s="251"/>
      <c r="Q37" s="251"/>
      <c r="R37" s="251"/>
      <c r="S37" s="251"/>
      <c r="T37" s="251"/>
      <c r="U37" s="251"/>
      <c r="V37" s="251"/>
      <c r="W37" s="251"/>
      <c r="X37" s="251"/>
      <c r="Y37" s="251"/>
      <c r="Z37" s="251"/>
    </row>
    <row r="38" spans="3:26" ht="24" x14ac:dyDescent="0.2">
      <c r="E38" s="239" t="s">
        <v>408</v>
      </c>
      <c r="G38" s="239" t="s">
        <v>409</v>
      </c>
      <c r="H38" s="239" t="s">
        <v>410</v>
      </c>
      <c r="I38" s="239" t="s">
        <v>411</v>
      </c>
      <c r="J38" s="239" t="s">
        <v>412</v>
      </c>
      <c r="K38" s="239" t="s">
        <v>413</v>
      </c>
      <c r="L38" s="239" t="s">
        <v>414</v>
      </c>
      <c r="M38" s="239" t="s">
        <v>415</v>
      </c>
      <c r="N38" s="239" t="s">
        <v>416</v>
      </c>
      <c r="O38" s="239" t="s">
        <v>417</v>
      </c>
      <c r="P38" s="239" t="s">
        <v>418</v>
      </c>
      <c r="Q38" s="239" t="s">
        <v>419</v>
      </c>
      <c r="R38" s="239" t="s">
        <v>420</v>
      </c>
      <c r="S38" s="239" t="s">
        <v>421</v>
      </c>
      <c r="T38" s="239" t="s">
        <v>422</v>
      </c>
      <c r="U38" s="239" t="s">
        <v>423</v>
      </c>
      <c r="V38" s="239" t="s">
        <v>424</v>
      </c>
      <c r="W38" s="239" t="s">
        <v>425</v>
      </c>
      <c r="X38" s="239" t="s">
        <v>426</v>
      </c>
      <c r="Y38" s="239" t="s">
        <v>427</v>
      </c>
      <c r="Z38" s="239" t="s">
        <v>428</v>
      </c>
    </row>
    <row r="40" spans="3:26" x14ac:dyDescent="0.2">
      <c r="C40">
        <v>2023</v>
      </c>
      <c r="E40">
        <v>694.43</v>
      </c>
      <c r="G40" s="240">
        <v>248.97</v>
      </c>
      <c r="H40" s="240">
        <v>261.66000000000003</v>
      </c>
      <c r="I40" s="240">
        <v>830.18</v>
      </c>
      <c r="J40" s="240">
        <v>201.6</v>
      </c>
      <c r="K40" s="240">
        <v>492.01</v>
      </c>
      <c r="L40" s="240">
        <v>1153.69</v>
      </c>
      <c r="M40" s="240">
        <v>316.24</v>
      </c>
      <c r="N40" s="240">
        <v>1342.61</v>
      </c>
      <c r="O40" s="240">
        <v>255.87</v>
      </c>
      <c r="P40" s="240">
        <v>443.02</v>
      </c>
      <c r="Q40" s="240">
        <v>1275.32</v>
      </c>
      <c r="R40" s="240">
        <v>495.08</v>
      </c>
      <c r="S40" s="240">
        <v>520.58000000000004</v>
      </c>
      <c r="T40" s="240">
        <v>314.37</v>
      </c>
      <c r="U40" s="240">
        <v>902.44</v>
      </c>
      <c r="V40" s="240">
        <v>464.42</v>
      </c>
      <c r="W40" s="240">
        <v>341.59</v>
      </c>
      <c r="X40" s="240">
        <v>661.91</v>
      </c>
      <c r="Y40" s="240">
        <v>216.95</v>
      </c>
      <c r="Z40" s="240">
        <v>0</v>
      </c>
    </row>
    <row r="41" spans="3:26" x14ac:dyDescent="0.2">
      <c r="C41">
        <v>2024</v>
      </c>
      <c r="E41">
        <v>694.43</v>
      </c>
      <c r="G41" s="240">
        <v>240.88</v>
      </c>
      <c r="H41" s="240">
        <v>251.56</v>
      </c>
      <c r="I41" s="240">
        <v>739.66</v>
      </c>
      <c r="J41" s="240">
        <v>194.31</v>
      </c>
      <c r="K41" s="240">
        <v>476.49</v>
      </c>
      <c r="L41" s="240">
        <v>1041.42</v>
      </c>
      <c r="M41" s="240">
        <v>298.08999999999997</v>
      </c>
      <c r="N41" s="240">
        <v>1279.71</v>
      </c>
      <c r="O41" s="240">
        <v>241.09</v>
      </c>
      <c r="P41" s="240">
        <v>412.76</v>
      </c>
      <c r="Q41" s="240">
        <v>1180.73</v>
      </c>
      <c r="R41" s="240">
        <v>467.05</v>
      </c>
      <c r="S41" s="240">
        <v>511.52</v>
      </c>
      <c r="T41" s="240">
        <v>299.58999999999997</v>
      </c>
      <c r="U41" s="240">
        <v>844.22</v>
      </c>
      <c r="V41" s="240">
        <v>442.2</v>
      </c>
      <c r="W41" s="240">
        <v>320.52</v>
      </c>
      <c r="X41" s="240">
        <v>636.79</v>
      </c>
      <c r="Y41" s="240">
        <v>248.96</v>
      </c>
      <c r="Z41" s="240">
        <v>0</v>
      </c>
    </row>
    <row r="42" spans="3:26" x14ac:dyDescent="0.2">
      <c r="C42">
        <v>2025</v>
      </c>
      <c r="E42">
        <v>694.43</v>
      </c>
      <c r="G42" s="240">
        <v>241.82</v>
      </c>
      <c r="H42" s="240">
        <v>252.58</v>
      </c>
      <c r="I42" s="240">
        <v>729.09</v>
      </c>
      <c r="J42" s="240">
        <v>195.1</v>
      </c>
      <c r="K42" s="240">
        <v>482.42</v>
      </c>
      <c r="L42" s="240">
        <v>1224.27</v>
      </c>
      <c r="M42" s="240">
        <v>293.10000000000002</v>
      </c>
      <c r="N42" s="240">
        <v>1268.1600000000001</v>
      </c>
      <c r="O42" s="240">
        <v>245.54</v>
      </c>
      <c r="P42" s="240">
        <v>396.31</v>
      </c>
      <c r="Q42" s="240">
        <v>1115.25</v>
      </c>
      <c r="R42" s="240">
        <v>1964.98</v>
      </c>
      <c r="S42" s="240">
        <v>490.43</v>
      </c>
      <c r="T42" s="240">
        <v>297.77999999999997</v>
      </c>
      <c r="U42" s="240">
        <v>818.34</v>
      </c>
      <c r="V42" s="240">
        <v>445.65</v>
      </c>
      <c r="W42" s="240">
        <v>319.43</v>
      </c>
      <c r="X42" s="240">
        <v>629.76</v>
      </c>
      <c r="Y42" s="240">
        <v>202.05</v>
      </c>
      <c r="Z42" s="240">
        <v>0</v>
      </c>
    </row>
    <row r="43" spans="3:26" x14ac:dyDescent="0.2">
      <c r="C43">
        <v>2026</v>
      </c>
      <c r="E43">
        <v>694.43</v>
      </c>
      <c r="G43" s="240">
        <v>234.8</v>
      </c>
      <c r="H43" s="240">
        <v>245.11</v>
      </c>
      <c r="I43" s="240">
        <v>723.71</v>
      </c>
      <c r="J43" s="240">
        <v>189.04</v>
      </c>
      <c r="K43" s="240">
        <v>492.73</v>
      </c>
      <c r="L43" s="240">
        <v>1117.6300000000001</v>
      </c>
      <c r="M43" s="240">
        <v>278.99</v>
      </c>
      <c r="N43" s="240">
        <v>1215.69</v>
      </c>
      <c r="O43" s="240">
        <v>231.46</v>
      </c>
      <c r="P43" s="240">
        <v>372.92</v>
      </c>
      <c r="Q43" s="240">
        <v>1041.6400000000001</v>
      </c>
      <c r="R43" s="240">
        <v>435.05</v>
      </c>
      <c r="S43" s="240">
        <v>470.93</v>
      </c>
      <c r="T43" s="240">
        <v>286.38</v>
      </c>
      <c r="U43" s="240">
        <v>768.33</v>
      </c>
      <c r="V43" s="240">
        <v>428.4</v>
      </c>
      <c r="W43" s="240">
        <v>305.16000000000003</v>
      </c>
      <c r="X43" s="240">
        <v>606.47</v>
      </c>
      <c r="Y43" s="240">
        <v>214.14</v>
      </c>
      <c r="Z43" s="240">
        <v>0</v>
      </c>
    </row>
    <row r="44" spans="3:26" x14ac:dyDescent="0.2">
      <c r="C44">
        <v>2027</v>
      </c>
      <c r="E44">
        <v>694.43</v>
      </c>
      <c r="G44" s="240">
        <v>232.77</v>
      </c>
      <c r="H44" s="240">
        <v>244.28</v>
      </c>
      <c r="I44" s="240">
        <v>657</v>
      </c>
      <c r="J44" s="240">
        <v>186.95</v>
      </c>
      <c r="K44" s="240">
        <v>477.71</v>
      </c>
      <c r="L44" s="240">
        <v>829.04</v>
      </c>
      <c r="M44" s="240">
        <v>270.87</v>
      </c>
      <c r="N44" s="240">
        <v>1139.18</v>
      </c>
      <c r="O44" s="240">
        <v>231.35</v>
      </c>
      <c r="P44" s="240">
        <v>361.78</v>
      </c>
      <c r="Q44" s="240">
        <v>990.33</v>
      </c>
      <c r="R44" s="240">
        <v>1817.48</v>
      </c>
      <c r="S44" s="240">
        <v>476.56</v>
      </c>
      <c r="T44" s="240">
        <v>280.52999999999997</v>
      </c>
      <c r="U44" s="240">
        <v>734.54</v>
      </c>
      <c r="V44" s="240">
        <v>415.26</v>
      </c>
      <c r="W44" s="240">
        <v>310.45</v>
      </c>
      <c r="X44" s="240">
        <v>588.65</v>
      </c>
      <c r="Y44" s="240">
        <v>192.21</v>
      </c>
      <c r="Z44" s="240">
        <v>0</v>
      </c>
    </row>
    <row r="45" spans="3:26" x14ac:dyDescent="0.2">
      <c r="C45">
        <v>2028</v>
      </c>
      <c r="E45">
        <v>694.43</v>
      </c>
      <c r="G45" s="240">
        <v>231.19</v>
      </c>
      <c r="H45" s="240">
        <v>242.07</v>
      </c>
      <c r="I45" s="240">
        <v>657.16</v>
      </c>
      <c r="J45" s="240">
        <v>185.89</v>
      </c>
      <c r="K45" s="240">
        <v>455.58</v>
      </c>
      <c r="L45" s="240">
        <v>851.71</v>
      </c>
      <c r="M45" s="240">
        <v>266.13</v>
      </c>
      <c r="N45" s="240">
        <v>1165.93</v>
      </c>
      <c r="O45" s="240">
        <v>228.8</v>
      </c>
      <c r="P45" s="240">
        <v>352.48</v>
      </c>
      <c r="Q45" s="240">
        <v>960.64</v>
      </c>
      <c r="R45" s="240">
        <v>407.46</v>
      </c>
      <c r="S45" s="240">
        <v>462</v>
      </c>
      <c r="T45" s="240">
        <v>278.12</v>
      </c>
      <c r="U45" s="240">
        <v>709.09</v>
      </c>
      <c r="V45" s="240">
        <v>406.28</v>
      </c>
      <c r="W45" s="240">
        <v>294.91000000000003</v>
      </c>
      <c r="X45" s="240">
        <v>594.16999999999996</v>
      </c>
      <c r="Y45" s="240">
        <v>206.09</v>
      </c>
      <c r="Z45" s="240">
        <v>-1.44</v>
      </c>
    </row>
    <row r="46" spans="3:26" x14ac:dyDescent="0.2">
      <c r="C46">
        <v>2029</v>
      </c>
      <c r="E46">
        <v>694.43</v>
      </c>
      <c r="G46" s="240">
        <v>231.19</v>
      </c>
      <c r="H46" s="240">
        <v>242.07</v>
      </c>
      <c r="I46" s="240">
        <v>657.16</v>
      </c>
      <c r="J46" s="240">
        <v>185.89</v>
      </c>
      <c r="K46" s="240">
        <v>455.58</v>
      </c>
      <c r="L46" s="240">
        <v>851.71</v>
      </c>
      <c r="M46" s="240">
        <v>266.13</v>
      </c>
      <c r="N46" s="240">
        <v>1165.93</v>
      </c>
      <c r="O46" s="240">
        <v>228.8</v>
      </c>
      <c r="P46" s="240">
        <v>352.48</v>
      </c>
      <c r="Q46" s="240">
        <v>960.64</v>
      </c>
      <c r="R46" s="240">
        <v>407.46</v>
      </c>
      <c r="S46" s="240">
        <v>462</v>
      </c>
      <c r="T46" s="240">
        <v>278.12</v>
      </c>
      <c r="U46" s="240">
        <v>709.09</v>
      </c>
      <c r="V46" s="240">
        <v>406.28</v>
      </c>
      <c r="W46" s="240">
        <v>294.91000000000003</v>
      </c>
      <c r="X46" s="240">
        <v>594.16999999999996</v>
      </c>
      <c r="Y46" s="240">
        <v>206.09</v>
      </c>
      <c r="Z46" s="240">
        <v>-1.5</v>
      </c>
    </row>
    <row r="47" spans="3:26" x14ac:dyDescent="0.2">
      <c r="C47">
        <v>2030</v>
      </c>
      <c r="E47">
        <v>694.43</v>
      </c>
      <c r="G47" s="240">
        <v>231.19</v>
      </c>
      <c r="H47" s="240">
        <v>242.07</v>
      </c>
      <c r="I47" s="240">
        <v>657.16</v>
      </c>
      <c r="J47" s="240">
        <v>185.89</v>
      </c>
      <c r="K47" s="240">
        <v>455.58</v>
      </c>
      <c r="L47" s="240">
        <v>851.71</v>
      </c>
      <c r="M47" s="240">
        <v>266.13</v>
      </c>
      <c r="N47" s="240">
        <v>1165.93</v>
      </c>
      <c r="O47" s="240">
        <v>228.8</v>
      </c>
      <c r="P47" s="240">
        <v>352.48</v>
      </c>
      <c r="Q47" s="240">
        <v>960.64</v>
      </c>
      <c r="R47" s="240">
        <v>407.46</v>
      </c>
      <c r="S47" s="240">
        <v>462</v>
      </c>
      <c r="T47" s="240">
        <v>278.12</v>
      </c>
      <c r="U47" s="240">
        <v>709.09</v>
      </c>
      <c r="V47" s="240">
        <v>406.28</v>
      </c>
      <c r="W47" s="240">
        <v>294.91000000000003</v>
      </c>
      <c r="X47" s="240">
        <v>594.16999999999996</v>
      </c>
      <c r="Y47" s="240">
        <v>206.09</v>
      </c>
      <c r="Z47" s="240">
        <v>-1.56</v>
      </c>
    </row>
    <row r="48" spans="3:26" x14ac:dyDescent="0.2">
      <c r="C48">
        <v>2031</v>
      </c>
      <c r="E48">
        <v>694.43</v>
      </c>
      <c r="G48" s="240">
        <v>231.19</v>
      </c>
      <c r="H48" s="240">
        <v>242.07</v>
      </c>
      <c r="I48" s="240">
        <v>657.16</v>
      </c>
      <c r="J48" s="240">
        <v>185.89</v>
      </c>
      <c r="K48" s="240">
        <v>455.58</v>
      </c>
      <c r="L48" s="240">
        <v>851.71</v>
      </c>
      <c r="M48" s="240">
        <v>266.13</v>
      </c>
      <c r="N48" s="240">
        <v>1165.93</v>
      </c>
      <c r="O48" s="240">
        <v>228.8</v>
      </c>
      <c r="P48" s="240">
        <v>352.48</v>
      </c>
      <c r="Q48" s="240">
        <v>960.64</v>
      </c>
      <c r="R48" s="240">
        <v>407.46</v>
      </c>
      <c r="S48" s="240">
        <v>462</v>
      </c>
      <c r="T48" s="240">
        <v>278.12</v>
      </c>
      <c r="U48" s="240">
        <v>709.09</v>
      </c>
      <c r="V48" s="240">
        <v>406.28</v>
      </c>
      <c r="W48" s="240">
        <v>294.91000000000003</v>
      </c>
      <c r="X48" s="240">
        <v>594.16999999999996</v>
      </c>
      <c r="Y48" s="240">
        <v>206.09</v>
      </c>
      <c r="Z48" s="240">
        <v>-1.53</v>
      </c>
    </row>
    <row r="49" spans="3:26" x14ac:dyDescent="0.2">
      <c r="C49">
        <v>2032</v>
      </c>
      <c r="E49">
        <v>694.43</v>
      </c>
      <c r="G49" s="240">
        <v>231.19</v>
      </c>
      <c r="H49" s="240">
        <v>242.07</v>
      </c>
      <c r="I49" s="240">
        <v>657.16</v>
      </c>
      <c r="J49" s="240">
        <v>185.89</v>
      </c>
      <c r="K49" s="240">
        <v>455.58</v>
      </c>
      <c r="L49" s="240">
        <v>851.71</v>
      </c>
      <c r="M49" s="240">
        <v>266.13</v>
      </c>
      <c r="N49" s="240">
        <v>1165.93</v>
      </c>
      <c r="O49" s="240">
        <v>228.8</v>
      </c>
      <c r="P49" s="240">
        <v>352.48</v>
      </c>
      <c r="Q49" s="240">
        <v>960.64</v>
      </c>
      <c r="R49" s="240">
        <v>407.46</v>
      </c>
      <c r="S49" s="240">
        <v>462</v>
      </c>
      <c r="T49" s="240">
        <v>278.12</v>
      </c>
      <c r="U49" s="240">
        <v>709.09</v>
      </c>
      <c r="V49" s="240">
        <v>406.28</v>
      </c>
      <c r="W49" s="240">
        <v>294.91000000000003</v>
      </c>
      <c r="X49" s="240">
        <v>594.16999999999996</v>
      </c>
      <c r="Y49" s="240">
        <v>206.09</v>
      </c>
      <c r="Z49" s="240">
        <v>-1.51</v>
      </c>
    </row>
    <row r="50" spans="3:26" x14ac:dyDescent="0.2">
      <c r="C50">
        <v>2033</v>
      </c>
      <c r="E50">
        <v>694.43</v>
      </c>
      <c r="G50" s="240">
        <v>231.19</v>
      </c>
      <c r="H50" s="240">
        <v>242.07</v>
      </c>
      <c r="I50" s="240">
        <v>657.16</v>
      </c>
      <c r="J50" s="240">
        <v>185.89</v>
      </c>
      <c r="K50" s="240">
        <v>455.58</v>
      </c>
      <c r="L50" s="240">
        <v>851.71</v>
      </c>
      <c r="M50" s="240">
        <v>266.13</v>
      </c>
      <c r="N50" s="240">
        <v>1165.93</v>
      </c>
      <c r="O50" s="240">
        <v>228.8</v>
      </c>
      <c r="P50" s="240">
        <v>352.48</v>
      </c>
      <c r="Q50" s="240">
        <v>960.64</v>
      </c>
      <c r="R50" s="240">
        <v>407.46</v>
      </c>
      <c r="S50" s="240">
        <v>462</v>
      </c>
      <c r="T50" s="240">
        <v>278.12</v>
      </c>
      <c r="U50" s="240">
        <v>709.09</v>
      </c>
      <c r="V50" s="240">
        <v>406.28</v>
      </c>
      <c r="W50" s="240">
        <v>294.91000000000003</v>
      </c>
      <c r="X50" s="240">
        <v>594.16999999999996</v>
      </c>
      <c r="Y50" s="240">
        <v>206.09</v>
      </c>
      <c r="Z50" s="240">
        <v>-1.55</v>
      </c>
    </row>
    <row r="51" spans="3:26" x14ac:dyDescent="0.2">
      <c r="C51">
        <v>2034</v>
      </c>
      <c r="E51">
        <v>694.43</v>
      </c>
      <c r="G51" s="240">
        <v>231.19</v>
      </c>
      <c r="H51" s="240">
        <v>242.07</v>
      </c>
      <c r="I51" s="240">
        <v>657.16</v>
      </c>
      <c r="J51" s="240">
        <v>185.89</v>
      </c>
      <c r="K51" s="240">
        <v>455.58</v>
      </c>
      <c r="L51" s="240">
        <v>851.71</v>
      </c>
      <c r="M51" s="240">
        <v>266.13</v>
      </c>
      <c r="N51" s="240">
        <v>1165.93</v>
      </c>
      <c r="O51" s="240">
        <v>228.8</v>
      </c>
      <c r="P51" s="240">
        <v>352.48</v>
      </c>
      <c r="Q51" s="240">
        <v>960.64</v>
      </c>
      <c r="R51" s="240">
        <v>407.46</v>
      </c>
      <c r="S51" s="240">
        <v>462</v>
      </c>
      <c r="T51" s="240">
        <v>278.12</v>
      </c>
      <c r="U51" s="240">
        <v>709.09</v>
      </c>
      <c r="V51" s="240">
        <v>406.28</v>
      </c>
      <c r="W51" s="240">
        <v>294.91000000000003</v>
      </c>
      <c r="X51" s="240">
        <v>594.16999999999996</v>
      </c>
      <c r="Y51" s="240">
        <v>206.09</v>
      </c>
      <c r="Z51" s="240">
        <v>-1.58</v>
      </c>
    </row>
    <row r="52" spans="3:26" x14ac:dyDescent="0.2">
      <c r="C52">
        <v>2035</v>
      </c>
      <c r="E52">
        <v>694.43</v>
      </c>
      <c r="G52" s="240">
        <v>231.19</v>
      </c>
      <c r="H52" s="240">
        <v>242.07</v>
      </c>
      <c r="I52" s="240">
        <v>657.16</v>
      </c>
      <c r="J52" s="240">
        <v>185.89</v>
      </c>
      <c r="K52" s="240">
        <v>455.58</v>
      </c>
      <c r="L52" s="240">
        <v>851.71</v>
      </c>
      <c r="M52" s="240">
        <v>266.13</v>
      </c>
      <c r="N52" s="240">
        <v>1165.93</v>
      </c>
      <c r="O52" s="240">
        <v>228.8</v>
      </c>
      <c r="P52" s="240">
        <v>352.48</v>
      </c>
      <c r="Q52" s="240">
        <v>960.64</v>
      </c>
      <c r="R52" s="240">
        <v>407.46</v>
      </c>
      <c r="S52" s="240">
        <v>462</v>
      </c>
      <c r="T52" s="240">
        <v>278.12</v>
      </c>
      <c r="U52" s="240">
        <v>709.09</v>
      </c>
      <c r="V52" s="240">
        <v>406.28</v>
      </c>
      <c r="W52" s="240">
        <v>294.91000000000003</v>
      </c>
      <c r="X52" s="240">
        <v>594.16999999999996</v>
      </c>
      <c r="Y52" s="240">
        <v>206.09</v>
      </c>
      <c r="Z52" s="240">
        <v>-1.64</v>
      </c>
    </row>
    <row r="53" spans="3:26" x14ac:dyDescent="0.2">
      <c r="C53">
        <v>2036</v>
      </c>
      <c r="E53">
        <v>694.43</v>
      </c>
      <c r="G53" s="240">
        <v>231.19</v>
      </c>
      <c r="H53" s="240">
        <v>242.07</v>
      </c>
      <c r="I53" s="240">
        <v>657.16</v>
      </c>
      <c r="J53" s="240">
        <v>185.89</v>
      </c>
      <c r="K53" s="240">
        <v>455.58</v>
      </c>
      <c r="L53" s="240">
        <v>851.71</v>
      </c>
      <c r="M53" s="240">
        <v>266.13</v>
      </c>
      <c r="N53" s="240">
        <v>1165.93</v>
      </c>
      <c r="O53" s="240">
        <v>228.8</v>
      </c>
      <c r="P53" s="240">
        <v>352.48</v>
      </c>
      <c r="Q53" s="240">
        <v>960.64</v>
      </c>
      <c r="R53" s="240">
        <v>407.46</v>
      </c>
      <c r="S53" s="240">
        <v>462</v>
      </c>
      <c r="T53" s="240">
        <v>278.12</v>
      </c>
      <c r="U53" s="240">
        <v>709.09</v>
      </c>
      <c r="V53" s="240">
        <v>406.28</v>
      </c>
      <c r="W53" s="240">
        <v>294.91000000000003</v>
      </c>
      <c r="X53" s="240">
        <v>594.16999999999996</v>
      </c>
      <c r="Y53" s="240">
        <v>206.09</v>
      </c>
      <c r="Z53" s="240">
        <v>-1.65</v>
      </c>
    </row>
    <row r="54" spans="3:26" x14ac:dyDescent="0.2">
      <c r="C54">
        <v>2037</v>
      </c>
      <c r="E54">
        <v>694.43</v>
      </c>
      <c r="G54" s="240">
        <v>231.19</v>
      </c>
      <c r="H54" s="240">
        <v>242.07</v>
      </c>
      <c r="I54" s="240">
        <v>657.16</v>
      </c>
      <c r="J54" s="240">
        <v>185.89</v>
      </c>
      <c r="K54" s="240">
        <v>455.58</v>
      </c>
      <c r="L54" s="240">
        <v>851.71</v>
      </c>
      <c r="M54" s="240">
        <v>266.13</v>
      </c>
      <c r="N54" s="240">
        <v>1165.93</v>
      </c>
      <c r="O54" s="240">
        <v>228.8</v>
      </c>
      <c r="P54" s="240">
        <v>352.48</v>
      </c>
      <c r="Q54" s="240">
        <v>960.64</v>
      </c>
      <c r="R54" s="240">
        <v>407.46</v>
      </c>
      <c r="S54" s="240">
        <v>462</v>
      </c>
      <c r="T54" s="240">
        <v>278.12</v>
      </c>
      <c r="U54" s="240">
        <v>709.09</v>
      </c>
      <c r="V54" s="240">
        <v>406.28</v>
      </c>
      <c r="W54" s="240">
        <v>294.91000000000003</v>
      </c>
      <c r="X54" s="240">
        <v>594.16999999999996</v>
      </c>
      <c r="Y54" s="240">
        <v>206.09</v>
      </c>
      <c r="Z54" s="240">
        <v>-1.66</v>
      </c>
    </row>
    <row r="55" spans="3:26" x14ac:dyDescent="0.2">
      <c r="C55">
        <v>2038</v>
      </c>
      <c r="E55">
        <v>694.43</v>
      </c>
      <c r="G55" s="240">
        <v>231.19</v>
      </c>
      <c r="H55" s="240">
        <v>242.07</v>
      </c>
      <c r="I55" s="240">
        <v>657.16</v>
      </c>
      <c r="J55" s="240">
        <v>185.89</v>
      </c>
      <c r="K55" s="240">
        <v>455.58</v>
      </c>
      <c r="L55" s="240">
        <v>851.71</v>
      </c>
      <c r="M55" s="240">
        <v>266.13</v>
      </c>
      <c r="N55" s="240">
        <v>1165.93</v>
      </c>
      <c r="O55" s="240">
        <v>228.8</v>
      </c>
      <c r="P55" s="240">
        <v>352.48</v>
      </c>
      <c r="Q55" s="240">
        <v>960.64</v>
      </c>
      <c r="R55" s="240">
        <v>407.46</v>
      </c>
      <c r="S55" s="240">
        <v>462</v>
      </c>
      <c r="T55" s="240">
        <v>278.12</v>
      </c>
      <c r="U55" s="240">
        <v>709.09</v>
      </c>
      <c r="V55" s="240">
        <v>406.28</v>
      </c>
      <c r="W55" s="240">
        <v>294.91000000000003</v>
      </c>
      <c r="X55" s="240">
        <v>594.16999999999996</v>
      </c>
      <c r="Y55" s="240">
        <v>206.09</v>
      </c>
      <c r="Z55" s="240">
        <v>-1.66</v>
      </c>
    </row>
    <row r="56" spans="3:26" x14ac:dyDescent="0.2">
      <c r="C56">
        <v>2039</v>
      </c>
      <c r="E56">
        <v>694.43</v>
      </c>
      <c r="G56" s="240">
        <v>231.19</v>
      </c>
      <c r="H56" s="240">
        <v>242.07</v>
      </c>
      <c r="I56" s="240">
        <v>657.16</v>
      </c>
      <c r="J56" s="240">
        <v>185.89</v>
      </c>
      <c r="K56" s="240">
        <v>455.58</v>
      </c>
      <c r="L56" s="240">
        <v>851.71</v>
      </c>
      <c r="M56" s="240">
        <v>266.13</v>
      </c>
      <c r="N56" s="240">
        <v>1165.93</v>
      </c>
      <c r="O56" s="240">
        <v>228.8</v>
      </c>
      <c r="P56" s="240">
        <v>352.48</v>
      </c>
      <c r="Q56" s="240">
        <v>960.64</v>
      </c>
      <c r="R56" s="240">
        <v>407.46</v>
      </c>
      <c r="S56" s="240">
        <v>462</v>
      </c>
      <c r="T56" s="240">
        <v>278.12</v>
      </c>
      <c r="U56" s="240">
        <v>709.09</v>
      </c>
      <c r="V56" s="240">
        <v>406.28</v>
      </c>
      <c r="W56" s="240">
        <v>294.91000000000003</v>
      </c>
      <c r="X56" s="240">
        <v>594.16999999999996</v>
      </c>
      <c r="Y56" s="240">
        <v>206.09</v>
      </c>
      <c r="Z56" s="240">
        <v>-1.66</v>
      </c>
    </row>
    <row r="57" spans="3:26" x14ac:dyDescent="0.2">
      <c r="C57">
        <v>2040</v>
      </c>
      <c r="E57">
        <v>694.43</v>
      </c>
      <c r="G57" s="240">
        <v>231.19</v>
      </c>
      <c r="H57" s="240">
        <v>242.07</v>
      </c>
      <c r="I57" s="240">
        <v>657.16</v>
      </c>
      <c r="J57" s="240">
        <v>185.89</v>
      </c>
      <c r="K57" s="240">
        <v>455.58</v>
      </c>
      <c r="L57" s="240">
        <v>851.71</v>
      </c>
      <c r="M57" s="240">
        <v>266.13</v>
      </c>
      <c r="N57" s="240">
        <v>1165.93</v>
      </c>
      <c r="O57" s="240">
        <v>228.8</v>
      </c>
      <c r="P57" s="240">
        <v>352.48</v>
      </c>
      <c r="Q57" s="240">
        <v>960.64</v>
      </c>
      <c r="R57" s="240">
        <v>407.46</v>
      </c>
      <c r="S57" s="240">
        <v>462</v>
      </c>
      <c r="T57" s="240">
        <v>278.12</v>
      </c>
      <c r="U57" s="240">
        <v>709.09</v>
      </c>
      <c r="V57" s="240">
        <v>406.28</v>
      </c>
      <c r="W57" s="240">
        <v>294.91000000000003</v>
      </c>
      <c r="X57" s="240">
        <v>594.16999999999996</v>
      </c>
      <c r="Y57" s="240">
        <v>206.09</v>
      </c>
      <c r="Z57" s="240">
        <v>-1.66</v>
      </c>
    </row>
    <row r="58" spans="3:26" x14ac:dyDescent="0.2">
      <c r="C58">
        <v>2041</v>
      </c>
      <c r="E58">
        <v>694.43</v>
      </c>
      <c r="G58" s="240">
        <v>231.19</v>
      </c>
      <c r="H58" s="240">
        <v>242.07</v>
      </c>
      <c r="I58" s="240">
        <v>657.16</v>
      </c>
      <c r="J58" s="240">
        <v>185.89</v>
      </c>
      <c r="K58" s="240">
        <v>455.58</v>
      </c>
      <c r="L58" s="240">
        <v>851.71</v>
      </c>
      <c r="M58" s="240">
        <v>266.13</v>
      </c>
      <c r="N58" s="240">
        <v>1165.93</v>
      </c>
      <c r="O58" s="240">
        <v>228.8</v>
      </c>
      <c r="P58" s="240">
        <v>352.48</v>
      </c>
      <c r="Q58" s="240">
        <v>960.64</v>
      </c>
      <c r="R58" s="240">
        <v>407.46</v>
      </c>
      <c r="S58" s="240">
        <v>462</v>
      </c>
      <c r="T58" s="240">
        <v>278.12</v>
      </c>
      <c r="U58" s="240">
        <v>709.09</v>
      </c>
      <c r="V58" s="240">
        <v>406.28</v>
      </c>
      <c r="W58" s="240">
        <v>294.91000000000003</v>
      </c>
      <c r="X58" s="240">
        <v>594.16999999999996</v>
      </c>
      <c r="Y58" s="240">
        <v>206.09</v>
      </c>
      <c r="Z58" s="240">
        <v>-1.65</v>
      </c>
    </row>
    <row r="59" spans="3:26" x14ac:dyDescent="0.2">
      <c r="C59">
        <v>2042</v>
      </c>
      <c r="E59">
        <v>694.43</v>
      </c>
      <c r="G59" s="240">
        <v>231.19</v>
      </c>
      <c r="H59" s="240">
        <v>242.07</v>
      </c>
      <c r="I59" s="240">
        <v>657.16</v>
      </c>
      <c r="J59" s="240">
        <v>185.89</v>
      </c>
      <c r="K59" s="240">
        <v>455.58</v>
      </c>
      <c r="L59" s="240">
        <v>851.71</v>
      </c>
      <c r="M59" s="240">
        <v>266.13</v>
      </c>
      <c r="N59" s="240">
        <v>1165.93</v>
      </c>
      <c r="O59" s="240">
        <v>228.8</v>
      </c>
      <c r="P59" s="240">
        <v>352.48</v>
      </c>
      <c r="Q59" s="240">
        <v>960.64</v>
      </c>
      <c r="R59" s="240">
        <v>407.46</v>
      </c>
      <c r="S59" s="240">
        <v>462</v>
      </c>
      <c r="T59" s="240">
        <v>278.12</v>
      </c>
      <c r="U59" s="240">
        <v>709.09</v>
      </c>
      <c r="V59" s="240">
        <v>406.28</v>
      </c>
      <c r="W59" s="240">
        <v>294.91000000000003</v>
      </c>
      <c r="X59" s="240">
        <v>594.16999999999996</v>
      </c>
      <c r="Y59" s="240">
        <v>206.09</v>
      </c>
      <c r="Z59" s="240">
        <v>-1.64</v>
      </c>
    </row>
    <row r="60" spans="3:26" x14ac:dyDescent="0.2">
      <c r="C60">
        <v>2043</v>
      </c>
      <c r="E60">
        <v>694.43</v>
      </c>
      <c r="G60" s="240">
        <v>231.19</v>
      </c>
      <c r="H60" s="240">
        <v>242.07</v>
      </c>
      <c r="I60" s="240">
        <v>657.16</v>
      </c>
      <c r="J60" s="240">
        <v>185.89</v>
      </c>
      <c r="K60" s="240">
        <v>455.58</v>
      </c>
      <c r="L60" s="240">
        <v>851.71</v>
      </c>
      <c r="M60" s="240">
        <v>266.13</v>
      </c>
      <c r="N60" s="240">
        <v>1165.93</v>
      </c>
      <c r="O60" s="240">
        <v>228.8</v>
      </c>
      <c r="P60" s="240">
        <v>352.48</v>
      </c>
      <c r="Q60" s="240">
        <v>960.64</v>
      </c>
      <c r="R60" s="240">
        <v>407.46</v>
      </c>
      <c r="S60" s="240">
        <v>462</v>
      </c>
      <c r="T60" s="240">
        <v>278.12</v>
      </c>
      <c r="U60" s="240">
        <v>709.09</v>
      </c>
      <c r="V60" s="240">
        <v>406.28</v>
      </c>
      <c r="W60" s="240">
        <v>294.91000000000003</v>
      </c>
      <c r="X60" s="240">
        <v>594.16999999999996</v>
      </c>
      <c r="Y60" s="240">
        <v>206.09</v>
      </c>
      <c r="Z60" s="240">
        <v>-1.63</v>
      </c>
    </row>
    <row r="61" spans="3:26" x14ac:dyDescent="0.2">
      <c r="C61">
        <v>2044</v>
      </c>
      <c r="E61">
        <v>694.43</v>
      </c>
      <c r="G61" s="240">
        <v>231.19</v>
      </c>
      <c r="H61" s="240">
        <v>242.07</v>
      </c>
      <c r="I61" s="240">
        <v>657.16</v>
      </c>
      <c r="J61" s="240">
        <v>185.89</v>
      </c>
      <c r="K61" s="240">
        <v>455.58</v>
      </c>
      <c r="L61" s="240">
        <v>851.71</v>
      </c>
      <c r="M61" s="240">
        <v>266.13</v>
      </c>
      <c r="N61" s="240">
        <v>1165.93</v>
      </c>
      <c r="O61" s="240">
        <v>228.8</v>
      </c>
      <c r="P61" s="240">
        <v>352.48</v>
      </c>
      <c r="Q61" s="240">
        <v>960.64</v>
      </c>
      <c r="R61" s="240">
        <v>407.46</v>
      </c>
      <c r="S61" s="240">
        <v>462</v>
      </c>
      <c r="T61" s="240">
        <v>278.12</v>
      </c>
      <c r="U61" s="240">
        <v>709.09</v>
      </c>
      <c r="V61" s="240">
        <v>406.28</v>
      </c>
      <c r="W61" s="240">
        <v>294.91000000000003</v>
      </c>
      <c r="X61" s="240">
        <v>594.16999999999996</v>
      </c>
      <c r="Y61" s="240">
        <v>206.09</v>
      </c>
      <c r="Z61" s="240">
        <v>-1.62</v>
      </c>
    </row>
    <row r="62" spans="3:26" x14ac:dyDescent="0.2">
      <c r="C62">
        <v>2045</v>
      </c>
      <c r="E62">
        <v>694.43</v>
      </c>
      <c r="G62" s="240">
        <v>231.19</v>
      </c>
      <c r="H62" s="240">
        <v>242.07</v>
      </c>
      <c r="I62" s="240">
        <v>657.16</v>
      </c>
      <c r="J62" s="240">
        <v>185.89</v>
      </c>
      <c r="K62" s="240">
        <v>455.58</v>
      </c>
      <c r="L62" s="240">
        <v>851.71</v>
      </c>
      <c r="M62" s="240">
        <v>266.13</v>
      </c>
      <c r="N62" s="240">
        <v>1165.93</v>
      </c>
      <c r="O62" s="240">
        <v>228.8</v>
      </c>
      <c r="P62" s="240">
        <v>352.48</v>
      </c>
      <c r="Q62" s="240">
        <v>960.64</v>
      </c>
      <c r="R62" s="240">
        <v>407.46</v>
      </c>
      <c r="S62" s="240">
        <v>462</v>
      </c>
      <c r="T62" s="240">
        <v>278.12</v>
      </c>
      <c r="U62" s="240">
        <v>709.09</v>
      </c>
      <c r="V62" s="240">
        <v>406.28</v>
      </c>
      <c r="W62" s="240">
        <v>294.91000000000003</v>
      </c>
      <c r="X62" s="240">
        <v>594.16999999999996</v>
      </c>
      <c r="Y62" s="240">
        <v>206.09</v>
      </c>
      <c r="Z62" s="240">
        <v>-1.61</v>
      </c>
    </row>
    <row r="63" spans="3:26" x14ac:dyDescent="0.2">
      <c r="C63">
        <v>2046</v>
      </c>
      <c r="E63">
        <v>694.43</v>
      </c>
      <c r="G63" s="240">
        <v>231.19</v>
      </c>
      <c r="H63" s="240">
        <v>242.07</v>
      </c>
      <c r="I63" s="240">
        <v>657.16</v>
      </c>
      <c r="J63" s="240">
        <v>185.89</v>
      </c>
      <c r="K63" s="240">
        <v>455.58</v>
      </c>
      <c r="L63" s="240">
        <v>851.71</v>
      </c>
      <c r="M63" s="240">
        <v>266.13</v>
      </c>
      <c r="N63" s="240">
        <v>1165.93</v>
      </c>
      <c r="O63" s="240">
        <v>228.8</v>
      </c>
      <c r="P63" s="240">
        <v>352.48</v>
      </c>
      <c r="Q63" s="240">
        <v>960.64</v>
      </c>
      <c r="R63" s="240">
        <v>407.46</v>
      </c>
      <c r="S63" s="240">
        <v>462</v>
      </c>
      <c r="T63" s="240">
        <v>278.12</v>
      </c>
      <c r="U63" s="240">
        <v>709.09</v>
      </c>
      <c r="V63" s="240">
        <v>406.28</v>
      </c>
      <c r="W63" s="240">
        <v>294.91000000000003</v>
      </c>
      <c r="X63" s="240">
        <v>594.16999999999996</v>
      </c>
      <c r="Y63" s="240">
        <v>206.09</v>
      </c>
      <c r="Z63" s="240">
        <v>-1.59</v>
      </c>
    </row>
    <row r="64" spans="3:26" x14ac:dyDescent="0.2">
      <c r="C64">
        <v>2047</v>
      </c>
      <c r="E64">
        <v>694.43</v>
      </c>
      <c r="G64" s="240">
        <v>231.19</v>
      </c>
      <c r="H64" s="240">
        <v>242.07</v>
      </c>
      <c r="I64" s="240">
        <v>657.16</v>
      </c>
      <c r="J64" s="240">
        <v>185.89</v>
      </c>
      <c r="K64" s="240">
        <v>455.58</v>
      </c>
      <c r="L64" s="240">
        <v>851.71</v>
      </c>
      <c r="M64" s="240">
        <v>266.13</v>
      </c>
      <c r="N64" s="240">
        <v>1165.93</v>
      </c>
      <c r="O64" s="240">
        <v>228.8</v>
      </c>
      <c r="P64" s="240">
        <v>352.48</v>
      </c>
      <c r="Q64" s="240">
        <v>960.64</v>
      </c>
      <c r="R64" s="240">
        <v>407.46</v>
      </c>
      <c r="S64" s="240">
        <v>462</v>
      </c>
      <c r="T64" s="240">
        <v>278.12</v>
      </c>
      <c r="U64" s="240">
        <v>709.09</v>
      </c>
      <c r="V64" s="240">
        <v>406.28</v>
      </c>
      <c r="W64" s="240">
        <v>294.91000000000003</v>
      </c>
      <c r="X64" s="240">
        <v>594.16999999999996</v>
      </c>
      <c r="Y64" s="240">
        <v>206.09</v>
      </c>
      <c r="Z64" s="240">
        <v>-1.56</v>
      </c>
    </row>
    <row r="65" spans="3:26" x14ac:dyDescent="0.2">
      <c r="C65">
        <v>2048</v>
      </c>
      <c r="E65">
        <v>694.43</v>
      </c>
      <c r="G65" s="240">
        <v>231.19</v>
      </c>
      <c r="H65" s="240">
        <v>242.07</v>
      </c>
      <c r="I65" s="240">
        <v>657.16</v>
      </c>
      <c r="J65" s="240">
        <v>185.89</v>
      </c>
      <c r="K65" s="240">
        <v>455.58</v>
      </c>
      <c r="L65" s="240">
        <v>851.71</v>
      </c>
      <c r="M65" s="240">
        <v>266.13</v>
      </c>
      <c r="N65" s="240">
        <v>1165.93</v>
      </c>
      <c r="O65" s="240">
        <v>228.8</v>
      </c>
      <c r="P65" s="240">
        <v>352.48</v>
      </c>
      <c r="Q65" s="240">
        <v>960.64</v>
      </c>
      <c r="R65" s="240">
        <v>407.46</v>
      </c>
      <c r="S65" s="240">
        <v>462</v>
      </c>
      <c r="T65" s="240">
        <v>278.12</v>
      </c>
      <c r="U65" s="240">
        <v>709.09</v>
      </c>
      <c r="V65" s="240">
        <v>406.28</v>
      </c>
      <c r="W65" s="240">
        <v>294.91000000000003</v>
      </c>
      <c r="X65" s="240">
        <v>594.16999999999996</v>
      </c>
      <c r="Y65" s="240">
        <v>206.09</v>
      </c>
      <c r="Z65" s="240">
        <v>-1.53</v>
      </c>
    </row>
    <row r="66" spans="3:26" x14ac:dyDescent="0.2">
      <c r="C66">
        <v>2049</v>
      </c>
      <c r="E66">
        <v>694.43</v>
      </c>
      <c r="G66" s="240">
        <v>231.19</v>
      </c>
      <c r="H66" s="240">
        <v>242.07</v>
      </c>
      <c r="I66" s="240">
        <v>657.16</v>
      </c>
      <c r="J66" s="240">
        <v>185.89</v>
      </c>
      <c r="K66" s="240">
        <v>455.58</v>
      </c>
      <c r="L66" s="240">
        <v>851.71</v>
      </c>
      <c r="M66" s="240">
        <v>266.13</v>
      </c>
      <c r="N66" s="240">
        <v>1165.93</v>
      </c>
      <c r="O66" s="240">
        <v>228.8</v>
      </c>
      <c r="P66" s="240">
        <v>352.48</v>
      </c>
      <c r="Q66" s="240">
        <v>960.64</v>
      </c>
      <c r="R66" s="240">
        <v>407.46</v>
      </c>
      <c r="S66" s="240">
        <v>462</v>
      </c>
      <c r="T66" s="240">
        <v>278.12</v>
      </c>
      <c r="U66" s="240">
        <v>709.09</v>
      </c>
      <c r="V66" s="240">
        <v>406.28</v>
      </c>
      <c r="W66" s="240">
        <v>294.91000000000003</v>
      </c>
      <c r="X66" s="240">
        <v>594.16999999999996</v>
      </c>
      <c r="Y66" s="240">
        <v>206.09</v>
      </c>
      <c r="Z66" s="240">
        <v>-1.5</v>
      </c>
    </row>
    <row r="67" spans="3:26" x14ac:dyDescent="0.2">
      <c r="C67">
        <v>2050</v>
      </c>
      <c r="E67">
        <v>694.43</v>
      </c>
      <c r="G67" s="240">
        <v>231.19</v>
      </c>
      <c r="H67" s="240">
        <v>242.07</v>
      </c>
      <c r="I67" s="240">
        <v>657.16</v>
      </c>
      <c r="J67" s="240">
        <v>185.89</v>
      </c>
      <c r="K67" s="240">
        <v>455.58</v>
      </c>
      <c r="L67" s="240">
        <v>851.71</v>
      </c>
      <c r="M67" s="240">
        <v>266.13</v>
      </c>
      <c r="N67" s="240">
        <v>1165.93</v>
      </c>
      <c r="O67" s="240">
        <v>228.8</v>
      </c>
      <c r="P67" s="240">
        <v>352.48</v>
      </c>
      <c r="Q67" s="240">
        <v>960.64</v>
      </c>
      <c r="R67" s="240">
        <v>407.46</v>
      </c>
      <c r="S67" s="240">
        <v>462</v>
      </c>
      <c r="T67" s="240">
        <v>278.12</v>
      </c>
      <c r="U67" s="240">
        <v>709.09</v>
      </c>
      <c r="V67" s="240">
        <v>406.28</v>
      </c>
      <c r="W67" s="240">
        <v>294.91000000000003</v>
      </c>
      <c r="X67" s="240">
        <v>594.16999999999996</v>
      </c>
      <c r="Y67" s="240">
        <v>206.09</v>
      </c>
      <c r="Z67" s="240">
        <v>-1.47</v>
      </c>
    </row>
    <row r="68" spans="3:26" x14ac:dyDescent="0.2">
      <c r="C68">
        <v>2051</v>
      </c>
      <c r="E68">
        <v>694.43</v>
      </c>
      <c r="G68" s="240">
        <v>231.19</v>
      </c>
      <c r="H68" s="240">
        <v>242.07</v>
      </c>
      <c r="I68" s="240">
        <v>657.16</v>
      </c>
      <c r="J68" s="240">
        <v>185.89</v>
      </c>
      <c r="K68" s="240">
        <v>455.58</v>
      </c>
      <c r="L68" s="240">
        <v>851.71</v>
      </c>
      <c r="M68" s="240">
        <v>266.13</v>
      </c>
      <c r="N68" s="240">
        <v>1165.93</v>
      </c>
      <c r="O68" s="240">
        <v>228.8</v>
      </c>
      <c r="P68" s="240">
        <v>352.48</v>
      </c>
      <c r="Q68" s="240">
        <v>960.64</v>
      </c>
      <c r="R68" s="240">
        <v>407.46</v>
      </c>
      <c r="S68" s="240">
        <v>462</v>
      </c>
      <c r="T68" s="240">
        <v>278.12</v>
      </c>
      <c r="U68" s="240">
        <v>709.09</v>
      </c>
      <c r="V68" s="240">
        <v>406.28</v>
      </c>
      <c r="W68" s="240">
        <v>294.91000000000003</v>
      </c>
      <c r="X68" s="240">
        <v>594.16999999999996</v>
      </c>
      <c r="Y68" s="240">
        <v>206.09</v>
      </c>
      <c r="Z68" s="240">
        <v>-1.43</v>
      </c>
    </row>
    <row r="69" spans="3:26" x14ac:dyDescent="0.2">
      <c r="C69">
        <v>2052</v>
      </c>
      <c r="E69">
        <v>694.43</v>
      </c>
      <c r="G69" s="240">
        <v>231.19</v>
      </c>
      <c r="H69" s="240">
        <v>242.07</v>
      </c>
      <c r="I69" s="240">
        <v>657.16</v>
      </c>
      <c r="J69" s="240">
        <v>185.89</v>
      </c>
      <c r="K69" s="240">
        <v>455.58</v>
      </c>
      <c r="L69" s="240">
        <v>851.71</v>
      </c>
      <c r="M69" s="240">
        <v>266.13</v>
      </c>
      <c r="N69" s="240">
        <v>1165.93</v>
      </c>
      <c r="O69" s="240">
        <v>228.8</v>
      </c>
      <c r="P69" s="240">
        <v>352.48</v>
      </c>
      <c r="Q69" s="240">
        <v>960.64</v>
      </c>
      <c r="R69" s="240">
        <v>407.46</v>
      </c>
      <c r="S69" s="240">
        <v>462</v>
      </c>
      <c r="T69" s="240">
        <v>278.12</v>
      </c>
      <c r="U69" s="240">
        <v>709.09</v>
      </c>
      <c r="V69" s="240">
        <v>406.28</v>
      </c>
      <c r="W69" s="240">
        <v>294.91000000000003</v>
      </c>
      <c r="X69" s="240">
        <v>594.16999999999996</v>
      </c>
      <c r="Y69" s="240">
        <v>206.09</v>
      </c>
      <c r="Z69" s="240">
        <v>-1.39</v>
      </c>
    </row>
  </sheetData>
  <mergeCells count="1">
    <mergeCell ref="G37:Z37"/>
  </mergeCells>
  <hyperlinks>
    <hyperlink ref="G6" r:id="rId1" display="https://www.ipart.nsw.gov.au/Home/Industries/Water/Reviews/Metro-Pricing/Developer-charges-and-backlog-sewerage-charges-for-metropolitan-water-agencies-2018" xr:uid="{99125846-88BD-4A8F-83F7-13EFBA2C77A9}"/>
  </hyperlinks>
  <pageMargins left="0.7" right="0.7"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tabColor theme="7" tint="0.79998168889431442"/>
  </sheetPr>
  <dimension ref="A3:AD18"/>
  <sheetViews>
    <sheetView showGridLines="0" workbookViewId="0">
      <selection activeCell="G29" sqref="G29"/>
    </sheetView>
  </sheetViews>
  <sheetFormatPr defaultRowHeight="12" x14ac:dyDescent="0.2"/>
  <cols>
    <col min="1" max="2" width="2.7109375" customWidth="1"/>
    <col min="13" max="13" width="9.140625" customWidth="1"/>
    <col min="16" max="16" width="9.140625" customWidth="1"/>
  </cols>
  <sheetData>
    <row r="3" spans="1:30" ht="20.25" x14ac:dyDescent="0.3">
      <c r="C3" s="99" t="s">
        <v>109</v>
      </c>
      <c r="M3" s="101"/>
    </row>
    <row r="6" spans="1:30" x14ac:dyDescent="0.2">
      <c r="C6" t="s">
        <v>194</v>
      </c>
      <c r="G6" s="155" t="s">
        <v>268</v>
      </c>
    </row>
    <row r="8" spans="1:30" x14ac:dyDescent="0.2">
      <c r="C8" t="s">
        <v>204</v>
      </c>
    </row>
    <row r="10" spans="1:30" x14ac:dyDescent="0.2">
      <c r="C10" t="s">
        <v>167</v>
      </c>
      <c r="J10" s="133" t="str">
        <f>ADDRESS(ROW('MP Calculations'!$F$22),COLUMN('MP Calculations'!$F$22))</f>
        <v>$F$22</v>
      </c>
      <c r="K10" t="str">
        <f ca="1">"on the "&amp;MID(CELL("filename",'MP Calculations'!$A$1),FIND("]",CELL("filename",'MP Calculations'!$A$1))+1,255)&amp;" worksheet."</f>
        <v>on the MP Calculations worksheet.</v>
      </c>
    </row>
    <row r="12" spans="1:30" x14ac:dyDescent="0.2">
      <c r="C12" s="66" t="s">
        <v>76</v>
      </c>
    </row>
    <row r="13" spans="1:30" x14ac:dyDescent="0.2">
      <c r="D13" s="150" t="s">
        <v>188</v>
      </c>
    </row>
    <row r="14" spans="1:30" x14ac:dyDescent="0.2">
      <c r="D14" s="65" t="str">
        <f ca="1">"All calculations on the worksheet need to be converted into "&amp;'General inputs'!$H$42&amp;", $"&amp;'General inputs'!$I$40&amp;" before being linked into the "&amp;MID(CELL("filename",'MP Calculations'!$A$1),FIND("]",CELL("filename",'MP Calculations'!$A$1))+1,255)&amp;"."</f>
        <v>All calculations on the worksheet need to be converted into $, $2020-21 before being linked into the MP Calculations.</v>
      </c>
    </row>
    <row r="16" spans="1:30" x14ac:dyDescent="0.2">
      <c r="A16" s="62"/>
      <c r="B16" s="62"/>
      <c r="C16" s="62" t="s">
        <v>69</v>
      </c>
      <c r="D16" s="62"/>
      <c r="E16" s="62"/>
      <c r="F16" s="62"/>
      <c r="G16" s="62"/>
      <c r="H16" s="62"/>
      <c r="I16" s="62"/>
      <c r="J16" s="62"/>
      <c r="K16" s="62"/>
      <c r="L16" s="62"/>
      <c r="M16" s="62"/>
      <c r="N16" s="62"/>
      <c r="O16" s="62"/>
      <c r="P16" s="62"/>
      <c r="Q16" s="62"/>
      <c r="R16" s="62"/>
      <c r="S16" s="62"/>
      <c r="T16" s="62"/>
      <c r="U16" s="62"/>
      <c r="V16" s="62"/>
      <c r="W16" s="62"/>
      <c r="X16" s="62"/>
      <c r="Y16" s="62"/>
      <c r="Z16" s="62"/>
      <c r="AA16" s="62"/>
      <c r="AB16" s="62"/>
      <c r="AC16" s="62"/>
      <c r="AD16" s="62"/>
    </row>
    <row r="18" spans="4:4" x14ac:dyDescent="0.2">
      <c r="D18" s="65"/>
    </row>
  </sheetData>
  <hyperlinks>
    <hyperlink ref="G6" r:id="rId1" display="https://www.ipart.nsw.gov.au/Home/Industries/Water/Reviews/Metro-Pricing/Developer-charges-and-backlog-sewerage-charges-for-metropolitan-water-agencies-2018" xr:uid="{D02A4110-4DDB-487C-85D0-61E95B0327ED}"/>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7" tint="0.79998168889431442"/>
  </sheetPr>
  <dimension ref="A3:AD18"/>
  <sheetViews>
    <sheetView showGridLines="0" workbookViewId="0">
      <selection activeCell="K43" sqref="K43"/>
    </sheetView>
  </sheetViews>
  <sheetFormatPr defaultRowHeight="12" x14ac:dyDescent="0.2"/>
  <cols>
    <col min="1" max="2" width="2.7109375" customWidth="1"/>
    <col min="13" max="13" width="9.140625" customWidth="1"/>
    <col min="16" max="16" width="9.140625" customWidth="1"/>
  </cols>
  <sheetData>
    <row r="3" spans="1:30" ht="20.25" x14ac:dyDescent="0.3">
      <c r="C3" s="99" t="s">
        <v>216</v>
      </c>
      <c r="M3" s="101"/>
    </row>
    <row r="6" spans="1:30" x14ac:dyDescent="0.2">
      <c r="C6" t="s">
        <v>194</v>
      </c>
      <c r="G6" s="155" t="s">
        <v>233</v>
      </c>
    </row>
    <row r="8" spans="1:30" x14ac:dyDescent="0.2">
      <c r="C8" t="s">
        <v>217</v>
      </c>
    </row>
    <row r="10" spans="1:30" x14ac:dyDescent="0.2">
      <c r="C10" t="s">
        <v>167</v>
      </c>
      <c r="J10" s="133" t="str">
        <f>ADDRESS(ROW('MP Calculations'!$G$22),COLUMN('MP Calculations'!$G$22))</f>
        <v>$G$22</v>
      </c>
      <c r="K10" t="str">
        <f ca="1">"on the "&amp;MID(CELL("filename",'MP Calculations'!$A$1),FIND("]",CELL("filename",'MP Calculations'!$A$1))+1,255)&amp;" worksheet."</f>
        <v>on the MP Calculations worksheet.</v>
      </c>
    </row>
    <row r="12" spans="1:30" x14ac:dyDescent="0.2">
      <c r="C12" s="66" t="s">
        <v>76</v>
      </c>
    </row>
    <row r="13" spans="1:30" x14ac:dyDescent="0.2">
      <c r="D13" s="65" t="s">
        <v>234</v>
      </c>
    </row>
    <row r="14" spans="1:30" x14ac:dyDescent="0.2">
      <c r="D14" s="65" t="str">
        <f ca="1">"All calculations on the worksheet need to be converted into "&amp;'General inputs'!$H$42&amp;", $"&amp;'General inputs'!$I$40&amp;" before being linked into the "&amp;MID(CELL("filename",'MP Calculations'!$A$1),FIND("]",CELL("filename",'MP Calculations'!$A$1))+1,255)&amp;"."</f>
        <v>All calculations on the worksheet need to be converted into $, $2020-21 before being linked into the MP Calculations.</v>
      </c>
    </row>
    <row r="16" spans="1:30" x14ac:dyDescent="0.2">
      <c r="A16" s="62"/>
      <c r="B16" s="62"/>
      <c r="C16" s="62" t="s">
        <v>69</v>
      </c>
      <c r="D16" s="62"/>
      <c r="E16" s="62"/>
      <c r="F16" s="62"/>
      <c r="G16" s="62"/>
      <c r="H16" s="62"/>
      <c r="I16" s="62"/>
      <c r="J16" s="62"/>
      <c r="K16" s="62"/>
      <c r="L16" s="62"/>
      <c r="M16" s="62"/>
      <c r="N16" s="62"/>
      <c r="O16" s="62"/>
      <c r="P16" s="62"/>
      <c r="Q16" s="62"/>
      <c r="R16" s="62"/>
      <c r="S16" s="62"/>
      <c r="T16" s="62"/>
      <c r="U16" s="62"/>
      <c r="V16" s="62"/>
      <c r="W16" s="62"/>
      <c r="X16" s="62"/>
      <c r="Y16" s="62"/>
      <c r="Z16" s="62"/>
      <c r="AA16" s="62"/>
      <c r="AB16" s="62"/>
      <c r="AC16" s="62"/>
      <c r="AD16" s="62"/>
    </row>
    <row r="18" spans="4:4" x14ac:dyDescent="0.2">
      <c r="D18" s="65"/>
    </row>
  </sheetData>
  <hyperlinks>
    <hyperlink ref="G6" r:id="rId1" xr:uid="{00000000-0004-0000-0B00-000000000000}"/>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dimension ref="C3:G32"/>
  <sheetViews>
    <sheetView showGridLines="0" workbookViewId="0">
      <selection activeCell="J39" sqref="J39"/>
    </sheetView>
  </sheetViews>
  <sheetFormatPr defaultRowHeight="12" x14ac:dyDescent="0.2"/>
  <cols>
    <col min="1" max="2" width="2.7109375" customWidth="1"/>
    <col min="3" max="3" width="5.7109375" customWidth="1"/>
  </cols>
  <sheetData>
    <row r="3" spans="3:7" ht="20.25" x14ac:dyDescent="0.3">
      <c r="C3" s="50" t="s">
        <v>176</v>
      </c>
    </row>
    <row r="6" spans="3:7" x14ac:dyDescent="0.2">
      <c r="C6" t="s">
        <v>194</v>
      </c>
      <c r="G6" s="155" t="s">
        <v>268</v>
      </c>
    </row>
    <row r="8" spans="3:7" x14ac:dyDescent="0.2">
      <c r="C8" s="6" t="s">
        <v>177</v>
      </c>
      <c r="G8" s="101"/>
    </row>
    <row r="10" spans="3:7" x14ac:dyDescent="0.2">
      <c r="C10" t="s">
        <v>178</v>
      </c>
      <c r="D10" t="s">
        <v>179</v>
      </c>
    </row>
    <row r="12" spans="3:7" x14ac:dyDescent="0.2">
      <c r="C12" t="s">
        <v>180</v>
      </c>
      <c r="D12" t="s">
        <v>181</v>
      </c>
    </row>
    <row r="14" spans="3:7" x14ac:dyDescent="0.2">
      <c r="C14" t="s">
        <v>182</v>
      </c>
      <c r="D14" t="s">
        <v>183</v>
      </c>
    </row>
    <row r="16" spans="3:7" x14ac:dyDescent="0.2">
      <c r="C16" t="s">
        <v>184</v>
      </c>
      <c r="D16" t="s">
        <v>252</v>
      </c>
    </row>
    <row r="18" spans="3:4" x14ac:dyDescent="0.2">
      <c r="C18" t="s">
        <v>185</v>
      </c>
      <c r="D18" t="s">
        <v>261</v>
      </c>
    </row>
    <row r="20" spans="3:4" x14ac:dyDescent="0.2">
      <c r="C20" t="s">
        <v>186</v>
      </c>
      <c r="D20" t="s">
        <v>253</v>
      </c>
    </row>
    <row r="22" spans="3:4" x14ac:dyDescent="0.2">
      <c r="D22" t="s">
        <v>61</v>
      </c>
    </row>
    <row r="24" spans="3:4" x14ac:dyDescent="0.2">
      <c r="C24" s="6" t="s">
        <v>254</v>
      </c>
    </row>
    <row r="26" spans="3:4" x14ac:dyDescent="0.2">
      <c r="C26" t="s">
        <v>262</v>
      </c>
    </row>
    <row r="28" spans="3:4" x14ac:dyDescent="0.2">
      <c r="C28" t="s">
        <v>255</v>
      </c>
      <c r="D28" t="s">
        <v>256</v>
      </c>
    </row>
    <row r="30" spans="3:4" x14ac:dyDescent="0.2">
      <c r="C30" t="s">
        <v>257</v>
      </c>
      <c r="D30" t="s">
        <v>258</v>
      </c>
    </row>
    <row r="32" spans="3:4" x14ac:dyDescent="0.2">
      <c r="C32" t="s">
        <v>259</v>
      </c>
      <c r="D32" t="s">
        <v>260</v>
      </c>
    </row>
  </sheetData>
  <hyperlinks>
    <hyperlink ref="G6" r:id="rId1" display="https://www.ipart.nsw.gov.au/Home/Industries/Water/Reviews/Metro-Pricing/Developer-charges-and-backlog-sewerage-charges-for-metropolitan-water-agencies-2018" xr:uid="{1FD2ACEB-06D0-400A-BD58-FDBC809FA8E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3:G23"/>
  <sheetViews>
    <sheetView showGridLines="0" workbookViewId="0"/>
  </sheetViews>
  <sheetFormatPr defaultRowHeight="12" x14ac:dyDescent="0.2"/>
  <cols>
    <col min="1" max="2" width="2.7109375" customWidth="1"/>
    <col min="3" max="5" width="40.5703125" customWidth="1"/>
    <col min="6" max="6" width="20.5703125" customWidth="1"/>
    <col min="7" max="7" width="17.5703125" customWidth="1"/>
  </cols>
  <sheetData>
    <row r="3" spans="3:7" ht="20.25" customHeight="1" x14ac:dyDescent="0.25">
      <c r="C3" s="2" t="s">
        <v>232</v>
      </c>
    </row>
    <row r="5" spans="3:7" x14ac:dyDescent="0.2">
      <c r="C5" s="6" t="s">
        <v>220</v>
      </c>
      <c r="D5" s="6" t="s">
        <v>221</v>
      </c>
      <c r="E5" s="6" t="s">
        <v>222</v>
      </c>
      <c r="F5" s="6" t="s">
        <v>223</v>
      </c>
      <c r="G5" s="6" t="s">
        <v>228</v>
      </c>
    </row>
    <row r="6" spans="3:7" ht="36" x14ac:dyDescent="0.2">
      <c r="C6" s="152" t="s">
        <v>224</v>
      </c>
      <c r="D6" s="152" t="s">
        <v>229</v>
      </c>
      <c r="E6" s="152" t="s">
        <v>225</v>
      </c>
      <c r="F6" s="153" t="s">
        <v>226</v>
      </c>
      <c r="G6" s="154">
        <v>43678</v>
      </c>
    </row>
    <row r="7" spans="3:7" ht="24" x14ac:dyDescent="0.2">
      <c r="C7" s="152" t="s">
        <v>224</v>
      </c>
      <c r="D7" s="152" t="s">
        <v>230</v>
      </c>
      <c r="E7" s="152" t="s">
        <v>227</v>
      </c>
      <c r="F7" s="153" t="s">
        <v>226</v>
      </c>
      <c r="G7" s="154">
        <v>43678</v>
      </c>
    </row>
    <row r="8" spans="3:7" ht="48" x14ac:dyDescent="0.2">
      <c r="C8" s="152" t="s">
        <v>235</v>
      </c>
      <c r="D8" s="152" t="s">
        <v>231</v>
      </c>
      <c r="E8" s="152" t="s">
        <v>267</v>
      </c>
      <c r="F8" s="153" t="s">
        <v>226</v>
      </c>
      <c r="G8" s="154">
        <v>43678</v>
      </c>
    </row>
    <row r="9" spans="3:7" ht="36" x14ac:dyDescent="0.2">
      <c r="C9" s="152" t="s">
        <v>269</v>
      </c>
      <c r="D9" s="152" t="s">
        <v>270</v>
      </c>
      <c r="E9" s="152" t="s">
        <v>271</v>
      </c>
      <c r="F9" s="153" t="s">
        <v>272</v>
      </c>
      <c r="G9" s="154">
        <v>44805</v>
      </c>
    </row>
    <row r="10" spans="3:7" x14ac:dyDescent="0.2">
      <c r="C10" s="152"/>
      <c r="D10" s="152"/>
      <c r="E10" s="152"/>
      <c r="F10" s="153"/>
      <c r="G10" s="154"/>
    </row>
    <row r="11" spans="3:7" x14ac:dyDescent="0.2">
      <c r="C11" s="152"/>
      <c r="D11" s="152"/>
      <c r="E11" s="152"/>
      <c r="F11" s="153"/>
      <c r="G11" s="154"/>
    </row>
    <row r="12" spans="3:7" x14ac:dyDescent="0.2">
      <c r="C12" s="152"/>
      <c r="D12" s="152"/>
      <c r="E12" s="152"/>
      <c r="F12" s="153"/>
      <c r="G12" s="154"/>
    </row>
    <row r="13" spans="3:7" x14ac:dyDescent="0.2">
      <c r="C13" s="152"/>
      <c r="D13" s="152"/>
      <c r="E13" s="152"/>
      <c r="F13" s="153"/>
      <c r="G13" s="154"/>
    </row>
    <row r="14" spans="3:7" x14ac:dyDescent="0.2">
      <c r="C14" s="152"/>
      <c r="D14" s="152"/>
      <c r="E14" s="152"/>
      <c r="F14" s="153"/>
      <c r="G14" s="154"/>
    </row>
    <row r="15" spans="3:7" x14ac:dyDescent="0.2">
      <c r="C15" s="152"/>
      <c r="D15" s="152"/>
      <c r="E15" s="152"/>
      <c r="F15" s="153"/>
      <c r="G15" s="154"/>
    </row>
    <row r="16" spans="3:7" x14ac:dyDescent="0.2">
      <c r="C16" s="152"/>
      <c r="D16" s="152"/>
      <c r="E16" s="152"/>
      <c r="F16" s="153"/>
      <c r="G16" s="154"/>
    </row>
    <row r="17" spans="3:7" x14ac:dyDescent="0.2">
      <c r="C17" s="152"/>
      <c r="D17" s="152"/>
      <c r="E17" s="152"/>
      <c r="F17" s="153"/>
      <c r="G17" s="154"/>
    </row>
    <row r="18" spans="3:7" x14ac:dyDescent="0.2">
      <c r="C18" s="152"/>
      <c r="D18" s="152"/>
      <c r="E18" s="152"/>
      <c r="F18" s="153"/>
      <c r="G18" s="154"/>
    </row>
    <row r="19" spans="3:7" x14ac:dyDescent="0.2">
      <c r="C19" s="152"/>
      <c r="D19" s="152"/>
      <c r="E19" s="152"/>
      <c r="F19" s="153"/>
      <c r="G19" s="154"/>
    </row>
    <row r="20" spans="3:7" x14ac:dyDescent="0.2">
      <c r="C20" s="152"/>
      <c r="D20" s="152"/>
      <c r="E20" s="152"/>
      <c r="F20" s="153"/>
      <c r="G20" s="154"/>
    </row>
    <row r="21" spans="3:7" x14ac:dyDescent="0.2">
      <c r="C21" s="152"/>
      <c r="D21" s="152"/>
      <c r="E21" s="152"/>
      <c r="F21" s="153"/>
      <c r="G21" s="154"/>
    </row>
    <row r="22" spans="3:7" x14ac:dyDescent="0.2">
      <c r="C22" s="152"/>
      <c r="D22" s="152"/>
      <c r="E22" s="152"/>
      <c r="F22" s="153"/>
      <c r="G22" s="154"/>
    </row>
    <row r="23" spans="3:7" x14ac:dyDescent="0.2">
      <c r="C23" s="152"/>
      <c r="D23" s="152"/>
      <c r="E23" s="152"/>
      <c r="F23" s="153"/>
      <c r="G23" s="154"/>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9">
    <tabColor theme="7"/>
  </sheetPr>
  <dimension ref="A3:U27"/>
  <sheetViews>
    <sheetView showGridLines="0" zoomScaleNormal="100" workbookViewId="0">
      <selection activeCell="I30" sqref="I30"/>
    </sheetView>
  </sheetViews>
  <sheetFormatPr defaultRowHeight="12" x14ac:dyDescent="0.2"/>
  <cols>
    <col min="1" max="3" width="2.7109375" customWidth="1"/>
    <col min="4" max="4" width="23.85546875" customWidth="1"/>
    <col min="5" max="5" width="8" customWidth="1"/>
    <col min="6" max="6" width="2.7109375" customWidth="1"/>
    <col min="7" max="7" width="24.5703125" customWidth="1"/>
    <col min="9" max="9" width="18.140625" customWidth="1"/>
    <col min="10" max="10" width="17.5703125" customWidth="1"/>
    <col min="14" max="14" width="9.85546875" bestFit="1" customWidth="1"/>
    <col min="16" max="16" width="8.85546875" customWidth="1"/>
    <col min="17" max="17" width="4.140625" customWidth="1"/>
    <col min="20" max="20" width="14.85546875" customWidth="1"/>
  </cols>
  <sheetData>
    <row r="3" spans="1:17" ht="20.25" x14ac:dyDescent="0.3">
      <c r="C3" s="145" t="s">
        <v>189</v>
      </c>
    </row>
    <row r="5" spans="1:17" x14ac:dyDescent="0.2">
      <c r="D5" t="s">
        <v>240</v>
      </c>
      <c r="Q5" s="155" t="s">
        <v>268</v>
      </c>
    </row>
    <row r="6" spans="1:17" x14ac:dyDescent="0.2">
      <c r="Q6" s="156"/>
    </row>
    <row r="8" spans="1:17" x14ac:dyDescent="0.2">
      <c r="D8" s="1" t="str">
        <f>"The maximum price for the new development area '"&amp;'General inputs'!H7&amp;"' is:"</f>
        <v>The maximum price for the new development area 'Karuah' is:</v>
      </c>
      <c r="J8" s="64">
        <f>G19</f>
        <v>18209.098686494668</v>
      </c>
      <c r="K8" t="str">
        <f>"per ET ($"&amp;'General inputs'!$I$40&amp;")."</f>
        <v>per ET ($2020-21).</v>
      </c>
    </row>
    <row r="10" spans="1:17" x14ac:dyDescent="0.2">
      <c r="A10" s="89"/>
      <c r="B10" s="89"/>
      <c r="C10" s="1"/>
      <c r="D10" s="90" t="s">
        <v>101</v>
      </c>
      <c r="E10" s="1"/>
      <c r="F10" s="1"/>
      <c r="G10" s="1"/>
      <c r="H10" s="1"/>
      <c r="J10" s="135">
        <f>IF($J$8&lt;=0,0,IF('General inputs'!$H$42='General inputs'!$L$37,'MP Calculations'!F22,IF('General inputs'!$H$42='General inputs'!$L$38,'MP Calculations'!F22*1000,'MP Calculations'!F22*1000000)))</f>
        <v>0</v>
      </c>
      <c r="K10" s="1" t="s">
        <v>87</v>
      </c>
      <c r="L10" s="1"/>
      <c r="M10" s="1"/>
    </row>
    <row r="12" spans="1:17" x14ac:dyDescent="0.2">
      <c r="G12" s="1"/>
    </row>
    <row r="13" spans="1:17" x14ac:dyDescent="0.2">
      <c r="D13" s="90" t="s">
        <v>190</v>
      </c>
      <c r="G13" s="1"/>
    </row>
    <row r="14" spans="1:17" x14ac:dyDescent="0.2">
      <c r="G14" s="1"/>
    </row>
    <row r="15" spans="1:17" x14ac:dyDescent="0.2">
      <c r="G15" s="1"/>
    </row>
    <row r="17" spans="4:21" x14ac:dyDescent="0.2">
      <c r="D17" t="str">
        <f>"in $, $"&amp;'General inputs'!$I$40&amp;", where:"</f>
        <v>in $, $2020-21, where:</v>
      </c>
    </row>
    <row r="19" spans="4:21" x14ac:dyDescent="0.2">
      <c r="E19" t="s">
        <v>206</v>
      </c>
      <c r="F19" s="30" t="s">
        <v>66</v>
      </c>
      <c r="G19" s="100">
        <f>IF('General inputs'!$H$42='General inputs'!$L$37,'MP Calculations'!C22,IF('General inputs'!$H$42='General inputs'!$L$38,'MP Calculations'!C22*1000,'MP Calculations'!C22*1000000))</f>
        <v>18209.098686494668</v>
      </c>
      <c r="H19" s="30" t="s">
        <v>66</v>
      </c>
      <c r="I19" s="148" t="s">
        <v>241</v>
      </c>
      <c r="J19" s="1"/>
      <c r="K19" s="1"/>
      <c r="L19" s="1"/>
      <c r="M19" s="1"/>
      <c r="N19" s="1"/>
      <c r="O19" s="1"/>
      <c r="P19" s="1"/>
      <c r="Q19" s="1"/>
      <c r="R19" s="1"/>
      <c r="S19" s="1"/>
      <c r="T19" s="1"/>
      <c r="U19" s="1"/>
    </row>
    <row r="20" spans="4:21" ht="13.5" x14ac:dyDescent="0.25">
      <c r="E20" t="s">
        <v>70</v>
      </c>
      <c r="F20" s="30" t="s">
        <v>66</v>
      </c>
      <c r="G20" s="100">
        <f>IF('General inputs'!$H$42='General inputs'!$L$37,'MP Calculations'!H20,IF('General inputs'!$H$42='General inputs'!$L$38,'MP Calculations'!H20*1000,'MP Calculations'!H20*1000000))</f>
        <v>0</v>
      </c>
      <c r="H20" s="30" t="s">
        <v>66</v>
      </c>
      <c r="I20" s="1" t="s">
        <v>169</v>
      </c>
      <c r="J20" s="1"/>
      <c r="K20" s="1"/>
      <c r="L20" s="1"/>
      <c r="M20" s="1"/>
      <c r="N20" s="1"/>
      <c r="O20" s="1"/>
      <c r="P20" s="1"/>
      <c r="Q20" s="1"/>
      <c r="R20" s="1"/>
      <c r="S20" s="1"/>
      <c r="T20" s="1"/>
      <c r="U20" s="1"/>
    </row>
    <row r="21" spans="4:21" ht="13.5" x14ac:dyDescent="0.25">
      <c r="E21" t="s">
        <v>71</v>
      </c>
      <c r="F21" s="30" t="s">
        <v>66</v>
      </c>
      <c r="G21" s="100">
        <f>IF('General inputs'!$H$42='General inputs'!$L$37,SUM('MP Calculations'!I20:K20),IF('General inputs'!$H$42='General inputs'!$L$38,SUM('MP Calculations'!I20:K20)*1000,SUM('MP Calculations'!I20:K20)*1000000))</f>
        <v>33510287.227378257</v>
      </c>
      <c r="H21" s="30" t="s">
        <v>66</v>
      </c>
      <c r="I21" s="1" t="s">
        <v>170</v>
      </c>
      <c r="J21" s="1"/>
      <c r="K21" s="1"/>
      <c r="L21" s="1"/>
      <c r="M21" s="1"/>
      <c r="N21" s="1"/>
      <c r="O21" s="1"/>
      <c r="P21" s="1"/>
      <c r="Q21" s="1"/>
      <c r="R21" s="1"/>
      <c r="S21" s="1"/>
      <c r="T21" s="1"/>
      <c r="U21" s="1"/>
    </row>
    <row r="22" spans="4:21" ht="13.5" x14ac:dyDescent="0.25">
      <c r="E22" t="s">
        <v>264</v>
      </c>
      <c r="F22" s="30" t="s">
        <v>66</v>
      </c>
      <c r="G22" s="63">
        <f>'MP Calculations'!H21</f>
        <v>2335.6096074310449</v>
      </c>
      <c r="H22" s="30" t="s">
        <v>66</v>
      </c>
      <c r="I22" s="146" t="s">
        <v>171</v>
      </c>
      <c r="J22" s="147"/>
      <c r="K22" s="147"/>
      <c r="L22" s="147"/>
      <c r="M22" s="147"/>
      <c r="N22" s="147"/>
      <c r="O22" s="147"/>
      <c r="P22" s="147"/>
      <c r="Q22" s="147"/>
      <c r="R22" s="147"/>
      <c r="S22" s="147"/>
      <c r="T22" s="147"/>
      <c r="U22" s="147"/>
    </row>
    <row r="23" spans="4:21" ht="13.5" x14ac:dyDescent="0.25">
      <c r="E23" t="s">
        <v>265</v>
      </c>
      <c r="F23" s="30" t="s">
        <v>66</v>
      </c>
      <c r="G23" s="63">
        <f>'MP Calculations'!J21</f>
        <v>2172.2158843715429</v>
      </c>
      <c r="H23" s="30" t="s">
        <v>66</v>
      </c>
      <c r="I23" s="146" t="s">
        <v>172</v>
      </c>
      <c r="J23" s="147"/>
      <c r="K23" s="147"/>
      <c r="L23" s="147"/>
      <c r="M23" s="147"/>
      <c r="N23" s="147"/>
      <c r="O23" s="147"/>
      <c r="P23" s="147"/>
      <c r="Q23" s="147"/>
      <c r="R23" s="147"/>
      <c r="S23" s="147"/>
      <c r="T23" s="147"/>
      <c r="U23" s="147"/>
    </row>
    <row r="24" spans="4:21" ht="13.5" x14ac:dyDescent="0.25">
      <c r="E24" t="s">
        <v>266</v>
      </c>
      <c r="F24" s="30" t="s">
        <v>66</v>
      </c>
      <c r="G24" s="63">
        <f>'MP Calculations'!L21</f>
        <v>1355.010614450591</v>
      </c>
      <c r="H24" s="30" t="s">
        <v>66</v>
      </c>
      <c r="I24" s="146" t="s">
        <v>173</v>
      </c>
      <c r="J24" s="147"/>
      <c r="K24" s="147"/>
      <c r="L24" s="147"/>
      <c r="M24" s="147"/>
      <c r="N24" s="147"/>
      <c r="O24" s="147"/>
      <c r="P24" s="147"/>
      <c r="Q24" s="147"/>
      <c r="R24" s="147"/>
      <c r="S24" s="147"/>
      <c r="T24" s="147"/>
      <c r="U24" s="147"/>
    </row>
    <row r="25" spans="4:21" ht="13.5" x14ac:dyDescent="0.25">
      <c r="E25" t="s">
        <v>72</v>
      </c>
      <c r="F25" s="30" t="s">
        <v>66</v>
      </c>
      <c r="G25" s="100">
        <f>'MP Calculations'!R30</f>
        <v>9675401.2854368798</v>
      </c>
      <c r="H25" s="30" t="s">
        <v>66</v>
      </c>
      <c r="I25" s="1" t="s">
        <v>174</v>
      </c>
      <c r="J25" s="1"/>
      <c r="K25" s="1"/>
      <c r="L25" s="1"/>
      <c r="M25" s="1"/>
      <c r="N25" s="1"/>
      <c r="O25" s="1"/>
      <c r="P25" s="1"/>
      <c r="Q25" s="1"/>
      <c r="R25" s="1"/>
      <c r="S25" s="1"/>
      <c r="T25" s="1"/>
      <c r="U25" s="1"/>
    </row>
    <row r="26" spans="4:21" ht="13.5" x14ac:dyDescent="0.25">
      <c r="E26" t="s">
        <v>73</v>
      </c>
      <c r="F26" s="30" t="s">
        <v>66</v>
      </c>
      <c r="G26" s="100">
        <f>'MP Calculations'!U30</f>
        <v>13445478.460474893</v>
      </c>
      <c r="H26" s="30" t="s">
        <v>66</v>
      </c>
      <c r="I26" s="1" t="s">
        <v>175</v>
      </c>
      <c r="J26" s="1"/>
      <c r="K26" s="1"/>
      <c r="L26" s="1"/>
      <c r="M26" s="1"/>
      <c r="N26" s="1"/>
      <c r="O26" s="1"/>
      <c r="P26" s="1"/>
      <c r="Q26" s="1"/>
      <c r="R26" s="1"/>
      <c r="S26" s="1"/>
      <c r="T26" s="1"/>
      <c r="U26" s="1"/>
    </row>
    <row r="27" spans="4:21" x14ac:dyDescent="0.2">
      <c r="E27" t="s">
        <v>74</v>
      </c>
      <c r="F27" s="30" t="s">
        <v>66</v>
      </c>
      <c r="G27" s="26" t="str">
        <f>INDEX('MP Calculations'!$D$40:$D$130,MATCH('General inputs'!$H$38-1,'MP Calculations'!C40:C130))</f>
        <v>2051-52</v>
      </c>
      <c r="H27" s="30" t="s">
        <v>66</v>
      </c>
      <c r="I27" s="1" t="s">
        <v>263</v>
      </c>
      <c r="J27" s="1"/>
      <c r="K27" s="1"/>
      <c r="L27" s="1"/>
      <c r="M27" s="1"/>
      <c r="N27" s="1"/>
      <c r="O27" s="1"/>
      <c r="P27" s="1"/>
      <c r="Q27" s="1"/>
      <c r="R27" s="1"/>
      <c r="S27" s="1"/>
      <c r="T27" s="1"/>
      <c r="U27" s="1"/>
    </row>
  </sheetData>
  <hyperlinks>
    <hyperlink ref="Q5" r:id="rId1" display="https://www.ipart.nsw.gov.au/Home/Industries/Water/Reviews/Metro-Pricing/Developer-charges-and-backlog-sewerage-charges-for-metropolitan-water-agencies-2018" xr:uid="{77BFD019-0E73-4FC5-8846-946DCAF6FC3D}"/>
  </hyperlinks>
  <pageMargins left="0.7" right="0.7" top="0.75" bottom="0.75" header="0.3" footer="0.3"/>
  <pageSetup paperSize="9" orientation="portrait" horizontalDpi="200" verticalDpi="200" r:id="rId2"/>
  <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2">
    <tabColor theme="7"/>
  </sheetPr>
  <dimension ref="A1:AA131"/>
  <sheetViews>
    <sheetView showGridLines="0" tabSelected="1" zoomScaleNormal="100" workbookViewId="0">
      <selection activeCell="E26" sqref="E26"/>
    </sheetView>
  </sheetViews>
  <sheetFormatPr defaultRowHeight="12" x14ac:dyDescent="0.2"/>
  <cols>
    <col min="1" max="1" width="2.7109375" customWidth="1"/>
    <col min="2" max="2" width="4.28515625" customWidth="1"/>
    <col min="3" max="3" width="20.140625" customWidth="1"/>
    <col min="4" max="4" width="21.5703125" customWidth="1"/>
    <col min="5" max="5" width="28.140625" customWidth="1"/>
    <col min="6" max="8" width="15.7109375" customWidth="1"/>
    <col min="9" max="9" width="2.7109375" customWidth="1"/>
    <col min="10" max="15" width="15.7109375" customWidth="1"/>
    <col min="16" max="16" width="2.7109375" customWidth="1"/>
    <col min="17" max="18" width="15.7109375" customWidth="1"/>
    <col min="19" max="19" width="2.7109375" customWidth="1"/>
    <col min="20" max="21" width="15.7109375" customWidth="1"/>
    <col min="22" max="22" width="2.7109375" customWidth="1"/>
    <col min="23" max="23" width="15.7109375" customWidth="1"/>
  </cols>
  <sheetData>
    <row r="1" spans="1:11" x14ac:dyDescent="0.2">
      <c r="A1" t="s">
        <v>61</v>
      </c>
    </row>
    <row r="3" spans="1:11" ht="20.25" x14ac:dyDescent="0.3">
      <c r="C3" s="50" t="s">
        <v>199</v>
      </c>
    </row>
    <row r="6" spans="1:11" ht="15.75" x14ac:dyDescent="0.25">
      <c r="C6" s="2" t="s">
        <v>34</v>
      </c>
      <c r="E6" s="35"/>
    </row>
    <row r="7" spans="1:11" x14ac:dyDescent="0.2">
      <c r="B7" s="44"/>
      <c r="C7" s="34"/>
      <c r="D7" s="34"/>
      <c r="E7" s="34"/>
      <c r="F7" s="34"/>
      <c r="G7" s="34"/>
      <c r="H7" s="34"/>
      <c r="I7" s="34"/>
      <c r="J7" s="34"/>
      <c r="K7" s="45"/>
    </row>
    <row r="8" spans="1:11" x14ac:dyDescent="0.2">
      <c r="B8" s="46"/>
      <c r="J8" s="26" t="s">
        <v>35</v>
      </c>
      <c r="K8" s="47"/>
    </row>
    <row r="9" spans="1:11" x14ac:dyDescent="0.2">
      <c r="A9" s="52">
        <v>1</v>
      </c>
      <c r="B9" s="46"/>
      <c r="C9" t="str">
        <f>"Table "&amp;A9&amp;":  Calculation of maximum price ("&amp;'General inputs'!H42&amp;", $"&amp;'General inputs'!I40&amp;")"</f>
        <v>Table 1:  Calculation of maximum price ($, $2020-21)</v>
      </c>
      <c r="J9">
        <f>ROW(C17)</f>
        <v>17</v>
      </c>
      <c r="K9" s="47"/>
    </row>
    <row r="10" spans="1:11" x14ac:dyDescent="0.2">
      <c r="A10" s="70">
        <f>A9+1</f>
        <v>2</v>
      </c>
      <c r="B10" s="46"/>
      <c r="C10" t="str">
        <f>"Table "&amp;A10&amp;":  Key variables used in maximum price calculation ("&amp;'General inputs'!H42&amp;", $"&amp;'General inputs'!I40&amp;")"</f>
        <v>Table 2:  Key variables used in maximum price calculation ($, $2020-21)</v>
      </c>
      <c r="J10">
        <f>ROW(C27)</f>
        <v>27</v>
      </c>
      <c r="K10" s="47"/>
    </row>
    <row r="11" spans="1:11" x14ac:dyDescent="0.2">
      <c r="A11" s="70">
        <f>A10+1</f>
        <v>3</v>
      </c>
      <c r="B11" s="46"/>
      <c r="C11" t="str">
        <f>"Table "&amp;A11&amp;":  Annual calculation over analysis horizon ("&amp;'General inputs'!H42&amp;", $"&amp;'General inputs'!I40&amp;")"</f>
        <v>Table 3:  Annual calculation over analysis horizon ($, $2020-21)</v>
      </c>
      <c r="J11">
        <f>ROW(C36)</f>
        <v>36</v>
      </c>
      <c r="K11" s="47"/>
    </row>
    <row r="12" spans="1:11" x14ac:dyDescent="0.2">
      <c r="B12" s="48"/>
      <c r="C12" s="35"/>
      <c r="D12" s="35"/>
      <c r="E12" s="35"/>
      <c r="F12" s="35"/>
      <c r="G12" s="35"/>
      <c r="H12" s="35"/>
      <c r="I12" s="35"/>
      <c r="J12" s="35"/>
      <c r="K12" s="49"/>
    </row>
    <row r="13" spans="1:11" x14ac:dyDescent="0.2">
      <c r="E13" s="34"/>
    </row>
    <row r="14" spans="1:11" x14ac:dyDescent="0.2">
      <c r="B14" s="104" t="str">
        <f>"Note:  an input is required in "&amp;ADDRESS(ROW($G$22),COLUMN($G$22))&amp;" to incorporate the Headwork costs per ET into the maximum price."</f>
        <v>Note:  an input is required in $G$22 to incorporate the Headwork costs per ET into the maximum price.</v>
      </c>
    </row>
    <row r="15" spans="1:11" x14ac:dyDescent="0.2">
      <c r="B15" s="104" t="str">
        <f>"Note:  an input is required in "&amp;ADDRESS(ROW($F$22),COLUMN($F$22))&amp;" to incorporate the Scheme cost allocation per ET into the maximum price."</f>
        <v>Note:  an input is required in $F$22 to incorporate the Scheme cost allocation per ET into the maximum price.</v>
      </c>
    </row>
    <row r="17" spans="2:22" ht="18" x14ac:dyDescent="0.25">
      <c r="C17" s="69" t="str">
        <f>C9</f>
        <v>Table 1:  Calculation of maximum price ($, $2020-21)</v>
      </c>
      <c r="E17" s="35"/>
    </row>
    <row r="18" spans="2:22" x14ac:dyDescent="0.2">
      <c r="B18" s="44"/>
      <c r="C18" s="113"/>
      <c r="D18" s="102"/>
      <c r="E18" s="102"/>
      <c r="F18" s="113"/>
      <c r="G18" s="113"/>
      <c r="H18" s="113"/>
      <c r="I18" s="102"/>
      <c r="J18" s="113"/>
      <c r="K18" s="113"/>
      <c r="L18" s="34"/>
      <c r="M18" s="45"/>
    </row>
    <row r="19" spans="2:22" ht="48" x14ac:dyDescent="0.2">
      <c r="B19" s="46"/>
      <c r="C19" s="40" t="s">
        <v>200</v>
      </c>
      <c r="F19" s="120" t="s">
        <v>148</v>
      </c>
      <c r="G19" s="120" t="s">
        <v>218</v>
      </c>
      <c r="H19" s="119" t="s">
        <v>132</v>
      </c>
      <c r="I19" s="121"/>
      <c r="J19" s="119" t="s">
        <v>133</v>
      </c>
      <c r="K19" s="119" t="s">
        <v>134</v>
      </c>
      <c r="L19" s="119" t="s">
        <v>150</v>
      </c>
      <c r="M19" s="47"/>
    </row>
    <row r="20" spans="2:22" x14ac:dyDescent="0.2">
      <c r="B20" s="46"/>
      <c r="E20" s="6" t="s">
        <v>147</v>
      </c>
      <c r="H20" s="122">
        <f>K30</f>
        <v>0</v>
      </c>
      <c r="I20" s="124"/>
      <c r="J20" s="125">
        <f>M30</f>
        <v>30734462.010778401</v>
      </c>
      <c r="K20" s="125">
        <f>O30</f>
        <v>2775825.2165998556</v>
      </c>
      <c r="L20" s="122">
        <f>R30-U30</f>
        <v>-3770077.1750380136</v>
      </c>
      <c r="M20" s="47"/>
    </row>
    <row r="21" spans="2:22" x14ac:dyDescent="0.2">
      <c r="B21" s="46"/>
      <c r="E21" s="6" t="s">
        <v>21</v>
      </c>
      <c r="F21" s="35"/>
      <c r="H21" s="122">
        <f>F30</f>
        <v>2335.6096074310449</v>
      </c>
      <c r="I21" s="124"/>
      <c r="J21" s="125">
        <f>G30</f>
        <v>2172.2158843715429</v>
      </c>
      <c r="K21" s="125">
        <f>G30</f>
        <v>2172.2158843715429</v>
      </c>
      <c r="L21" s="122">
        <f>H30</f>
        <v>1355.010614450591</v>
      </c>
      <c r="M21" s="47"/>
    </row>
    <row r="22" spans="2:22" ht="12" customHeight="1" x14ac:dyDescent="0.2">
      <c r="B22" s="46"/>
      <c r="C22" s="243">
        <f>IF(SUM(F22:K22,-L22)&lt;0,0,SUM(F22:K22,-L22))</f>
        <v>18209.098686494668</v>
      </c>
      <c r="E22" s="6" t="s">
        <v>149</v>
      </c>
      <c r="F22" s="123"/>
      <c r="G22" s="123"/>
      <c r="H22" s="75">
        <f>H20/H21</f>
        <v>0</v>
      </c>
      <c r="I22" s="127"/>
      <c r="J22" s="126">
        <f>J20/J21</f>
        <v>14148.898473629557</v>
      </c>
      <c r="K22" s="126">
        <f>K20/K21</f>
        <v>1277.8772296856428</v>
      </c>
      <c r="L22" s="75">
        <f>L20/L21</f>
        <v>-2782.3229831794688</v>
      </c>
      <c r="M22" s="47"/>
    </row>
    <row r="23" spans="2:22" x14ac:dyDescent="0.2">
      <c r="B23" s="48"/>
      <c r="C23" s="51"/>
      <c r="D23" s="35"/>
      <c r="E23" s="35"/>
      <c r="F23" s="35"/>
      <c r="G23" s="35"/>
      <c r="H23" s="35"/>
      <c r="I23" s="35"/>
      <c r="J23" s="35"/>
      <c r="K23" s="35"/>
      <c r="L23" s="35"/>
      <c r="M23" s="49"/>
    </row>
    <row r="24" spans="2:22" x14ac:dyDescent="0.2">
      <c r="C24" s="188"/>
      <c r="D24" s="188"/>
      <c r="E24" s="188"/>
      <c r="K24" s="63"/>
    </row>
    <row r="25" spans="2:22" x14ac:dyDescent="0.2">
      <c r="C25" s="179"/>
      <c r="D25" s="188"/>
      <c r="E25" s="188"/>
    </row>
    <row r="27" spans="2:22" ht="18" x14ac:dyDescent="0.25">
      <c r="C27" s="69" t="str">
        <f>C10</f>
        <v>Table 2:  Key variables used in maximum price calculation ($, $2020-21)</v>
      </c>
      <c r="D27" s="72"/>
      <c r="H27" s="63"/>
      <c r="I27" s="63"/>
      <c r="J27" s="63"/>
    </row>
    <row r="28" spans="2:22" ht="18" x14ac:dyDescent="0.25">
      <c r="B28" s="44"/>
      <c r="C28" s="73"/>
      <c r="D28" s="74"/>
      <c r="E28" s="34"/>
      <c r="F28" s="34"/>
      <c r="G28" s="34"/>
      <c r="H28" s="197"/>
      <c r="I28" s="197"/>
      <c r="J28" s="197"/>
      <c r="K28" s="34"/>
      <c r="L28" s="34"/>
      <c r="M28" s="34"/>
      <c r="N28" s="34"/>
      <c r="O28" s="34"/>
      <c r="P28" s="34"/>
      <c r="Q28" s="34"/>
      <c r="R28" s="34"/>
      <c r="S28" s="34"/>
      <c r="T28" s="34"/>
      <c r="U28" s="34"/>
      <c r="V28" s="45"/>
    </row>
    <row r="29" spans="2:22" ht="96" x14ac:dyDescent="0.2">
      <c r="B29" s="46"/>
      <c r="E29" s="128" t="s">
        <v>33</v>
      </c>
      <c r="F29" s="128" t="s">
        <v>151</v>
      </c>
      <c r="G29" s="128" t="s">
        <v>152</v>
      </c>
      <c r="H29" s="128" t="s">
        <v>153</v>
      </c>
      <c r="I29" s="129"/>
      <c r="J29" s="129"/>
      <c r="K29" s="128" t="s">
        <v>164</v>
      </c>
      <c r="L29" s="129"/>
      <c r="M29" s="128" t="s">
        <v>165</v>
      </c>
      <c r="N29" s="129"/>
      <c r="O29" s="128" t="s">
        <v>166</v>
      </c>
      <c r="P29" s="129"/>
      <c r="Q29" s="129"/>
      <c r="R29" s="128" t="s">
        <v>168</v>
      </c>
      <c r="U29" s="128" t="s">
        <v>154</v>
      </c>
      <c r="V29" s="47"/>
    </row>
    <row r="30" spans="2:22" x14ac:dyDescent="0.2">
      <c r="B30" s="46"/>
      <c r="E30" s="178">
        <f>SUM(E40:E130)</f>
        <v>3228.982197202718</v>
      </c>
      <c r="F30" s="75">
        <f t="shared" ref="F30:H30" si="0">SUM(F40:F130)</f>
        <v>2335.6096074310449</v>
      </c>
      <c r="G30" s="75">
        <f t="shared" si="0"/>
        <v>2172.2158843715429</v>
      </c>
      <c r="H30" s="71">
        <f t="shared" si="0"/>
        <v>1355.010614450591</v>
      </c>
      <c r="K30" s="75">
        <f>K40</f>
        <v>0</v>
      </c>
      <c r="M30" s="75">
        <f>SUM(M40:M130)</f>
        <v>30734462.010778401</v>
      </c>
      <c r="O30" s="75">
        <f>SUM(O40:O130)</f>
        <v>2775825.2165998556</v>
      </c>
      <c r="R30" s="75">
        <f>SUM(R40:R130)</f>
        <v>9675401.2854368798</v>
      </c>
      <c r="U30" s="75">
        <f>SUM(U40:U130)</f>
        <v>13445478.460474893</v>
      </c>
      <c r="V30" s="47"/>
    </row>
    <row r="31" spans="2:22" x14ac:dyDescent="0.2">
      <c r="B31" s="48"/>
      <c r="C31" s="35"/>
      <c r="D31" s="35"/>
      <c r="E31" s="35"/>
      <c r="F31" s="35"/>
      <c r="G31" s="35"/>
      <c r="H31" s="35"/>
      <c r="I31" s="35"/>
      <c r="J31" s="35" t="s">
        <v>429</v>
      </c>
      <c r="K31" s="241">
        <f>K30-'Pre-1996 assets'!$Q$3103</f>
        <v>0</v>
      </c>
      <c r="L31" s="35"/>
      <c r="M31" s="241">
        <f>M30-'Post-1996 commissioned assets'!$Q$2530</f>
        <v>0</v>
      </c>
      <c r="N31" s="35"/>
      <c r="O31" s="241">
        <f>O30-'Uncommissioned assets'!$Q$29</f>
        <v>0</v>
      </c>
      <c r="P31" s="35"/>
      <c r="Q31" s="35"/>
      <c r="R31" s="35"/>
      <c r="S31" s="35"/>
      <c r="T31" s="35"/>
      <c r="U31" s="35"/>
      <c r="V31" s="49"/>
    </row>
    <row r="34" spans="2:27" x14ac:dyDescent="0.2">
      <c r="B34" s="104" t="str">
        <f>"Note:  inputs are required in "&amp;'Reduction amount'!D17&amp;" and "&amp;'Reduction amount'!D18&amp;" to calculate the 'Reduction amount'."</f>
        <v>Note:  inputs are required in $Q$67:$Q$96 and $T$67:$T$96 to calculate the 'Reduction amount'.</v>
      </c>
    </row>
    <row r="36" spans="2:27" ht="18" x14ac:dyDescent="0.25">
      <c r="C36" s="69" t="str">
        <f>C11</f>
        <v>Table 3:  Annual calculation over analysis horizon ($, $2020-21)</v>
      </c>
      <c r="D36" s="114"/>
      <c r="E36" s="114"/>
      <c r="F36" s="114"/>
      <c r="G36" s="114"/>
      <c r="H36" s="114"/>
      <c r="I36" s="114"/>
      <c r="J36" s="199"/>
      <c r="K36" s="114"/>
      <c r="L36" s="114"/>
      <c r="M36" s="114"/>
      <c r="N36" s="114"/>
      <c r="O36" s="114"/>
      <c r="P36" s="1"/>
      <c r="Q36" s="114"/>
      <c r="R36" s="114"/>
      <c r="S36" s="1"/>
      <c r="T36" s="114"/>
      <c r="U36" s="114"/>
    </row>
    <row r="37" spans="2:27" ht="18" x14ac:dyDescent="0.25">
      <c r="B37" s="44"/>
      <c r="C37" s="73"/>
      <c r="D37" s="113"/>
      <c r="E37" s="113"/>
      <c r="F37" s="113"/>
      <c r="G37" s="113"/>
      <c r="H37" s="113"/>
      <c r="I37" s="113"/>
      <c r="J37" s="198"/>
      <c r="K37" s="198"/>
      <c r="L37" s="198"/>
      <c r="M37" s="198"/>
      <c r="N37" s="34"/>
      <c r="O37" s="34"/>
      <c r="P37" s="34"/>
      <c r="Q37" s="115" t="str">
        <f>IF(COUNT(Q40:Q130)&lt;&gt;'General inputs'!H38,"Data required in input range "&amp;'Reduction amount'!D17,"OK")</f>
        <v>OK</v>
      </c>
      <c r="R37" s="102"/>
      <c r="S37" s="34"/>
      <c r="T37" s="115" t="str">
        <f>IF(COUNT(T40:T130)&lt;&gt;'General inputs'!H38,"Data required in input range "&amp;'Reduction amount'!D18,"OK")</f>
        <v>OK</v>
      </c>
      <c r="U37" s="34"/>
      <c r="V37" s="45"/>
    </row>
    <row r="38" spans="2:27" ht="18" x14ac:dyDescent="0.25">
      <c r="B38" s="46"/>
      <c r="C38" s="69"/>
      <c r="D38" s="114"/>
      <c r="E38" s="117" t="s">
        <v>143</v>
      </c>
      <c r="F38" s="114"/>
      <c r="G38" s="114"/>
      <c r="H38" s="114"/>
      <c r="I38" s="114"/>
      <c r="J38" s="117" t="s">
        <v>144</v>
      </c>
      <c r="N38" s="62" t="s">
        <v>277</v>
      </c>
      <c r="O38" s="62"/>
      <c r="Q38" s="117" t="s">
        <v>145</v>
      </c>
      <c r="R38" s="103"/>
      <c r="T38" s="117" t="s">
        <v>146</v>
      </c>
      <c r="V38" s="47"/>
    </row>
    <row r="39" spans="2:27" ht="84.75" x14ac:dyDescent="0.25">
      <c r="B39" s="46"/>
      <c r="C39" s="69"/>
      <c r="D39" s="136" t="s">
        <v>22</v>
      </c>
      <c r="E39" s="116" t="s">
        <v>98</v>
      </c>
      <c r="F39" s="116" t="s">
        <v>162</v>
      </c>
      <c r="G39" s="116" t="s">
        <v>161</v>
      </c>
      <c r="H39" s="24" t="s">
        <v>163</v>
      </c>
      <c r="I39" s="30"/>
      <c r="J39" s="24" t="s">
        <v>135</v>
      </c>
      <c r="K39" s="116" t="s">
        <v>160</v>
      </c>
      <c r="L39" s="24" t="s">
        <v>136</v>
      </c>
      <c r="M39" s="24" t="s">
        <v>159</v>
      </c>
      <c r="N39" s="24" t="s">
        <v>236</v>
      </c>
      <c r="O39" s="24" t="s">
        <v>237</v>
      </c>
      <c r="P39" s="30"/>
      <c r="Q39" s="24" t="s">
        <v>157</v>
      </c>
      <c r="R39" s="24" t="s">
        <v>155</v>
      </c>
      <c r="S39" s="118"/>
      <c r="T39" s="24" t="s">
        <v>158</v>
      </c>
      <c r="U39" s="24" t="s">
        <v>156</v>
      </c>
      <c r="V39" s="47"/>
    </row>
    <row r="40" spans="2:27" ht="12.75" thickBot="1" x14ac:dyDescent="0.25">
      <c r="B40" s="46"/>
      <c r="C40" s="26">
        <f>IF(D40='General inputs'!$I$16,0,IF(D40&lt;'General inputs'!$I$16,C41-1,C39+1))</f>
        <v>-27</v>
      </c>
      <c r="D40" s="137" t="str">
        <f>RIGHT(YEAR('General inputs'!$H$24),4)&amp;"-"&amp;RIGHT(YEAR('General inputs'!H24),2)+1</f>
        <v>1995-96</v>
      </c>
      <c r="E40" s="77">
        <f>IF(LEFT(D40,4)*1&gt;LEFT('General inputs'!$I$16,4)+'General inputs'!$H$38-1,"",'ET inputs'!D12)</f>
        <v>4.2260480285979698</v>
      </c>
      <c r="F40" s="77">
        <f>IF(LEFT(D40,4)*1&gt;LEFT('General inputs'!$I$16,4)+'General inputs'!$H$38-1,"",E40/(1+'General inputs'!$H$30)^C40)</f>
        <v>9.3872740229361007</v>
      </c>
      <c r="G40" s="77">
        <f>IF(LEFT(D40,4)*1&gt;LEFT('General inputs'!$I$16,4)+'General inputs'!$H$38-1,"",E40/(1+'General inputs'!$H$32)^C40)</f>
        <v>12.834023804117678</v>
      </c>
      <c r="H40" s="76" t="str">
        <f>IF(LEFT(D40,4)*1&lt;LEFT('General inputs'!$I$16,4)*1,"",IF(LEFT(D40,4)*1&gt;LEFT('General inputs'!$I$16,4)+'General inputs'!$H$38-1,"",E40/(1+'General inputs'!$H$34)^C40))</f>
        <v/>
      </c>
      <c r="J40" s="77">
        <f>'Pre-1996 assets'!P38</f>
        <v>0</v>
      </c>
      <c r="K40" s="77">
        <f>J40/(1+'General inputs'!$H$30)^C40</f>
        <v>0</v>
      </c>
      <c r="L40" s="138">
        <f>IF(LEFT(D40,4)*1&gt;LEFT('General inputs'!$I$18,4)*1,"",SUMIF('Post-1996 commissioned assets'!$F$22:$F$2529,$D40,'Post-1996 commissioned assets'!$P$22:$P$2529))</f>
        <v>0</v>
      </c>
      <c r="M40" s="138">
        <f>IF(L40="","",L40/(1+'General inputs'!$H$32)^C40)</f>
        <v>0</v>
      </c>
      <c r="N40" s="176"/>
      <c r="O40" s="176" t="str">
        <f>IF(N40="","",N40/(1+'General inputs'!$H$32)^C40)</f>
        <v/>
      </c>
      <c r="Q40" s="32"/>
      <c r="R40" s="76" t="str">
        <f>IF(OR(LEFT(D40,4)*1&lt;LEFT('General inputs'!$I$16,4)*1,LEFT(D40,4)*1&gt;LEFT('General inputs'!$I$16,4)+'General inputs'!$H$38-1),"",Q40/(1+'General inputs'!$H$34)^C40)</f>
        <v/>
      </c>
      <c r="T40" s="32"/>
      <c r="U40" s="76" t="str">
        <f>IF(OR(LEFT(D40,4)*1&lt;LEFT('General inputs'!$I$16,4)*1,LEFT(D40,4)*1&gt;LEFT('General inputs'!$I$16,4)+'General inputs'!$H$38-1),"",T40/(1+'General inputs'!$H$34)^C40)</f>
        <v/>
      </c>
      <c r="V40" s="47"/>
      <c r="X40" s="43"/>
      <c r="Y40" s="43"/>
      <c r="Z40" s="43"/>
      <c r="AA40" s="43"/>
    </row>
    <row r="41" spans="2:27" ht="12.75" thickTop="1" x14ac:dyDescent="0.2">
      <c r="B41" s="46"/>
      <c r="C41" s="26">
        <f>IF(D41='General inputs'!$I$16,0,IF(D41&lt;'General inputs'!$I$16,C42-1,C40+1))</f>
        <v>-26</v>
      </c>
      <c r="D41" s="26" t="str">
        <f>LEFT(D40,4)+1&amp;"-"&amp;RIGHT(D40,2)+1</f>
        <v>1996-97</v>
      </c>
      <c r="E41" s="76">
        <f>IF(LEFT(D41,4)*1&gt;LEFT('General inputs'!$I$16,4)+'General inputs'!$H$38-1,"",'ET inputs'!D13)</f>
        <v>8.9263769753493989</v>
      </c>
      <c r="F41" s="76">
        <f>IF(LEFT(D41,4)*1&gt;LEFT('General inputs'!$I$16,4)+'General inputs'!$H$38-1,"",E41/(1+'General inputs'!$H$30)^C41)</f>
        <v>19.250546635842912</v>
      </c>
      <c r="G41" s="76">
        <f>IF(LEFT(D41,4)*1&gt;LEFT('General inputs'!$I$16,4)+'General inputs'!$H$38-1,"",E41/(1+'General inputs'!$H$32)^C41)</f>
        <v>26.015724022767529</v>
      </c>
      <c r="H41" s="76" t="str">
        <f>IF(LEFT(D41,4)*1&lt;LEFT('General inputs'!$I$16,4)*1,"",IF(LEFT(D41,4)*1&gt;LEFT('General inputs'!$I$16,4)+'General inputs'!$H$38-1,"",E41/(1+'General inputs'!$H$34)^C41))</f>
        <v/>
      </c>
      <c r="J41" s="93"/>
      <c r="K41" s="93"/>
      <c r="L41" s="76">
        <f>IF(LEFT(D41,4)*1&gt;LEFT('General inputs'!$I$18,4)*1,"",SUMIF('Post-1996 commissioned assets'!$F$22:$F$2529,$D41,'Post-1996 commissioned assets'!$P$22:$P$2529))</f>
        <v>0</v>
      </c>
      <c r="M41" s="76">
        <f>IF(L41="","",L41/(1+'General inputs'!$H$32)^C41)</f>
        <v>0</v>
      </c>
      <c r="N41" s="177"/>
      <c r="O41" s="177" t="str">
        <f>IF(N41="","",N41/(1+'General inputs'!$H$32)^C41)</f>
        <v/>
      </c>
      <c r="Q41" s="32"/>
      <c r="R41" s="76" t="str">
        <f>IF(OR(LEFT(D41,4)*1&lt;LEFT('General inputs'!$I$16,4)*1,LEFT(D41,4)*1&gt;LEFT('General inputs'!$I$16,4)+'General inputs'!$H$38-1),"",Q41/(1+'General inputs'!$H$34)^C41)</f>
        <v/>
      </c>
      <c r="T41" s="32"/>
      <c r="U41" s="76" t="str">
        <f>IF(OR(LEFT(D41,4)*1&lt;LEFT('General inputs'!$I$16,4)*1,LEFT(D41,4)*1&gt;LEFT('General inputs'!$I$16,4)+'General inputs'!$H$38-1),"",T41/(1+'General inputs'!$H$34)^C41)</f>
        <v/>
      </c>
      <c r="V41" s="47"/>
    </row>
    <row r="42" spans="2:27" x14ac:dyDescent="0.2">
      <c r="B42" s="46"/>
      <c r="C42" s="26">
        <f>IF(D42='General inputs'!$I$16,0,IF(D42&lt;'General inputs'!$I$16,C43-1,C41+1))</f>
        <v>-25</v>
      </c>
      <c r="D42" s="26" t="str">
        <f t="shared" ref="D42:D100" si="1">LEFT(D41,4)+1&amp;"-"&amp;RIGHT(D41,2)+1</f>
        <v>1997-98</v>
      </c>
      <c r="E42" s="76">
        <f>IF(LEFT(D42,4)*1&gt;LEFT('General inputs'!$I$16,4)+'General inputs'!$H$38-1,"",'ET inputs'!D14)</f>
        <v>9.4272716929442026</v>
      </c>
      <c r="F42" s="76">
        <f>IF(LEFT(D42,4)*1&gt;LEFT('General inputs'!$I$16,4)+'General inputs'!$H$38-1,"",E42/(1+'General inputs'!$H$30)^C42)</f>
        <v>19.738613407540488</v>
      </c>
      <c r="G42" s="76">
        <f>IF(LEFT(D42,4)*1&gt;LEFT('General inputs'!$I$16,4)+'General inputs'!$H$38-1,"",E42/(1+'General inputs'!$H$32)^C42)</f>
        <v>26.368109751037661</v>
      </c>
      <c r="H42" s="76" t="str">
        <f>IF(LEFT(D42,4)*1&lt;LEFT('General inputs'!$I$16,4)*1,"",IF(LEFT(D42,4)*1&gt;LEFT('General inputs'!$I$16,4)+'General inputs'!$H$38-1,"",E42/(1+'General inputs'!$H$34)^C42))</f>
        <v/>
      </c>
      <c r="J42" s="93"/>
      <c r="K42" s="93"/>
      <c r="L42" s="76">
        <f>IF(LEFT(D42,4)*1&gt;LEFT('General inputs'!$I$18,4)*1,"",SUMIF('Post-1996 commissioned assets'!$F$22:$F$2529,$D42,'Post-1996 commissioned assets'!$P$22:$P$2529))</f>
        <v>0</v>
      </c>
      <c r="M42" s="76">
        <f>IF(L42="","",L42/(1+'General inputs'!$H$32)^C42)</f>
        <v>0</v>
      </c>
      <c r="N42" s="177"/>
      <c r="O42" s="177" t="str">
        <f>IF(N42="","",N42/(1+'General inputs'!$H$32)^C42)</f>
        <v/>
      </c>
      <c r="Q42" s="32"/>
      <c r="R42" s="76" t="str">
        <f>IF(OR(LEFT(D42,4)*1&lt;LEFT('General inputs'!$I$16,4)*1,LEFT(D42,4)*1&gt;LEFT('General inputs'!$I$16,4)+'General inputs'!$H$38-1),"",Q42/(1+'General inputs'!$H$34)^C42)</f>
        <v/>
      </c>
      <c r="T42" s="32"/>
      <c r="U42" s="76" t="str">
        <f>IF(OR(LEFT(D42,4)*1&lt;LEFT('General inputs'!$I$16,4)*1,LEFT(D42,4)*1&gt;LEFT('General inputs'!$I$16,4)+'General inputs'!$H$38-1),"",T42/(1+'General inputs'!$H$34)^C42)</f>
        <v/>
      </c>
      <c r="V42" s="47"/>
      <c r="X42" s="31"/>
      <c r="Y42" s="31"/>
      <c r="Z42" s="31"/>
    </row>
    <row r="43" spans="2:27" ht="12.75" thickBot="1" x14ac:dyDescent="0.25">
      <c r="B43" s="46"/>
      <c r="C43" s="26">
        <f>IF(D43='General inputs'!$I$16,0,IF(D43&lt;'General inputs'!$I$16,C44-1,C42+1))</f>
        <v>-24</v>
      </c>
      <c r="D43" s="78" t="str">
        <f t="shared" si="1"/>
        <v>1998-99</v>
      </c>
      <c r="E43" s="76">
        <f>IF(LEFT(D43,4)*1&gt;LEFT('General inputs'!$I$16,4)+'General inputs'!$H$38-1,"",'ET inputs'!D15)</f>
        <v>9.956273616722001</v>
      </c>
      <c r="F43" s="76">
        <f>IF(LEFT(D43,4)*1&gt;LEFT('General inputs'!$I$16,4)+'General inputs'!$H$38-1,"",E43/(1+'General inputs'!$H$30)^C43)</f>
        <v>20.239054330379673</v>
      </c>
      <c r="G43" s="76">
        <f>IF(LEFT(D43,4)*1&gt;LEFT('General inputs'!$I$16,4)+'General inputs'!$H$38-1,"",E43/(1+'General inputs'!$H$32)^C43)</f>
        <v>26.725268581196914</v>
      </c>
      <c r="H43" s="76" t="str">
        <f>IF(LEFT(D43,4)*1&lt;LEFT('General inputs'!$I$16,4)*1,"",IF(LEFT(D43,4)*1&gt;LEFT('General inputs'!$I$16,4)+'General inputs'!$H$38-1,"",E43/(1+'General inputs'!$H$34)^C43))</f>
        <v/>
      </c>
      <c r="J43" s="93"/>
      <c r="K43" s="93"/>
      <c r="L43" s="76">
        <f>IF(LEFT(D43,4)*1&gt;LEFT('General inputs'!$I$18,4)*1,"",SUMIF('Post-1996 commissioned assets'!$F$22:$F$2529,$D43,'Post-1996 commissioned assets'!$P$22:$P$2529))</f>
        <v>0</v>
      </c>
      <c r="M43" s="76">
        <f>IF(L43="","",L43/(1+'General inputs'!$H$32)^C43)</f>
        <v>0</v>
      </c>
      <c r="N43" s="177"/>
      <c r="O43" s="177" t="str">
        <f>IF(N43="","",N43/(1+'General inputs'!$H$32)^C43)</f>
        <v/>
      </c>
      <c r="Q43" s="32"/>
      <c r="R43" s="76" t="str">
        <f>IF(OR(LEFT(D43,4)*1&lt;LEFT('General inputs'!$I$16,4)*1,LEFT(D43,4)*1&gt;LEFT('General inputs'!$I$16,4)+'General inputs'!$H$38-1),"",Q43/(1+'General inputs'!$H$34)^C43)</f>
        <v/>
      </c>
      <c r="T43" s="32"/>
      <c r="U43" s="76" t="str">
        <f>IF(OR(LEFT(D43,4)*1&lt;LEFT('General inputs'!$I$16,4)*1,LEFT(D43,4)*1&gt;LEFT('General inputs'!$I$16,4)+'General inputs'!$H$38-1),"",T43/(1+'General inputs'!$H$34)^C43)</f>
        <v/>
      </c>
      <c r="V43" s="47"/>
      <c r="X43" s="31"/>
      <c r="Y43" s="31"/>
      <c r="Z43" s="31"/>
    </row>
    <row r="44" spans="2:27" ht="13.5" thickTop="1" thickBot="1" x14ac:dyDescent="0.25">
      <c r="B44" s="46"/>
      <c r="C44" s="26">
        <f>IF(D44='General inputs'!$I$16,0,IF(D44&lt;'General inputs'!$I$16,C45-1,C43+1))</f>
        <v>-23</v>
      </c>
      <c r="D44" s="79" t="str">
        <f>LEFT(D43,4)+1&amp;"-00"</f>
        <v>1999-00</v>
      </c>
      <c r="E44" s="76">
        <f>IF(LEFT(D44,4)*1&gt;LEFT('General inputs'!$I$16,4)+'General inputs'!$H$38-1,"",'ET inputs'!D16)</f>
        <v>10.514959954450774</v>
      </c>
      <c r="F44" s="76">
        <f>IF(LEFT(D44,4)*1&gt;LEFT('General inputs'!$I$16,4)+'General inputs'!$H$38-1,"",E44/(1+'General inputs'!$H$30)^C44)</f>
        <v>20.752183131140455</v>
      </c>
      <c r="G44" s="76">
        <f>IF(LEFT(D44,4)*1&gt;LEFT('General inputs'!$I$16,4)+'General inputs'!$H$38-1,"",E44/(1+'General inputs'!$H$32)^C44)</f>
        <v>27.087265165414863</v>
      </c>
      <c r="H44" s="76" t="str">
        <f>IF(LEFT(D44,4)*1&lt;LEFT('General inputs'!$I$16,4)*1,"",IF(LEFT(D44,4)*1&gt;LEFT('General inputs'!$I$16,4)+'General inputs'!$H$38-1,"",E44/(1+'General inputs'!$H$34)^C44))</f>
        <v/>
      </c>
      <c r="J44" s="93"/>
      <c r="K44" s="93"/>
      <c r="L44" s="76">
        <f>IF(LEFT(D44,4)*1&gt;LEFT('General inputs'!$I$18,4)*1,"",SUMIF('Post-1996 commissioned assets'!$F$22:$F$2529,$D44,'Post-1996 commissioned assets'!$P$22:$P$2529))</f>
        <v>0</v>
      </c>
      <c r="M44" s="76">
        <f>IF(L44="","",L44/(1+'General inputs'!$H$32)^C44)</f>
        <v>0</v>
      </c>
      <c r="N44" s="177"/>
      <c r="O44" s="177" t="str">
        <f>IF(N44="","",N44/(1+'General inputs'!$H$32)^C44)</f>
        <v/>
      </c>
      <c r="Q44" s="32"/>
      <c r="R44" s="76" t="str">
        <f>IF(OR(LEFT(D44,4)*1&lt;LEFT('General inputs'!$I$16,4)*1,LEFT(D44,4)*1&gt;LEFT('General inputs'!$I$16,4)+'General inputs'!$H$38-1),"",Q44/(1+'General inputs'!$H$34)^C44)</f>
        <v/>
      </c>
      <c r="T44" s="32"/>
      <c r="U44" s="76" t="str">
        <f>IF(OR(LEFT(D44,4)*1&lt;LEFT('General inputs'!$I$16,4)*1,LEFT(D44,4)*1&gt;LEFT('General inputs'!$I$16,4)+'General inputs'!$H$38-1),"",T44/(1+'General inputs'!$H$34)^C44)</f>
        <v/>
      </c>
      <c r="V44" s="47"/>
      <c r="X44" s="31"/>
      <c r="Y44" s="31"/>
      <c r="Z44" s="31"/>
    </row>
    <row r="45" spans="2:27" ht="12.75" thickTop="1" x14ac:dyDescent="0.2">
      <c r="B45" s="46"/>
      <c r="C45" s="26">
        <f>IF(D45='General inputs'!$I$16,0,IF(D45&lt;'General inputs'!$I$16,C46-1,C44+1))</f>
        <v>-22</v>
      </c>
      <c r="D45" s="80" t="str">
        <f>LEFT(D44,4)+1&amp;"-0"&amp;RIGHT(D44,2)+1</f>
        <v>2000-01</v>
      </c>
      <c r="E45" s="76">
        <f>IF(LEFT(D45,4)*1&gt;LEFT('General inputs'!$I$16,4)+'General inputs'!$H$38-1,"",'ET inputs'!D17)</f>
        <v>11.104996417334803</v>
      </c>
      <c r="F45" s="76">
        <f>IF(LEFT(D45,4)*1&gt;LEFT('General inputs'!$I$16,4)+'General inputs'!$H$38-1,"",E45/(1+'General inputs'!$H$30)^C45)</f>
        <v>21.278321490641968</v>
      </c>
      <c r="G45" s="76">
        <f>IF(LEFT(D45,4)*1&gt;LEFT('General inputs'!$I$16,4)+'General inputs'!$H$38-1,"",E45/(1+'General inputs'!$H$32)^C45)</f>
        <v>27.454165031580519</v>
      </c>
      <c r="H45" s="76" t="str">
        <f>IF(LEFT(D45,4)*1&lt;LEFT('General inputs'!$I$16,4)*1,"",IF(LEFT(D45,4)*1&gt;LEFT('General inputs'!$I$16,4)+'General inputs'!$H$38-1,"",E45/(1+'General inputs'!$H$34)^C45))</f>
        <v/>
      </c>
      <c r="J45" s="93"/>
      <c r="K45" s="93"/>
      <c r="L45" s="76">
        <f>IF(LEFT(D45,4)*1&gt;LEFT('General inputs'!$I$18,4)*1,"",SUMIF('Post-1996 commissioned assets'!$F$22:$F$2529,$D45,'Post-1996 commissioned assets'!$P$22:$P$2529))</f>
        <v>0</v>
      </c>
      <c r="M45" s="76">
        <f>IF(L45="","",L45/(1+'General inputs'!$H$32)^C45)</f>
        <v>0</v>
      </c>
      <c r="N45" s="177"/>
      <c r="O45" s="177" t="str">
        <f>IF(N45="","",N45/(1+'General inputs'!$H$32)^C45)</f>
        <v/>
      </c>
      <c r="Q45" s="32"/>
      <c r="R45" s="76" t="str">
        <f>IF(OR(LEFT(D45,4)*1&lt;LEFT('General inputs'!$I$16,4)*1,LEFT(D45,4)*1&gt;LEFT('General inputs'!$I$16,4)+'General inputs'!$H$38-1),"",Q45/(1+'General inputs'!$H$34)^C45)</f>
        <v/>
      </c>
      <c r="T45" s="32"/>
      <c r="U45" s="76" t="str">
        <f>IF(OR(LEFT(D45,4)*1&lt;LEFT('General inputs'!$I$16,4)*1,LEFT(D45,4)*1&gt;LEFT('General inputs'!$I$16,4)+'General inputs'!$H$38-1),"",T45/(1+'General inputs'!$H$34)^C45)</f>
        <v/>
      </c>
      <c r="V45" s="47"/>
      <c r="X45" s="31"/>
      <c r="Y45" s="31"/>
      <c r="Z45" s="31"/>
    </row>
    <row r="46" spans="2:27" x14ac:dyDescent="0.2">
      <c r="B46" s="46"/>
      <c r="C46" s="26">
        <f>IF(D46='General inputs'!$I$16,0,IF(D46&lt;'General inputs'!$I$16,C47-1,C45+1))</f>
        <v>-21</v>
      </c>
      <c r="D46" s="26" t="str">
        <f t="shared" ref="D46:D53" si="2">LEFT(D45,4)+1&amp;"-0"&amp;RIGHT(D45,2)+1</f>
        <v>2001-02</v>
      </c>
      <c r="E46" s="76">
        <f>IF(LEFT(D46,4)*1&gt;LEFT('General inputs'!$I$16,4)+'General inputs'!$H$38-1,"",'ET inputs'!D18)</f>
        <v>11.728142186297163</v>
      </c>
      <c r="F46" s="76">
        <f>IF(LEFT(D46,4)*1&gt;LEFT('General inputs'!$I$16,4)+'General inputs'!$H$38-1,"",E46/(1+'General inputs'!$H$30)^C46)</f>
        <v>21.817799245405748</v>
      </c>
      <c r="G46" s="76">
        <f>IF(LEFT(D46,4)*1&gt;LEFT('General inputs'!$I$16,4)+'General inputs'!$H$38-1,"",E46/(1+'General inputs'!$H$32)^C46)</f>
        <v>27.826034595165748</v>
      </c>
      <c r="H46" s="76" t="str">
        <f>IF(LEFT(D46,4)*1&lt;LEFT('General inputs'!$I$16,4)*1,"",IF(LEFT(D46,4)*1&gt;LEFT('General inputs'!$I$16,4)+'General inputs'!$H$38-1,"",E46/(1+'General inputs'!$H$34)^C46))</f>
        <v/>
      </c>
      <c r="J46" s="93"/>
      <c r="K46" s="93"/>
      <c r="L46" s="76">
        <f>IF(LEFT(D46,4)*1&gt;LEFT('General inputs'!$I$18,4)*1,"",SUMIF('Post-1996 commissioned assets'!$F$22:$F$2529,$D46,'Post-1996 commissioned assets'!$P$22:$P$2529))</f>
        <v>0</v>
      </c>
      <c r="M46" s="76">
        <f>IF(L46="","",L46/(1+'General inputs'!$H$32)^C46)</f>
        <v>0</v>
      </c>
      <c r="N46" s="177"/>
      <c r="O46" s="177" t="str">
        <f>IF(N46="","",N46/(1+'General inputs'!$H$32)^C46)</f>
        <v/>
      </c>
      <c r="Q46" s="32"/>
      <c r="R46" s="76" t="str">
        <f>IF(OR(LEFT(D46,4)*1&lt;LEFT('General inputs'!$I$16,4)*1,LEFT(D46,4)*1&gt;LEFT('General inputs'!$I$16,4)+'General inputs'!$H$38-1),"",Q46/(1+'General inputs'!$H$34)^C46)</f>
        <v/>
      </c>
      <c r="T46" s="32"/>
      <c r="U46" s="76" t="str">
        <f>IF(OR(LEFT(D46,4)*1&lt;LEFT('General inputs'!$I$16,4)*1,LEFT(D46,4)*1&gt;LEFT('General inputs'!$I$16,4)+'General inputs'!$H$38-1),"",T46/(1+'General inputs'!$H$34)^C46)</f>
        <v/>
      </c>
      <c r="V46" s="47"/>
      <c r="X46" s="31"/>
      <c r="Y46" s="31"/>
      <c r="Z46" s="31"/>
    </row>
    <row r="47" spans="2:27" x14ac:dyDescent="0.2">
      <c r="B47" s="46"/>
      <c r="C47" s="26">
        <f>IF(D47='General inputs'!$I$16,0,IF(D47&lt;'General inputs'!$I$16,C48-1,C46+1))</f>
        <v>-20</v>
      </c>
      <c r="D47" s="26" t="str">
        <f t="shared" si="2"/>
        <v>2002-03</v>
      </c>
      <c r="E47" s="76">
        <f>IF(LEFT(D47,4)*1&gt;LEFT('General inputs'!$I$16,4)+'General inputs'!$H$38-1,"",'ET inputs'!D19)</f>
        <v>12.386255156939001</v>
      </c>
      <c r="F47" s="76">
        <f>IF(LEFT(D47,4)*1&gt;LEFT('General inputs'!$I$16,4)+'General inputs'!$H$38-1,"",E47/(1+'General inputs'!$H$30)^C47)</f>
        <v>22.370954594429485</v>
      </c>
      <c r="G47" s="76">
        <f>IF(LEFT(D47,4)*1&gt;LEFT('General inputs'!$I$16,4)+'General inputs'!$H$38-1,"",E47/(1+'General inputs'!$H$32)^C47)</f>
        <v>28.202941171246433</v>
      </c>
      <c r="H47" s="76" t="str">
        <f>IF(LEFT(D47,4)*1&lt;LEFT('General inputs'!$I$16,4)*1,"",IF(LEFT(D47,4)*1&gt;LEFT('General inputs'!$I$16,4)+'General inputs'!$H$38-1,"",E47/(1+'General inputs'!$H$34)^C47))</f>
        <v/>
      </c>
      <c r="J47" s="93"/>
      <c r="K47" s="93"/>
      <c r="L47" s="76">
        <f>IF(LEFT(D47,4)*1&gt;LEFT('General inputs'!$I$18,4)*1,"",SUMIF('Post-1996 commissioned assets'!$F$22:$F$2529,$D47,'Post-1996 commissioned assets'!$P$22:$P$2529))</f>
        <v>11520185.862357095</v>
      </c>
      <c r="M47" s="76">
        <f>IF(L47="","",L47/(1+'General inputs'!$H$32)^C47)</f>
        <v>26230940.671028037</v>
      </c>
      <c r="N47" s="177"/>
      <c r="O47" s="177" t="str">
        <f>IF(N47="","",N47/(1+'General inputs'!$H$32)^C47)</f>
        <v/>
      </c>
      <c r="Q47" s="32"/>
      <c r="R47" s="76" t="str">
        <f>IF(OR(LEFT(D47,4)*1&lt;LEFT('General inputs'!$I$16,4)*1,LEFT(D47,4)*1&gt;LEFT('General inputs'!$I$16,4)+'General inputs'!$H$38-1),"",Q47/(1+'General inputs'!$H$34)^C47)</f>
        <v/>
      </c>
      <c r="T47" s="32"/>
      <c r="U47" s="76" t="str">
        <f>IF(OR(LEFT(D47,4)*1&lt;LEFT('General inputs'!$I$16,4)*1,LEFT(D47,4)*1&gt;LEFT('General inputs'!$I$16,4)+'General inputs'!$H$38-1),"",T47/(1+'General inputs'!$H$34)^C47)</f>
        <v/>
      </c>
      <c r="V47" s="47"/>
      <c r="X47" s="31"/>
      <c r="Y47" s="31"/>
      <c r="Z47" s="31"/>
    </row>
    <row r="48" spans="2:27" x14ac:dyDescent="0.2">
      <c r="B48" s="46"/>
      <c r="C48" s="26">
        <f>IF(D48='General inputs'!$I$16,0,IF(D48&lt;'General inputs'!$I$16,C49-1,C47+1))</f>
        <v>-19</v>
      </c>
      <c r="D48" s="26" t="str">
        <f t="shared" si="2"/>
        <v>2003-04</v>
      </c>
      <c r="E48" s="76">
        <f>IF(LEFT(D48,4)*1&gt;LEFT('General inputs'!$I$16,4)+'General inputs'!$H$38-1,"",'ET inputs'!D20)</f>
        <v>13.081297478815486</v>
      </c>
      <c r="F48" s="76">
        <f>IF(LEFT(D48,4)*1&gt;LEFT('General inputs'!$I$16,4)+'General inputs'!$H$38-1,"",E48/(1+'General inputs'!$H$30)^C48)</f>
        <v>22.938134311205168</v>
      </c>
      <c r="G48" s="76">
        <f>IF(LEFT(D48,4)*1&gt;LEFT('General inputs'!$I$16,4)+'General inputs'!$H$38-1,"",E48/(1+'General inputs'!$H$32)^C48)</f>
        <v>28.584952986688844</v>
      </c>
      <c r="H48" s="76" t="str">
        <f>IF(LEFT(D48,4)*1&lt;LEFT('General inputs'!$I$16,4)*1,"",IF(LEFT(D48,4)*1&gt;LEFT('General inputs'!$I$16,4)+'General inputs'!$H$38-1,"",E48/(1+'General inputs'!$H$34)^C48))</f>
        <v/>
      </c>
      <c r="J48" s="93"/>
      <c r="K48" s="93"/>
      <c r="L48" s="76">
        <f>IF(LEFT(D48,4)*1&gt;LEFT('General inputs'!$I$18,4)*1,"",SUMIF('Post-1996 commissioned assets'!$F$22:$F$2529,$D48,'Post-1996 commissioned assets'!$P$22:$P$2529))</f>
        <v>0</v>
      </c>
      <c r="M48" s="76">
        <f>IF(L48="","",L48/(1+'General inputs'!$H$32)^C48)</f>
        <v>0</v>
      </c>
      <c r="N48" s="177"/>
      <c r="O48" s="177" t="str">
        <f>IF(N48="","",N48/(1+'General inputs'!$H$32)^C48)</f>
        <v/>
      </c>
      <c r="Q48" s="32"/>
      <c r="R48" s="76" t="str">
        <f>IF(OR(LEFT(D48,4)*1&lt;LEFT('General inputs'!$I$16,4)*1,LEFT(D48,4)*1&gt;LEFT('General inputs'!$I$16,4)+'General inputs'!$H$38-1),"",Q48/(1+'General inputs'!$H$34)^C48)</f>
        <v/>
      </c>
      <c r="T48" s="32"/>
      <c r="U48" s="76" t="str">
        <f>IF(OR(LEFT(D48,4)*1&lt;LEFT('General inputs'!$I$16,4)*1,LEFT(D48,4)*1&gt;LEFT('General inputs'!$I$16,4)+'General inputs'!$H$38-1),"",T48/(1+'General inputs'!$H$34)^C48)</f>
        <v/>
      </c>
      <c r="V48" s="47"/>
      <c r="X48" s="31"/>
      <c r="Y48" s="31"/>
      <c r="Z48" s="31"/>
    </row>
    <row r="49" spans="2:26" x14ac:dyDescent="0.2">
      <c r="B49" s="46"/>
      <c r="C49" s="26">
        <f>IF(D49='General inputs'!$I$16,0,IF(D49&lt;'General inputs'!$I$16,C50-1,C48+1))</f>
        <v>-18</v>
      </c>
      <c r="D49" s="26" t="str">
        <f t="shared" si="2"/>
        <v>2004-05</v>
      </c>
      <c r="E49" s="76">
        <f>IF(LEFT(D49,4)*1&gt;LEFT('General inputs'!$I$16,4)+'General inputs'!$H$38-1,"",'ET inputs'!D21)</f>
        <v>13.815341405541744</v>
      </c>
      <c r="F49" s="76">
        <f>IF(LEFT(D49,4)*1&gt;LEFT('General inputs'!$I$16,4)+'General inputs'!$H$38-1,"",E49/(1+'General inputs'!$H$30)^C49)</f>
        <v>23.519693961110821</v>
      </c>
      <c r="G49" s="76">
        <f>IF(LEFT(D49,4)*1&gt;LEFT('General inputs'!$I$16,4)+'General inputs'!$H$38-1,"",E49/(1+'General inputs'!$H$32)^C49)</f>
        <v>28.972139192498958</v>
      </c>
      <c r="H49" s="76" t="str">
        <f>IF(LEFT(D49,4)*1&lt;LEFT('General inputs'!$I$16,4)*1,"",IF(LEFT(D49,4)*1&gt;LEFT('General inputs'!$I$16,4)+'General inputs'!$H$38-1,"",E49/(1+'General inputs'!$H$34)^C49))</f>
        <v/>
      </c>
      <c r="J49" s="93"/>
      <c r="K49" s="93"/>
      <c r="L49" s="76">
        <f>IF(LEFT(D49,4)*1&gt;LEFT('General inputs'!$I$18,4)*1,"",SUMIF('Post-1996 commissioned assets'!$F$22:$F$2529,$D49,'Post-1996 commissioned assets'!$P$22:$P$2529))</f>
        <v>0</v>
      </c>
      <c r="M49" s="76">
        <f>IF(L49="","",L49/(1+'General inputs'!$H$32)^C49)</f>
        <v>0</v>
      </c>
      <c r="N49" s="177"/>
      <c r="O49" s="177" t="str">
        <f>IF(N49="","",N49/(1+'General inputs'!$H$32)^C49)</f>
        <v/>
      </c>
      <c r="Q49" s="81"/>
      <c r="R49" s="76" t="str">
        <f>IF(OR(LEFT(D49,4)*1&lt;LEFT('General inputs'!$I$16,4)*1,LEFT(D49,4)*1&gt;LEFT('General inputs'!$I$16,4)+'General inputs'!$H$38-1),"",Q49/(1+'General inputs'!$H$34)^C49)</f>
        <v/>
      </c>
      <c r="T49" s="81"/>
      <c r="U49" s="76" t="str">
        <f>IF(OR(LEFT(D49,4)*1&lt;LEFT('General inputs'!$I$16,4)*1,LEFT(D49,4)*1&gt;LEFT('General inputs'!$I$16,4)+'General inputs'!$H$38-1),"",T49/(1+'General inputs'!$H$34)^C49)</f>
        <v/>
      </c>
      <c r="V49" s="47"/>
      <c r="X49" s="31"/>
      <c r="Y49" s="31"/>
      <c r="Z49" s="31"/>
    </row>
    <row r="50" spans="2:26" x14ac:dyDescent="0.2">
      <c r="B50" s="46"/>
      <c r="C50" s="26">
        <f>IF(D50='General inputs'!$I$16,0,IF(D50&lt;'General inputs'!$I$16,C51-1,C49+1))</f>
        <v>-17</v>
      </c>
      <c r="D50" s="26" t="str">
        <f t="shared" si="2"/>
        <v>2005-06</v>
      </c>
      <c r="E50" s="76">
        <f>IF(LEFT(D50,4)*1&gt;LEFT('General inputs'!$I$16,4)+'General inputs'!$H$38-1,"",'ET inputs'!D22)</f>
        <v>14.590575473172292</v>
      </c>
      <c r="F50" s="76">
        <f>IF(LEFT(D50,4)*1&gt;LEFT('General inputs'!$I$16,4)+'General inputs'!$H$38-1,"",E50/(1+'General inputs'!$H$30)^C50)</f>
        <v>24.115998124315102</v>
      </c>
      <c r="G50" s="76">
        <f>IF(LEFT(D50,4)*1&gt;LEFT('General inputs'!$I$16,4)+'General inputs'!$H$38-1,"",E50/(1+'General inputs'!$H$32)^C50)</f>
        <v>29.364569876340486</v>
      </c>
      <c r="H50" s="76" t="str">
        <f>IF(LEFT(D50,4)*1&lt;LEFT('General inputs'!$I$16,4)*1,"",IF(LEFT(D50,4)*1&gt;LEFT('General inputs'!$I$16,4)+'General inputs'!$H$38-1,"",E50/(1+'General inputs'!$H$34)^C50))</f>
        <v/>
      </c>
      <c r="J50" s="93"/>
      <c r="K50" s="93"/>
      <c r="L50" s="76">
        <f>IF(LEFT(D50,4)*1&gt;LEFT('General inputs'!$I$18,4)*1,"",SUMIF('Post-1996 commissioned assets'!$F$22:$F$2529,$D50,'Post-1996 commissioned assets'!$P$22:$P$2529))</f>
        <v>74117.817759918078</v>
      </c>
      <c r="M50" s="76">
        <f>IF(L50="","",L50/(1+'General inputs'!$H$32)^C50)</f>
        <v>149167.37469983986</v>
      </c>
      <c r="N50" s="177"/>
      <c r="O50" s="177" t="str">
        <f>IF(N50="","",N50/(1+'General inputs'!$H$32)^C50)</f>
        <v/>
      </c>
      <c r="Q50" s="81"/>
      <c r="R50" s="76" t="str">
        <f>IF(OR(LEFT(D50,4)*1&lt;LEFT('General inputs'!$I$16,4)*1,LEFT(D50,4)*1&gt;LEFT('General inputs'!$I$16,4)+'General inputs'!$H$38-1),"",Q50/(1+'General inputs'!$H$34)^C50)</f>
        <v/>
      </c>
      <c r="T50" s="81"/>
      <c r="U50" s="76" t="str">
        <f>IF(OR(LEFT(D50,4)*1&lt;LEFT('General inputs'!$I$16,4)*1,LEFT(D50,4)*1&gt;LEFT('General inputs'!$I$16,4)+'General inputs'!$H$38-1),"",T50/(1+'General inputs'!$H$34)^C50)</f>
        <v/>
      </c>
      <c r="V50" s="47"/>
      <c r="X50" s="31"/>
      <c r="Y50" s="31"/>
      <c r="Z50" s="31"/>
    </row>
    <row r="51" spans="2:26" x14ac:dyDescent="0.2">
      <c r="B51" s="46"/>
      <c r="C51" s="26">
        <f>IF(D51='General inputs'!$I$16,0,IF(D51&lt;'General inputs'!$I$16,C52-1,C50+1))</f>
        <v>-16</v>
      </c>
      <c r="D51" s="26" t="str">
        <f t="shared" si="2"/>
        <v>2006-07</v>
      </c>
      <c r="E51" s="76">
        <f>IF(LEFT(D51,4)*1&gt;LEFT('General inputs'!$I$16,4)+'General inputs'!$H$38-1,"",'ET inputs'!D23)</f>
        <v>15.409311025273896</v>
      </c>
      <c r="F51" s="76">
        <f>IF(LEFT(D51,4)*1&gt;LEFT('General inputs'!$I$16,4)+'General inputs'!$H$38-1,"",E51/(1+'General inputs'!$H$30)^C51)</f>
        <v>24.727420624332954</v>
      </c>
      <c r="G51" s="76">
        <f>IF(LEFT(D51,4)*1&gt;LEFT('General inputs'!$I$16,4)+'General inputs'!$H$38-1,"",E51/(1+'General inputs'!$H$32)^C51)</f>
        <v>29.762316075222152</v>
      </c>
      <c r="H51" s="76" t="str">
        <f>IF(LEFT(D51,4)*1&lt;LEFT('General inputs'!$I$16,4)*1,"",IF(LEFT(D51,4)*1&gt;LEFT('General inputs'!$I$16,4)+'General inputs'!$H$38-1,"",E51/(1+'General inputs'!$H$34)^C51))</f>
        <v/>
      </c>
      <c r="J51" s="93"/>
      <c r="K51" s="93"/>
      <c r="L51" s="76">
        <f>IF(LEFT(D51,4)*1&gt;LEFT('General inputs'!$I$18,4)*1,"",SUMIF('Post-1996 commissioned assets'!$F$22:$F$2529,$D51,'Post-1996 commissioned assets'!$P$22:$P$2529))</f>
        <v>32009.981237864973</v>
      </c>
      <c r="M51" s="76">
        <f>IF(L51="","",L51/(1+'General inputs'!$H$32)^C51)</f>
        <v>61825.683030259584</v>
      </c>
      <c r="N51" s="177"/>
      <c r="O51" s="177" t="str">
        <f>IF(N51="","",N51/(1+'General inputs'!$H$32)^C51)</f>
        <v/>
      </c>
      <c r="Q51" s="81"/>
      <c r="R51" s="76" t="str">
        <f>IF(OR(LEFT(D51,4)*1&lt;LEFT('General inputs'!$I$16,4)*1,LEFT(D51,4)*1&gt;LEFT('General inputs'!$I$16,4)+'General inputs'!$H$38-1),"",Q51/(1+'General inputs'!$H$34)^C51)</f>
        <v/>
      </c>
      <c r="T51" s="81"/>
      <c r="U51" s="76" t="str">
        <f>IF(OR(LEFT(D51,4)*1&lt;LEFT('General inputs'!$I$16,4)*1,LEFT(D51,4)*1&gt;LEFT('General inputs'!$I$16,4)+'General inputs'!$H$38-1),"",T51/(1+'General inputs'!$H$34)^C51)</f>
        <v/>
      </c>
      <c r="V51" s="47"/>
      <c r="X51" s="31"/>
      <c r="Y51" s="31"/>
      <c r="Z51" s="31"/>
    </row>
    <row r="52" spans="2:26" x14ac:dyDescent="0.2">
      <c r="B52" s="46"/>
      <c r="C52" s="26">
        <f>IF(D52='General inputs'!$I$16,0,IF(D52&lt;'General inputs'!$I$16,C53-1,C51+1))</f>
        <v>-15</v>
      </c>
      <c r="D52" s="26" t="str">
        <f t="shared" si="2"/>
        <v>2007-08</v>
      </c>
      <c r="E52" s="76">
        <f>IF(LEFT(D52,4)*1&gt;LEFT('General inputs'!$I$16,4)+'General inputs'!$H$38-1,"",'ET inputs'!D24)</f>
        <v>16.273989104146153</v>
      </c>
      <c r="F52" s="76">
        <f>IF(LEFT(D52,4)*1&gt;LEFT('General inputs'!$I$16,4)+'General inputs'!$H$38-1,"",E52/(1+'General inputs'!$H$30)^C52)</f>
        <v>25.354344762375572</v>
      </c>
      <c r="G52" s="76">
        <f>IF(LEFT(D52,4)*1&gt;LEFT('General inputs'!$I$16,4)+'General inputs'!$H$38-1,"",E52/(1+'General inputs'!$H$32)^C52)</f>
        <v>30.16544978835628</v>
      </c>
      <c r="H52" s="76" t="str">
        <f>IF(LEFT(D52,4)*1&lt;LEFT('General inputs'!$I$16,4)*1,"",IF(LEFT(D52,4)*1&gt;LEFT('General inputs'!$I$16,4)+'General inputs'!$H$38-1,"",E52/(1+'General inputs'!$H$34)^C52))</f>
        <v/>
      </c>
      <c r="J52" s="93"/>
      <c r="K52" s="93"/>
      <c r="L52" s="76">
        <f>IF(LEFT(D52,4)*1&gt;LEFT('General inputs'!$I$18,4)*1,"",SUMIF('Post-1996 commissioned assets'!$F$22:$F$2529,$D52,'Post-1996 commissioned assets'!$P$22:$P$2529))</f>
        <v>0</v>
      </c>
      <c r="M52" s="76">
        <f>IF(L52="","",L52/(1+'General inputs'!$H$32)^C52)</f>
        <v>0</v>
      </c>
      <c r="N52" s="177"/>
      <c r="O52" s="177" t="str">
        <f>IF(N52="","",N52/(1+'General inputs'!$H$32)^C52)</f>
        <v/>
      </c>
      <c r="Q52" s="81"/>
      <c r="R52" s="76" t="str">
        <f>IF(OR(LEFT(D52,4)*1&lt;LEFT('General inputs'!$I$16,4)*1,LEFT(D52,4)*1&gt;LEFT('General inputs'!$I$16,4)+'General inputs'!$H$38-1),"",Q52/(1+'General inputs'!$H$34)^C52)</f>
        <v/>
      </c>
      <c r="T52" s="81"/>
      <c r="U52" s="76" t="str">
        <f>IF(OR(LEFT(D52,4)*1&lt;LEFT('General inputs'!$I$16,4)*1,LEFT(D52,4)*1&gt;LEFT('General inputs'!$I$16,4)+'General inputs'!$H$38-1),"",T52/(1+'General inputs'!$H$34)^C52)</f>
        <v/>
      </c>
      <c r="V52" s="47"/>
      <c r="X52" s="31"/>
      <c r="Y52" s="31"/>
      <c r="Z52" s="31"/>
    </row>
    <row r="53" spans="2:26" ht="12.75" thickBot="1" x14ac:dyDescent="0.25">
      <c r="B53" s="46"/>
      <c r="C53" s="26">
        <f>IF(D53='General inputs'!$I$16,0,IF(D53&lt;'General inputs'!$I$16,C54-1,C52+1))</f>
        <v>-14</v>
      </c>
      <c r="D53" s="78" t="str">
        <f t="shared" si="2"/>
        <v>2008-09</v>
      </c>
      <c r="E53" s="76">
        <f>IF(LEFT(D53,4)*1&gt;LEFT('General inputs'!$I$16,4)+'General inputs'!$H$38-1,"",'ET inputs'!D25)</f>
        <v>17.187187728736149</v>
      </c>
      <c r="F53" s="76">
        <f>IF(LEFT(D53,4)*1&gt;LEFT('General inputs'!$I$16,4)+'General inputs'!$H$38-1,"",E53/(1+'General inputs'!$H$30)^C53)</f>
        <v>25.997163557642153</v>
      </c>
      <c r="G53" s="76">
        <f>IF(LEFT(D53,4)*1&gt;LEFT('General inputs'!$I$16,4)+'General inputs'!$H$38-1,"",E53/(1+'General inputs'!$H$32)^C53)</f>
        <v>30.574043990191925</v>
      </c>
      <c r="H53" s="76" t="str">
        <f>IF(LEFT(D53,4)*1&lt;LEFT('General inputs'!$I$16,4)*1,"",IF(LEFT(D53,4)*1&gt;LEFT('General inputs'!$I$16,4)+'General inputs'!$H$38-1,"",E53/(1+'General inputs'!$H$34)^C53))</f>
        <v/>
      </c>
      <c r="J53" s="93"/>
      <c r="K53" s="93"/>
      <c r="L53" s="76">
        <f>IF(LEFT(D53,4)*1&gt;LEFT('General inputs'!$I$18,4)*1,"",SUMIF('Post-1996 commissioned assets'!$F$22:$F$2529,$D53,'Post-1996 commissioned assets'!$P$22:$P$2529))</f>
        <v>54674.916951963714</v>
      </c>
      <c r="M53" s="76">
        <f>IF(L53="","",L53/(1+'General inputs'!$H$32)^C53)</f>
        <v>97260.432738192438</v>
      </c>
      <c r="N53" s="177"/>
      <c r="O53" s="177" t="str">
        <f>IF(N53="","",N53/(1+'General inputs'!$H$32)^C53)</f>
        <v/>
      </c>
      <c r="Q53" s="81"/>
      <c r="R53" s="76" t="str">
        <f>IF(OR(LEFT(D53,4)*1&lt;LEFT('General inputs'!$I$16,4)*1,LEFT(D53,4)*1&gt;LEFT('General inputs'!$I$16,4)+'General inputs'!$H$38-1),"",Q53/(1+'General inputs'!$H$34)^C53)</f>
        <v/>
      </c>
      <c r="T53" s="81"/>
      <c r="U53" s="76" t="str">
        <f>IF(OR(LEFT(D53,4)*1&lt;LEFT('General inputs'!$I$16,4)*1,LEFT(D53,4)*1&gt;LEFT('General inputs'!$I$16,4)+'General inputs'!$H$38-1),"",T53/(1+'General inputs'!$H$34)^C53)</f>
        <v/>
      </c>
      <c r="V53" s="47"/>
      <c r="X53" s="31"/>
      <c r="Y53" s="31"/>
      <c r="Z53" s="31"/>
    </row>
    <row r="54" spans="2:26" ht="12.75" thickTop="1" x14ac:dyDescent="0.2">
      <c r="B54" s="46"/>
      <c r="C54" s="26">
        <f>IF(D54='General inputs'!$I$16,0,IF(D54&lt;'General inputs'!$I$16,C55-1,C53+1))</f>
        <v>-13</v>
      </c>
      <c r="D54" s="80" t="str">
        <f t="shared" si="1"/>
        <v>2009-10</v>
      </c>
      <c r="E54" s="76">
        <f>IF(LEFT(D54,4)*1&gt;LEFT('General inputs'!$I$16,4)+'General inputs'!$H$38-1,"",'ET inputs'!D26)</f>
        <v>18.151629580946576</v>
      </c>
      <c r="F54" s="76">
        <f>IF(LEFT(D54,4)*1&gt;LEFT('General inputs'!$I$16,4)+'General inputs'!$H$38-1,"",E54/(1+'General inputs'!$H$30)^C54)</f>
        <v>26.656279993704729</v>
      </c>
      <c r="G54" s="76">
        <f>IF(LEFT(D54,4)*1&gt;LEFT('General inputs'!$I$16,4)+'General inputs'!$H$38-1,"",E54/(1+'General inputs'!$H$32)^C54)</f>
        <v>30.988172643625507</v>
      </c>
      <c r="H54" s="76" t="str">
        <f>IF(LEFT(D54,4)*1&lt;LEFT('General inputs'!$I$16,4)*1,"",IF(LEFT(D54,4)*1&gt;LEFT('General inputs'!$I$16,4)+'General inputs'!$H$38-1,"",E54/(1+'General inputs'!$H$34)^C54))</f>
        <v/>
      </c>
      <c r="J54" s="93"/>
      <c r="K54" s="93"/>
      <c r="L54" s="76">
        <f>IF(LEFT(D54,4)*1&gt;LEFT('General inputs'!$I$18,4)*1,"",SUMIF('Post-1996 commissioned assets'!$F$22:$F$2529,$D54,'Post-1996 commissioned assets'!$P$22:$P$2529))</f>
        <v>13069.410180461884</v>
      </c>
      <c r="M54" s="76">
        <f>IF(L54="","",L54/(1+'General inputs'!$H$32)^C54)</f>
        <v>22311.888704892233</v>
      </c>
      <c r="N54" s="177"/>
      <c r="O54" s="177" t="str">
        <f>IF(N54="","",N54/(1+'General inputs'!$H$32)^C54)</f>
        <v/>
      </c>
      <c r="Q54" s="81"/>
      <c r="R54" s="76" t="str">
        <f>IF(OR(LEFT(D54,4)*1&lt;LEFT('General inputs'!$I$16,4)*1,LEFT(D54,4)*1&gt;LEFT('General inputs'!$I$16,4)+'General inputs'!$H$38-1),"",Q54/(1+'General inputs'!$H$34)^C54)</f>
        <v/>
      </c>
      <c r="T54" s="81"/>
      <c r="U54" s="76" t="str">
        <f>IF(OR(LEFT(D54,4)*1&lt;LEFT('General inputs'!$I$16,4)*1,LEFT(D54,4)*1&gt;LEFT('General inputs'!$I$16,4)+'General inputs'!$H$38-1),"",T54/(1+'General inputs'!$H$34)^C54)</f>
        <v/>
      </c>
      <c r="V54" s="47"/>
      <c r="X54" s="31"/>
      <c r="Y54" s="31"/>
      <c r="Z54" s="31"/>
    </row>
    <row r="55" spans="2:26" x14ac:dyDescent="0.2">
      <c r="B55" s="46"/>
      <c r="C55" s="26">
        <f>IF(D55='General inputs'!$I$16,0,IF(D55&lt;'General inputs'!$I$16,C56-1,C54+1))</f>
        <v>-12</v>
      </c>
      <c r="D55" s="26" t="str">
        <f t="shared" si="1"/>
        <v>2010-11</v>
      </c>
      <c r="E55" s="76">
        <f>IF(LEFT(D55,4)*1&gt;LEFT('General inputs'!$I$16,4)+'General inputs'!$H$38-1,"",'ET inputs'!D27)</f>
        <v>19.1701901232517</v>
      </c>
      <c r="F55" s="76">
        <f>IF(LEFT(D55,4)*1&gt;LEFT('General inputs'!$I$16,4)+'General inputs'!$H$38-1,"",E55/(1+'General inputs'!$H$30)^C55)</f>
        <v>27.332107271137197</v>
      </c>
      <c r="G55" s="76">
        <f>IF(LEFT(D55,4)*1&gt;LEFT('General inputs'!$I$16,4)+'General inputs'!$H$38-1,"",E55/(1+'General inputs'!$H$32)^C55)</f>
        <v>31.407910713387437</v>
      </c>
      <c r="H55" s="76" t="str">
        <f>IF(LEFT(D55,4)*1&lt;LEFT('General inputs'!$I$16,4)*1,"",IF(LEFT(D55,4)*1&gt;LEFT('General inputs'!$I$16,4)+'General inputs'!$H$38-1,"",E55/(1+'General inputs'!$H$34)^C55))</f>
        <v/>
      </c>
      <c r="J55" s="93"/>
      <c r="K55" s="93"/>
      <c r="L55" s="76">
        <f>IF(LEFT(D55,4)*1&gt;LEFT('General inputs'!$I$18,4)*1,"",SUMIF('Post-1996 commissioned assets'!$F$22:$F$2529,$D55,'Post-1996 commissioned assets'!$P$22:$P$2529))</f>
        <v>0</v>
      </c>
      <c r="M55" s="76">
        <f>IF(L55="","",L55/(1+'General inputs'!$H$32)^C55)</f>
        <v>0</v>
      </c>
      <c r="N55" s="177"/>
      <c r="O55" s="177" t="str">
        <f>IF(N55="","",N55/(1+'General inputs'!$H$32)^C55)</f>
        <v/>
      </c>
      <c r="Q55" s="81"/>
      <c r="R55" s="76" t="str">
        <f>IF(OR(LEFT(D55,4)*1&lt;LEFT('General inputs'!$I$16,4)*1,LEFT(D55,4)*1&gt;LEFT('General inputs'!$I$16,4)+'General inputs'!$H$38-1),"",Q55/(1+'General inputs'!$H$34)^C55)</f>
        <v/>
      </c>
      <c r="T55" s="81"/>
      <c r="U55" s="76" t="str">
        <f>IF(OR(LEFT(D55,4)*1&lt;LEFT('General inputs'!$I$16,4)*1,LEFT(D55,4)*1&gt;LEFT('General inputs'!$I$16,4)+'General inputs'!$H$38-1),"",T55/(1+'General inputs'!$H$34)^C55)</f>
        <v/>
      </c>
      <c r="V55" s="47"/>
      <c r="X55" s="31"/>
      <c r="Y55" s="31"/>
      <c r="Z55" s="31"/>
    </row>
    <row r="56" spans="2:26" x14ac:dyDescent="0.2">
      <c r="B56" s="46"/>
      <c r="C56" s="26">
        <f>IF(D56='General inputs'!$I$16,0,IF(D56&lt;'General inputs'!$I$16,C57-1,C55+1))</f>
        <v>-11</v>
      </c>
      <c r="D56" s="26" t="str">
        <f t="shared" si="1"/>
        <v>2011-12</v>
      </c>
      <c r="E56" s="76">
        <f>IF(LEFT(D56,4)*1&gt;LEFT('General inputs'!$I$16,4)+'General inputs'!$H$38-1,"",'ET inputs'!D28)</f>
        <v>20.245906171827869</v>
      </c>
      <c r="F56" s="76">
        <f>IF(LEFT(D56,4)*1&gt;LEFT('General inputs'!$I$16,4)+'General inputs'!$H$38-1,"",E56/(1+'General inputs'!$H$30)^C56)</f>
        <v>28.025069066553229</v>
      </c>
      <c r="G56" s="76">
        <f>IF(LEFT(D56,4)*1&gt;LEFT('General inputs'!$I$16,4)+'General inputs'!$H$38-1,"",E56/(1+'General inputs'!$H$32)^C56)</f>
        <v>31.833334179614681</v>
      </c>
      <c r="H56" s="76" t="str">
        <f>IF(LEFT(D56,4)*1&lt;LEFT('General inputs'!$I$16,4)*1,"",IF(LEFT(D56,4)*1&gt;LEFT('General inputs'!$I$16,4)+'General inputs'!$H$38-1,"",E56/(1+'General inputs'!$H$34)^C56))</f>
        <v/>
      </c>
      <c r="J56" s="93"/>
      <c r="K56" s="93"/>
      <c r="L56" s="76">
        <f>IF(LEFT(D56,4)*1&gt;LEFT('General inputs'!$I$18,4)*1,"",SUMIF('Post-1996 commissioned assets'!$F$22:$F$2529,$D56,'Post-1996 commissioned assets'!$P$22:$P$2529))</f>
        <v>0</v>
      </c>
      <c r="M56" s="76">
        <f>IF(L56="","",L56/(1+'General inputs'!$H$32)^C56)</f>
        <v>0</v>
      </c>
      <c r="N56" s="177"/>
      <c r="O56" s="177" t="str">
        <f>IF(N56="","",N56/(1+'General inputs'!$H$32)^C56)</f>
        <v/>
      </c>
      <c r="Q56" s="81"/>
      <c r="R56" s="76" t="str">
        <f>IF(OR(LEFT(D56,4)*1&lt;LEFT('General inputs'!$I$16,4)*1,LEFT(D56,4)*1&gt;LEFT('General inputs'!$I$16,4)+'General inputs'!$H$38-1),"",Q56/(1+'General inputs'!$H$34)^C56)</f>
        <v/>
      </c>
      <c r="T56" s="81"/>
      <c r="U56" s="76" t="str">
        <f>IF(OR(LEFT(D56,4)*1&lt;LEFT('General inputs'!$I$16,4)*1,LEFT(D56,4)*1&gt;LEFT('General inputs'!$I$16,4)+'General inputs'!$H$38-1),"",T56/(1+'General inputs'!$H$34)^C56)</f>
        <v/>
      </c>
      <c r="V56" s="47"/>
      <c r="X56" s="31"/>
      <c r="Y56" s="31"/>
      <c r="Z56" s="31"/>
    </row>
    <row r="57" spans="2:26" x14ac:dyDescent="0.2">
      <c r="B57" s="46"/>
      <c r="C57" s="26">
        <f>IF(D57='General inputs'!$I$16,0,IF(D57&lt;'General inputs'!$I$16,C58-1,C56+1))</f>
        <v>-10</v>
      </c>
      <c r="D57" s="26" t="str">
        <f t="shared" si="1"/>
        <v>2012-13</v>
      </c>
      <c r="E57" s="76">
        <f>IF(LEFT(D57,4)*1&gt;LEFT('General inputs'!$I$16,4)+'General inputs'!$H$38-1,"",'ET inputs'!D29)</f>
        <v>21.381984950753861</v>
      </c>
      <c r="F57" s="76">
        <f>IF(LEFT(D57,4)*1&gt;LEFT('General inputs'!$I$16,4)+'General inputs'!$H$38-1,"",E57/(1+'General inputs'!$H$30)^C57)</f>
        <v>28.73559979820763</v>
      </c>
      <c r="G57" s="76">
        <f>IF(LEFT(D57,4)*1&gt;LEFT('General inputs'!$I$16,4)+'General inputs'!$H$38-1,"",E57/(1+'General inputs'!$H$32)^C57)</f>
        <v>32.264520051602346</v>
      </c>
      <c r="H57" s="76" t="str">
        <f>IF(LEFT(D57,4)*1&lt;LEFT('General inputs'!$I$16,4)*1,"",IF(LEFT(D57,4)*1&gt;LEFT('General inputs'!$I$16,4)+'General inputs'!$H$38-1,"",E57/(1+'General inputs'!$H$34)^C57))</f>
        <v/>
      </c>
      <c r="J57" s="93"/>
      <c r="K57" s="93"/>
      <c r="L57" s="76">
        <f>IF(LEFT(D57,4)*1&gt;LEFT('General inputs'!$I$18,4)*1,"",SUMIF('Post-1996 commissioned assets'!$F$22:$F$2529,$D57,'Post-1996 commissioned assets'!$P$22:$P$2529))</f>
        <v>0</v>
      </c>
      <c r="M57" s="76">
        <f>IF(L57="","",L57/(1+'General inputs'!$H$32)^C57)</f>
        <v>0</v>
      </c>
      <c r="N57" s="177"/>
      <c r="O57" s="177" t="str">
        <f>IF(N57="","",N57/(1+'General inputs'!$H$32)^C57)</f>
        <v/>
      </c>
      <c r="Q57" s="81"/>
      <c r="R57" s="76" t="str">
        <f>IF(OR(LEFT(D57,4)*1&lt;LEFT('General inputs'!$I$16,4)*1,LEFT(D57,4)*1&gt;LEFT('General inputs'!$I$16,4)+'General inputs'!$H$38-1),"",Q57/(1+'General inputs'!$H$34)^C57)</f>
        <v/>
      </c>
      <c r="T57" s="81"/>
      <c r="U57" s="76" t="str">
        <f>IF(OR(LEFT(D57,4)*1&lt;LEFT('General inputs'!$I$16,4)*1,LEFT(D57,4)*1&gt;LEFT('General inputs'!$I$16,4)+'General inputs'!$H$38-1),"",T57/(1+'General inputs'!$H$34)^C57)</f>
        <v/>
      </c>
      <c r="V57" s="47"/>
      <c r="X57" s="31"/>
      <c r="Y57" s="31"/>
      <c r="Z57" s="31"/>
    </row>
    <row r="58" spans="2:26" x14ac:dyDescent="0.2">
      <c r="B58" s="46"/>
      <c r="C58" s="26">
        <f>IF(D58='General inputs'!$I$16,0,IF(D58&lt;'General inputs'!$I$16,C59-1,C57+1))</f>
        <v>-9</v>
      </c>
      <c r="D58" s="26" t="str">
        <f t="shared" si="1"/>
        <v>2013-14</v>
      </c>
      <c r="E58" s="76">
        <f>IF(LEFT(D58,4)*1&gt;LEFT('General inputs'!$I$16,4)+'General inputs'!$H$38-1,"",'ET inputs'!D30)</f>
        <v>22.581813654280381</v>
      </c>
      <c r="F58" s="76">
        <f>IF(LEFT(D58,4)*1&gt;LEFT('General inputs'!$I$16,4)+'General inputs'!$H$38-1,"",E58/(1+'General inputs'!$H$30)^C58)</f>
        <v>29.464144898334119</v>
      </c>
      <c r="G58" s="76">
        <f>IF(LEFT(D58,4)*1&gt;LEFT('General inputs'!$I$16,4)+'General inputs'!$H$38-1,"",E58/(1+'General inputs'!$H$32)^C58)</f>
        <v>32.701546381744564</v>
      </c>
      <c r="H58" s="76" t="str">
        <f>IF(LEFT(D58,4)*1&lt;LEFT('General inputs'!$I$16,4)*1,"",IF(LEFT(D58,4)*1&gt;LEFT('General inputs'!$I$16,4)+'General inputs'!$H$38-1,"",E58/(1+'General inputs'!$H$34)^C58))</f>
        <v/>
      </c>
      <c r="J58" s="93"/>
      <c r="K58" s="93"/>
      <c r="L58" s="76">
        <f>IF(LEFT(D58,4)*1&gt;LEFT('General inputs'!$I$18,4)*1,"",SUMIF('Post-1996 commissioned assets'!$F$22:$F$2529,$D58,'Post-1996 commissioned assets'!$P$22:$P$2529))</f>
        <v>9735.0953959704748</v>
      </c>
      <c r="M58" s="76">
        <f>IF(L58="","",L58/(1+'General inputs'!$H$32)^C58)</f>
        <v>14097.746022348063</v>
      </c>
      <c r="N58" s="177"/>
      <c r="O58" s="177" t="str">
        <f>IF(N58="","",N58/(1+'General inputs'!$H$32)^C58)</f>
        <v/>
      </c>
      <c r="Q58" s="81"/>
      <c r="R58" s="76" t="str">
        <f>IF(OR(LEFT(D58,4)*1&lt;LEFT('General inputs'!$I$16,4)*1,LEFT(D58,4)*1&gt;LEFT('General inputs'!$I$16,4)+'General inputs'!$H$38-1),"",Q58/(1+'General inputs'!$H$34)^C58)</f>
        <v/>
      </c>
      <c r="T58" s="81"/>
      <c r="U58" s="76" t="str">
        <f>IF(OR(LEFT(D58,4)*1&lt;LEFT('General inputs'!$I$16,4)*1,LEFT(D58,4)*1&gt;LEFT('General inputs'!$I$16,4)+'General inputs'!$H$38-1),"",T58/(1+'General inputs'!$H$34)^C58)</f>
        <v/>
      </c>
      <c r="V58" s="47"/>
      <c r="X58" s="31"/>
      <c r="Y58" s="31"/>
      <c r="Z58" s="31"/>
    </row>
    <row r="59" spans="2:26" x14ac:dyDescent="0.2">
      <c r="B59" s="46"/>
      <c r="C59" s="26">
        <f>IF(D59='General inputs'!$I$16,0,IF(D59&lt;'General inputs'!$I$16,C60-1,C58+1))</f>
        <v>-8</v>
      </c>
      <c r="D59" s="26" t="str">
        <f t="shared" si="1"/>
        <v>2014-15</v>
      </c>
      <c r="E59" s="76">
        <f>IF(LEFT(D59,4)*1&gt;LEFT('General inputs'!$I$16,4)+'General inputs'!$H$38-1,"",'ET inputs'!D31)</f>
        <v>23.848969545676709</v>
      </c>
      <c r="F59" s="76">
        <f>IF(LEFT(D59,4)*1&gt;LEFT('General inputs'!$I$16,4)+'General inputs'!$H$38-1,"",E59/(1+'General inputs'!$H$30)^C59)</f>
        <v>30.211161092387663</v>
      </c>
      <c r="G59" s="76">
        <f>IF(LEFT(D59,4)*1&gt;LEFT('General inputs'!$I$16,4)+'General inputs'!$H$38-1,"",E59/(1+'General inputs'!$H$32)^C59)</f>
        <v>33.144492279663943</v>
      </c>
      <c r="H59" s="76" t="str">
        <f>IF(LEFT(D59,4)*1&lt;LEFT('General inputs'!$I$16,4)*1,"",IF(LEFT(D59,4)*1&gt;LEFT('General inputs'!$I$16,4)+'General inputs'!$H$38-1,"",E59/(1+'General inputs'!$H$34)^C59))</f>
        <v/>
      </c>
      <c r="J59" s="93"/>
      <c r="K59" s="93"/>
      <c r="L59" s="76">
        <f>IF(LEFT(D59,4)*1&gt;LEFT('General inputs'!$I$18,4)*1,"",SUMIF('Post-1996 commissioned assets'!$F$22:$F$2529,$D59,'Post-1996 commissioned assets'!$P$22:$P$2529))</f>
        <v>149087.18004281668</v>
      </c>
      <c r="M59" s="76">
        <f>IF(L59="","",L59/(1+'General inputs'!$H$32)^C59)</f>
        <v>207196.3268040558</v>
      </c>
      <c r="N59" s="177"/>
      <c r="O59" s="177" t="str">
        <f>IF(N59="","",N59/(1+'General inputs'!$H$32)^C59)</f>
        <v/>
      </c>
      <c r="Q59" s="81"/>
      <c r="R59" s="76" t="str">
        <f>IF(OR(LEFT(D59,4)*1&lt;LEFT('General inputs'!$I$16,4)*1,LEFT(D59,4)*1&gt;LEFT('General inputs'!$I$16,4)+'General inputs'!$H$38-1),"",Q59/(1+'General inputs'!$H$34)^C59)</f>
        <v/>
      </c>
      <c r="T59" s="81"/>
      <c r="U59" s="76" t="str">
        <f>IF(OR(LEFT(D59,4)*1&lt;LEFT('General inputs'!$I$16,4)*1,LEFT(D59,4)*1&gt;LEFT('General inputs'!$I$16,4)+'General inputs'!$H$38-1),"",T59/(1+'General inputs'!$H$34)^C59)</f>
        <v/>
      </c>
      <c r="V59" s="47"/>
      <c r="X59" s="31"/>
      <c r="Y59" s="31"/>
      <c r="Z59" s="31"/>
    </row>
    <row r="60" spans="2:26" x14ac:dyDescent="0.2">
      <c r="B60" s="46"/>
      <c r="C60" s="26">
        <f>IF(D60='General inputs'!$I$16,0,IF(D60&lt;'General inputs'!$I$16,C61-1,C59+1))</f>
        <v>-7</v>
      </c>
      <c r="D60" s="26" t="str">
        <f t="shared" si="1"/>
        <v>2015-16</v>
      </c>
      <c r="E60" s="76">
        <f>IF(LEFT(D60,4)*1&gt;LEFT('General inputs'!$I$16,4)+'General inputs'!$H$38-1,"",'ET inputs'!D32)</f>
        <v>25.187230622762858</v>
      </c>
      <c r="F60" s="76">
        <f>IF(LEFT(D60,4)*1&gt;LEFT('General inputs'!$I$16,4)+'General inputs'!$H$38-1,"",E60/(1+'General inputs'!$H$30)^C60)</f>
        <v>30.977116685365012</v>
      </c>
      <c r="G60" s="76">
        <f>IF(LEFT(D60,4)*1&gt;LEFT('General inputs'!$I$16,4)+'General inputs'!$H$38-1,"",E60/(1+'General inputs'!$H$32)^C60)</f>
        <v>33.593437926530775</v>
      </c>
      <c r="H60" s="76" t="str">
        <f>IF(LEFT(D60,4)*1&lt;LEFT('General inputs'!$I$16,4)*1,"",IF(LEFT(D60,4)*1&gt;LEFT('General inputs'!$I$16,4)+'General inputs'!$H$38-1,"",E60/(1+'General inputs'!$H$34)^C60))</f>
        <v/>
      </c>
      <c r="J60" s="93"/>
      <c r="K60" s="93"/>
      <c r="L60" s="76">
        <f>IF(LEFT(D60,4)*1&gt;LEFT('General inputs'!$I$18,4)*1,"",SUMIF('Post-1996 commissioned assets'!$F$22:$F$2529,$D60,'Post-1996 commissioned assets'!$P$22:$P$2529))</f>
        <v>1511307.7465613969</v>
      </c>
      <c r="M60" s="76">
        <f>IF(L60="","",L60/(1+'General inputs'!$H$32)^C60)</f>
        <v>2015704.8518907907</v>
      </c>
      <c r="N60" s="177"/>
      <c r="O60" s="177" t="str">
        <f>IF(N60="","",N60/(1+'General inputs'!$H$32)^C60)</f>
        <v/>
      </c>
      <c r="Q60" s="81"/>
      <c r="R60" s="76" t="str">
        <f>IF(OR(LEFT(D60,4)*1&lt;LEFT('General inputs'!$I$16,4)*1,LEFT(D60,4)*1&gt;LEFT('General inputs'!$I$16,4)+'General inputs'!$H$38-1),"",Q60/(1+'General inputs'!$H$34)^C60)</f>
        <v/>
      </c>
      <c r="T60" s="81"/>
      <c r="U60" s="76" t="str">
        <f>IF(OR(LEFT(D60,4)*1&lt;LEFT('General inputs'!$I$16,4)*1,LEFT(D60,4)*1&gt;LEFT('General inputs'!$I$16,4)+'General inputs'!$H$38-1),"",T60/(1+'General inputs'!$H$34)^C60)</f>
        <v/>
      </c>
      <c r="V60" s="47"/>
      <c r="X60" s="31"/>
      <c r="Y60" s="31"/>
      <c r="Z60" s="31"/>
    </row>
    <row r="61" spans="2:26" x14ac:dyDescent="0.2">
      <c r="B61" s="46"/>
      <c r="C61" s="26">
        <f>IF(D61='General inputs'!$I$16,0,IF(D61&lt;'General inputs'!$I$16,C62-1,C60+1))</f>
        <v>-6</v>
      </c>
      <c r="D61" s="26" t="str">
        <f t="shared" si="1"/>
        <v>2016-17</v>
      </c>
      <c r="E61" s="76">
        <f>IF(LEFT(D61,4)*1&gt;LEFT('General inputs'!$I$16,4)+'General inputs'!$H$38-1,"",'ET inputs'!D33)</f>
        <v>26.60058688192845</v>
      </c>
      <c r="F61" s="76">
        <f>IF(LEFT(D61,4)*1&gt;LEFT('General inputs'!$I$16,4)+'General inputs'!$H$38-1,"",E61/(1+'General inputs'!$H$30)^C61)</f>
        <v>31.762491855385854</v>
      </c>
      <c r="G61" s="76">
        <f>IF(LEFT(D61,4)*1&gt;LEFT('General inputs'!$I$16,4)+'General inputs'!$H$38-1,"",E61/(1+'General inputs'!$H$32)^C61)</f>
        <v>34.048464589577698</v>
      </c>
      <c r="H61" s="76" t="str">
        <f>IF(LEFT(D61,4)*1&lt;LEFT('General inputs'!$I$16,4)*1,"",IF(LEFT(D61,4)*1&gt;LEFT('General inputs'!$I$16,4)+'General inputs'!$H$38-1,"",E61/(1+'General inputs'!$H$34)^C61))</f>
        <v/>
      </c>
      <c r="J61" s="93"/>
      <c r="K61" s="93"/>
      <c r="L61" s="76">
        <f>IF(LEFT(D61,4)*1&gt;LEFT('General inputs'!$I$18,4)*1,"",SUMIF('Post-1996 commissioned assets'!$F$22:$F$2529,$D61,'Post-1996 commissioned assets'!$P$22:$P$2529))</f>
        <v>126107.27282654023</v>
      </c>
      <c r="M61" s="76">
        <f>IF(L61="","",L61/(1+'General inputs'!$H$32)^C61)</f>
        <v>161415.95042174446</v>
      </c>
      <c r="N61" s="177" t="str">
        <f>IF(LEFT(D61,4)*1&lt;LEFT('General inputs'!$I$18,4)*1+1,"",SUMIF('Uncommissioned assets'!$F$22:$F$28,$D61,'Uncommissioned assets'!$P$22:$P$28))</f>
        <v/>
      </c>
      <c r="O61" s="177" t="str">
        <f>IF(N61="","",N61/(1+'General inputs'!$H$32)^C61)</f>
        <v/>
      </c>
      <c r="Q61" s="81"/>
      <c r="R61" s="76" t="str">
        <f>IF(OR(LEFT(D61,4)*1&lt;LEFT('General inputs'!$I$16,4)*1,LEFT(D61,4)*1&gt;LEFT('General inputs'!$I$16,4)+'General inputs'!$H$38-1),"",Q61/(1+'General inputs'!$H$34)^C61)</f>
        <v/>
      </c>
      <c r="T61" s="81"/>
      <c r="U61" s="76" t="str">
        <f>IF(OR(LEFT(D61,4)*1&lt;LEFT('General inputs'!$I$16,4)*1,LEFT(D61,4)*1&gt;LEFT('General inputs'!$I$16,4)+'General inputs'!$H$38-1),"",T61/(1+'General inputs'!$H$34)^C61)</f>
        <v/>
      </c>
      <c r="V61" s="47"/>
      <c r="X61" s="31"/>
      <c r="Y61" s="31"/>
      <c r="Z61" s="31"/>
    </row>
    <row r="62" spans="2:26" x14ac:dyDescent="0.2">
      <c r="B62" s="46"/>
      <c r="C62" s="26">
        <f>IF(D62='General inputs'!$I$16,0,IF(D62&lt;'General inputs'!$I$16,C63-1,C61+1))</f>
        <v>-5</v>
      </c>
      <c r="D62" s="26" t="str">
        <f t="shared" si="1"/>
        <v>2017-18</v>
      </c>
      <c r="E62" s="76">
        <f>IF(LEFT(D62,4)*1&gt;LEFT('General inputs'!$I$16,4)+'General inputs'!$H$38-1,"",'ET inputs'!D34)</f>
        <v>28.093252214221081</v>
      </c>
      <c r="F62" s="76">
        <f>IF(LEFT(D62,4)*1&gt;LEFT('General inputs'!$I$16,4)+'General inputs'!$H$38-1,"",E62/(1+'General inputs'!$H$30)^C62)</f>
        <v>32.567778954717568</v>
      </c>
      <c r="G62" s="76">
        <f>IF(LEFT(D62,4)*1&gt;LEFT('General inputs'!$I$16,4)+'General inputs'!$H$38-1,"",E62/(1+'General inputs'!$H$32)^C62)</f>
        <v>34.509654636811305</v>
      </c>
      <c r="H62" s="76" t="str">
        <f>IF(LEFT(D62,4)*1&lt;LEFT('General inputs'!$I$16,4)*1,"",IF(LEFT(D62,4)*1&gt;LEFT('General inputs'!$I$16,4)+'General inputs'!$H$38-1,"",E62/(1+'General inputs'!$H$34)^C62))</f>
        <v/>
      </c>
      <c r="J62" s="93"/>
      <c r="K62" s="93"/>
      <c r="L62" s="76">
        <f>IF(LEFT(D62,4)*1&gt;LEFT('General inputs'!$I$18,4)*1,"",SUMIF('Post-1996 commissioned assets'!$F$22:$F$2529,$D62,'Post-1996 commissioned assets'!$P$22:$P$2529))</f>
        <v>1174477.2145229499</v>
      </c>
      <c r="M62" s="76">
        <f>IF(L62="","",L62/(1+'General inputs'!$H$32)^C62)</f>
        <v>1442723.7808897772</v>
      </c>
      <c r="N62" s="177" t="str">
        <f>IF(LEFT(D62,4)*1&lt;LEFT('General inputs'!$I$18,4)*1+1,"",SUMIF('Uncommissioned assets'!$F$22:$F$28,$D62,'Uncommissioned assets'!$P$22:$P$28))</f>
        <v/>
      </c>
      <c r="O62" s="177" t="str">
        <f>IF(N62="","",N62/(1+'General inputs'!$H$32)^C62)</f>
        <v/>
      </c>
      <c r="Q62" s="81"/>
      <c r="R62" s="76" t="str">
        <f>IF(OR(LEFT(D62,4)*1&lt;LEFT('General inputs'!$I$16,4)*1,LEFT(D62,4)*1&gt;LEFT('General inputs'!$I$16,4)+'General inputs'!$H$38-1),"",Q62/(1+'General inputs'!$H$34)^C62)</f>
        <v/>
      </c>
      <c r="T62" s="81"/>
      <c r="U62" s="76" t="str">
        <f>IF(OR(LEFT(D62,4)*1&lt;LEFT('General inputs'!$I$16,4)*1,LEFT(D62,4)*1&gt;LEFT('General inputs'!$I$16,4)+'General inputs'!$H$38-1),"",T62/(1+'General inputs'!$H$34)^C62)</f>
        <v/>
      </c>
      <c r="V62" s="47"/>
    </row>
    <row r="63" spans="2:26" x14ac:dyDescent="0.2">
      <c r="B63" s="46"/>
      <c r="C63" s="26">
        <f>IF(D63='General inputs'!$I$16,0,IF(D63&lt;'General inputs'!$I$16,C64-1,C62+1))</f>
        <v>-4</v>
      </c>
      <c r="D63" s="26" t="str">
        <f t="shared" si="1"/>
        <v>2018-19</v>
      </c>
      <c r="E63" s="76">
        <f>IF(LEFT(D63,4)*1&gt;LEFT('General inputs'!$I$16,4)+'General inputs'!$H$38-1,"",'ET inputs'!D35)</f>
        <v>29.669676968969842</v>
      </c>
      <c r="F63" s="76">
        <f>IF(LEFT(D63,4)*1&gt;LEFT('General inputs'!$I$16,4)+'General inputs'!$H$38-1,"",E63/(1+'General inputs'!$H$30)^C63)</f>
        <v>33.393482818429653</v>
      </c>
      <c r="G63" s="76">
        <f>IF(LEFT(D63,4)*1&gt;LEFT('General inputs'!$I$16,4)+'General inputs'!$H$38-1,"",E63/(1+'General inputs'!$H$32)^C63)</f>
        <v>34.977091551920623</v>
      </c>
      <c r="H63" s="76" t="str">
        <f>IF(LEFT(D63,4)*1&lt;LEFT('General inputs'!$I$16,4)*1,"",IF(LEFT(D63,4)*1&gt;LEFT('General inputs'!$I$16,4)+'General inputs'!$H$38-1,"",E63/(1+'General inputs'!$H$34)^C63))</f>
        <v/>
      </c>
      <c r="J63" s="93"/>
      <c r="K63" s="93"/>
      <c r="L63" s="76">
        <f>IF(LEFT(D63,4)*1&gt;LEFT('General inputs'!$I$18,4)*1,"",SUMIF('Post-1996 commissioned assets'!$F$22:$F$2529,$D63,'Post-1996 commissioned assets'!$P$22:$P$2529))</f>
        <v>230583.90889289093</v>
      </c>
      <c r="M63" s="76">
        <f>IF(L63="","",L63/(1+'General inputs'!$H$32)^C63)</f>
        <v>271831.55718821427</v>
      </c>
      <c r="N63" s="177" t="str">
        <f>IF(LEFT(D63,4)*1&lt;LEFT('General inputs'!$I$18,4)*1+1,"",SUMIF('Uncommissioned assets'!$F$22:$F$28,$D63,'Uncommissioned assets'!$P$22:$P$28))</f>
        <v/>
      </c>
      <c r="O63" s="177" t="str">
        <f>IF(N63="","",N63/(1+'General inputs'!$H$32)^C63)</f>
        <v/>
      </c>
      <c r="Q63" s="81"/>
      <c r="R63" s="76" t="str">
        <f>IF(OR(LEFT(D63,4)*1&lt;LEFT('General inputs'!$I$16,4)*1,LEFT(D63,4)*1&gt;LEFT('General inputs'!$I$16,4)+'General inputs'!$H$38-1),"",Q63/(1+'General inputs'!$H$34)^C63)</f>
        <v/>
      </c>
      <c r="T63" s="81"/>
      <c r="U63" s="76" t="str">
        <f>IF(OR(LEFT(D63,4)*1&lt;LEFT('General inputs'!$I$16,4)*1,LEFT(D63,4)*1&gt;LEFT('General inputs'!$I$16,4)+'General inputs'!$H$38-1),"",T63/(1+'General inputs'!$H$34)^C63)</f>
        <v/>
      </c>
      <c r="V63" s="47"/>
    </row>
    <row r="64" spans="2:26" x14ac:dyDescent="0.2">
      <c r="B64" s="46"/>
      <c r="C64" s="26">
        <f>IF(D64='General inputs'!$I$16,0,IF(D64&lt;'General inputs'!$I$16,C65-1,C63+1))</f>
        <v>-3</v>
      </c>
      <c r="D64" s="26" t="str">
        <f t="shared" si="1"/>
        <v>2019-20</v>
      </c>
      <c r="E64" s="76">
        <f>IF(LEFT(D64,4)*1&gt;LEFT('General inputs'!$I$16,4)+'General inputs'!$H$38-1,"",'ET inputs'!D36)</f>
        <v>31.334561222406709</v>
      </c>
      <c r="F64" s="76">
        <f>IF(LEFT(D64,4)*1&gt;LEFT('General inputs'!$I$16,4)+'General inputs'!$H$38-1,"",E64/(1+'General inputs'!$H$30)^C64)</f>
        <v>34.240121080876811</v>
      </c>
      <c r="G64" s="76">
        <f>IF(LEFT(D64,4)*1&gt;LEFT('General inputs'!$I$16,4)+'General inputs'!$H$38-1,"",E64/(1+'General inputs'!$H$32)^C64)</f>
        <v>35.450859949390782</v>
      </c>
      <c r="H64" s="76" t="str">
        <f>IF(LEFT(D64,4)*1&lt;LEFT('General inputs'!$I$16,4)*1,"",IF(LEFT(D64,4)*1&gt;LEFT('General inputs'!$I$16,4)+'General inputs'!$H$38-1,"",E64/(1+'General inputs'!$H$34)^C64))</f>
        <v/>
      </c>
      <c r="J64" s="93"/>
      <c r="K64" s="93"/>
      <c r="L64" s="76">
        <f>IF(LEFT(D64,4)*1&gt;LEFT('General inputs'!$I$18,4)*1,"",SUMIF('Post-1996 commissioned assets'!$F$22:$F$2529,$D64,'Post-1996 commissioned assets'!$P$22:$P$2529))</f>
        <v>53020.634078130635</v>
      </c>
      <c r="M64" s="76">
        <f>IF(L64="","",L64/(1+'General inputs'!$H$32)^C64)</f>
        <v>59985.747360254158</v>
      </c>
      <c r="N64" s="177" t="str">
        <f>IF(LEFT(D64,4)*1&lt;LEFT('General inputs'!$I$18,4)*1+1,"",SUMIF('Uncommissioned assets'!$F$22:$F$28,$D64,'Uncommissioned assets'!$P$22:$P$28))</f>
        <v/>
      </c>
      <c r="O64" s="177" t="str">
        <f>IF(N64="","",N64/(1+'General inputs'!$H$32)^C64)</f>
        <v/>
      </c>
      <c r="Q64" s="81"/>
      <c r="R64" s="76" t="str">
        <f>IF(OR(LEFT(D64,4)*1&lt;LEFT('General inputs'!$I$16,4)*1,LEFT(D64,4)*1&gt;LEFT('General inputs'!$I$16,4)+'General inputs'!$H$38-1),"",Q64/(1+'General inputs'!$H$34)^C64)</f>
        <v/>
      </c>
      <c r="T64" s="81"/>
      <c r="U64" s="76" t="str">
        <f>IF(OR(LEFT(D64,4)*1&lt;LEFT('General inputs'!$I$16,4)*1,LEFT(D64,4)*1&gt;LEFT('General inputs'!$I$16,4)+'General inputs'!$H$38-1),"",T64/(1+'General inputs'!$H$34)^C64)</f>
        <v/>
      </c>
      <c r="V64" s="47"/>
    </row>
    <row r="65" spans="2:24" x14ac:dyDescent="0.2">
      <c r="B65" s="46"/>
      <c r="C65" s="26">
        <f>IF(D65='General inputs'!$I$16,0,IF(D65&lt;'General inputs'!$I$16,C66-1,C64+1))</f>
        <v>-2</v>
      </c>
      <c r="D65" s="26" t="str">
        <f t="shared" si="1"/>
        <v>2020-21</v>
      </c>
      <c r="E65" s="76">
        <f>IF(LEFT(D65,4)*1&gt;LEFT('General inputs'!$I$16,4)+'General inputs'!$H$38-1,"",'ET inputs'!D37)</f>
        <v>33.092868790840726</v>
      </c>
      <c r="F65" s="76">
        <f>IF(LEFT(D65,4)*1&gt;LEFT('General inputs'!$I$16,4)+'General inputs'!$H$38-1,"",E65/(1+'General inputs'!$H$30)^C65)</f>
        <v>35.108224500202923</v>
      </c>
      <c r="G65" s="76">
        <f>IF(LEFT(D65,4)*1&gt;LEFT('General inputs'!$I$16,4)+'General inputs'!$H$38-1,"",E65/(1+'General inputs'!$H$32)^C65)</f>
        <v>35.931045589818396</v>
      </c>
      <c r="H65" s="76" t="str">
        <f>IF(LEFT(D65,4)*1&lt;LEFT('General inputs'!$I$16,4)*1,"",IF(LEFT(D65,4)*1&gt;LEFT('General inputs'!$I$16,4)+'General inputs'!$H$38-1,"",E65/(1+'General inputs'!$H$34)^C65))</f>
        <v/>
      </c>
      <c r="J65" s="93"/>
      <c r="K65" s="93"/>
      <c r="L65" s="76">
        <f>IF(LEFT(D65,4)*1&gt;LEFT('General inputs'!$I$18,4)*1,"",SUMIF('Post-1996 commissioned assets'!$F$22:$F$2529,$D65,'Post-1996 commissioned assets'!$P$22:$P$2529))</f>
        <v>0</v>
      </c>
      <c r="M65" s="76">
        <f>IF(L65="","",L65/(1+'General inputs'!$H$32)^C65)</f>
        <v>0</v>
      </c>
      <c r="N65" s="177" t="str">
        <f>IF(LEFT(D65,4)*1&lt;LEFT('General inputs'!$I$18,4)*1+1,"",SUMIF('Uncommissioned assets'!$F$22:$F$28,$D65,'Uncommissioned assets'!$P$22:$P$28))</f>
        <v/>
      </c>
      <c r="O65" s="177" t="str">
        <f>IF(N65="","",N65/(1+'General inputs'!$H$32)^C65)</f>
        <v/>
      </c>
      <c r="Q65" s="81"/>
      <c r="R65" s="76" t="str">
        <f>IF(OR(LEFT(D65,4)*1&lt;LEFT('General inputs'!$I$16,4)*1,LEFT(D65,4)*1&gt;LEFT('General inputs'!$I$16,4)+'General inputs'!$H$38-1),"",Q65/(1+'General inputs'!$H$34)^C65)</f>
        <v/>
      </c>
      <c r="T65" s="81"/>
      <c r="U65" s="76" t="str">
        <f>IF(OR(LEFT(D65,4)*1&lt;LEFT('General inputs'!$I$16,4)*1,LEFT(D65,4)*1&gt;LEFT('General inputs'!$I$16,4)+'General inputs'!$H$38-1),"",T65/(1+'General inputs'!$H$34)^C65)</f>
        <v/>
      </c>
      <c r="V65" s="47"/>
    </row>
    <row r="66" spans="2:24" x14ac:dyDescent="0.2">
      <c r="B66" s="46"/>
      <c r="C66" s="26">
        <f>IF(D66='General inputs'!$I$16,0,IF(D66&lt;'General inputs'!$I$16,C67-1,C65+1))</f>
        <v>-1</v>
      </c>
      <c r="D66" s="26" t="str">
        <f t="shared" si="1"/>
        <v>2021-22</v>
      </c>
      <c r="E66" s="76">
        <f>IF(LEFT(D66,4)*1&gt;LEFT('General inputs'!$I$16,4)+'General inputs'!$H$38-1,"",'ET inputs'!D38)</f>
        <v>34.949842030169975</v>
      </c>
      <c r="F66" s="76">
        <f>IF(LEFT(D66,4)*1&gt;LEFT('General inputs'!$I$16,4)+'General inputs'!$H$38-1,"",E66/(1+'General inputs'!$H$30)^C66)</f>
        <v>35.998337291075075</v>
      </c>
      <c r="G66" s="76">
        <f>IF(LEFT(D66,4)*1&gt;LEFT('General inputs'!$I$16,4)+'General inputs'!$H$38-1,"",E66/(1+'General inputs'!$H$32)^C66)</f>
        <v>36.417735395437113</v>
      </c>
      <c r="H66" s="76" t="str">
        <f>IF(LEFT(D66,4)*1&lt;LEFT('General inputs'!$I$16,4)*1,"",IF(LEFT(D66,4)*1&gt;LEFT('General inputs'!$I$16,4)+'General inputs'!$H$38-1,"",E66/(1+'General inputs'!$H$34)^C66))</f>
        <v/>
      </c>
      <c r="J66" s="93"/>
      <c r="K66" s="93"/>
      <c r="L66" s="76">
        <f>IF(LEFT(D66,4)*1&gt;LEFT('General inputs'!$I$18,4)*1,"",SUMIF('Post-1996 commissioned assets'!$F$22:$F$2529,$D66,'Post-1996 commissioned assets'!$P$22:$P$2529))</f>
        <v>0</v>
      </c>
      <c r="M66" s="76">
        <f>IF(L66="","",L66/(1+'General inputs'!$H$32)^C66)</f>
        <v>0</v>
      </c>
      <c r="N66" s="221">
        <f>IF(LEFT(D66,4)*1&lt;LEFT('General inputs'!$I$18,4)*1,"",SUMIF('Uncommissioned assets'!$F$22:$F$28,$D66,'Uncommissioned assets'!$P$22:$P$28))</f>
        <v>0</v>
      </c>
      <c r="O66" s="221">
        <f>IF(N66="","",N66/(1+'General inputs'!$H$32)^C66)</f>
        <v>0</v>
      </c>
      <c r="Q66" s="81"/>
      <c r="R66" s="76" t="str">
        <f>IF(OR(LEFT(D66,4)*1&lt;LEFT('General inputs'!$I$16,4)*1,LEFT(D66,4)*1&gt;LEFT('General inputs'!$I$16,4)+'General inputs'!$H$38-1),"",Q66/(1+'General inputs'!$H$34)^C66)</f>
        <v/>
      </c>
      <c r="T66" s="81"/>
      <c r="U66" s="76" t="str">
        <f>IF(OR(LEFT(D66,4)*1&lt;LEFT('General inputs'!$I$16,4)*1,LEFT(D66,4)*1&gt;LEFT('General inputs'!$I$16,4)+'General inputs'!$H$38-1),"",T66/(1+'General inputs'!$H$34)^C66)</f>
        <v/>
      </c>
      <c r="V66" s="47"/>
    </row>
    <row r="67" spans="2:24" x14ac:dyDescent="0.2">
      <c r="B67" s="46"/>
      <c r="C67" s="26">
        <f>IF(D67='General inputs'!$I$16,0,IF(D67&lt;'General inputs'!$I$16,C68-1,C66+1))</f>
        <v>0</v>
      </c>
      <c r="D67" s="26" t="str">
        <f t="shared" si="1"/>
        <v>2022-23</v>
      </c>
      <c r="E67" s="76">
        <f>IF(LEFT(D67,4)*1&gt;LEFT('General inputs'!$I$16,4)+'General inputs'!$H$38-1,"",'ET inputs'!D39)</f>
        <v>36.911017465851046</v>
      </c>
      <c r="F67" s="76">
        <f>IF(LEFT(D67,4)*1&gt;LEFT('General inputs'!$I$16,4)+'General inputs'!$H$38-1,"",E67/(1+'General inputs'!$H$30)^C67)</f>
        <v>36.911017465851046</v>
      </c>
      <c r="G67" s="76">
        <f>IF(LEFT(D67,4)*1&gt;LEFT('General inputs'!$I$16,4)+'General inputs'!$H$38-1,"",E67/(1+'General inputs'!$H$32)^C67)</f>
        <v>36.911017465851046</v>
      </c>
      <c r="H67" s="76">
        <f>IF(LEFT(D67,4)*1&lt;LEFT('General inputs'!$I$16,4)*1,"",IF(LEFT(D67,4)*1&gt;LEFT('General inputs'!$I$16,4)+'General inputs'!$H$38-1,"",E67/(1+'General inputs'!$H$34)^C67))</f>
        <v>36.911017465851046</v>
      </c>
      <c r="J67" s="93"/>
      <c r="K67" s="93"/>
      <c r="L67" s="76" t="str">
        <f>IF(LEFT(D67,4)*1&gt;LEFT('General inputs'!$I$18,4)*1,"",SUMIF('Post-1996 commissioned assets'!$F$128:$F$2529,$D67,'Post-1996 commissioned assets'!$P$128:$P$2529))</f>
        <v/>
      </c>
      <c r="M67" s="76" t="str">
        <f>IF(L67="","",L67/(1+'General inputs'!$H$32)^C67)</f>
        <v/>
      </c>
      <c r="N67" s="177">
        <f>IF(LEFT(D67,4)*1&lt;LEFT('General inputs'!$I$18,4)*1+1,"",SUMIF('Uncommissioned assets'!$F$22:$F$28,$D67,'Uncommissioned assets'!$P$22:$P$28))</f>
        <v>0</v>
      </c>
      <c r="O67" s="177">
        <f>IF(N67="","",N67/(1+'General inputs'!$H$32)^C67)</f>
        <v>0</v>
      </c>
      <c r="Q67" s="81">
        <f>'Reduction amount'!E40*SUM($E$67:E67)</f>
        <v>25632.11785881094</v>
      </c>
      <c r="R67" s="76">
        <f>IF(OR(LEFT(D67,4)*1&lt;LEFT('General inputs'!$I$16,4)*1,LEFT(D67,4)*1&gt;LEFT('General inputs'!$I$16,4)+'General inputs'!$H$38-1),"",Q67/(1+'General inputs'!$H$34)^C67)</f>
        <v>25632.11785881094</v>
      </c>
      <c r="T67" s="81">
        <f>('Reduction amount'!Q40)*SUM($E$67:E67)</f>
        <v>47073.358794549153</v>
      </c>
      <c r="U67" s="76">
        <f>IF(OR(LEFT(D67,4)*1&lt;LEFT('General inputs'!$I$16,4)*1,LEFT(D67,4)*1&gt;LEFT('General inputs'!$I$16,4)+'General inputs'!$H$38-1),"",T67/(1+'General inputs'!$H$34)^C67)</f>
        <v>47073.358794549153</v>
      </c>
      <c r="V67" s="47"/>
      <c r="W67" s="31"/>
      <c r="X67" s="31"/>
    </row>
    <row r="68" spans="2:24" x14ac:dyDescent="0.2">
      <c r="B68" s="46"/>
      <c r="C68" s="26">
        <f>IF(D68='General inputs'!$I$16,0,IF(D68&lt;'General inputs'!$I$16,C69-1,C67+1))</f>
        <v>1</v>
      </c>
      <c r="D68" s="26" t="str">
        <f t="shared" si="1"/>
        <v>2023-24</v>
      </c>
      <c r="E68" s="76">
        <f>IF(LEFT(D68,4)*1&gt;LEFT('General inputs'!$I$16,4)+'General inputs'!$H$38-1,"",'ET inputs'!D40)</f>
        <v>38.98224229992968</v>
      </c>
      <c r="F68" s="76">
        <f>IF(LEFT(D68,4)*1&gt;LEFT('General inputs'!$I$16,4)+'General inputs'!$H$38-1,"",E68/(1+'General inputs'!$H$30)^C68)</f>
        <v>37.846837184397749</v>
      </c>
      <c r="G68" s="76">
        <f>IF(LEFT(D68,4)*1&gt;LEFT('General inputs'!$I$16,4)+'General inputs'!$H$38-1,"",E68/(1+'General inputs'!$H$32)^C68)</f>
        <v>37.410981093982414</v>
      </c>
      <c r="H68" s="76">
        <f>IF(LEFT(D68,4)*1&lt;LEFT('General inputs'!$I$16,4)*1,"",IF(LEFT(D68,4)*1&gt;LEFT('General inputs'!$I$16,4)+'General inputs'!$H$38-1,"",E68/(1+'General inputs'!$H$34)^C68))</f>
        <v>37.410981093982414</v>
      </c>
      <c r="J68" s="93"/>
      <c r="K68" s="93"/>
      <c r="L68" s="76" t="str">
        <f>IF(LEFT(D68,4)*1&gt;LEFT('General inputs'!$I$18,4)*1,"",SUMIF('Post-1996 commissioned assets'!$F$128:$F$2529,$D68,'Post-1996 commissioned assets'!$P$128:$P$2529))</f>
        <v/>
      </c>
      <c r="M68" s="76" t="str">
        <f>IF(L68="","",L68/(1+'General inputs'!$H$32)^C68)</f>
        <v/>
      </c>
      <c r="N68" s="177">
        <f>IF(LEFT(D68,4)*1&lt;LEFT('General inputs'!$I$18,4)*1+1,"",SUMIF('Uncommissioned assets'!$F$22:$F$28,$D68,'Uncommissioned assets'!$P$22:$P$28))</f>
        <v>0</v>
      </c>
      <c r="O68" s="177">
        <f>IF(N68="","",N68/(1+'General inputs'!$H$32)^C68)</f>
        <v>0</v>
      </c>
      <c r="Q68" s="81">
        <f>'Reduction amount'!E41*SUM($E$67:E68)</f>
        <v>52702.556379151109</v>
      </c>
      <c r="R68" s="76">
        <f>IF(OR(LEFT(D68,4)*1&lt;LEFT('General inputs'!$I$16,4)*1,LEFT(D68,4)*1&gt;LEFT('General inputs'!$I$16,4)+'General inputs'!$H$38-1),"",Q68/(1+'General inputs'!$H$34)^C68)</f>
        <v>50578.269077880141</v>
      </c>
      <c r="T68" s="81">
        <f>('Reduction amount'!Q41)*SUM($E$67:E68)</f>
        <v>89609.448603250275</v>
      </c>
      <c r="U68" s="76">
        <f>IF(OR(LEFT(D68,4)*1&lt;LEFT('General inputs'!$I$16,4)*1,LEFT(D68,4)*1&gt;LEFT('General inputs'!$I$16,4)+'General inputs'!$H$38-1),"",T68/(1+'General inputs'!$H$34)^C68)</f>
        <v>85997.551442658616</v>
      </c>
      <c r="V68" s="47"/>
      <c r="W68" s="31"/>
      <c r="X68" s="31"/>
    </row>
    <row r="69" spans="2:24" x14ac:dyDescent="0.2">
      <c r="B69" s="46"/>
      <c r="C69" s="26">
        <f>IF(D69='General inputs'!$I$16,0,IF(D69&lt;'General inputs'!$I$16,C70-1,C68+1))</f>
        <v>2</v>
      </c>
      <c r="D69" s="26" t="str">
        <f t="shared" si="1"/>
        <v>2024-25</v>
      </c>
      <c r="E69" s="76">
        <f>IF(LEFT(D69,4)*1&gt;LEFT('General inputs'!$I$16,4)+'General inputs'!$H$38-1,"",'ET inputs'!D41)</f>
        <v>41.169691844347994</v>
      </c>
      <c r="F69" s="76">
        <f>IF(LEFT(D69,4)*1&gt;LEFT('General inputs'!$I$16,4)+'General inputs'!$H$38-1,"",E69/(1+'General inputs'!$H$30)^C69)</f>
        <v>38.806383112779713</v>
      </c>
      <c r="G69" s="76">
        <f>IF(LEFT(D69,4)*1&gt;LEFT('General inputs'!$I$16,4)+'General inputs'!$H$38-1,"",E69/(1+'General inputs'!$H$32)^C69)</f>
        <v>37.917716782236276</v>
      </c>
      <c r="H69" s="76">
        <f>IF(LEFT(D69,4)*1&lt;LEFT('General inputs'!$I$16,4)*1,"",IF(LEFT(D69,4)*1&gt;LEFT('General inputs'!$I$16,4)+'General inputs'!$H$38-1,"",E69/(1+'General inputs'!$H$34)^C69))</f>
        <v>37.917716782236276</v>
      </c>
      <c r="J69" s="93"/>
      <c r="K69" s="93"/>
      <c r="L69" s="76" t="str">
        <f>IF(LEFT(D69,4)*1&gt;LEFT('General inputs'!$I$18,4)*1,"",SUMIF('Post-1996 commissioned assets'!$F$128:$F$2529,$D69,'Post-1996 commissioned assets'!$P$128:$P$2529))</f>
        <v/>
      </c>
      <c r="M69" s="76" t="str">
        <f>IF(L69="","",L69/(1+'General inputs'!$H$32)^C69)</f>
        <v/>
      </c>
      <c r="N69" s="177">
        <f>IF(LEFT(D69,4)*1&lt;LEFT('General inputs'!$I$18,4)*1+1,"",SUMIF('Uncommissioned assets'!$F$22:$F$28,$D69,'Uncommissioned assets'!$P$22:$P$28))</f>
        <v>0</v>
      </c>
      <c r="O69" s="177">
        <f>IF(N69="","",N69/(1+'General inputs'!$H$32)^C69)</f>
        <v>0</v>
      </c>
      <c r="Q69" s="81">
        <f>'Reduction amount'!E42*SUM($E$67:E69)</f>
        <v>81292.025486621686</v>
      </c>
      <c r="R69" s="76">
        <f>IF(OR(LEFT(D69,4)*1&lt;LEFT('General inputs'!$I$16,4)*1,LEFT(D69,4)*1&gt;LEFT('General inputs'!$I$16,4)+'General inputs'!$H$38-1),"",Q69/(1+'General inputs'!$H$34)^C69)</f>
        <v>74870.805706048151</v>
      </c>
      <c r="T69" s="81">
        <f>('Reduction amount'!Q42)*SUM($E$67:E69)</f>
        <v>130554.45678319606</v>
      </c>
      <c r="U69" s="76">
        <f>IF(OR(LEFT(D69,4)*1&lt;LEFT('General inputs'!$I$16,4)*1,LEFT(D69,4)*1&gt;LEFT('General inputs'!$I$16,4)+'General inputs'!$H$38-1),"",T69/(1+'General inputs'!$H$34)^C69)</f>
        <v>120242.02016570455</v>
      </c>
      <c r="V69" s="47"/>
      <c r="W69" s="31"/>
      <c r="X69" s="31"/>
    </row>
    <row r="70" spans="2:24" x14ac:dyDescent="0.2">
      <c r="B70" s="46"/>
      <c r="C70" s="26">
        <f>IF(D70='General inputs'!$I$16,0,IF(D70&lt;'General inputs'!$I$16,C71-1,C69+1))</f>
        <v>3</v>
      </c>
      <c r="D70" s="26" t="str">
        <f t="shared" si="1"/>
        <v>2025-26</v>
      </c>
      <c r="E70" s="76">
        <f>IF(LEFT(D70,4)*1&gt;LEFT('General inputs'!$I$16,4)+'General inputs'!$H$38-1,"",'ET inputs'!D42)</f>
        <v>43.479887932501583</v>
      </c>
      <c r="F70" s="76">
        <f>IF(LEFT(D70,4)*1&gt;LEFT('General inputs'!$I$16,4)+'General inputs'!$H$38-1,"",E70/(1+'General inputs'!$H$30)^C70)</f>
        <v>39.790256791038921</v>
      </c>
      <c r="G70" s="76">
        <f>IF(LEFT(D70,4)*1&gt;LEFT('General inputs'!$I$16,4)+'General inputs'!$H$38-1,"",E70/(1+'General inputs'!$H$32)^C70)</f>
        <v>38.431316258881516</v>
      </c>
      <c r="H70" s="76">
        <f>IF(LEFT(D70,4)*1&lt;LEFT('General inputs'!$I$16,4)*1,"",IF(LEFT(D70,4)*1&gt;LEFT('General inputs'!$I$16,4)+'General inputs'!$H$38-1,"",E70/(1+'General inputs'!$H$34)^C70))</f>
        <v>38.431316258881516</v>
      </c>
      <c r="J70" s="93"/>
      <c r="K70" s="93"/>
      <c r="L70" s="76" t="str">
        <f>IF(LEFT(D70,4)*1&gt;LEFT('General inputs'!$I$18,4)*1,"",SUMIF('Post-1996 commissioned assets'!$F$128:$F$2529,$D70,'Post-1996 commissioned assets'!$P$128:$P$2529))</f>
        <v/>
      </c>
      <c r="M70" s="76" t="str">
        <f>IF(L70="","",L70/(1+'General inputs'!$H$32)^C70)</f>
        <v/>
      </c>
      <c r="N70" s="177">
        <f>IF(LEFT(D70,4)*1&lt;LEFT('General inputs'!$I$18,4)*1+1,"",SUMIF('Uncommissioned assets'!$F$22:$F$28,$D70,'Uncommissioned assets'!$P$22:$P$28))</f>
        <v>0</v>
      </c>
      <c r="O70" s="177">
        <f>IF(N70="","",N70/(1+'General inputs'!$H$32)^C70)</f>
        <v>0</v>
      </c>
      <c r="Q70" s="81">
        <f>'Reduction amount'!E43*SUM($E$67:E70)</f>
        <v>111485.76406358875</v>
      </c>
      <c r="R70" s="76">
        <f>IF(OR(LEFT(D70,4)*1&lt;LEFT('General inputs'!$I$16,4)*1,LEFT(D70,4)*1&gt;LEFT('General inputs'!$I$16,4)+'General inputs'!$H$38-1),"",Q70/(1+'General inputs'!$H$34)^C70)</f>
        <v>98540.839473693617</v>
      </c>
      <c r="T70" s="81">
        <f>('Reduction amount'!Q43)*SUM($E$67:E70)</f>
        <v>167227.84338118543</v>
      </c>
      <c r="U70" s="76">
        <f>IF(OR(LEFT(D70,4)*1&lt;LEFT('General inputs'!$I$16,4)*1,LEFT(D70,4)*1&gt;LEFT('General inputs'!$I$16,4)+'General inputs'!$H$38-1),"",T70/(1+'General inputs'!$H$34)^C70)</f>
        <v>147810.54970173843</v>
      </c>
      <c r="V70" s="47"/>
      <c r="W70" s="31"/>
      <c r="X70" s="31"/>
    </row>
    <row r="71" spans="2:24" x14ac:dyDescent="0.2">
      <c r="B71" s="46"/>
      <c r="C71" s="26">
        <f>IF(D71='General inputs'!$I$16,0,IF(D71&lt;'General inputs'!$I$16,C72-1,C70+1))</f>
        <v>4</v>
      </c>
      <c r="D71" s="26" t="str">
        <f t="shared" si="1"/>
        <v>2026-27</v>
      </c>
      <c r="E71" s="76">
        <f>IF(LEFT(D71,4)*1&gt;LEFT('General inputs'!$I$16,4)+'General inputs'!$H$38-1,"",'ET inputs'!D43)</f>
        <v>45.919718363946231</v>
      </c>
      <c r="F71" s="76">
        <f>IF(LEFT(D71,4)*1&gt;LEFT('General inputs'!$I$16,4)+'General inputs'!$H$38-1,"",E71/(1+'General inputs'!$H$30)^C71)</f>
        <v>40.799075010302438</v>
      </c>
      <c r="G71" s="76">
        <f>IF(LEFT(D71,4)*1&gt;LEFT('General inputs'!$I$16,4)+'General inputs'!$H$38-1,"",E71/(1+'General inputs'!$H$32)^C71)</f>
        <v>38.951872494657017</v>
      </c>
      <c r="H71" s="76">
        <f>IF(LEFT(D71,4)*1&lt;LEFT('General inputs'!$I$16,4)*1,"",IF(LEFT(D71,4)*1&gt;LEFT('General inputs'!$I$16,4)+'General inputs'!$H$38-1,"",E71/(1+'General inputs'!$H$34)^C71))</f>
        <v>38.951872494657017</v>
      </c>
      <c r="J71" s="93"/>
      <c r="K71" s="93"/>
      <c r="L71" s="76" t="str">
        <f>IF(LEFT(D71,4)*1&gt;LEFT('General inputs'!$I$18,4)*1,"",SUMIF('Post-1996 commissioned assets'!$F$128:$F$2529,$D71,'Post-1996 commissioned assets'!$P$128:$P$2529))</f>
        <v/>
      </c>
      <c r="M71" s="76" t="str">
        <f>IF(L71="","",L71/(1+'General inputs'!$H$32)^C71)</f>
        <v/>
      </c>
      <c r="N71" s="177">
        <f>IF(LEFT(D71,4)*1&lt;LEFT('General inputs'!$I$18,4)*1+1,"",SUMIF('Uncommissioned assets'!$F$22:$F$28,$D71,'Uncommissioned assets'!$P$22:$P$28))</f>
        <v>0</v>
      </c>
      <c r="O71" s="177">
        <f>IF(N71="","",N71/(1+'General inputs'!$H$32)^C71)</f>
        <v>0</v>
      </c>
      <c r="Q71" s="81">
        <f>'Reduction amount'!E44*SUM($E$67:E71)</f>
        <v>143373.79408706393</v>
      </c>
      <c r="R71" s="76">
        <f>IF(OR(LEFT(D71,4)*1&lt;LEFT('General inputs'!$I$16,4)*1,LEFT(D71,4)*1&gt;LEFT('General inputs'!$I$16,4)+'General inputs'!$H$38-1),"",Q71/(1+'General inputs'!$H$34)^C71)</f>
        <v>121618.29264918406</v>
      </c>
      <c r="T71" s="81">
        <f>('Reduction amount'!Q44)*SUM($E$67:E71)</f>
        <v>204466.06497161996</v>
      </c>
      <c r="U71" s="76">
        <f>IF(OR(LEFT(D71,4)*1&lt;LEFT('General inputs'!$I$16,4)*1,LEFT(D71,4)*1&gt;LEFT('General inputs'!$I$16,4)+'General inputs'!$H$38-1),"",T71/(1+'General inputs'!$H$34)^C71)</f>
        <v>173440.43857446607</v>
      </c>
      <c r="V71" s="47"/>
      <c r="W71" s="31"/>
      <c r="X71" s="31"/>
    </row>
    <row r="72" spans="2:24" x14ac:dyDescent="0.2">
      <c r="B72" s="46"/>
      <c r="C72" s="26">
        <f>IF(D72='General inputs'!$I$16,0,IF(D72&lt;'General inputs'!$I$16,C73-1,C71+1))</f>
        <v>5</v>
      </c>
      <c r="D72" s="26" t="str">
        <f t="shared" si="1"/>
        <v>2027-28</v>
      </c>
      <c r="E72" s="76">
        <f>IF(LEFT(D72,4)*1&gt;LEFT('General inputs'!$I$16,4)+'General inputs'!$H$38-1,"",'ET inputs'!D44)</f>
        <v>48.496457440220524</v>
      </c>
      <c r="F72" s="76">
        <f>IF(LEFT(D72,4)*1&gt;LEFT('General inputs'!$I$16,4)+'General inputs'!$H$38-1,"",E72/(1+'General inputs'!$H$30)^C72)</f>
        <v>41.833470199446978</v>
      </c>
      <c r="G72" s="76">
        <f>IF(LEFT(D72,4)*1&gt;LEFT('General inputs'!$I$16,4)+'General inputs'!$H$38-1,"",E72/(1+'General inputs'!$H$32)^C72)</f>
        <v>39.479479719598892</v>
      </c>
      <c r="H72" s="76">
        <f>IF(LEFT(D72,4)*1&lt;LEFT('General inputs'!$I$16,4)*1,"",IF(LEFT(D72,4)*1&gt;LEFT('General inputs'!$I$16,4)+'General inputs'!$H$38-1,"",E72/(1+'General inputs'!$H$34)^C72))</f>
        <v>39.479479719598892</v>
      </c>
      <c r="J72" s="93"/>
      <c r="K72" s="93"/>
      <c r="L72" s="76" t="str">
        <f>IF(LEFT(D72,4)*1&gt;LEFT('General inputs'!$I$18,4)*1,"",SUMIF('Post-1996 commissioned assets'!$F$128:$F$2529,$D72,'Post-1996 commissioned assets'!$P$128:$P$2529))</f>
        <v/>
      </c>
      <c r="M72" s="76" t="str">
        <f>IF(L72="","",L72/(1+'General inputs'!$H$32)^C72)</f>
        <v/>
      </c>
      <c r="N72" s="177">
        <f>IF(LEFT(D72,4)*1&lt;LEFT('General inputs'!$I$18,4)*1+1,"",SUMIF('Uncommissioned assets'!$F$22:$F$28,$D72,'Uncommissioned assets'!$P$22:$P$28))</f>
        <v>0</v>
      </c>
      <c r="O72" s="177">
        <f>IF(N72="","",N72/(1+'General inputs'!$H$32)^C72)</f>
        <v>0</v>
      </c>
      <c r="Q72" s="81">
        <f>'Reduction amount'!E45*SUM($E$67:E72)</f>
        <v>177051.18902727627</v>
      </c>
      <c r="R72" s="76">
        <f>IF(OR(LEFT(D72,4)*1&lt;LEFT('General inputs'!$I$16,4)*1,LEFT(D72,4)*1&gt;LEFT('General inputs'!$I$16,4)+'General inputs'!$H$38-1),"",Q72/(1+'General inputs'!$H$34)^C72)</f>
        <v>144131.946857136</v>
      </c>
      <c r="T72" s="81">
        <f>('Reduction amount'!Q45)*SUM($E$67:E72)</f>
        <v>244923.82850274711</v>
      </c>
      <c r="U72" s="76">
        <f>IF(OR(LEFT(D72,4)*1&lt;LEFT('General inputs'!$I$16,4)*1,LEFT(D72,4)*1&gt;LEFT('General inputs'!$I$16,4)+'General inputs'!$H$38-1),"",T72/(1+'General inputs'!$H$34)^C72)</f>
        <v>199384.98254516529</v>
      </c>
      <c r="V72" s="47"/>
      <c r="W72" s="31"/>
      <c r="X72" s="31"/>
    </row>
    <row r="73" spans="2:24" x14ac:dyDescent="0.2">
      <c r="B73" s="46"/>
      <c r="C73" s="26">
        <f>IF(D73='General inputs'!$I$16,0,IF(D73&lt;'General inputs'!$I$16,C74-1,C72+1))</f>
        <v>6</v>
      </c>
      <c r="D73" s="26" t="str">
        <f t="shared" si="1"/>
        <v>2028-29</v>
      </c>
      <c r="E73" s="76">
        <f>IF(LEFT(D73,4)*1&gt;LEFT('General inputs'!$I$16,4)+'General inputs'!$H$38-1,"",'ET inputs'!D45)</f>
        <v>51.217787653021219</v>
      </c>
      <c r="F73" s="76">
        <f>IF(LEFT(D73,4)*1&gt;LEFT('General inputs'!$I$16,4)+'General inputs'!$H$38-1,"",E73/(1+'General inputs'!$H$30)^C73)</f>
        <v>42.89409082157173</v>
      </c>
      <c r="G73" s="76">
        <f>IF(LEFT(D73,4)*1&gt;LEFT('General inputs'!$I$16,4)+'General inputs'!$H$38-1,"",E73/(1+'General inputs'!$H$32)^C73)</f>
        <v>40.014233440100369</v>
      </c>
      <c r="H73" s="76">
        <f>IF(LEFT(D73,4)*1&lt;LEFT('General inputs'!$I$16,4)*1,"",IF(LEFT(D73,4)*1&gt;LEFT('General inputs'!$I$16,4)+'General inputs'!$H$38-1,"",E73/(1+'General inputs'!$H$34)^C73))</f>
        <v>40.014233440100369</v>
      </c>
      <c r="J73" s="93"/>
      <c r="K73" s="93"/>
      <c r="L73" s="76" t="str">
        <f>IF(LEFT(D73,4)*1&gt;LEFT('General inputs'!$I$18,4)*1,"",SUMIF('Post-1996 commissioned assets'!$F$128:$F$2529,$D73,'Post-1996 commissioned assets'!$P$128:$P$2529))</f>
        <v/>
      </c>
      <c r="M73" s="76" t="str">
        <f>IF(L73="","",L73/(1+'General inputs'!$H$32)^C73)</f>
        <v/>
      </c>
      <c r="N73" s="177">
        <f>IF(LEFT(D73,4)*1&lt;LEFT('General inputs'!$I$18,4)*1+1,"",SUMIF('Uncommissioned assets'!$F$22:$F$28,$D73,'Uncommissioned assets'!$P$22:$P$28))</f>
        <v>0</v>
      </c>
      <c r="O73" s="177">
        <f>IF(N73="","",N73/(1+'General inputs'!$H$32)^C73)</f>
        <v>0</v>
      </c>
      <c r="Q73" s="81">
        <f>'Reduction amount'!E46*SUM($E$67:E73)</f>
        <v>212618.35730716379</v>
      </c>
      <c r="R73" s="76">
        <f>IF(OR(LEFT(D73,4)*1&lt;LEFT('General inputs'!$I$16,4)*1,LEFT(D73,4)*1&gt;LEFT('General inputs'!$I$16,4)+'General inputs'!$H$38-1),"",Q73/(1+'General inputs'!$H$34)^C73)</f>
        <v>166109.48994079928</v>
      </c>
      <c r="T73" s="81">
        <f>('Reduction amount'!Q46)*SUM($E$67:E73)</f>
        <v>294125.68403374543</v>
      </c>
      <c r="U73" s="76">
        <f>IF(OR(LEFT(D73,4)*1&lt;LEFT('General inputs'!$I$16,4)*1,LEFT(D73,4)*1&gt;LEFT('General inputs'!$I$16,4)+'General inputs'!$H$38-1),"",T73/(1+'General inputs'!$H$34)^C73)</f>
        <v>229787.62498269003</v>
      </c>
      <c r="V73" s="47"/>
      <c r="W73" s="31"/>
      <c r="X73" s="31"/>
    </row>
    <row r="74" spans="2:24" x14ac:dyDescent="0.2">
      <c r="B74" s="46"/>
      <c r="C74" s="26">
        <f>IF(D74='General inputs'!$I$16,0,IF(D74&lt;'General inputs'!$I$16,C75-1,C73+1))</f>
        <v>7</v>
      </c>
      <c r="D74" s="26" t="str">
        <f t="shared" si="1"/>
        <v>2029-30</v>
      </c>
      <c r="E74" s="76">
        <f>IF(LEFT(D74,4)*1&gt;LEFT('General inputs'!$I$16,4)+'General inputs'!$H$38-1,"",'ET inputs'!D46)</f>
        <v>54.091822589382787</v>
      </c>
      <c r="F74" s="76">
        <f>IF(LEFT(D74,4)*1&gt;LEFT('General inputs'!$I$16,4)+'General inputs'!$H$38-1,"",E74/(1+'General inputs'!$H$30)^C74)</f>
        <v>43.981601780517813</v>
      </c>
      <c r="G74" s="76">
        <f>IF(LEFT(D74,4)*1&gt;LEFT('General inputs'!$I$16,4)+'General inputs'!$H$38-1,"",E74/(1+'General inputs'!$H$32)^C74)</f>
        <v>40.556230456197802</v>
      </c>
      <c r="H74" s="76">
        <f>IF(LEFT(D74,4)*1&lt;LEFT('General inputs'!$I$16,4)*1,"",IF(LEFT(D74,4)*1&gt;LEFT('General inputs'!$I$16,4)+'General inputs'!$H$38-1,"",E74/(1+'General inputs'!$H$34)^C74))</f>
        <v>40.556230456197802</v>
      </c>
      <c r="J74" s="93"/>
      <c r="K74" s="93"/>
      <c r="L74" s="76" t="str">
        <f>IF(LEFT(D74,4)*1&gt;LEFT('General inputs'!$I$18,4)*1,"",SUMIF('Post-1996 commissioned assets'!$F$128:$F$2529,$D74,'Post-1996 commissioned assets'!$P$128:$P$2529))</f>
        <v/>
      </c>
      <c r="M74" s="76" t="str">
        <f>IF(L74="","",L74/(1+'General inputs'!$H$32)^C74)</f>
        <v/>
      </c>
      <c r="N74" s="177">
        <f>IF(LEFT(D74,4)*1&lt;LEFT('General inputs'!$I$18,4)*1+1,"",SUMIF('Uncommissioned assets'!$F$22:$F$28,$D74,'Uncommissioned assets'!$P$22:$P$28))</f>
        <v>3149647.1999999997</v>
      </c>
      <c r="O74" s="177">
        <f>IF(N74="","",N74/(1+'General inputs'!$H$32)^C74)</f>
        <v>2361499.605376408</v>
      </c>
      <c r="Q74" s="81">
        <f>'Reduction amount'!E47*SUM($E$67:E74)</f>
        <v>250181.34166790888</v>
      </c>
      <c r="R74" s="76">
        <f>IF(OR(LEFT(D74,4)*1&lt;LEFT('General inputs'!$I$16,4)*1,LEFT(D74,4)*1&gt;LEFT('General inputs'!$I$16,4)+'General inputs'!$H$38-1),"",Q74/(1+'General inputs'!$H$34)^C74)</f>
        <v>187577.56094755855</v>
      </c>
      <c r="T74" s="81">
        <f>('Reduction amount'!Q47)*SUM($E$67:E74)</f>
        <v>346088.45248601009</v>
      </c>
      <c r="U74" s="76">
        <f>IF(OR(LEFT(D74,4)*1&lt;LEFT('General inputs'!$I$16,4)*1,LEFT(D74,4)*1&gt;LEFT('General inputs'!$I$16,4)+'General inputs'!$H$38-1),"",T74/(1+'General inputs'!$H$34)^C74)</f>
        <v>259485.48903224611</v>
      </c>
      <c r="V74" s="47"/>
      <c r="W74" s="31"/>
      <c r="X74" s="31"/>
    </row>
    <row r="75" spans="2:24" x14ac:dyDescent="0.2">
      <c r="B75" s="46"/>
      <c r="C75" s="26">
        <f>IF(D75='General inputs'!$I$16,0,IF(D75&lt;'General inputs'!$I$16,C76-1,C74+1))</f>
        <v>8</v>
      </c>
      <c r="D75" s="26" t="str">
        <f t="shared" si="1"/>
        <v>2030-31</v>
      </c>
      <c r="E75" s="76">
        <f>IF(LEFT(D75,4)*1&gt;LEFT('General inputs'!$I$16,4)+'General inputs'!$H$38-1,"",'ET inputs'!D47)</f>
        <v>57.127131122163526</v>
      </c>
      <c r="F75" s="76">
        <f>IF(LEFT(D75,4)*1&gt;LEFT('General inputs'!$I$16,4)+'General inputs'!$H$38-1,"",E75/(1+'General inputs'!$H$30)^C75)</f>
        <v>45.096684837698916</v>
      </c>
      <c r="G75" s="76">
        <f>IF(LEFT(D75,4)*1&gt;LEFT('General inputs'!$I$16,4)+'General inputs'!$H$38-1,"",E75/(1+'General inputs'!$H$32)^C75)</f>
        <v>41.105568879094982</v>
      </c>
      <c r="H75" s="76">
        <f>IF(LEFT(D75,4)*1&lt;LEFT('General inputs'!$I$16,4)*1,"",IF(LEFT(D75,4)*1&gt;LEFT('General inputs'!$I$16,4)+'General inputs'!$H$38-1,"",E75/(1+'General inputs'!$H$34)^C75))</f>
        <v>41.105568879094982</v>
      </c>
      <c r="J75" s="93"/>
      <c r="K75" s="93"/>
      <c r="L75" s="76" t="str">
        <f>IF(LEFT(D75,4)*1&gt;LEFT('General inputs'!$I$18,4)*1,"",SUMIF('Post-1996 commissioned assets'!$F$128:$F$2529,$D75,'Post-1996 commissioned assets'!$P$128:$P$2529))</f>
        <v/>
      </c>
      <c r="M75" s="76" t="str">
        <f>IF(L75="","",L75/(1+'General inputs'!$H$32)^C75)</f>
        <v/>
      </c>
      <c r="N75" s="177">
        <f>IF(LEFT(D75,4)*1&lt;LEFT('General inputs'!$I$18,4)*1+1,"",SUMIF('Uncommissioned assets'!$F$22:$F$28,$D75,'Uncommissioned assets'!$P$22:$P$28))</f>
        <v>0</v>
      </c>
      <c r="O75" s="177">
        <f>IF(N75="","",N75/(1+'General inputs'!$H$32)^C75)</f>
        <v>0</v>
      </c>
      <c r="Q75" s="81">
        <f>'Reduction amount'!E48*SUM($E$67:E75)</f>
        <v>289852.13533307286</v>
      </c>
      <c r="R75" s="76">
        <f>IF(OR(LEFT(D75,4)*1&lt;LEFT('General inputs'!$I$16,4)*1,LEFT(D75,4)*1&gt;LEFT('General inputs'!$I$16,4)+'General inputs'!$H$38-1),"",Q75/(1+'General inputs'!$H$34)^C75)</f>
        <v>208561.79331336878</v>
      </c>
      <c r="T75" s="81">
        <f>('Reduction amount'!Q48)*SUM($E$67:E75)</f>
        <v>400967.05972720525</v>
      </c>
      <c r="U75" s="76">
        <f>IF(OR(LEFT(D75,4)*1&lt;LEFT('General inputs'!$I$16,4)*1,LEFT(D75,4)*1&gt;LEFT('General inputs'!$I$16,4)+'General inputs'!$H$38-1),"",T75/(1+'General inputs'!$H$34)^C75)</f>
        <v>288514.03471704072</v>
      </c>
      <c r="V75" s="47"/>
      <c r="W75" s="31"/>
      <c r="X75" s="31"/>
    </row>
    <row r="76" spans="2:24" x14ac:dyDescent="0.2">
      <c r="B76" s="46"/>
      <c r="C76" s="26">
        <f>IF(D76='General inputs'!$I$16,0,IF(D76&lt;'General inputs'!$I$16,C77-1,C75+1))</f>
        <v>9</v>
      </c>
      <c r="D76" s="26" t="str">
        <f t="shared" si="1"/>
        <v>2031-32</v>
      </c>
      <c r="E76" s="76">
        <f>IF(LEFT(D76,4)*1&gt;LEFT('General inputs'!$I$16,4)+'General inputs'!$H$38-1,"",'ET inputs'!D48)</f>
        <v>60.332762957952347</v>
      </c>
      <c r="F76" s="76">
        <f>IF(LEFT(D76,4)*1&gt;LEFT('General inputs'!$I$16,4)+'General inputs'!$H$38-1,"",E76/(1+'General inputs'!$H$30)^C76)</f>
        <v>46.240039039496452</v>
      </c>
      <c r="G76" s="76">
        <f>IF(LEFT(D76,4)*1&gt;LEFT('General inputs'!$I$16,4)+'General inputs'!$H$38-1,"",E76/(1+'General inputs'!$H$32)^C76)</f>
        <v>41.662348148921616</v>
      </c>
      <c r="H76" s="76">
        <f>IF(LEFT(D76,4)*1&lt;LEFT('General inputs'!$I$16,4)*1,"",IF(LEFT(D76,4)*1&gt;LEFT('General inputs'!$I$16,4)+'General inputs'!$H$38-1,"",E76/(1+'General inputs'!$H$34)^C76))</f>
        <v>41.662348148921616</v>
      </c>
      <c r="J76" s="93"/>
      <c r="K76" s="93"/>
      <c r="L76" s="76" t="str">
        <f>IF(LEFT(D76,4)*1&gt;LEFT('General inputs'!$I$18,4)*1,"",SUMIF('Post-1996 commissioned assets'!$F$128:$F$2529,$D76,'Post-1996 commissioned assets'!$P$128:$P$2529))</f>
        <v/>
      </c>
      <c r="M76" s="76" t="str">
        <f>IF(L76="","",L76/(1+'General inputs'!$H$32)^C76)</f>
        <v/>
      </c>
      <c r="N76" s="177">
        <f>IF(LEFT(D76,4)*1&lt;LEFT('General inputs'!$I$18,4)*1+1,"",SUMIF('Uncommissioned assets'!$F$22:$F$28,$D76,'Uncommissioned assets'!$P$22:$P$28))</f>
        <v>600000</v>
      </c>
      <c r="O76" s="177">
        <f>IF(N76="","",N76/(1+'General inputs'!$H$32)^C76)</f>
        <v>414325.61122344737</v>
      </c>
      <c r="Q76" s="81">
        <f>'Reduction amount'!E49*SUM($E$67:E76)</f>
        <v>331749.01591396373</v>
      </c>
      <c r="R76" s="76">
        <f>IF(OR(LEFT(D76,4)*1&lt;LEFT('General inputs'!$I$16,4)*1,LEFT(D76,4)*1&gt;LEFT('General inputs'!$I$16,4)+'General inputs'!$H$38-1),"",Q76/(1+'General inputs'!$H$34)^C76)</f>
        <v>229086.85631888366</v>
      </c>
      <c r="T76" s="81">
        <f>('Reduction amount'!Q49)*SUM($E$67:E76)</f>
        <v>458925.12513513264</v>
      </c>
      <c r="U76" s="76">
        <f>IF(OR(LEFT(D76,4)*1&lt;LEFT('General inputs'!$I$16,4)*1,LEFT(D76,4)*1&gt;LEFT('General inputs'!$I$16,4)+'General inputs'!$H$38-1),"",T76/(1+'General inputs'!$H$34)^C76)</f>
        <v>316907.38829568482</v>
      </c>
      <c r="V76" s="47"/>
      <c r="W76" s="31"/>
      <c r="X76" s="31"/>
    </row>
    <row r="77" spans="2:24" x14ac:dyDescent="0.2">
      <c r="B77" s="46"/>
      <c r="C77" s="26">
        <f>IF(D77='General inputs'!$I$16,0,IF(D77&lt;'General inputs'!$I$16,C78-1,C76+1))</f>
        <v>10</v>
      </c>
      <c r="D77" s="26" t="str">
        <f t="shared" si="1"/>
        <v>2032-33</v>
      </c>
      <c r="E77" s="76">
        <f>IF(LEFT(D77,4)*1&gt;LEFT('General inputs'!$I$16,4)+'General inputs'!$H$38-1,"",'ET inputs'!D49)</f>
        <v>63.718275618575035</v>
      </c>
      <c r="F77" s="76">
        <f>IF(LEFT(D77,4)*1&gt;LEFT('General inputs'!$I$16,4)+'General inputs'!$H$38-1,"",E77/(1+'General inputs'!$H$30)^C77)</f>
        <v>47.412381155494053</v>
      </c>
      <c r="G77" s="76">
        <f>IF(LEFT(D77,4)*1&gt;LEFT('General inputs'!$I$16,4)+'General inputs'!$H$38-1,"",E77/(1+'General inputs'!$H$32)^C77)</f>
        <v>42.226669052735417</v>
      </c>
      <c r="H77" s="76">
        <f>IF(LEFT(D77,4)*1&lt;LEFT('General inputs'!$I$16,4)*1,"",IF(LEFT(D77,4)*1&gt;LEFT('General inputs'!$I$16,4)+'General inputs'!$H$38-1,"",E77/(1+'General inputs'!$H$34)^C77))</f>
        <v>42.226669052735417</v>
      </c>
      <c r="J77" s="93"/>
      <c r="K77" s="93"/>
      <c r="L77" s="76" t="str">
        <f>IF(LEFT(D77,4)*1&gt;LEFT('General inputs'!$I$18,4)*1,"",SUMIF('Post-1996 commissioned assets'!$F$128:$F$2529,$D77,'Post-1996 commissioned assets'!$P$128:$P$2529))</f>
        <v/>
      </c>
      <c r="M77" s="76" t="str">
        <f>IF(L77="","",L77/(1+'General inputs'!$H$32)^C77)</f>
        <v/>
      </c>
      <c r="N77" s="177">
        <f>IF(LEFT(D77,4)*1&lt;LEFT('General inputs'!$I$18,4)*1+1,"",SUMIF('Uncommissioned assets'!$F$22:$F$28,$D77,'Uncommissioned assets'!$P$22:$P$28))</f>
        <v>0</v>
      </c>
      <c r="O77" s="177">
        <f>IF(N77="","",N77/(1+'General inputs'!$H$32)^C77)</f>
        <v>0</v>
      </c>
      <c r="Q77" s="81">
        <f>'Reduction amount'!E50*SUM($E$67:E77)</f>
        <v>375996.89805177081</v>
      </c>
      <c r="R77" s="76">
        <f>IF(OR(LEFT(D77,4)*1&lt;LEFT('General inputs'!$I$16,4)*1,LEFT(D77,4)*1&gt;LEFT('General inputs'!$I$16,4)+'General inputs'!$H$38-1),"",Q77/(1+'General inputs'!$H$34)^C77)</f>
        <v>249176.49488710836</v>
      </c>
      <c r="T77" s="81">
        <f>('Reduction amount'!Q50)*SUM($E$67:E77)</f>
        <v>520135.44942536054</v>
      </c>
      <c r="U77" s="76">
        <f>IF(OR(LEFT(D77,4)*1&lt;LEFT('General inputs'!$I$16,4)*1,LEFT(D77,4)*1&gt;LEFT('General inputs'!$I$16,4)+'General inputs'!$H$38-1),"",T77/(1+'General inputs'!$H$34)^C77)</f>
        <v>344698.39731629076</v>
      </c>
      <c r="V77" s="47"/>
      <c r="W77" s="31"/>
      <c r="X77" s="31"/>
    </row>
    <row r="78" spans="2:24" x14ac:dyDescent="0.2">
      <c r="B78" s="46"/>
      <c r="C78" s="26">
        <f>IF(D78='General inputs'!$I$16,0,IF(D78&lt;'General inputs'!$I$16,C79-1,C77+1))</f>
        <v>11</v>
      </c>
      <c r="D78" s="26" t="str">
        <f t="shared" si="1"/>
        <v>2033-34</v>
      </c>
      <c r="E78" s="76">
        <f>IF(LEFT(D78,4)*1&gt;LEFT('General inputs'!$I$16,4)+'General inputs'!$H$38-1,"",'ET inputs'!D50)</f>
        <v>67.29376293663563</v>
      </c>
      <c r="F78" s="76">
        <f>IF(LEFT(D78,4)*1&gt;LEFT('General inputs'!$I$16,4)+'General inputs'!$H$38-1,"",E78/(1+'General inputs'!$H$30)^C78)</f>
        <v>48.614446127818788</v>
      </c>
      <c r="G78" s="76">
        <f>IF(LEFT(D78,4)*1&gt;LEFT('General inputs'!$I$16,4)+'General inputs'!$H$38-1,"",E78/(1+'General inputs'!$H$32)^C78)</f>
        <v>42.798633742764416</v>
      </c>
      <c r="H78" s="76">
        <f>IF(LEFT(D78,4)*1&lt;LEFT('General inputs'!$I$16,4)*1,"",IF(LEFT(D78,4)*1&gt;LEFT('General inputs'!$I$16,4)+'General inputs'!$H$38-1,"",E78/(1+'General inputs'!$H$34)^C78))</f>
        <v>42.798633742764416</v>
      </c>
      <c r="J78" s="93"/>
      <c r="K78" s="93"/>
      <c r="L78" s="76" t="str">
        <f>IF(LEFT(D78,4)*1&gt;LEFT('General inputs'!$I$18,4)*1,"",SUMIF('Post-1996 commissioned assets'!$F$128:$F$2529,$D78,'Post-1996 commissioned assets'!$P$128:$P$2529))</f>
        <v/>
      </c>
      <c r="M78" s="76" t="str">
        <f>IF(L78="","",L78/(1+'General inputs'!$H$32)^C78)</f>
        <v/>
      </c>
      <c r="N78" s="177">
        <f>IF(LEFT(D78,4)*1&lt;LEFT('General inputs'!$I$18,4)*1+1,"",SUMIF('Uncommissioned assets'!$F$22:$F$28,$D78,'Uncommissioned assets'!$P$22:$P$28))</f>
        <v>0</v>
      </c>
      <c r="O78" s="177">
        <f>IF(N78="","",N78/(1+'General inputs'!$H$32)^C78)</f>
        <v>0</v>
      </c>
      <c r="Q78" s="81">
        <f>'Reduction amount'!E51*SUM($E$67:E78)</f>
        <v>422727.70584785868</v>
      </c>
      <c r="R78" s="76">
        <f>IF(OR(LEFT(D78,4)*1&lt;LEFT('General inputs'!$I$16,4)*1,LEFT(D78,4)*1&gt;LEFT('General inputs'!$I$16,4)+'General inputs'!$H$38-1),"",Q78/(1+'General inputs'!$H$34)^C78)</f>
        <v>268853.56778959284</v>
      </c>
      <c r="T78" s="81">
        <f>('Reduction amount'!Q51)*SUM($E$67:E78)</f>
        <v>584780.5298528102</v>
      </c>
      <c r="U78" s="76">
        <f>IF(OR(LEFT(D78,4)*1&lt;LEFT('General inputs'!$I$16,4)*1,LEFT(D78,4)*1&gt;LEFT('General inputs'!$I$16,4)+'General inputs'!$H$38-1),"",T78/(1+'General inputs'!$H$34)^C78)</f>
        <v>371918.6834690242</v>
      </c>
      <c r="V78" s="47"/>
      <c r="W78" s="31"/>
      <c r="X78" s="31"/>
    </row>
    <row r="79" spans="2:24" x14ac:dyDescent="0.2">
      <c r="B79" s="46"/>
      <c r="C79" s="26">
        <f>IF(D79='General inputs'!$I$16,0,IF(D79&lt;'General inputs'!$I$16,C80-1,C78+1))</f>
        <v>12</v>
      </c>
      <c r="D79" s="26" t="str">
        <f t="shared" si="1"/>
        <v>2034-35</v>
      </c>
      <c r="E79" s="76">
        <f>IF(LEFT(D79,4)*1&gt;LEFT('General inputs'!$I$16,4)+'General inputs'!$H$38-1,"",'ET inputs'!D51)</f>
        <v>71.069885150062191</v>
      </c>
      <c r="F79" s="76">
        <f>IF(LEFT(D79,4)*1&gt;LEFT('General inputs'!$I$16,4)+'General inputs'!$H$38-1,"",E79/(1+'General inputs'!$H$30)^C79)</f>
        <v>49.846987531878987</v>
      </c>
      <c r="G79" s="76">
        <f>IF(LEFT(D79,4)*1&gt;LEFT('General inputs'!$I$16,4)+'General inputs'!$H$38-1,"",E79/(1+'General inputs'!$H$32)^C79)</f>
        <v>43.378345754900209</v>
      </c>
      <c r="H79" s="76">
        <f>IF(LEFT(D79,4)*1&lt;LEFT('General inputs'!$I$16,4)*1,"",IF(LEFT(D79,4)*1&gt;LEFT('General inputs'!$I$16,4)+'General inputs'!$H$38-1,"",E79/(1+'General inputs'!$H$34)^C79))</f>
        <v>43.378345754900209</v>
      </c>
      <c r="J79" s="93"/>
      <c r="K79" s="93"/>
      <c r="L79" s="76" t="str">
        <f>IF(LEFT(D79,4)*1&gt;LEFT('General inputs'!$I$18,4)*1,"",SUMIF('Post-1996 commissioned assets'!$F$128:$F$2529,$D79,'Post-1996 commissioned assets'!$P$128:$P$2529))</f>
        <v/>
      </c>
      <c r="M79" s="76" t="str">
        <f>IF(L79="","",L79/(1+'General inputs'!$H$32)^C79)</f>
        <v/>
      </c>
      <c r="N79" s="177">
        <f>IF(LEFT(D79,4)*1&lt;LEFT('General inputs'!$I$18,4)*1+1,"",SUMIF('Uncommissioned assets'!$F$22:$F$28,$D79,'Uncommissioned assets'!$P$22:$P$28))</f>
        <v>0</v>
      </c>
      <c r="O79" s="177">
        <f>IF(N79="","",N79/(1+'General inputs'!$H$32)^C79)</f>
        <v>0</v>
      </c>
      <c r="Q79" s="81">
        <f>'Reduction amount'!E52*SUM($E$67:E79)</f>
        <v>472080.76619261637</v>
      </c>
      <c r="R79" s="76">
        <f>IF(OR(LEFT(D79,4)*1&lt;LEFT('General inputs'!$I$16,4)*1,LEFT(D79,4)*1&gt;LEFT('General inputs'!$I$16,4)+'General inputs'!$H$38-1),"",Q79/(1+'General inputs'!$H$34)^C79)</f>
        <v>288140.08432548592</v>
      </c>
      <c r="T79" s="81">
        <f>('Reduction amount'!Q52)*SUM($E$67:E79)</f>
        <v>653053.10432336596</v>
      </c>
      <c r="U79" s="76">
        <f>IF(OR(LEFT(D79,4)*1&lt;LEFT('General inputs'!$I$16,4)*1,LEFT(D79,4)*1&gt;LEFT('General inputs'!$I$16,4)+'General inputs'!$H$38-1),"",T79/(1+'General inputs'!$H$34)^C79)</f>
        <v>398598.69332608732</v>
      </c>
      <c r="V79" s="47"/>
      <c r="W79" s="31"/>
      <c r="X79" s="31"/>
    </row>
    <row r="80" spans="2:24" x14ac:dyDescent="0.2">
      <c r="B80" s="46"/>
      <c r="C80" s="26">
        <f>IF(D80='General inputs'!$I$16,0,IF(D80&lt;'General inputs'!$I$16,C81-1,C79+1))</f>
        <v>13</v>
      </c>
      <c r="D80" s="26" t="str">
        <f t="shared" si="1"/>
        <v>2035-36</v>
      </c>
      <c r="E80" s="76">
        <f>IF(LEFT(D80,4)*1&gt;LEFT('General inputs'!$I$16,4)+'General inputs'!$H$38-1,"",'ET inputs'!D52)</f>
        <v>75.057900685372488</v>
      </c>
      <c r="F80" s="76">
        <f>IF(LEFT(D80,4)*1&gt;LEFT('General inputs'!$I$16,4)+'General inputs'!$H$38-1,"",E80/(1+'General inputs'!$H$30)^C80)</f>
        <v>51.11077804877926</v>
      </c>
      <c r="G80" s="76">
        <f>IF(LEFT(D80,4)*1&gt;LEFT('General inputs'!$I$16,4)+'General inputs'!$H$38-1,"",E80/(1+'General inputs'!$H$32)^C80)</f>
        <v>43.965910027438099</v>
      </c>
      <c r="H80" s="76">
        <f>IF(LEFT(D80,4)*1&lt;LEFT('General inputs'!$I$16,4)*1,"",IF(LEFT(D80,4)*1&gt;LEFT('General inputs'!$I$16,4)+'General inputs'!$H$38-1,"",E80/(1+'General inputs'!$H$34)^C80))</f>
        <v>43.965910027438099</v>
      </c>
      <c r="J80" s="93"/>
      <c r="K80" s="93"/>
      <c r="L80" s="76" t="str">
        <f>IF(LEFT(D80,4)*1&gt;LEFT('General inputs'!$I$18,4)*1,"",SUMIF('Post-1996 commissioned assets'!$F$128:$F$2529,$D80,'Post-1996 commissioned assets'!$P$128:$P$2529))</f>
        <v/>
      </c>
      <c r="M80" s="76" t="str">
        <f>IF(L80="","",L80/(1+'General inputs'!$H$32)^C80)</f>
        <v/>
      </c>
      <c r="N80" s="177">
        <f>IF(LEFT(D80,4)*1&lt;LEFT('General inputs'!$I$18,4)*1+1,"",SUMIF('Uncommissioned assets'!$F$22:$F$28,$D80,'Uncommissioned assets'!$P$22:$P$28))</f>
        <v>0</v>
      </c>
      <c r="O80" s="177">
        <f>IF(N80="","",N80/(1+'General inputs'!$H$32)^C80)</f>
        <v>0</v>
      </c>
      <c r="Q80" s="81">
        <f>'Reduction amount'!E53*SUM($E$67:E80)</f>
        <v>524203.22416555957</v>
      </c>
      <c r="R80" s="76">
        <f>IF(OR(LEFT(D80,4)*1&lt;LEFT('General inputs'!$I$16,4)*1,LEFT(D80,4)*1&gt;LEFT('General inputs'!$I$16,4)+'General inputs'!$H$38-1),"",Q80/(1+'General inputs'!$H$34)^C80)</f>
        <v>307057.23953517713</v>
      </c>
      <c r="T80" s="81">
        <f>('Reduction amount'!Q53)*SUM($E$67:E80)</f>
        <v>725156.72603776213</v>
      </c>
      <c r="U80" s="76">
        <f>IF(OR(LEFT(D80,4)*1&lt;LEFT('General inputs'!$I$16,4)*1,LEFT(D80,4)*1&gt;LEFT('General inputs'!$I$16,4)+'General inputs'!$H$38-1),"",T80/(1+'General inputs'!$H$34)^C80)</f>
        <v>424767.74705452321</v>
      </c>
      <c r="V80" s="47"/>
      <c r="W80" s="31"/>
      <c r="X80" s="31"/>
    </row>
    <row r="81" spans="2:24" x14ac:dyDescent="0.2">
      <c r="B81" s="46"/>
      <c r="C81" s="26">
        <f>IF(D81='General inputs'!$I$16,0,IF(D81&lt;'General inputs'!$I$16,C82-1,C80+1))</f>
        <v>14</v>
      </c>
      <c r="D81" s="26" t="str">
        <f t="shared" si="1"/>
        <v>2036-37</v>
      </c>
      <c r="E81" s="76">
        <f>IF(LEFT(D81,4)*1&gt;LEFT('General inputs'!$I$16,4)+'General inputs'!$H$38-1,"",'ET inputs'!D53)</f>
        <v>79.269699724431803</v>
      </c>
      <c r="F81" s="76">
        <f>IF(LEFT(D81,4)*1&gt;LEFT('General inputs'!$I$16,4)+'General inputs'!$H$38-1,"",E81/(1+'General inputs'!$H$30)^C81)</f>
        <v>52.406609949717158</v>
      </c>
      <c r="G81" s="76">
        <f>IF(LEFT(D81,4)*1&gt;LEFT('General inputs'!$I$16,4)+'General inputs'!$H$38-1,"",E81/(1+'General inputs'!$H$32)^C81)</f>
        <v>44.5614329200748</v>
      </c>
      <c r="H81" s="76">
        <f>IF(LEFT(D81,4)*1&lt;LEFT('General inputs'!$I$16,4)*1,"",IF(LEFT(D81,4)*1&gt;LEFT('General inputs'!$I$16,4)+'General inputs'!$H$38-1,"",E81/(1+'General inputs'!$H$34)^C81))</f>
        <v>44.5614329200748</v>
      </c>
      <c r="J81" s="93"/>
      <c r="K81" s="93"/>
      <c r="L81" s="76" t="str">
        <f>IF(LEFT(D81,4)*1&gt;LEFT('General inputs'!$I$18,4)*1,"",SUMIF('Post-1996 commissioned assets'!$F$128:$F$2529,$D81,'Post-1996 commissioned assets'!$P$128:$P$2529))</f>
        <v/>
      </c>
      <c r="M81" s="76" t="str">
        <f>IF(L81="","",L81/(1+'General inputs'!$H$32)^C81)</f>
        <v/>
      </c>
      <c r="N81" s="177">
        <f>IF(LEFT(D81,4)*1&lt;LEFT('General inputs'!$I$18,4)*1+1,"",SUMIF('Uncommissioned assets'!$F$22:$F$28,$D81,'Uncommissioned assets'!$P$22:$P$28))</f>
        <v>0</v>
      </c>
      <c r="O81" s="177">
        <f>IF(N81="","",N81/(1+'General inputs'!$H$32)^C81)</f>
        <v>0</v>
      </c>
      <c r="Q81" s="81">
        <f>'Reduction amount'!E54*SUM($E$67:E81)</f>
        <v>579250.48174519674</v>
      </c>
      <c r="R81" s="76">
        <f>IF(OR(LEFT(D81,4)*1&lt;LEFT('General inputs'!$I$16,4)*1,LEFT(D81,4)*1&gt;LEFT('General inputs'!$I$16,4)+'General inputs'!$H$38-1),"",Q81/(1+'General inputs'!$H$34)^C81)</f>
        <v>325625.44800777111</v>
      </c>
      <c r="T81" s="81">
        <f>('Reduction amount'!Q54)*SUM($E$67:E81)</f>
        <v>801306.37038104027</v>
      </c>
      <c r="U81" s="76">
        <f>IF(OR(LEFT(D81,4)*1&lt;LEFT('General inputs'!$I$16,4)*1,LEFT(D81,4)*1&gt;LEFT('General inputs'!$I$16,4)+'General inputs'!$H$38-1),"",T81/(1+'General inputs'!$H$34)^C81)</f>
        <v>450454.08518379857</v>
      </c>
      <c r="V81" s="47"/>
      <c r="W81" s="31"/>
      <c r="X81" s="31"/>
    </row>
    <row r="82" spans="2:24" x14ac:dyDescent="0.2">
      <c r="B82" s="46"/>
      <c r="C82" s="26">
        <f>IF(D82='General inputs'!$I$16,0,IF(D82&lt;'General inputs'!$I$16,C83-1,C81+1))</f>
        <v>15</v>
      </c>
      <c r="D82" s="26" t="str">
        <f t="shared" si="1"/>
        <v>2037-38</v>
      </c>
      <c r="E82" s="76">
        <f>IF(LEFT(D82,4)*1&gt;LEFT('General inputs'!$I$16,4)+'General inputs'!$H$38-1,"",'ET inputs'!D54)</f>
        <v>83.717839654768568</v>
      </c>
      <c r="F82" s="76">
        <f>IF(LEFT(D82,4)*1&gt;LEFT('General inputs'!$I$16,4)+'General inputs'!$H$38-1,"",E82/(1+'General inputs'!$H$30)^C82)</f>
        <v>53.735295592655909</v>
      </c>
      <c r="G82" s="76">
        <f>IF(LEFT(D82,4)*1&gt;LEFT('General inputs'!$I$16,4)+'General inputs'!$H$38-1,"",E82/(1+'General inputs'!$H$32)^C82)</f>
        <v>45.165022233159185</v>
      </c>
      <c r="H82" s="76">
        <f>IF(LEFT(D82,4)*1&lt;LEFT('General inputs'!$I$16,4)*1,"",IF(LEFT(D82,4)*1&gt;LEFT('General inputs'!$I$16,4)+'General inputs'!$H$38-1,"",E82/(1+'General inputs'!$H$34)^C82))</f>
        <v>45.165022233159185</v>
      </c>
      <c r="J82" s="93"/>
      <c r="K82" s="93"/>
      <c r="L82" s="76" t="str">
        <f>IF(LEFT(D82,4)*1&gt;LEFT('General inputs'!$I$18,4)*1,"",SUMIF('Post-1996 commissioned assets'!$F$128:$F$2529,$D82,'Post-1996 commissioned assets'!$P$128:$P$2529))</f>
        <v/>
      </c>
      <c r="M82" s="76" t="str">
        <f>IF(L82="","",L82/(1+'General inputs'!$H$32)^C82)</f>
        <v/>
      </c>
      <c r="N82" s="177">
        <f>IF(LEFT(D82,4)*1&lt;LEFT('General inputs'!$I$18,4)*1+1,"",SUMIF('Uncommissioned assets'!$F$22:$F$28,$D82,'Uncommissioned assets'!$P$22:$P$28))</f>
        <v>0</v>
      </c>
      <c r="O82" s="177">
        <f>IF(N82="","",N82/(1+'General inputs'!$H$32)^C82)</f>
        <v>0</v>
      </c>
      <c r="Q82" s="81">
        <f>'Reduction amount'!E55*SUM($E$67:E82)</f>
        <v>637386.6611366577</v>
      </c>
      <c r="R82" s="76">
        <f>IF(OR(LEFT(D82,4)*1&lt;LEFT('General inputs'!$I$16,4)*1,LEFT(D82,4)*1&gt;LEFT('General inputs'!$I$16,4)+'General inputs'!$H$38-1),"",Q82/(1+'General inputs'!$H$34)^C82)</f>
        <v>343864.37633924902</v>
      </c>
      <c r="T82" s="81">
        <f>('Reduction amount'!Q55)*SUM($E$67:E82)</f>
        <v>881729.07586699724</v>
      </c>
      <c r="U82" s="76">
        <f>IF(OR(LEFT(D82,4)*1&lt;LEFT('General inputs'!$I$16,4)*1,LEFT(D82,4)*1&gt;LEFT('General inputs'!$I$16,4)+'General inputs'!$H$38-1),"",T82/(1+'General inputs'!$H$34)^C82)</f>
        <v>475684.91350681311</v>
      </c>
      <c r="V82" s="47"/>
      <c r="W82" s="31"/>
      <c r="X82" s="31"/>
    </row>
    <row r="83" spans="2:24" x14ac:dyDescent="0.2">
      <c r="B83" s="46"/>
      <c r="C83" s="26">
        <f>IF(D83='General inputs'!$I$16,0,IF(D83&lt;'General inputs'!$I$16,C84-1,C82+1))</f>
        <v>16</v>
      </c>
      <c r="D83" s="26" t="str">
        <f t="shared" si="1"/>
        <v>2038-39</v>
      </c>
      <c r="E83" s="76">
        <f>IF(LEFT(D83,4)*1&gt;LEFT('General inputs'!$I$16,4)+'General inputs'!$H$38-1,"",'ET inputs'!D55)</f>
        <v>88.415582509156138</v>
      </c>
      <c r="F83" s="76">
        <f>IF(LEFT(D83,4)*1&gt;LEFT('General inputs'!$I$16,4)+'General inputs'!$H$38-1,"",E83/(1+'General inputs'!$H$30)^C83)</f>
        <v>55.097667931594309</v>
      </c>
      <c r="G83" s="76">
        <f>IF(LEFT(D83,4)*1&gt;LEFT('General inputs'!$I$16,4)+'General inputs'!$H$38-1,"",E83/(1+'General inputs'!$H$32)^C83)</f>
        <v>45.776787227207883</v>
      </c>
      <c r="H83" s="76">
        <f>IF(LEFT(D83,4)*1&lt;LEFT('General inputs'!$I$16,4)*1,"",IF(LEFT(D83,4)*1&gt;LEFT('General inputs'!$I$16,4)+'General inputs'!$H$38-1,"",E83/(1+'General inputs'!$H$34)^C83))</f>
        <v>45.776787227207883</v>
      </c>
      <c r="J83" s="93"/>
      <c r="K83" s="93"/>
      <c r="L83" s="76" t="str">
        <f>IF(LEFT(D83,4)*1&gt;LEFT('General inputs'!$I$18,4)*1,"",SUMIF('Post-1996 commissioned assets'!$F$128:$F$2529,$D83,'Post-1996 commissioned assets'!$P$128:$P$2529))</f>
        <v/>
      </c>
      <c r="M83" s="76" t="str">
        <f>IF(L83="","",L83/(1+'General inputs'!$H$32)^C83)</f>
        <v/>
      </c>
      <c r="N83" s="177">
        <f>IF(LEFT(D83,4)*1&lt;LEFT('General inputs'!$I$18,4)*1+1,"",SUMIF('Uncommissioned assets'!$F$22:$F$28,$D83,'Uncommissioned assets'!$P$22:$P$28))</f>
        <v>0</v>
      </c>
      <c r="O83" s="177">
        <f>IF(N83="","",N83/(1+'General inputs'!$H$32)^C83)</f>
        <v>0</v>
      </c>
      <c r="Q83" s="81">
        <f>'Reduction amount'!E56*SUM($E$67:E83)</f>
        <v>698785.09409849101</v>
      </c>
      <c r="R83" s="76">
        <f>IF(OR(LEFT(D83,4)*1&lt;LEFT('General inputs'!$I$16,4)*1,LEFT(D83,4)*1&gt;LEFT('General inputs'!$I$16,4)+'General inputs'!$H$38-1),"",Q83/(1+'General inputs'!$H$34)^C83)</f>
        <v>361792.97429588769</v>
      </c>
      <c r="T83" s="81">
        <f>('Reduction amount'!Q56)*SUM($E$67:E83)</f>
        <v>966664.62104859296</v>
      </c>
      <c r="U83" s="76">
        <f>IF(OR(LEFT(D83,4)*1&lt;LEFT('General inputs'!$I$16,4)*1,LEFT(D83,4)*1&gt;LEFT('General inputs'!$I$16,4)+'General inputs'!$H$38-1),"",T83/(1+'General inputs'!$H$34)^C83)</f>
        <v>500486.44618982699</v>
      </c>
      <c r="V83" s="47"/>
      <c r="W83" s="31"/>
      <c r="X83" s="31"/>
    </row>
    <row r="84" spans="2:24" x14ac:dyDescent="0.2">
      <c r="B84" s="46"/>
      <c r="C84" s="26">
        <f>IF(D84='General inputs'!$I$16,0,IF(D84&lt;'General inputs'!$I$16,C85-1,C83+1))</f>
        <v>17</v>
      </c>
      <c r="D84" s="26" t="str">
        <f t="shared" si="1"/>
        <v>2039-40</v>
      </c>
      <c r="E84" s="76">
        <f>IF(LEFT(D84,4)*1&gt;LEFT('General inputs'!$I$16,4)+'General inputs'!$H$38-1,"",'ET inputs'!D56)</f>
        <v>93.376934506074804</v>
      </c>
      <c r="F84" s="76">
        <f>IF(LEFT(D84,4)*1&gt;LEFT('General inputs'!$I$16,4)+'General inputs'!$H$38-1,"",E84/(1+'General inputs'!$H$30)^C84)</f>
        <v>56.494581038745359</v>
      </c>
      <c r="G84" s="76">
        <f>IF(LEFT(D84,4)*1&gt;LEFT('General inputs'!$I$16,4)+'General inputs'!$H$38-1,"",E84/(1+'General inputs'!$H$32)^C84)</f>
        <v>46.396838642682695</v>
      </c>
      <c r="H84" s="76">
        <f>IF(LEFT(D84,4)*1&lt;LEFT('General inputs'!$I$16,4)*1,"",IF(LEFT(D84,4)*1&gt;LEFT('General inputs'!$I$16,4)+'General inputs'!$H$38-1,"",E84/(1+'General inputs'!$H$34)^C84))</f>
        <v>46.396838642682695</v>
      </c>
      <c r="J84" s="93"/>
      <c r="K84" s="93"/>
      <c r="L84" s="76" t="str">
        <f>IF(LEFT(D84,4)*1&gt;LEFT('General inputs'!$I$18,4)*1,"",SUMIF('Post-1996 commissioned assets'!$F$128:$F$2529,$D84,'Post-1996 commissioned assets'!$P$128:$P$2529))</f>
        <v/>
      </c>
      <c r="M84" s="76" t="str">
        <f>IF(L84="","",L84/(1+'General inputs'!$H$32)^C84)</f>
        <v/>
      </c>
      <c r="N84" s="177">
        <f>IF(LEFT(D84,4)*1&lt;LEFT('General inputs'!$I$18,4)*1+1,"",SUMIF('Uncommissioned assets'!$F$22:$F$28,$D84,'Uncommissioned assets'!$P$22:$P$28))</f>
        <v>0</v>
      </c>
      <c r="O84" s="177">
        <f>IF(N84="","",N84/(1+'General inputs'!$H$32)^C84)</f>
        <v>0</v>
      </c>
      <c r="Q84" s="81">
        <f>'Reduction amount'!E57*SUM($E$67:E84)</f>
        <v>763628.83872754453</v>
      </c>
      <c r="R84" s="76">
        <f>IF(OR(LEFT(D84,4)*1&lt;LEFT('General inputs'!$I$16,4)*1,LEFT(D84,4)*1&gt;LEFT('General inputs'!$I$16,4)+'General inputs'!$H$38-1),"",Q84/(1+'General inputs'!$H$34)^C84)</f>
        <v>379429.50473530579</v>
      </c>
      <c r="T84" s="81">
        <f>('Reduction amount'!Q57)*SUM($E$67:E84)</f>
        <v>1056366.2394125087</v>
      </c>
      <c r="U84" s="76">
        <f>IF(OR(LEFT(D84,4)*1&lt;LEFT('General inputs'!$I$16,4)*1,LEFT(D84,4)*1&gt;LEFT('General inputs'!$I$16,4)+'General inputs'!$H$38-1),"",T84/(1+'General inputs'!$H$34)^C84)</f>
        <v>524883.94716375181</v>
      </c>
      <c r="V84" s="47"/>
      <c r="W84" s="31"/>
      <c r="X84" s="31"/>
    </row>
    <row r="85" spans="2:24" x14ac:dyDescent="0.2">
      <c r="B85" s="46"/>
      <c r="C85" s="26">
        <f>IF(D85='General inputs'!$I$16,0,IF(D85&lt;'General inputs'!$I$16,C86-1,C84+1))</f>
        <v>18</v>
      </c>
      <c r="D85" s="26" t="str">
        <f t="shared" si="1"/>
        <v>2040-41</v>
      </c>
      <c r="E85" s="76">
        <f>IF(LEFT(D85,4)*1&gt;LEFT('General inputs'!$I$16,4)+'General inputs'!$H$38-1,"",'ET inputs'!D57)</f>
        <v>98.616687808948882</v>
      </c>
      <c r="F85" s="76">
        <f>IF(LEFT(D85,4)*1&gt;LEFT('General inputs'!$I$16,4)+'General inputs'!$H$38-1,"",E85/(1+'General inputs'!$H$30)^C85)</f>
        <v>57.926910639954983</v>
      </c>
      <c r="G85" s="76">
        <f>IF(LEFT(D85,4)*1&gt;LEFT('General inputs'!$I$16,4)+'General inputs'!$H$38-1,"",E85/(1+'General inputs'!$H$32)^C85)</f>
        <v>47.025288720036734</v>
      </c>
      <c r="H85" s="76">
        <f>IF(LEFT(D85,4)*1&lt;LEFT('General inputs'!$I$16,4)*1,"",IF(LEFT(D85,4)*1&gt;LEFT('General inputs'!$I$16,4)+'General inputs'!$H$38-1,"",E85/(1+'General inputs'!$H$34)^C85))</f>
        <v>47.025288720036734</v>
      </c>
      <c r="J85" s="93"/>
      <c r="K85" s="93"/>
      <c r="L85" s="76" t="str">
        <f>IF(LEFT(D85,4)*1&gt;LEFT('General inputs'!$I$18,4)*1,"",SUMIF('Post-1996 commissioned assets'!$F$128:$F$2529,$D85,'Post-1996 commissioned assets'!$P$128:$P$2529))</f>
        <v/>
      </c>
      <c r="M85" s="76" t="str">
        <f>IF(L85="","",L85/(1+'General inputs'!$H$32)^C85)</f>
        <v/>
      </c>
      <c r="N85" s="177">
        <f>IF(LEFT(D85,4)*1&lt;LEFT('General inputs'!$I$18,4)*1+1,"",SUMIF('Uncommissioned assets'!$F$22:$F$28,$D85,'Uncommissioned assets'!$P$22:$P$28))</f>
        <v>0</v>
      </c>
      <c r="O85" s="177">
        <f>IF(N85="","",N85/(1+'General inputs'!$H$32)^C85)</f>
        <v>0</v>
      </c>
      <c r="Q85" s="81">
        <f>'Reduction amount'!E58*SUM($E$67:E85)</f>
        <v>832111.22524271288</v>
      </c>
      <c r="R85" s="76">
        <f>IF(OR(LEFT(D85,4)*1&lt;LEFT('General inputs'!$I$16,4)*1,LEFT(D85,4)*1&gt;LEFT('General inputs'!$I$16,4)+'General inputs'!$H$38-1),"",Q85/(1+'General inputs'!$H$34)^C85)</f>
        <v>396791.57233539992</v>
      </c>
      <c r="T85" s="81">
        <f>('Reduction amount'!Q58)*SUM($E$67:E85)</f>
        <v>1151101.3743892973</v>
      </c>
      <c r="U85" s="76">
        <f>IF(OR(LEFT(D85,4)*1&lt;LEFT('General inputs'!$I$16,4)*1,LEFT(D85,4)*1&gt;LEFT('General inputs'!$I$16,4)+'General inputs'!$H$38-1),"",T85/(1+'General inputs'!$H$34)^C85)</f>
        <v>548901.76986633439</v>
      </c>
      <c r="V85" s="47"/>
      <c r="W85" s="31"/>
      <c r="X85" s="31"/>
    </row>
    <row r="86" spans="2:24" x14ac:dyDescent="0.2">
      <c r="B86" s="46"/>
      <c r="C86" s="26">
        <f>IF(D86='General inputs'!$I$16,0,IF(D86&lt;'General inputs'!$I$16,C87-1,C85+1))</f>
        <v>19</v>
      </c>
      <c r="D86" s="26" t="str">
        <f t="shared" si="1"/>
        <v>2041-42</v>
      </c>
      <c r="E86" s="76">
        <f>IF(LEFT(D86,4)*1&gt;LEFT('General inputs'!$I$16,4)+'General inputs'!$H$38-1,"",'ET inputs'!D58)</f>
        <v>104.15046462866007</v>
      </c>
      <c r="F86" s="76">
        <f>IF(LEFT(D86,4)*1&gt;LEFT('General inputs'!$I$16,4)+'General inputs'!$H$38-1,"",E86/(1+'General inputs'!$H$30)^C86)</f>
        <v>59.395554663694483</v>
      </c>
      <c r="G86" s="76">
        <f>IF(LEFT(D86,4)*1&gt;LEFT('General inputs'!$I$16,4)+'General inputs'!$H$38-1,"",E86/(1+'General inputs'!$H$32)^C86)</f>
        <v>47.662251220031472</v>
      </c>
      <c r="H86" s="76">
        <f>IF(LEFT(D86,4)*1&lt;LEFT('General inputs'!$I$16,4)*1,"",IF(LEFT(D86,4)*1&gt;LEFT('General inputs'!$I$16,4)+'General inputs'!$H$38-1,"",E86/(1+'General inputs'!$H$34)^C86))</f>
        <v>47.662251220031472</v>
      </c>
      <c r="J86" s="93"/>
      <c r="K86" s="93"/>
      <c r="L86" s="76" t="str">
        <f>IF(LEFT(D86,4)*1&gt;LEFT('General inputs'!$I$18,4)*1,"",SUMIF('Post-1996 commissioned assets'!$F$128:$F$2529,$D86,'Post-1996 commissioned assets'!$P$128:$P$2529))</f>
        <v/>
      </c>
      <c r="M86" s="76" t="str">
        <f>IF(L86="","",L86/(1+'General inputs'!$H$32)^C86)</f>
        <v/>
      </c>
      <c r="N86" s="177">
        <f>IF(LEFT(D86,4)*1&lt;LEFT('General inputs'!$I$18,4)*1+1,"",SUMIF('Uncommissioned assets'!$F$22:$F$28,$D86,'Uncommissioned assets'!$P$22:$P$28))</f>
        <v>0</v>
      </c>
      <c r="O86" s="177">
        <f>IF(N86="","",N86/(1+'General inputs'!$H$32)^C86)</f>
        <v>0</v>
      </c>
      <c r="Q86" s="81">
        <f>'Reduction amount'!E59*SUM($E$67:E86)</f>
        <v>904436.43239479326</v>
      </c>
      <c r="R86" s="76">
        <f>IF(OR(LEFT(D86,4)*1&lt;LEFT('General inputs'!$I$16,4)*1,LEFT(D86,4)*1&gt;LEFT('General inputs'!$I$16,4)+'General inputs'!$H$38-1),"",Q86/(1+'General inputs'!$H$34)^C86)</f>
        <v>413896.15117940964</v>
      </c>
      <c r="T86" s="81">
        <f>('Reduction amount'!Q59)*SUM($E$67:E86)</f>
        <v>1251152.4767301732</v>
      </c>
      <c r="U86" s="76">
        <f>IF(OR(LEFT(D86,4)*1&lt;LEFT('General inputs'!$I$16,4)*1,LEFT(D86,4)*1&gt;LEFT('General inputs'!$I$16,4)+'General inputs'!$H$38-1),"",T86/(1+'General inputs'!$H$34)^C86)</f>
        <v>572563.39540196722</v>
      </c>
      <c r="V86" s="47"/>
      <c r="W86" s="31"/>
      <c r="X86" s="31"/>
    </row>
    <row r="87" spans="2:24" x14ac:dyDescent="0.2">
      <c r="B87" s="46"/>
      <c r="C87" s="26">
        <f>IF(D87='General inputs'!$I$16,0,IF(D87&lt;'General inputs'!$I$16,C88-1,C86+1))</f>
        <v>20</v>
      </c>
      <c r="D87" s="26" t="str">
        <f t="shared" si="1"/>
        <v>2042-43</v>
      </c>
      <c r="E87" s="76">
        <f>IF(LEFT(D87,4)*1&gt;LEFT('General inputs'!$I$16,4)+'General inputs'!$H$38-1,"",'ET inputs'!D59)</f>
        <v>109.99476380083318</v>
      </c>
      <c r="F87" s="76">
        <f>IF(LEFT(D87,4)*1&gt;LEFT('General inputs'!$I$16,4)+'General inputs'!$H$38-1,"",E87/(1+'General inputs'!$H$30)^C87)</f>
        <v>60.901433803974086</v>
      </c>
      <c r="G87" s="76">
        <f>IF(LEFT(D87,4)*1&gt;LEFT('General inputs'!$I$16,4)+'General inputs'!$H$38-1,"",E87/(1+'General inputs'!$H$32)^C87)</f>
        <v>48.307841444330641</v>
      </c>
      <c r="H87" s="76">
        <f>IF(LEFT(D87,4)*1&lt;LEFT('General inputs'!$I$16,4)*1,"",IF(LEFT(D87,4)*1&gt;LEFT('General inputs'!$I$16,4)+'General inputs'!$H$38-1,"",E87/(1+'General inputs'!$H$34)^C87))</f>
        <v>48.307841444330641</v>
      </c>
      <c r="J87" s="93"/>
      <c r="K87" s="93"/>
      <c r="L87" s="76" t="str">
        <f>IF(LEFT(D87,4)*1&gt;LEFT('General inputs'!$I$18,4)*1,"",SUMIF('Post-1996 commissioned assets'!$F$128:$F$2529,$D87,'Post-1996 commissioned assets'!$P$128:$P$2529))</f>
        <v/>
      </c>
      <c r="M87" s="76" t="str">
        <f>IF(L87="","",L87/(1+'General inputs'!$H$32)^C87)</f>
        <v/>
      </c>
      <c r="N87" s="177">
        <f>IF(LEFT(D87,4)*1&lt;LEFT('General inputs'!$I$18,4)*1+1,"",SUMIF('Uncommissioned assets'!$F$22:$F$28,$D87,'Uncommissioned assets'!$P$22:$P$28))</f>
        <v>0</v>
      </c>
      <c r="O87" s="177">
        <f>IF(N87="","",N87/(1+'General inputs'!$H$32)^C87)</f>
        <v>0</v>
      </c>
      <c r="Q87" s="81">
        <f>'Reduction amount'!E60*SUM($E$67:E87)</f>
        <v>980820.09622100589</v>
      </c>
      <c r="R87" s="76">
        <f>IF(OR(LEFT(D87,4)*1&lt;LEFT('General inputs'!$I$16,4)*1,LEFT(D87,4)*1&gt;LEFT('General inputs'!$I$16,4)+'General inputs'!$H$38-1),"",Q87/(1+'General inputs'!$H$34)^C87)</f>
        <v>430759.61124340881</v>
      </c>
      <c r="T87" s="81">
        <f>('Reduction amount'!Q60)*SUM($E$67:E87)</f>
        <v>1356817.8466278056</v>
      </c>
      <c r="U87" s="76">
        <f>IF(OR(LEFT(D87,4)*1&lt;LEFT('General inputs'!$I$16,4)*1,LEFT(D87,4)*1&gt;LEFT('General inputs'!$I$16,4)+'General inputs'!$H$38-1),"",T87/(1+'General inputs'!$H$34)^C87)</f>
        <v>595891.46918316919</v>
      </c>
      <c r="V87" s="47"/>
      <c r="W87" s="31"/>
      <c r="X87" s="31"/>
    </row>
    <row r="88" spans="2:24" x14ac:dyDescent="0.2">
      <c r="B88" s="46"/>
      <c r="C88" s="26">
        <f>IF(D88='General inputs'!$I$16,0,IF(D88&lt;'General inputs'!$I$16,C89-1,C87+1))</f>
        <v>21</v>
      </c>
      <c r="D88" s="26" t="str">
        <f t="shared" si="1"/>
        <v>2043-44</v>
      </c>
      <c r="E88" s="76">
        <f>IF(LEFT(D88,4)*1&gt;LEFT('General inputs'!$I$16,4)+'General inputs'!$H$38-1,"",'ET inputs'!D60)</f>
        <v>116.16700997675251</v>
      </c>
      <c r="F88" s="76">
        <f>IF(LEFT(D88,4)*1&gt;LEFT('General inputs'!$I$16,4)+'General inputs'!$H$38-1,"",E88/(1+'General inputs'!$H$30)^C88)</f>
        <v>62.445492097524223</v>
      </c>
      <c r="G88" s="76">
        <f>IF(LEFT(D88,4)*1&gt;LEFT('General inputs'!$I$16,4)+'General inputs'!$H$38-1,"",E88/(1+'General inputs'!$H$32)^C88)</f>
        <v>48.96217625637</v>
      </c>
      <c r="H88" s="76">
        <f>IF(LEFT(D88,4)*1&lt;LEFT('General inputs'!$I$16,4)*1,"",IF(LEFT(D88,4)*1&gt;LEFT('General inputs'!$I$16,4)+'General inputs'!$H$38-1,"",E88/(1+'General inputs'!$H$34)^C88))</f>
        <v>48.96217625637</v>
      </c>
      <c r="J88" s="93"/>
      <c r="K88" s="93"/>
      <c r="L88" s="76" t="str">
        <f>IF(LEFT(D88,4)*1&gt;LEFT('General inputs'!$I$18,4)*1,"",SUMIF('Post-1996 commissioned assets'!$F$128:$F$2529,$D88,'Post-1996 commissioned assets'!$P$128:$P$2529))</f>
        <v/>
      </c>
      <c r="M88" s="76" t="str">
        <f>IF(L88="","",L88/(1+'General inputs'!$H$32)^C88)</f>
        <v/>
      </c>
      <c r="N88" s="177">
        <f>IF(LEFT(D88,4)*1&lt;LEFT('General inputs'!$I$18,4)*1+1,"",SUMIF('Uncommissioned assets'!$F$22:$F$28,$D88,'Uncommissioned assets'!$P$22:$P$28))</f>
        <v>0</v>
      </c>
      <c r="O88" s="177">
        <f>IF(N88="","",N88/(1+'General inputs'!$H$32)^C88)</f>
        <v>0</v>
      </c>
      <c r="Q88" s="81">
        <f>'Reduction amount'!E61*SUM($E$67:E88)</f>
        <v>1061489.9529591622</v>
      </c>
      <c r="R88" s="76">
        <f>IF(OR(LEFT(D88,4)*1&lt;LEFT('General inputs'!$I$16,4)*1,LEFT(D88,4)*1&gt;LEFT('General inputs'!$I$16,4)+'General inputs'!$H$38-1),"",Q88/(1+'General inputs'!$H$34)^C88)</f>
        <v>447397.74383065617</v>
      </c>
      <c r="T88" s="81">
        <f>('Reduction amount'!Q61)*SUM($E$67:E88)</f>
        <v>1468412.5230918732</v>
      </c>
      <c r="U88" s="76">
        <f>IF(OR(LEFT(D88,4)*1&lt;LEFT('General inputs'!$I$16,4)*1,LEFT(D88,4)*1&gt;LEFT('General inputs'!$I$16,4)+'General inputs'!$H$38-1),"",T88/(1+'General inputs'!$H$34)^C88)</f>
        <v>618907.8361152045</v>
      </c>
      <c r="V88" s="47"/>
      <c r="W88" s="31"/>
      <c r="X88" s="31"/>
    </row>
    <row r="89" spans="2:24" x14ac:dyDescent="0.2">
      <c r="B89" s="46"/>
      <c r="C89" s="26">
        <f>IF(D89='General inputs'!$I$16,0,IF(D89&lt;'General inputs'!$I$16,C90-1,C88+1))</f>
        <v>22</v>
      </c>
      <c r="D89" s="26" t="str">
        <f t="shared" si="1"/>
        <v>2044-45</v>
      </c>
      <c r="E89" s="76">
        <f>IF(LEFT(D89,4)*1&gt;LEFT('General inputs'!$I$16,4)+'General inputs'!$H$38-1,"",'ET inputs'!D61)</f>
        <v>122.68560557458841</v>
      </c>
      <c r="F89" s="76">
        <f>IF(LEFT(D89,4)*1&gt;LEFT('General inputs'!$I$16,4)+'General inputs'!$H$38-1,"",E89/(1+'General inputs'!$H$30)^C89)</f>
        <v>64.028697515616415</v>
      </c>
      <c r="G89" s="76">
        <f>IF(LEFT(D89,4)*1&gt;LEFT('General inputs'!$I$16,4)+'General inputs'!$H$38-1,"",E89/(1+'General inputs'!$H$32)^C89)</f>
        <v>49.625374102514499</v>
      </c>
      <c r="H89" s="76">
        <f>IF(LEFT(D89,4)*1&lt;LEFT('General inputs'!$I$16,4)*1,"",IF(LEFT(D89,4)*1&gt;LEFT('General inputs'!$I$16,4)+'General inputs'!$H$38-1,"",E89/(1+'General inputs'!$H$34)^C89))</f>
        <v>49.625374102514499</v>
      </c>
      <c r="J89" s="93"/>
      <c r="K89" s="93"/>
      <c r="L89" s="76" t="str">
        <f>IF(LEFT(D89,4)*1&gt;LEFT('General inputs'!$I$18,4)*1,"",SUMIF('Post-1996 commissioned assets'!$F$128:$F$2529,$D89,'Post-1996 commissioned assets'!$P$128:$P$2529))</f>
        <v/>
      </c>
      <c r="M89" s="76" t="str">
        <f>IF(L89="","",L89/(1+'General inputs'!$H$32)^C89)</f>
        <v/>
      </c>
      <c r="N89" s="177">
        <f>IF(LEFT(D89,4)*1&lt;LEFT('General inputs'!$I$18,4)*1+1,"",SUMIF('Uncommissioned assets'!$F$22:$F$28,$D89,'Uncommissioned assets'!$P$22:$P$28))</f>
        <v>0</v>
      </c>
      <c r="O89" s="177">
        <f>IF(N89="","",N89/(1+'General inputs'!$H$32)^C89)</f>
        <v>0</v>
      </c>
      <c r="Q89" s="81">
        <f>'Reduction amount'!E62*SUM($E$67:E89)</f>
        <v>1146686.5180383236</v>
      </c>
      <c r="R89" s="76">
        <f>IF(OR(LEFT(D89,4)*1&lt;LEFT('General inputs'!$I$16,4)*1,LEFT(D89,4)*1&gt;LEFT('General inputs'!$I$16,4)+'General inputs'!$H$38-1),"",Q89/(1+'General inputs'!$H$34)^C89)</f>
        <v>463825.78599545261</v>
      </c>
      <c r="T89" s="81">
        <f>('Reduction amount'!Q62)*SUM($E$67:E89)</f>
        <v>1586269.2232310458</v>
      </c>
      <c r="U89" s="76">
        <f>IF(OR(LEFT(D89,4)*1&lt;LEFT('General inputs'!$I$16,4)*1,LEFT(D89,4)*1&gt;LEFT('General inputs'!$I$16,4)+'General inputs'!$H$38-1),"",T89/(1+'General inputs'!$H$34)^C89)</f>
        <v>641633.57438283414</v>
      </c>
      <c r="V89" s="47"/>
      <c r="W89" s="31"/>
      <c r="X89" s="31"/>
    </row>
    <row r="90" spans="2:24" x14ac:dyDescent="0.2">
      <c r="B90" s="46"/>
      <c r="C90" s="26">
        <f>IF(D90='General inputs'!$I$16,0,IF(D90&lt;'General inputs'!$I$16,C91-1,C89+1))</f>
        <v>23</v>
      </c>
      <c r="D90" s="26" t="str">
        <f t="shared" si="1"/>
        <v>2045-46</v>
      </c>
      <c r="E90" s="76">
        <f>IF(LEFT(D90,4)*1&gt;LEFT('General inputs'!$I$16,4)+'General inputs'!$H$38-1,"",'ET inputs'!D62)</f>
        <v>129.5699856458009</v>
      </c>
      <c r="F90" s="76">
        <f>IF(LEFT(D90,4)*1&gt;LEFT('General inputs'!$I$16,4)+'General inputs'!$H$38-1,"",E90/(1+'General inputs'!$H$30)^C90)</f>
        <v>65.652042570881292</v>
      </c>
      <c r="G90" s="76">
        <f>IF(LEFT(D90,4)*1&gt;LEFT('General inputs'!$I$16,4)+'General inputs'!$H$38-1,"",E90/(1+'General inputs'!$H$32)^C90)</f>
        <v>50.297555033496181</v>
      </c>
      <c r="H90" s="76">
        <f>IF(LEFT(D90,4)*1&lt;LEFT('General inputs'!$I$16,4)*1,"",IF(LEFT(D90,4)*1&gt;LEFT('General inputs'!$I$16,4)+'General inputs'!$H$38-1,"",E90/(1+'General inputs'!$H$34)^C90))</f>
        <v>50.297555033496181</v>
      </c>
      <c r="J90" s="93"/>
      <c r="K90" s="93"/>
      <c r="L90" s="76" t="str">
        <f>IF(LEFT(D90,4)*1&gt;LEFT('General inputs'!$I$18,4)*1,"",SUMIF('Post-1996 commissioned assets'!$F$128:$F$2529,$D90,'Post-1996 commissioned assets'!$P$128:$P$2529))</f>
        <v/>
      </c>
      <c r="M90" s="76" t="str">
        <f>IF(L90="","",L90/(1+'General inputs'!$H$32)^C90)</f>
        <v/>
      </c>
      <c r="N90" s="177">
        <f>IF(LEFT(D90,4)*1&lt;LEFT('General inputs'!$I$18,4)*1+1,"",SUMIF('Uncommissioned assets'!$F$22:$F$28,$D90,'Uncommissioned assets'!$P$22:$P$28))</f>
        <v>0</v>
      </c>
      <c r="O90" s="177">
        <f>IF(N90="","",N90/(1+'General inputs'!$H$32)^C90)</f>
        <v>0</v>
      </c>
      <c r="Q90" s="81">
        <f>'Reduction amount'!E63*SUM($E$67:E90)</f>
        <v>1236663.8031703371</v>
      </c>
      <c r="R90" s="76">
        <f>IF(OR(LEFT(D90,4)*1&lt;LEFT('General inputs'!$I$16,4)*1,LEFT(D90,4)*1&gt;LEFT('General inputs'!$I$16,4)+'General inputs'!$H$38-1),"",Q90/(1+'General inputs'!$H$34)^C90)</f>
        <v>480058.44399743155</v>
      </c>
      <c r="T90" s="81">
        <f>('Reduction amount'!Q63)*SUM($E$67:E90)</f>
        <v>1710739.3342418279</v>
      </c>
      <c r="U90" s="76">
        <f>IF(OR(LEFT(D90,4)*1&lt;LEFT('General inputs'!$I$16,4)*1,LEFT(D90,4)*1&gt;LEFT('General inputs'!$I$16,4)+'General inputs'!$H$38-1),"",T90/(1+'General inputs'!$H$34)^C90)</f>
        <v>664089.02789581753</v>
      </c>
      <c r="V90" s="47"/>
      <c r="W90" s="31"/>
      <c r="X90" s="31"/>
    </row>
    <row r="91" spans="2:24" x14ac:dyDescent="0.2">
      <c r="B91" s="46"/>
      <c r="C91" s="26">
        <f>IF(D91='General inputs'!$I$16,0,IF(D91&lt;'General inputs'!$I$16,C92-1,C90+1))</f>
        <v>24</v>
      </c>
      <c r="D91" s="26" t="str">
        <f t="shared" si="1"/>
        <v>2046-47</v>
      </c>
      <c r="E91" s="76">
        <f>IF(LEFT(D91,4)*1&gt;LEFT('General inputs'!$I$16,4)+'General inputs'!$H$38-1,"",'ET inputs'!D63)</f>
        <v>136.84067582032958</v>
      </c>
      <c r="F91" s="76">
        <f>IF(LEFT(D91,4)*1&gt;LEFT('General inputs'!$I$16,4)+'General inputs'!$H$38-1,"",E91/(1+'General inputs'!$H$30)^C91)</f>
        <v>67.316544939518295</v>
      </c>
      <c r="G91" s="76">
        <f>IF(LEFT(D91,4)*1&gt;LEFT('General inputs'!$I$16,4)+'General inputs'!$H$38-1,"",E91/(1+'General inputs'!$H$32)^C91)</f>
        <v>50.978840726147659</v>
      </c>
      <c r="H91" s="76">
        <f>IF(LEFT(D91,4)*1&lt;LEFT('General inputs'!$I$16,4)*1,"",IF(LEFT(D91,4)*1&gt;LEFT('General inputs'!$I$16,4)+'General inputs'!$H$38-1,"",E91/(1+'General inputs'!$H$34)^C91))</f>
        <v>50.978840726147659</v>
      </c>
      <c r="J91" s="93"/>
      <c r="K91" s="93"/>
      <c r="L91" s="76" t="str">
        <f>IF(LEFT(D91,4)*1&gt;LEFT('General inputs'!$I$18,4)*1,"",SUMIF('Post-1996 commissioned assets'!$F$128:$F$2529,$D91,'Post-1996 commissioned assets'!$P$128:$P$2529))</f>
        <v/>
      </c>
      <c r="M91" s="76" t="str">
        <f>IF(L91="","",L91/(1+'General inputs'!$H$32)^C91)</f>
        <v/>
      </c>
      <c r="N91" s="177">
        <f>IF(LEFT(D91,4)*1&lt;LEFT('General inputs'!$I$18,4)*1+1,"",SUMIF('Uncommissioned assets'!$F$22:$F$28,$D91,'Uncommissioned assets'!$P$22:$P$28))</f>
        <v>0</v>
      </c>
      <c r="O91" s="177">
        <f>IF(N91="","",N91/(1+'General inputs'!$H$32)^C91)</f>
        <v>0</v>
      </c>
      <c r="Q91" s="81">
        <f>'Reduction amount'!E64*SUM($E$67:E91)</f>
        <v>1331690.0736802486</v>
      </c>
      <c r="R91" s="76">
        <f>IF(OR(LEFT(D91,4)*1&lt;LEFT('General inputs'!$I$16,4)*1,LEFT(D91,4)*1&gt;LEFT('General inputs'!$I$16,4)+'General inputs'!$H$38-1),"",Q91/(1+'General inputs'!$H$34)^C91)</f>
        <v>496109.91582556569</v>
      </c>
      <c r="T91" s="81">
        <f>('Reduction amount'!Q64)*SUM($E$67:E91)</f>
        <v>1842193.9610618695</v>
      </c>
      <c r="U91" s="76">
        <f>IF(OR(LEFT(D91,4)*1&lt;LEFT('General inputs'!$I$16,4)*1,LEFT(D91,4)*1&gt;LEFT('General inputs'!$I$16,4)+'General inputs'!$H$38-1),"",T91/(1+'General inputs'!$H$34)^C91)</f>
        <v>686293.83744750579</v>
      </c>
      <c r="V91" s="47"/>
      <c r="W91" s="31"/>
      <c r="X91" s="31"/>
    </row>
    <row r="92" spans="2:24" x14ac:dyDescent="0.2">
      <c r="B92" s="46"/>
      <c r="C92" s="26">
        <f>IF(D92='General inputs'!$I$16,0,IF(D92&lt;'General inputs'!$I$16,C93-1,C91+1))</f>
        <v>25</v>
      </c>
      <c r="D92" s="26" t="str">
        <f t="shared" si="1"/>
        <v>2047-48</v>
      </c>
      <c r="E92" s="76">
        <f>IF(LEFT(D92,4)*1&gt;LEFT('General inputs'!$I$16,4)+'General inputs'!$H$38-1,"",'ET inputs'!D64)</f>
        <v>144.51935350331041</v>
      </c>
      <c r="F92" s="76">
        <f>IF(LEFT(D92,4)*1&gt;LEFT('General inputs'!$I$16,4)+'General inputs'!$H$38-1,"",E92/(1+'General inputs'!$H$30)^C92)</f>
        <v>69.023248099275605</v>
      </c>
      <c r="G92" s="76">
        <f>IF(LEFT(D92,4)*1&gt;LEFT('General inputs'!$I$16,4)+'General inputs'!$H$38-1,"",E92/(1+'General inputs'!$H$32)^C92)</f>
        <v>51.669354505426377</v>
      </c>
      <c r="H92" s="76">
        <f>IF(LEFT(D92,4)*1&lt;LEFT('General inputs'!$I$16,4)*1,"",IF(LEFT(D92,4)*1&gt;LEFT('General inputs'!$I$16,4)+'General inputs'!$H$38-1,"",E92/(1+'General inputs'!$H$34)^C92))</f>
        <v>51.669354505426377</v>
      </c>
      <c r="J92" s="93"/>
      <c r="K92" s="93"/>
      <c r="L92" s="76" t="str">
        <f>IF(LEFT(D92,4)*1&gt;LEFT('General inputs'!$I$18,4)*1,"",SUMIF('Post-1996 commissioned assets'!$F$128:$F$2529,$D92,'Post-1996 commissioned assets'!$P$128:$P$2529))</f>
        <v/>
      </c>
      <c r="M92" s="76" t="str">
        <f>IF(L92="","",L92/(1+'General inputs'!$H$32)^C92)</f>
        <v/>
      </c>
      <c r="N92" s="177">
        <f>IF(LEFT(D92,4)*1&lt;LEFT('General inputs'!$I$18,4)*1+1,"",SUMIF('Uncommissioned assets'!$F$22:$F$28,$D92,'Uncommissioned assets'!$P$22:$P$28))</f>
        <v>0</v>
      </c>
      <c r="O92" s="177">
        <f>IF(N92="","",N92/(1+'General inputs'!$H$32)^C92)</f>
        <v>0</v>
      </c>
      <c r="Q92" s="81">
        <f>'Reduction amount'!E65*SUM($E$67:E92)</f>
        <v>1432048.6483335523</v>
      </c>
      <c r="R92" s="76">
        <f>IF(OR(LEFT(D92,4)*1&lt;LEFT('General inputs'!$I$16,4)*1,LEFT(D92,4)*1&gt;LEFT('General inputs'!$I$16,4)+'General inputs'!$H$38-1),"",Q92/(1+'General inputs'!$H$34)^C92)</f>
        <v>511993.91282959253</v>
      </c>
      <c r="T92" s="81">
        <f>('Reduction amount'!Q65)*SUM($E$67:E92)</f>
        <v>1981025.0328112897</v>
      </c>
      <c r="U92" s="76">
        <f>IF(OR(LEFT(D92,4)*1&lt;LEFT('General inputs'!$I$16,4)*1,LEFT(D92,4)*1&gt;LEFT('General inputs'!$I$16,4)+'General inputs'!$H$38-1),"",T92/(1+'General inputs'!$H$34)^C92)</f>
        <v>708266.9706386819</v>
      </c>
      <c r="V92" s="47"/>
      <c r="W92" s="31"/>
      <c r="X92" s="31"/>
    </row>
    <row r="93" spans="2:24" x14ac:dyDescent="0.2">
      <c r="B93" s="46"/>
      <c r="C93" s="26">
        <f>IF(D93='General inputs'!$I$16,0,IF(D93&lt;'General inputs'!$I$16,C94-1,C92+1))</f>
        <v>26</v>
      </c>
      <c r="D93" s="26" t="str">
        <f t="shared" si="1"/>
        <v>2048-49</v>
      </c>
      <c r="E93" s="76">
        <f>IF(LEFT(D93,4)*1&gt;LEFT('General inputs'!$I$16,4)+'General inputs'!$H$38-1,"",'ET inputs'!D65)</f>
        <v>152.62891250579605</v>
      </c>
      <c r="F93" s="76">
        <f>IF(LEFT(D93,4)*1&gt;LEFT('General inputs'!$I$16,4)+'General inputs'!$H$38-1,"",E93/(1+'General inputs'!$H$30)^C93)</f>
        <v>70.773221983610441</v>
      </c>
      <c r="G93" s="76">
        <f>IF(LEFT(D93,4)*1&gt;LEFT('General inputs'!$I$16,4)+'General inputs'!$H$38-1,"",E93/(1+'General inputs'!$H$32)^C93)</f>
        <v>52.369221366741051</v>
      </c>
      <c r="H93" s="76">
        <f>IF(LEFT(D93,4)*1&lt;LEFT('General inputs'!$I$16,4)*1,"",IF(LEFT(D93,4)*1&gt;LEFT('General inputs'!$I$16,4)+'General inputs'!$H$38-1,"",E93/(1+'General inputs'!$H$34)^C93))</f>
        <v>52.369221366741051</v>
      </c>
      <c r="J93" s="93"/>
      <c r="K93" s="93"/>
      <c r="L93" s="76" t="str">
        <f>IF(LEFT(D93,4)*1&gt;LEFT('General inputs'!$I$18,4)*1,"",SUMIF('Post-1996 commissioned assets'!$F$128:$F$2529,$D93,'Post-1996 commissioned assets'!$P$128:$P$2529))</f>
        <v/>
      </c>
      <c r="M93" s="76" t="str">
        <f>IF(L93="","",L93/(1+'General inputs'!$H$32)^C93)</f>
        <v/>
      </c>
      <c r="N93" s="177">
        <f>IF(LEFT(D93,4)*1&lt;LEFT('General inputs'!$I$18,4)*1+1,"",SUMIF('Uncommissioned assets'!$F$22:$F$28,$D93,'Uncommissioned assets'!$P$22:$P$28))</f>
        <v>0</v>
      </c>
      <c r="O93" s="177">
        <f>IF(N93="","",N93/(1+'General inputs'!$H$32)^C93)</f>
        <v>0</v>
      </c>
      <c r="Q93" s="81">
        <f>'Reduction amount'!E66*SUM($E$67:E93)</f>
        <v>1538038.7440449523</v>
      </c>
      <c r="R93" s="76">
        <f>IF(OR(LEFT(D93,4)*1&lt;LEFT('General inputs'!$I$16,4)*1,LEFT(D93,4)*1&gt;LEFT('General inputs'!$I$16,4)+'General inputs'!$H$38-1),"",Q93/(1+'General inputs'!$H$34)^C93)</f>
        <v>527723.68049504235</v>
      </c>
      <c r="T93" s="81">
        <f>('Reduction amount'!Q66)*SUM($E$67:E93)</f>
        <v>2127646.4713208573</v>
      </c>
      <c r="U93" s="76">
        <f>IF(OR(LEFT(D93,4)*1&lt;LEFT('General inputs'!$I$16,4)*1,LEFT(D93,4)*1&gt;LEFT('General inputs'!$I$16,4)+'General inputs'!$H$38-1),"",T93/(1+'General inputs'!$H$34)^C93)</f>
        <v>730026.75061670365</v>
      </c>
      <c r="V93" s="47"/>
      <c r="W93" s="31"/>
      <c r="X93" s="31"/>
    </row>
    <row r="94" spans="2:24" x14ac:dyDescent="0.2">
      <c r="B94" s="46"/>
      <c r="C94" s="26">
        <f>IF(D94='General inputs'!$I$16,0,IF(D94&lt;'General inputs'!$I$16,C95-1,C93+1))</f>
        <v>27</v>
      </c>
      <c r="D94" s="26" t="str">
        <f t="shared" si="1"/>
        <v>2049-50</v>
      </c>
      <c r="E94" s="76">
        <f>IF(LEFT(D94,4)*1&gt;LEFT('General inputs'!$I$16,4)+'General inputs'!$H$38-1,"",'ET inputs'!D66)</f>
        <v>161.19353130214586</v>
      </c>
      <c r="F94" s="76">
        <f>IF(LEFT(D94,4)*1&gt;LEFT('General inputs'!$I$16,4)+'General inputs'!$H$38-1,"",E94/(1+'General inputs'!$H$30)^C94)</f>
        <v>72.56756365242579</v>
      </c>
      <c r="G94" s="76">
        <f>IF(LEFT(D94,4)*1&gt;LEFT('General inputs'!$I$16,4)+'General inputs'!$H$38-1,"",E94/(1+'General inputs'!$H$32)^C94)</f>
        <v>53.078567998574094</v>
      </c>
      <c r="H94" s="76">
        <f>IF(LEFT(D94,4)*1&lt;LEFT('General inputs'!$I$16,4)*1,"",IF(LEFT(D94,4)*1&gt;LEFT('General inputs'!$I$16,4)+'General inputs'!$H$38-1,"",E94/(1+'General inputs'!$H$34)^C94))</f>
        <v>53.078567998574094</v>
      </c>
      <c r="J94" s="93"/>
      <c r="K94" s="93"/>
      <c r="L94" s="76" t="str">
        <f>IF(LEFT(D94,4)*1&gt;LEFT('General inputs'!$I$18,4)*1,"",SUMIF('Post-1996 commissioned assets'!$F$128:$F$2529,$D94,'Post-1996 commissioned assets'!$P$128:$P$2529))</f>
        <v/>
      </c>
      <c r="M94" s="76" t="str">
        <f>IF(L94="","",L94/(1+'General inputs'!$H$32)^C94)</f>
        <v/>
      </c>
      <c r="N94" s="177">
        <f>IF(LEFT(D94,4)*1&lt;LEFT('General inputs'!$I$18,4)*1+1,"",SUMIF('Uncommissioned assets'!$F$22:$F$28,$D94,'Uncommissioned assets'!$P$22:$P$28))</f>
        <v>0</v>
      </c>
      <c r="O94" s="177">
        <f>IF(N94="","",N94/(1+'General inputs'!$H$32)^C94)</f>
        <v>0</v>
      </c>
      <c r="Q94" s="81">
        <f>'Reduction amount'!E67*SUM($E$67:E94)</f>
        <v>1649976.3679871014</v>
      </c>
      <c r="R94" s="76">
        <f>IF(OR(LEFT(D94,4)*1&lt;LEFT('General inputs'!$I$16,4)*1,LEFT(D94,4)*1&gt;LEFT('General inputs'!$I$16,4)+'General inputs'!$H$38-1),"",Q94/(1+'General inputs'!$H$34)^C94)</f>
        <v>543312.01839659561</v>
      </c>
      <c r="T94" s="81">
        <f>('Reduction amount'!Q67)*SUM($E$67:E94)</f>
        <v>2282495.425230951</v>
      </c>
      <c r="U94" s="76">
        <f>IF(OR(LEFT(D94,4)*1&lt;LEFT('General inputs'!$I$16,4)*1,LEFT(D94,4)*1&gt;LEFT('General inputs'!$I$16,4)+'General inputs'!$H$38-1),"",T94/(1+'General inputs'!$H$34)^C94)</f>
        <v>751590.88367798866</v>
      </c>
      <c r="V94" s="47"/>
      <c r="W94" s="31"/>
      <c r="X94" s="31"/>
    </row>
    <row r="95" spans="2:24" x14ac:dyDescent="0.2">
      <c r="B95" s="46"/>
      <c r="C95" s="26">
        <f>IF(D95='General inputs'!$I$16,0,IF(D95&lt;'General inputs'!$I$16,C96-1,C94+1))</f>
        <v>28</v>
      </c>
      <c r="D95" s="26" t="str">
        <f t="shared" si="1"/>
        <v>2050-51</v>
      </c>
      <c r="E95" s="76">
        <f>IF(LEFT(D95,4)*1&gt;LEFT('General inputs'!$I$16,4)+'General inputs'!$H$38-1,"",'ET inputs'!D67)</f>
        <v>170.23874511763506</v>
      </c>
      <c r="F95" s="76">
        <f>IF(LEFT(D95,4)*1&gt;LEFT('General inputs'!$I$16,4)+'General inputs'!$H$38-1,"",E95/(1+'General inputs'!$H$30)^C95)</f>
        <v>74.407397979823571</v>
      </c>
      <c r="G95" s="76">
        <f>IF(LEFT(D95,4)*1&gt;LEFT('General inputs'!$I$16,4)+'General inputs'!$H$38-1,"",E95/(1+'General inputs'!$H$32)^C95)</f>
        <v>53.79752280541868</v>
      </c>
      <c r="H95" s="76">
        <f>IF(LEFT(D95,4)*1&lt;LEFT('General inputs'!$I$16,4)*1,"",IF(LEFT(D95,4)*1&gt;LEFT('General inputs'!$I$16,4)+'General inputs'!$H$38-1,"",E95/(1+'General inputs'!$H$34)^C95))</f>
        <v>53.79752280541868</v>
      </c>
      <c r="J95" s="93"/>
      <c r="K95" s="93"/>
      <c r="L95" s="76" t="str">
        <f>IF(LEFT(D95,4)*1&gt;LEFT('General inputs'!$I$18,4)*1,"",SUMIF('Post-1996 commissioned assets'!$F$128:$F$2529,$D95,'Post-1996 commissioned assets'!$P$128:$P$2529))</f>
        <v/>
      </c>
      <c r="M95" s="76" t="str">
        <f>IF(L95="","",L95/(1+'General inputs'!$H$32)^C95)</f>
        <v/>
      </c>
      <c r="N95" s="177">
        <f>IF(LEFT(D95,4)*1&lt;LEFT('General inputs'!$I$18,4)*1+1,"",SUMIF('Uncommissioned assets'!$F$22:$F$28,$D95,'Uncommissioned assets'!$P$22:$P$28))</f>
        <v>0</v>
      </c>
      <c r="O95" s="177">
        <f>IF(N95="","",N95/(1+'General inputs'!$H$32)^C95)</f>
        <v>0</v>
      </c>
      <c r="Q95" s="81">
        <f>'Reduction amount'!E68*SUM($E$67:E95)</f>
        <v>1768195.2597591407</v>
      </c>
      <c r="R95" s="76">
        <f>IF(OR(LEFT(D95,4)*1&lt;LEFT('General inputs'!$I$16,4)*1,LEFT(D95,4)*1&gt;LEFT('General inputs'!$I$16,4)+'General inputs'!$H$38-1),"",Q95/(1+'General inputs'!$H$34)^C95)</f>
        <v>558771.29936310614</v>
      </c>
      <c r="T95" s="81">
        <f>('Reduction amount'!Q68)*SUM($E$67:E95)</f>
        <v>2446033.5733407559</v>
      </c>
      <c r="U95" s="76">
        <f>IF(OR(LEFT(D95,4)*1&lt;LEFT('General inputs'!$I$16,4)*1,LEFT(D95,4)*1&gt;LEFT('General inputs'!$I$16,4)+'General inputs'!$H$38-1),"",T95/(1+'General inputs'!$H$34)^C95)</f>
        <v>772976.48577995528</v>
      </c>
      <c r="V95" s="47"/>
      <c r="W95" s="31"/>
      <c r="X95" s="31"/>
    </row>
    <row r="96" spans="2:24" x14ac:dyDescent="0.2">
      <c r="B96" s="46"/>
      <c r="C96" s="26">
        <f>IF(D96='General inputs'!$I$16,0,IF(D96&lt;'General inputs'!$I$16,C97-1,C95+1))</f>
        <v>29</v>
      </c>
      <c r="D96" s="26" t="str">
        <f t="shared" si="1"/>
        <v>2051-52</v>
      </c>
      <c r="E96" s="76">
        <f>IF(LEFT(D96,4)*1&gt;LEFT('General inputs'!$I$16,4)+'General inputs'!$H$38-1,"",'ET inputs'!D68)</f>
        <v>179.79152206116532</v>
      </c>
      <c r="F96" s="76">
        <f>IF(LEFT(D96,4)*1&gt;LEFT('General inputs'!$I$16,4)+'General inputs'!$H$38-1,"",E96/(1+'General inputs'!$H$30)^C96)</f>
        <v>76.293878359284562</v>
      </c>
      <c r="G96" s="76">
        <f>IF(LEFT(D96,4)*1&gt;LEFT('General inputs'!$I$16,4)+'General inputs'!$H$38-1,"",E96/(1+'General inputs'!$H$32)^C96)</f>
        <v>54.526215931018925</v>
      </c>
      <c r="H96" s="76">
        <f>IF(LEFT(D96,4)*1&lt;LEFT('General inputs'!$I$16,4)*1,"",IF(LEFT(D96,4)*1&gt;LEFT('General inputs'!$I$16,4)+'General inputs'!$H$38-1,"",E96/(1+'General inputs'!$H$34)^C96))</f>
        <v>54.526215931018925</v>
      </c>
      <c r="J96" s="93"/>
      <c r="K96" s="93"/>
      <c r="L96" s="76" t="str">
        <f>IF(LEFT(D96,4)*1&gt;LEFT('General inputs'!$I$18,4)*1,"",SUMIF('Post-1996 commissioned assets'!$F$128:$F$2529,$D96,'Post-1996 commissioned assets'!$P$128:$P$2529))</f>
        <v/>
      </c>
      <c r="M96" s="76" t="str">
        <f>IF(L96="","",L96/(1+'General inputs'!$H$32)^C96)</f>
        <v/>
      </c>
      <c r="N96" s="177">
        <f>IF(LEFT(D96,4)*1&lt;LEFT('General inputs'!$I$18,4)*1+1,"",SUMIF('Uncommissioned assets'!$F$22:$F$28,$D96,'Uncommissioned assets'!$P$22:$P$28))</f>
        <v>0</v>
      </c>
      <c r="O96" s="177">
        <f>IF(N96="","",N96/(1+'General inputs'!$H$32)^C96)</f>
        <v>0</v>
      </c>
      <c r="Q96" s="81">
        <f>'Reduction amount'!E69*SUM($E$67:E96)</f>
        <v>1893047.8864240758</v>
      </c>
      <c r="R96" s="76">
        <f>IF(OR(LEFT(D96,4)*1&lt;LEFT('General inputs'!$I$16,4)*1,LEFT(D96,4)*1&gt;LEFT('General inputs'!$I$16,4)+'General inputs'!$H$38-1),"",Q96/(1+'General inputs'!$H$34)^C96)</f>
        <v>574113.48788627703</v>
      </c>
      <c r="T96" s="81">
        <f>('Reduction amount'!Q69)*SUM($E$67:E96)</f>
        <v>2618748.5010935939</v>
      </c>
      <c r="U96" s="76">
        <f>IF(OR(LEFT(D96,4)*1&lt;LEFT('General inputs'!$I$16,4)*1,LEFT(D96,4)*1&gt;LEFT('General inputs'!$I$16,4)+'General inputs'!$H$38-1),"",T96/(1+'General inputs'!$H$34)^C96)</f>
        <v>794200.108006672</v>
      </c>
      <c r="V96" s="47"/>
      <c r="W96" s="31"/>
      <c r="X96" s="31"/>
    </row>
    <row r="97" spans="2:22" x14ac:dyDescent="0.2">
      <c r="B97" s="46"/>
      <c r="C97" s="26">
        <f>IF(D97='General inputs'!$I$16,0,IF(D97&lt;'General inputs'!$I$16,C98-1,C96+1))</f>
        <v>30</v>
      </c>
      <c r="D97" s="26" t="str">
        <f t="shared" si="1"/>
        <v>2052-53</v>
      </c>
      <c r="E97" s="76" t="str">
        <f>IF(LEFT(D97,4)*1&gt;LEFT('General inputs'!$I$16,4)+'General inputs'!$H$38-1,"",'ET inputs'!D69)</f>
        <v/>
      </c>
      <c r="F97" s="76" t="str">
        <f>IF(LEFT(D97,4)*1&gt;LEFT('General inputs'!$I$16,4)+'General inputs'!$H$38-1,"",E97/(1+'General inputs'!$H$30)^C97)</f>
        <v/>
      </c>
      <c r="G97" s="76" t="str">
        <f>IF(LEFT(D97,4)*1&gt;LEFT('General inputs'!$I$16,4)+'General inputs'!$H$38-1,"",E97/(1+'General inputs'!$H$32)^C97)</f>
        <v/>
      </c>
      <c r="H97" s="76" t="str">
        <f>IF(LEFT(D97,4)*1&lt;LEFT('General inputs'!$I$16,4)*1,"",IF(LEFT(D97,4)*1&gt;LEFT('General inputs'!$I$16,4)+'General inputs'!$H$38-1,"",E97/(1+'General inputs'!$H$34)^C97))</f>
        <v/>
      </c>
      <c r="J97" s="93"/>
      <c r="K97" s="93"/>
      <c r="L97" s="76" t="str">
        <f>IF(LEFT(D97,4)*1&gt;LEFT('General inputs'!$I$18,4)*1,"",SUMIF('Post-1996 commissioned assets'!$F$128:$F$2529,$D97,'Post-1996 commissioned assets'!$P$128:$P$2529))</f>
        <v/>
      </c>
      <c r="M97" s="76" t="str">
        <f>IF(L97="","",L97/(1+'General inputs'!$H$32)^C97)</f>
        <v/>
      </c>
      <c r="N97" s="177">
        <f>IF(LEFT(D97,4)*1&lt;LEFT('General inputs'!$I$18,4)*1+1,"",SUMIF('Uncommissioned assets'!$F$22:$F$28,$D97,'Uncommissioned assets'!$P$22:$P$28))</f>
        <v>0</v>
      </c>
      <c r="O97" s="177">
        <f>IF(N97="","",N97/(1+'General inputs'!$H$32)^C97)</f>
        <v>0</v>
      </c>
      <c r="Q97" s="32"/>
      <c r="R97" s="76" t="str">
        <f>IF(OR(LEFT(D97,4)*1&lt;LEFT('General inputs'!$I$16,4)*1,LEFT(D97,4)*1&gt;LEFT('General inputs'!$I$16,4)+'General inputs'!$H$38-1),"",Q97/(1+'General inputs'!$H$34)^C97)</f>
        <v/>
      </c>
      <c r="T97" s="32"/>
      <c r="U97" s="76" t="str">
        <f>IF(OR(LEFT(D97,4)*1&lt;LEFT('General inputs'!$I$16,4)*1,LEFT(D97,4)*1&gt;LEFT('General inputs'!$I$16,4)+'General inputs'!$H$38-1),"",T97/(1+'General inputs'!$H$34)^C97)</f>
        <v/>
      </c>
      <c r="V97" s="47"/>
    </row>
    <row r="98" spans="2:22" x14ac:dyDescent="0.2">
      <c r="B98" s="46"/>
      <c r="C98" s="26">
        <f>IF(D98='General inputs'!$I$16,0,IF(D98&lt;'General inputs'!$I$16,C99-1,C97+1))</f>
        <v>31</v>
      </c>
      <c r="D98" s="26" t="str">
        <f t="shared" si="1"/>
        <v>2053-54</v>
      </c>
      <c r="E98" s="76" t="str">
        <f>IF(LEFT(D98,4)*1&gt;LEFT('General inputs'!$I$16,4)+'General inputs'!$H$38-1,"",'ET inputs'!D70)</f>
        <v/>
      </c>
      <c r="F98" s="76" t="str">
        <f>IF(LEFT(D98,4)*1&gt;LEFT('General inputs'!$I$16,4)+'General inputs'!$H$38-1,"",E98/(1+'General inputs'!$H$30)^C98)</f>
        <v/>
      </c>
      <c r="G98" s="76" t="str">
        <f>IF(LEFT(D98,4)*1&gt;LEFT('General inputs'!$I$16,4)+'General inputs'!$H$38-1,"",E98/(1+'General inputs'!$H$32)^C98)</f>
        <v/>
      </c>
      <c r="H98" s="76" t="str">
        <f>IF(LEFT(D98,4)*1&lt;LEFT('General inputs'!$I$16,4)*1,"",IF(LEFT(D98,4)*1&gt;LEFT('General inputs'!$I$16,4)+'General inputs'!$H$38-1,"",E98/(1+'General inputs'!$H$34)^C98))</f>
        <v/>
      </c>
      <c r="J98" s="93"/>
      <c r="K98" s="93"/>
      <c r="L98" s="76" t="str">
        <f>IF(LEFT(D98,4)*1&gt;LEFT('General inputs'!$I$18,4)*1,"",SUMIF('Post-1996 commissioned assets'!$F$128:$F$2529,$D98,'Post-1996 commissioned assets'!$P$128:$P$2529))</f>
        <v/>
      </c>
      <c r="M98" s="76" t="str">
        <f>IF(L98="","",L98/(1+'General inputs'!$H$32)^C98)</f>
        <v/>
      </c>
      <c r="N98" s="177">
        <f>IF(LEFT(D98,4)*1&lt;LEFT('General inputs'!$I$18,4)*1+1,"",SUMIF('Uncommissioned assets'!$F$22:$F$28,$D98,'Uncommissioned assets'!$P$22:$P$28))</f>
        <v>0</v>
      </c>
      <c r="O98" s="177">
        <f>IF(N98="","",N98/(1+'General inputs'!$H$32)^C98)</f>
        <v>0</v>
      </c>
      <c r="Q98" s="32"/>
      <c r="R98" s="76" t="str">
        <f>IF(OR(LEFT(D98,4)*1&lt;LEFT('General inputs'!$I$16,4)*1,LEFT(D98,4)*1&gt;LEFT('General inputs'!$I$16,4)+'General inputs'!$H$38-1),"",Q98/(1+'General inputs'!$H$34)^C98)</f>
        <v/>
      </c>
      <c r="T98" s="32"/>
      <c r="U98" s="76" t="str">
        <f>IF(OR(LEFT(D98,4)*1&lt;LEFT('General inputs'!$I$16,4)*1,LEFT(D98,4)*1&gt;LEFT('General inputs'!$I$16,4)+'General inputs'!$H$38-1),"",T98/(1+'General inputs'!$H$34)^C98)</f>
        <v/>
      </c>
      <c r="V98" s="47"/>
    </row>
    <row r="99" spans="2:22" x14ac:dyDescent="0.2">
      <c r="B99" s="46"/>
      <c r="C99" s="26">
        <f>IF(D99='General inputs'!$I$16,0,IF(D99&lt;'General inputs'!$I$16,C100-1,C98+1))</f>
        <v>32</v>
      </c>
      <c r="D99" s="26" t="str">
        <f t="shared" si="1"/>
        <v>2054-55</v>
      </c>
      <c r="E99" s="76" t="str">
        <f>IF(LEFT(D99,4)*1&gt;LEFT('General inputs'!$I$16,4)+'General inputs'!$H$38-1,"",'ET inputs'!D71)</f>
        <v/>
      </c>
      <c r="F99" s="76" t="str">
        <f>IF(LEFT(D99,4)*1&gt;LEFT('General inputs'!$I$16,4)+'General inputs'!$H$38-1,"",E99/(1+'General inputs'!$H$30)^C99)</f>
        <v/>
      </c>
      <c r="G99" s="76" t="str">
        <f>IF(LEFT(D99,4)*1&gt;LEFT('General inputs'!$I$16,4)+'General inputs'!$H$38-1,"",E99/(1+'General inputs'!$H$32)^C99)</f>
        <v/>
      </c>
      <c r="H99" s="76" t="str">
        <f>IF(LEFT(D99,4)*1&lt;LEFT('General inputs'!$I$16,4)*1,"",IF(LEFT(D99,4)*1&gt;LEFT('General inputs'!$I$16,4)+'General inputs'!$H$38-1,"",E99/(1+'General inputs'!$H$34)^C99))</f>
        <v/>
      </c>
      <c r="J99" s="93"/>
      <c r="K99" s="93"/>
      <c r="L99" s="76" t="str">
        <f>IF(LEFT(D99,4)*1&gt;LEFT('General inputs'!$I$18,4)*1,"",SUMIF('Post-1996 commissioned assets'!$F$128:$F$2529,$D99,'Post-1996 commissioned assets'!$P$128:$P$2529))</f>
        <v/>
      </c>
      <c r="M99" s="76" t="str">
        <f>IF(L99="","",L99/(1+'General inputs'!$H$32)^C99)</f>
        <v/>
      </c>
      <c r="N99" s="177">
        <f>IF(LEFT(D99,4)*1&lt;LEFT('General inputs'!$I$18,4)*1+1,"",SUMIF('Uncommissioned assets'!$F$22:$F$28,$D99,'Uncommissioned assets'!$P$22:$P$28))</f>
        <v>0</v>
      </c>
      <c r="O99" s="177">
        <f>IF(N99="","",N99/(1+'General inputs'!$H$32)^C99)</f>
        <v>0</v>
      </c>
      <c r="Q99" s="32"/>
      <c r="R99" s="76" t="str">
        <f>IF(OR(LEFT(D99,4)*1&lt;LEFT('General inputs'!$I$16,4)*1,LEFT(D99,4)*1&gt;LEFT('General inputs'!$I$16,4)+'General inputs'!$H$38-1),"",Q99/(1+'General inputs'!$H$34)^C99)</f>
        <v/>
      </c>
      <c r="T99" s="32"/>
      <c r="U99" s="76" t="str">
        <f>IF(OR(LEFT(D99,4)*1&lt;LEFT('General inputs'!$I$16,4)*1,LEFT(D99,4)*1&gt;LEFT('General inputs'!$I$16,4)+'General inputs'!$H$38-1),"",T99/(1+'General inputs'!$H$34)^C99)</f>
        <v/>
      </c>
      <c r="V99" s="47"/>
    </row>
    <row r="100" spans="2:22" x14ac:dyDescent="0.2">
      <c r="B100" s="46"/>
      <c r="C100" s="26">
        <f>IF(D100='General inputs'!$I$16,0,IF(D100&lt;'General inputs'!$I$16,C101-1,C99+1))</f>
        <v>33</v>
      </c>
      <c r="D100" s="26" t="str">
        <f t="shared" si="1"/>
        <v>2055-56</v>
      </c>
      <c r="E100" s="76" t="str">
        <f>IF(LEFT(D100,4)*1&gt;LEFT('General inputs'!$I$16,4)+'General inputs'!$H$38-1,"",'ET inputs'!D72)</f>
        <v/>
      </c>
      <c r="F100" s="76" t="str">
        <f>IF(LEFT(D100,4)*1&gt;LEFT('General inputs'!$I$16,4)+'General inputs'!$H$38-1,"",E100/(1+'General inputs'!$H$30)^C100)</f>
        <v/>
      </c>
      <c r="G100" s="76" t="str">
        <f>IF(LEFT(D100,4)*1&gt;LEFT('General inputs'!$I$16,4)+'General inputs'!$H$38-1,"",E100/(1+'General inputs'!$H$32)^C100)</f>
        <v/>
      </c>
      <c r="H100" s="76" t="str">
        <f>IF(LEFT(D100,4)*1&lt;LEFT('General inputs'!$I$16,4)*1,"",IF(LEFT(D100,4)*1&gt;LEFT('General inputs'!$I$16,4)+'General inputs'!$H$38-1,"",E100/(1+'General inputs'!$H$34)^C100))</f>
        <v/>
      </c>
      <c r="J100" s="93"/>
      <c r="K100" s="93"/>
      <c r="L100" s="76" t="str">
        <f>IF(LEFT(D100,4)*1&gt;LEFT('General inputs'!$I$18,4)*1,"",SUMIF('Post-1996 commissioned assets'!$F$128:$F$2529,$D100,'Post-1996 commissioned assets'!$P$128:$P$2529))</f>
        <v/>
      </c>
      <c r="M100" s="76" t="str">
        <f>IF(L100="","",L100/(1+'General inputs'!$H$32)^C100)</f>
        <v/>
      </c>
      <c r="N100" s="177">
        <f>IF(LEFT(D100,4)*1&lt;LEFT('General inputs'!$I$18,4)*1+1,"",SUMIF('Uncommissioned assets'!$F$22:$F$28,$D100,'Uncommissioned assets'!$P$22:$P$28))</f>
        <v>0</v>
      </c>
      <c r="O100" s="177">
        <f>IF(N100="","",N100/(1+'General inputs'!$H$32)^C100)</f>
        <v>0</v>
      </c>
      <c r="Q100" s="32"/>
      <c r="R100" s="76" t="str">
        <f>IF(OR(LEFT(D100,4)*1&lt;LEFT('General inputs'!$I$16,4)*1,LEFT(D100,4)*1&gt;LEFT('General inputs'!$I$16,4)+'General inputs'!$H$38-1),"",Q100/(1+'General inputs'!$H$34)^C100)</f>
        <v/>
      </c>
      <c r="T100" s="32"/>
      <c r="U100" s="76" t="str">
        <f>IF(OR(LEFT(D100,4)*1&lt;LEFT('General inputs'!$I$16,4)*1,LEFT(D100,4)*1&gt;LEFT('General inputs'!$I$16,4)+'General inputs'!$H$38-1),"",T100/(1+'General inputs'!$H$34)^C100)</f>
        <v/>
      </c>
      <c r="V100" s="47"/>
    </row>
    <row r="101" spans="2:22" x14ac:dyDescent="0.2">
      <c r="B101" s="46"/>
      <c r="C101" s="26">
        <f>IF(D101='General inputs'!$I$16,0,IF(D101&lt;'General inputs'!$I$16,C102-1,C100+1))</f>
        <v>34</v>
      </c>
      <c r="D101" s="26" t="str">
        <f t="shared" ref="D101:D123" si="3">LEFT(D100,4)+1&amp;"-"&amp;RIGHT(D100,2)+1</f>
        <v>2056-57</v>
      </c>
      <c r="E101" s="76" t="str">
        <f>IF(LEFT(D101,4)*1&gt;LEFT('General inputs'!$I$16,4)+'General inputs'!$H$38-1,"",'ET inputs'!D73)</f>
        <v/>
      </c>
      <c r="F101" s="76" t="str">
        <f>IF(LEFT(D101,4)*1&gt;LEFT('General inputs'!$I$16,4)+'General inputs'!$H$38-1,"",E101/(1+'General inputs'!$H$30)^C101)</f>
        <v/>
      </c>
      <c r="G101" s="76" t="str">
        <f>IF(LEFT(D101,4)*1&gt;LEFT('General inputs'!$I$16,4)+'General inputs'!$H$38-1,"",E101/(1+'General inputs'!$H$32)^C101)</f>
        <v/>
      </c>
      <c r="H101" s="76" t="str">
        <f>IF(LEFT(D101,4)*1&lt;LEFT('General inputs'!$I$16,4)*1,"",IF(LEFT(D101,4)*1&gt;LEFT('General inputs'!$I$16,4)+'General inputs'!$H$38-1,"",E101/(1+'General inputs'!$H$34)^C101))</f>
        <v/>
      </c>
      <c r="J101" s="93"/>
      <c r="K101" s="93"/>
      <c r="L101" s="76" t="str">
        <f>IF(LEFT(D101,4)*1&gt;LEFT('General inputs'!$I$18,4)*1,"",SUMIF('Post-1996 commissioned assets'!$F$128:$F$2529,$D101,'Post-1996 commissioned assets'!$P$128:$P$2529))</f>
        <v/>
      </c>
      <c r="M101" s="76" t="str">
        <f>IF(L101="","",L101/(1+'General inputs'!$H$32)^C101)</f>
        <v/>
      </c>
      <c r="N101" s="177">
        <f>IF(LEFT(D101,4)*1&lt;LEFT('General inputs'!$I$18,4)*1+1,"",SUMIF('Uncommissioned assets'!$F$22:$F$28,$D101,'Uncommissioned assets'!$P$22:$P$28))</f>
        <v>0</v>
      </c>
      <c r="O101" s="177">
        <f>IF(N101="","",N101/(1+'General inputs'!$H$32)^C101)</f>
        <v>0</v>
      </c>
      <c r="Q101" s="32"/>
      <c r="R101" s="76" t="str">
        <f>IF(OR(LEFT(D101,4)*1&lt;LEFT('General inputs'!$I$16,4)*1,LEFT(D101,4)*1&gt;LEFT('General inputs'!$I$16,4)+'General inputs'!$H$38-1),"",Q101/(1+'General inputs'!$H$34)^C101)</f>
        <v/>
      </c>
      <c r="T101" s="32"/>
      <c r="U101" s="76" t="str">
        <f>IF(OR(LEFT(D101,4)*1&lt;LEFT('General inputs'!$I$16,4)*1,LEFT(D101,4)*1&gt;LEFT('General inputs'!$I$16,4)+'General inputs'!$H$38-1),"",T101/(1+'General inputs'!$H$34)^C101)</f>
        <v/>
      </c>
      <c r="V101" s="47"/>
    </row>
    <row r="102" spans="2:22" x14ac:dyDescent="0.2">
      <c r="B102" s="46"/>
      <c r="C102" s="26">
        <f>IF(D102='General inputs'!$I$16,0,IF(D102&lt;'General inputs'!$I$16,C103-1,C101+1))</f>
        <v>35</v>
      </c>
      <c r="D102" s="26" t="str">
        <f t="shared" si="3"/>
        <v>2057-58</v>
      </c>
      <c r="E102" s="76" t="str">
        <f>IF(LEFT(D102,4)*1&gt;LEFT('General inputs'!$I$16,4)+'General inputs'!$H$38-1,"",'ET inputs'!D74)</f>
        <v/>
      </c>
      <c r="F102" s="76" t="str">
        <f>IF(LEFT(D102,4)*1&gt;LEFT('General inputs'!$I$16,4)+'General inputs'!$H$38-1,"",E102/(1+'General inputs'!$H$30)^C102)</f>
        <v/>
      </c>
      <c r="G102" s="76" t="str">
        <f>IF(LEFT(D102,4)*1&gt;LEFT('General inputs'!$I$16,4)+'General inputs'!$H$38-1,"",E102/(1+'General inputs'!$H$32)^C102)</f>
        <v/>
      </c>
      <c r="H102" s="76" t="str">
        <f>IF(LEFT(D102,4)*1&lt;LEFT('General inputs'!$I$16,4)*1,"",IF(LEFT(D102,4)*1&gt;LEFT('General inputs'!$I$16,4)+'General inputs'!$H$38-1,"",E102/(1+'General inputs'!$H$34)^C102))</f>
        <v/>
      </c>
      <c r="J102" s="93"/>
      <c r="K102" s="93"/>
      <c r="L102" s="76" t="str">
        <f>IF(LEFT(D102,4)*1&gt;LEFT('General inputs'!$I$18,4)*1,"",SUMIF('Post-1996 commissioned assets'!$F$128:$F$2529,$D102,'Post-1996 commissioned assets'!$P$128:$P$2529))</f>
        <v/>
      </c>
      <c r="M102" s="76" t="str">
        <f>IF(L102="","",L102/(1+'General inputs'!$H$32)^C102)</f>
        <v/>
      </c>
      <c r="N102" s="177">
        <f>IF(LEFT(D102,4)*1&lt;LEFT('General inputs'!$I$18,4)*1+1,"",SUMIF('Uncommissioned assets'!$F$22:$F$28,$D102,'Uncommissioned assets'!$P$22:$P$28))</f>
        <v>0</v>
      </c>
      <c r="O102" s="177">
        <f>IF(N102="","",N102/(1+'General inputs'!$H$32)^C102)</f>
        <v>0</v>
      </c>
      <c r="Q102" s="32"/>
      <c r="R102" s="76" t="str">
        <f>IF(OR(LEFT(D102,4)*1&lt;LEFT('General inputs'!$I$16,4)*1,LEFT(D102,4)*1&gt;LEFT('General inputs'!$I$16,4)+'General inputs'!$H$38-1),"",Q102/(1+'General inputs'!$H$34)^C102)</f>
        <v/>
      </c>
      <c r="T102" s="32"/>
      <c r="U102" s="76" t="str">
        <f>IF(OR(LEFT(D102,4)*1&lt;LEFT('General inputs'!$I$16,4)*1,LEFT(D102,4)*1&gt;LEFT('General inputs'!$I$16,4)+'General inputs'!$H$38-1),"",T102/(1+'General inputs'!$H$34)^C102)</f>
        <v/>
      </c>
      <c r="V102" s="47"/>
    </row>
    <row r="103" spans="2:22" x14ac:dyDescent="0.2">
      <c r="B103" s="46"/>
      <c r="C103" s="26">
        <f>IF(D103='General inputs'!$I$16,0,IF(D103&lt;'General inputs'!$I$16,C104-1,C102+1))</f>
        <v>36</v>
      </c>
      <c r="D103" s="26" t="str">
        <f t="shared" si="3"/>
        <v>2058-59</v>
      </c>
      <c r="E103" s="76" t="str">
        <f>IF(LEFT(D103,4)*1&gt;LEFT('General inputs'!$I$16,4)+'General inputs'!$H$38-1,"",'ET inputs'!D75)</f>
        <v/>
      </c>
      <c r="F103" s="76" t="str">
        <f>IF(LEFT(D103,4)*1&gt;LEFT('General inputs'!$I$16,4)+'General inputs'!$H$38-1,"",E103/(1+'General inputs'!$H$30)^C103)</f>
        <v/>
      </c>
      <c r="G103" s="76" t="str">
        <f>IF(LEFT(D103,4)*1&gt;LEFT('General inputs'!$I$16,4)+'General inputs'!$H$38-1,"",E103/(1+'General inputs'!$H$32)^C103)</f>
        <v/>
      </c>
      <c r="H103" s="76" t="str">
        <f>IF(LEFT(D103,4)*1&lt;LEFT('General inputs'!$I$16,4)*1,"",IF(LEFT(D103,4)*1&gt;LEFT('General inputs'!$I$16,4)+'General inputs'!$H$38-1,"",E103/(1+'General inputs'!$H$34)^C103))</f>
        <v/>
      </c>
      <c r="J103" s="93"/>
      <c r="K103" s="93"/>
      <c r="L103" s="76" t="str">
        <f>IF(LEFT(D103,4)*1&gt;LEFT('General inputs'!$I$18,4)*1,"",SUMIF('Post-1996 commissioned assets'!$F$128:$F$2529,$D103,'Post-1996 commissioned assets'!$P$128:$P$2529))</f>
        <v/>
      </c>
      <c r="M103" s="76" t="str">
        <f>IF(L103="","",L103/(1+'General inputs'!$H$32)^C103)</f>
        <v/>
      </c>
      <c r="N103" s="177">
        <f>IF(LEFT(D103,4)*1&lt;LEFT('General inputs'!$I$18,4)*1+1,"",SUMIF('Uncommissioned assets'!$F$22:$F$28,$D103,'Uncommissioned assets'!$P$22:$P$28))</f>
        <v>0</v>
      </c>
      <c r="O103" s="177">
        <f>IF(N103="","",N103/(1+'General inputs'!$H$32)^C103)</f>
        <v>0</v>
      </c>
      <c r="Q103" s="32"/>
      <c r="R103" s="76" t="str">
        <f>IF(OR(LEFT(D103,4)*1&lt;LEFT('General inputs'!$I$16,4)*1,LEFT(D103,4)*1&gt;LEFT('General inputs'!$I$16,4)+'General inputs'!$H$38-1),"",Q103/(1+'General inputs'!$H$34)^C103)</f>
        <v/>
      </c>
      <c r="T103" s="32"/>
      <c r="U103" s="76" t="str">
        <f>IF(OR(LEFT(D103,4)*1&lt;LEFT('General inputs'!$I$16,4)*1,LEFT(D103,4)*1&gt;LEFT('General inputs'!$I$16,4)+'General inputs'!$H$38-1),"",T103/(1+'General inputs'!$H$34)^C103)</f>
        <v/>
      </c>
      <c r="V103" s="47"/>
    </row>
    <row r="104" spans="2:22" x14ac:dyDescent="0.2">
      <c r="B104" s="46"/>
      <c r="C104" s="26">
        <f>IF(D104='General inputs'!$I$16,0,IF(D104&lt;'General inputs'!$I$16,C105-1,C103+1))</f>
        <v>37</v>
      </c>
      <c r="D104" s="26" t="str">
        <f t="shared" si="3"/>
        <v>2059-60</v>
      </c>
      <c r="E104" s="76" t="str">
        <f>IF(LEFT(D104,4)*1&gt;LEFT('General inputs'!$I$16,4)+'General inputs'!$H$38-1,"",'ET inputs'!D76)</f>
        <v/>
      </c>
      <c r="F104" s="76" t="str">
        <f>IF(LEFT(D104,4)*1&gt;LEFT('General inputs'!$I$16,4)+'General inputs'!$H$38-1,"",E104/(1+'General inputs'!$H$30)^C104)</f>
        <v/>
      </c>
      <c r="G104" s="76" t="str">
        <f>IF(LEFT(D104,4)*1&gt;LEFT('General inputs'!$I$16,4)+'General inputs'!$H$38-1,"",E104/(1+'General inputs'!$H$32)^C104)</f>
        <v/>
      </c>
      <c r="H104" s="76" t="str">
        <f>IF(LEFT(D104,4)*1&lt;LEFT('General inputs'!$I$16,4)*1,"",IF(LEFT(D104,4)*1&gt;LEFT('General inputs'!$I$16,4)+'General inputs'!$H$38-1,"",E104/(1+'General inputs'!$H$34)^C104))</f>
        <v/>
      </c>
      <c r="J104" s="93"/>
      <c r="K104" s="93"/>
      <c r="L104" s="76" t="str">
        <f>IF(LEFT(D104,4)*1&gt;LEFT('General inputs'!$I$18,4)*1,"",SUMIF('Post-1996 commissioned assets'!$F$128:$F$2529,$D104,'Post-1996 commissioned assets'!$P$128:$P$2529))</f>
        <v/>
      </c>
      <c r="M104" s="76" t="str">
        <f>IF(L104="","",L104/(1+'General inputs'!$H$32)^C104)</f>
        <v/>
      </c>
      <c r="N104" s="177">
        <f>IF(LEFT(D104,4)*1&lt;LEFT('General inputs'!$I$18,4)*1+1,"",SUMIF('Uncommissioned assets'!$F$22:$F$28,$D104,'Uncommissioned assets'!$P$22:$P$28))</f>
        <v>0</v>
      </c>
      <c r="O104" s="177">
        <f>IF(N104="","",N104/(1+'General inputs'!$H$32)^C104)</f>
        <v>0</v>
      </c>
      <c r="Q104" s="32"/>
      <c r="R104" s="76" t="str">
        <f>IF(OR(LEFT(D104,4)*1&lt;LEFT('General inputs'!$I$16,4)*1,LEFT(D104,4)*1&gt;LEFT('General inputs'!$I$16,4)+'General inputs'!$H$38-1),"",Q104/(1+'General inputs'!$H$34)^C104)</f>
        <v/>
      </c>
      <c r="T104" s="32"/>
      <c r="U104" s="76" t="str">
        <f>IF(OR(LEFT(D104,4)*1&lt;LEFT('General inputs'!$I$16,4)*1,LEFT(D104,4)*1&gt;LEFT('General inputs'!$I$16,4)+'General inputs'!$H$38-1),"",T104/(1+'General inputs'!$H$34)^C104)</f>
        <v/>
      </c>
      <c r="V104" s="47"/>
    </row>
    <row r="105" spans="2:22" x14ac:dyDescent="0.2">
      <c r="B105" s="46"/>
      <c r="C105" s="26">
        <f>IF(D105='General inputs'!$I$16,0,IF(D105&lt;'General inputs'!$I$16,C106-1,C104+1))</f>
        <v>38</v>
      </c>
      <c r="D105" s="26" t="str">
        <f t="shared" si="3"/>
        <v>2060-61</v>
      </c>
      <c r="E105" s="76" t="str">
        <f>IF(LEFT(D105,4)*1&gt;LEFT('General inputs'!$I$16,4)+'General inputs'!$H$38-1,"",'ET inputs'!D77)</f>
        <v/>
      </c>
      <c r="F105" s="76" t="str">
        <f>IF(LEFT(D105,4)*1&gt;LEFT('General inputs'!$I$16,4)+'General inputs'!$H$38-1,"",E105/(1+'General inputs'!$H$30)^C105)</f>
        <v/>
      </c>
      <c r="G105" s="76" t="str">
        <f>IF(LEFT(D105,4)*1&gt;LEFT('General inputs'!$I$16,4)+'General inputs'!$H$38-1,"",E105/(1+'General inputs'!$H$32)^C105)</f>
        <v/>
      </c>
      <c r="H105" s="76" t="str">
        <f>IF(LEFT(D105,4)*1&lt;LEFT('General inputs'!$I$16,4)*1,"",IF(LEFT(D105,4)*1&gt;LEFT('General inputs'!$I$16,4)+'General inputs'!$H$38-1,"",E105/(1+'General inputs'!$H$34)^C105))</f>
        <v/>
      </c>
      <c r="J105" s="93"/>
      <c r="K105" s="93"/>
      <c r="L105" s="76" t="str">
        <f>IF(LEFT(D105,4)*1&gt;LEFT('General inputs'!$I$18,4)*1,"",SUMIF('Post-1996 commissioned assets'!$F$128:$F$2529,$D105,'Post-1996 commissioned assets'!$P$128:$P$2529))</f>
        <v/>
      </c>
      <c r="M105" s="76" t="str">
        <f>IF(L105="","",L105/(1+'General inputs'!$H$32)^C105)</f>
        <v/>
      </c>
      <c r="N105" s="177">
        <f>IF(LEFT(D105,4)*1&lt;LEFT('General inputs'!$I$18,4)*1+1,"",SUMIF('Uncommissioned assets'!$F$22:$F$28,$D105,'Uncommissioned assets'!$P$22:$P$28))</f>
        <v>0</v>
      </c>
      <c r="O105" s="177">
        <f>IF(N105="","",N105/(1+'General inputs'!$H$32)^C105)</f>
        <v>0</v>
      </c>
      <c r="Q105" s="32"/>
      <c r="R105" s="76" t="str">
        <f>IF(OR(LEFT(D105,4)*1&lt;LEFT('General inputs'!$I$16,4)*1,LEFT(D105,4)*1&gt;LEFT('General inputs'!$I$16,4)+'General inputs'!$H$38-1),"",Q105/(1+'General inputs'!$H$34)^C105)</f>
        <v/>
      </c>
      <c r="T105" s="32"/>
      <c r="U105" s="76" t="str">
        <f>IF(OR(LEFT(D105,4)*1&lt;LEFT('General inputs'!$I$16,4)*1,LEFT(D105,4)*1&gt;LEFT('General inputs'!$I$16,4)+'General inputs'!$H$38-1),"",T105/(1+'General inputs'!$H$34)^C105)</f>
        <v/>
      </c>
      <c r="V105" s="47"/>
    </row>
    <row r="106" spans="2:22" x14ac:dyDescent="0.2">
      <c r="B106" s="46"/>
      <c r="C106" s="26">
        <f>IF(D106='General inputs'!$I$16,0,IF(D106&lt;'General inputs'!$I$16,C107-1,C105+1))</f>
        <v>39</v>
      </c>
      <c r="D106" s="26" t="str">
        <f t="shared" si="3"/>
        <v>2061-62</v>
      </c>
      <c r="E106" s="76" t="str">
        <f>IF(LEFT(D106,4)*1&gt;LEFT('General inputs'!$I$16,4)+'General inputs'!$H$38-1,"",'ET inputs'!D78)</f>
        <v/>
      </c>
      <c r="F106" s="76" t="str">
        <f>IF(LEFT(D106,4)*1&gt;LEFT('General inputs'!$I$16,4)+'General inputs'!$H$38-1,"",E106/(1+'General inputs'!$H$30)^C106)</f>
        <v/>
      </c>
      <c r="G106" s="76" t="str">
        <f>IF(LEFT(D106,4)*1&gt;LEFT('General inputs'!$I$16,4)+'General inputs'!$H$38-1,"",E106/(1+'General inputs'!$H$32)^C106)</f>
        <v/>
      </c>
      <c r="H106" s="76" t="str">
        <f>IF(LEFT(D106,4)*1&lt;LEFT('General inputs'!$I$16,4)*1,"",IF(LEFT(D106,4)*1&gt;LEFT('General inputs'!$I$16,4)+'General inputs'!$H$38-1,"",E106/(1+'General inputs'!$H$34)^C106))</f>
        <v/>
      </c>
      <c r="J106" s="93"/>
      <c r="K106" s="93"/>
      <c r="L106" s="76" t="str">
        <f>IF(LEFT(D106,4)*1&gt;LEFT('General inputs'!$I$18,4)*1,"",SUMIF('Post-1996 commissioned assets'!$F$128:$F$2529,$D106,'Post-1996 commissioned assets'!$P$128:$P$2529))</f>
        <v/>
      </c>
      <c r="M106" s="76" t="str">
        <f>IF(L106="","",L106/(1+'General inputs'!$H$32)^C106)</f>
        <v/>
      </c>
      <c r="N106" s="177">
        <f>IF(LEFT(D106,4)*1&lt;LEFT('General inputs'!$I$18,4)*1+1,"",SUMIF('Uncommissioned assets'!$F$22:$F$28,$D106,'Uncommissioned assets'!$P$22:$P$28))</f>
        <v>0</v>
      </c>
      <c r="O106" s="177">
        <f>IF(N106="","",N106/(1+'General inputs'!$H$32)^C106)</f>
        <v>0</v>
      </c>
      <c r="Q106" s="32"/>
      <c r="R106" s="76" t="str">
        <f>IF(OR(LEFT(D106,4)*1&lt;LEFT('General inputs'!$I$16,4)*1,LEFT(D106,4)*1&gt;LEFT('General inputs'!$I$16,4)+'General inputs'!$H$38-1),"",Q106/(1+'General inputs'!$H$34)^C106)</f>
        <v/>
      </c>
      <c r="T106" s="32"/>
      <c r="U106" s="76" t="str">
        <f>IF(OR(LEFT(D106,4)*1&lt;LEFT('General inputs'!$I$16,4)*1,LEFT(D106,4)*1&gt;LEFT('General inputs'!$I$16,4)+'General inputs'!$H$38-1),"",T106/(1+'General inputs'!$H$34)^C106)</f>
        <v/>
      </c>
      <c r="V106" s="47"/>
    </row>
    <row r="107" spans="2:22" x14ac:dyDescent="0.2">
      <c r="B107" s="46"/>
      <c r="C107" s="26">
        <f>IF(D107='General inputs'!$I$16,0,IF(D107&lt;'General inputs'!$I$16,C108-1,C106+1))</f>
        <v>40</v>
      </c>
      <c r="D107" s="26" t="str">
        <f t="shared" si="3"/>
        <v>2062-63</v>
      </c>
      <c r="E107" s="76" t="str">
        <f>IF(LEFT(D107,4)*1&gt;LEFT('General inputs'!$I$16,4)+'General inputs'!$H$38-1,"",'ET inputs'!D79)</f>
        <v/>
      </c>
      <c r="F107" s="76" t="str">
        <f>IF(LEFT(D107,4)*1&gt;LEFT('General inputs'!$I$16,4)+'General inputs'!$H$38-1,"",E107/(1+'General inputs'!$H$30)^C107)</f>
        <v/>
      </c>
      <c r="G107" s="76" t="str">
        <f>IF(LEFT(D107,4)*1&gt;LEFT('General inputs'!$I$16,4)+'General inputs'!$H$38-1,"",E107/(1+'General inputs'!$H$32)^C107)</f>
        <v/>
      </c>
      <c r="H107" s="76" t="str">
        <f>IF(LEFT(D107,4)*1&lt;LEFT('General inputs'!$I$16,4)*1,"",IF(LEFT(D107,4)*1&gt;LEFT('General inputs'!$I$16,4)+'General inputs'!$H$38-1,"",E107/(1+'General inputs'!$H$34)^C107))</f>
        <v/>
      </c>
      <c r="J107" s="93"/>
      <c r="K107" s="93"/>
      <c r="L107" s="76" t="str">
        <f>IF(LEFT(D107,4)*1&gt;LEFT('General inputs'!$I$18,4)*1,"",SUMIF('Post-1996 commissioned assets'!$F$128:$F$2529,$D107,'Post-1996 commissioned assets'!$P$128:$P$2529))</f>
        <v/>
      </c>
      <c r="M107" s="76" t="str">
        <f>IF(L107="","",L107/(1+'General inputs'!$H$32)^C107)</f>
        <v/>
      </c>
      <c r="N107" s="177">
        <f>IF(LEFT(D107,4)*1&lt;LEFT('General inputs'!$I$18,4)*1+1,"",SUMIF('Uncommissioned assets'!$F$22:$F$28,$D107,'Uncommissioned assets'!$P$22:$P$28))</f>
        <v>0</v>
      </c>
      <c r="O107" s="177">
        <f>IF(N107="","",N107/(1+'General inputs'!$H$32)^C107)</f>
        <v>0</v>
      </c>
      <c r="Q107" s="32"/>
      <c r="R107" s="76" t="str">
        <f>IF(OR(LEFT(D107,4)*1&lt;LEFT('General inputs'!$I$16,4)*1,LEFT(D107,4)*1&gt;LEFT('General inputs'!$I$16,4)+'General inputs'!$H$38-1),"",Q107/(1+'General inputs'!$H$34)^C107)</f>
        <v/>
      </c>
      <c r="T107" s="32"/>
      <c r="U107" s="76" t="str">
        <f>IF(OR(LEFT(D107,4)*1&lt;LEFT('General inputs'!$I$16,4)*1,LEFT(D107,4)*1&gt;LEFT('General inputs'!$I$16,4)+'General inputs'!$H$38-1),"",T107/(1+'General inputs'!$H$34)^C107)</f>
        <v/>
      </c>
      <c r="V107" s="47"/>
    </row>
    <row r="108" spans="2:22" x14ac:dyDescent="0.2">
      <c r="B108" s="46"/>
      <c r="C108" s="26">
        <f>IF(D108='General inputs'!$I$16,0,IF(D108&lt;'General inputs'!$I$16,C109-1,C107+1))</f>
        <v>41</v>
      </c>
      <c r="D108" s="26" t="str">
        <f t="shared" si="3"/>
        <v>2063-64</v>
      </c>
      <c r="E108" s="76" t="str">
        <f>IF(LEFT(D108,4)*1&gt;LEFT('General inputs'!$I$16,4)+'General inputs'!$H$38-1,"",'ET inputs'!D80)</f>
        <v/>
      </c>
      <c r="F108" s="76" t="str">
        <f>IF(LEFT(D108,4)*1&gt;LEFT('General inputs'!$I$16,4)+'General inputs'!$H$38-1,"",E108/(1+'General inputs'!$H$30)^C108)</f>
        <v/>
      </c>
      <c r="G108" s="76" t="str">
        <f>IF(LEFT(D108,4)*1&gt;LEFT('General inputs'!$I$16,4)+'General inputs'!$H$38-1,"",E108/(1+'General inputs'!$H$32)^C108)</f>
        <v/>
      </c>
      <c r="H108" s="76" t="str">
        <f>IF(LEFT(D108,4)*1&lt;LEFT('General inputs'!$I$16,4)*1,"",IF(LEFT(D108,4)*1&gt;LEFT('General inputs'!$I$16,4)+'General inputs'!$H$38-1,"",E108/(1+'General inputs'!$H$34)^C108))</f>
        <v/>
      </c>
      <c r="J108" s="93"/>
      <c r="K108" s="93"/>
      <c r="L108" s="76" t="str">
        <f>IF(LEFT(D108,4)*1&gt;LEFT('General inputs'!$I$18,4)*1,"",SUMIF('Post-1996 commissioned assets'!$F$128:$F$2529,$D108,'Post-1996 commissioned assets'!$P$128:$P$2529))</f>
        <v/>
      </c>
      <c r="M108" s="76" t="str">
        <f>IF(L108="","",L108/(1+'General inputs'!$H$32)^C108)</f>
        <v/>
      </c>
      <c r="N108" s="177">
        <f>IF(LEFT(D108,4)*1&lt;LEFT('General inputs'!$I$18,4)*1+1,"",SUMIF('Uncommissioned assets'!$F$22:$F$28,$D108,'Uncommissioned assets'!$P$22:$P$28))</f>
        <v>0</v>
      </c>
      <c r="O108" s="177">
        <f>IF(N108="","",N108/(1+'General inputs'!$H$32)^C108)</f>
        <v>0</v>
      </c>
      <c r="Q108" s="32"/>
      <c r="R108" s="76" t="str">
        <f>IF(OR(LEFT(D108,4)*1&lt;LEFT('General inputs'!$I$16,4)*1,LEFT(D108,4)*1&gt;LEFT('General inputs'!$I$16,4)+'General inputs'!$H$38-1),"",Q108/(1+'General inputs'!$H$34)^C108)</f>
        <v/>
      </c>
      <c r="T108" s="32"/>
      <c r="U108" s="76" t="str">
        <f>IF(OR(LEFT(D108,4)*1&lt;LEFT('General inputs'!$I$16,4)*1,LEFT(D108,4)*1&gt;LEFT('General inputs'!$I$16,4)+'General inputs'!$H$38-1),"",T108/(1+'General inputs'!$H$34)^C108)</f>
        <v/>
      </c>
      <c r="V108" s="47"/>
    </row>
    <row r="109" spans="2:22" x14ac:dyDescent="0.2">
      <c r="B109" s="46"/>
      <c r="C109" s="26">
        <f>IF(D109='General inputs'!$I$16,0,IF(D109&lt;'General inputs'!$I$16,C110-1,C108+1))</f>
        <v>42</v>
      </c>
      <c r="D109" s="26" t="str">
        <f t="shared" si="3"/>
        <v>2064-65</v>
      </c>
      <c r="E109" s="76" t="str">
        <f>IF(LEFT(D109,4)*1&gt;LEFT('General inputs'!$I$16,4)+'General inputs'!$H$38-1,"",'ET inputs'!D81)</f>
        <v/>
      </c>
      <c r="F109" s="76" t="str">
        <f>IF(LEFT(D109,4)*1&gt;LEFT('General inputs'!$I$16,4)+'General inputs'!$H$38-1,"",E109/(1+'General inputs'!$H$30)^C109)</f>
        <v/>
      </c>
      <c r="G109" s="76" t="str">
        <f>IF(LEFT(D109,4)*1&gt;LEFT('General inputs'!$I$16,4)+'General inputs'!$H$38-1,"",E109/(1+'General inputs'!$H$32)^C109)</f>
        <v/>
      </c>
      <c r="H109" s="76" t="str">
        <f>IF(LEFT(D109,4)*1&lt;LEFT('General inputs'!$I$16,4)*1,"",IF(LEFT(D109,4)*1&gt;LEFT('General inputs'!$I$16,4)+'General inputs'!$H$38-1,"",E109/(1+'General inputs'!$H$34)^C109))</f>
        <v/>
      </c>
      <c r="J109" s="93"/>
      <c r="K109" s="93"/>
      <c r="L109" s="76" t="str">
        <f>IF(LEFT(D109,4)*1&gt;LEFT('General inputs'!$I$18,4)*1,"",SUMIF('Post-1996 commissioned assets'!$F$128:$F$2529,$D109,'Post-1996 commissioned assets'!$P$128:$P$2529))</f>
        <v/>
      </c>
      <c r="M109" s="76" t="str">
        <f>IF(L109="","",L109/(1+'General inputs'!$H$32)^C109)</f>
        <v/>
      </c>
      <c r="N109" s="177">
        <f>IF(LEFT(D109,4)*1&lt;LEFT('General inputs'!$I$18,4)*1+1,"",SUMIF('Uncommissioned assets'!$F$22:$F$28,$D109,'Uncommissioned assets'!$P$22:$P$28))</f>
        <v>0</v>
      </c>
      <c r="O109" s="177">
        <f>IF(N109="","",N109/(1+'General inputs'!$H$32)^C109)</f>
        <v>0</v>
      </c>
      <c r="Q109" s="32"/>
      <c r="R109" s="76" t="str">
        <f>IF(OR(LEFT(D109,4)*1&lt;LEFT('General inputs'!$I$16,4)*1,LEFT(D109,4)*1&gt;LEFT('General inputs'!$I$16,4)+'General inputs'!$H$38-1),"",Q109/(1+'General inputs'!$H$34)^C109)</f>
        <v/>
      </c>
      <c r="T109" s="32"/>
      <c r="U109" s="76" t="str">
        <f>IF(OR(LEFT(D109,4)*1&lt;LEFT('General inputs'!$I$16,4)*1,LEFT(D109,4)*1&gt;LEFT('General inputs'!$I$16,4)+'General inputs'!$H$38-1),"",T109/(1+'General inputs'!$H$34)^C109)</f>
        <v/>
      </c>
      <c r="V109" s="47"/>
    </row>
    <row r="110" spans="2:22" x14ac:dyDescent="0.2">
      <c r="B110" s="46"/>
      <c r="C110" s="26">
        <f>IF(D110='General inputs'!$I$16,0,IF(D110&lt;'General inputs'!$I$16,C111-1,C109+1))</f>
        <v>43</v>
      </c>
      <c r="D110" s="26" t="str">
        <f t="shared" si="3"/>
        <v>2065-66</v>
      </c>
      <c r="E110" s="76" t="str">
        <f>IF(LEFT(D110,4)*1&gt;LEFT('General inputs'!$I$16,4)+'General inputs'!$H$38-1,"",'ET inputs'!D82)</f>
        <v/>
      </c>
      <c r="F110" s="76" t="str">
        <f>IF(LEFT(D110,4)*1&gt;LEFT('General inputs'!$I$16,4)+'General inputs'!$H$38-1,"",E110/(1+'General inputs'!$H$30)^C110)</f>
        <v/>
      </c>
      <c r="G110" s="76" t="str">
        <f>IF(LEFT(D110,4)*1&gt;LEFT('General inputs'!$I$16,4)+'General inputs'!$H$38-1,"",E110/(1+'General inputs'!$H$32)^C110)</f>
        <v/>
      </c>
      <c r="H110" s="76" t="str">
        <f>IF(LEFT(D110,4)*1&lt;LEFT('General inputs'!$I$16,4)*1,"",IF(LEFT(D110,4)*1&gt;LEFT('General inputs'!$I$16,4)+'General inputs'!$H$38-1,"",E110/(1+'General inputs'!$H$34)^C110))</f>
        <v/>
      </c>
      <c r="J110" s="93"/>
      <c r="K110" s="93"/>
      <c r="L110" s="76" t="str">
        <f>IF(LEFT(D110,4)*1&gt;LEFT('General inputs'!$I$18,4)*1,"",SUMIF('Post-1996 commissioned assets'!$F$128:$F$2529,$D110,'Post-1996 commissioned assets'!$P$128:$P$2529))</f>
        <v/>
      </c>
      <c r="M110" s="76" t="str">
        <f>IF(L110="","",L110/(1+'General inputs'!$H$32)^C110)</f>
        <v/>
      </c>
      <c r="N110" s="177">
        <f>IF(LEFT(D110,4)*1&lt;LEFT('General inputs'!$I$18,4)*1+1,"",SUMIF('Uncommissioned assets'!$F$22:$F$28,$D110,'Uncommissioned assets'!$P$22:$P$28))</f>
        <v>0</v>
      </c>
      <c r="O110" s="177">
        <f>IF(N110="","",N110/(1+'General inputs'!$H$32)^C110)</f>
        <v>0</v>
      </c>
      <c r="Q110" s="32"/>
      <c r="R110" s="76" t="str">
        <f>IF(OR(LEFT(D110,4)*1&lt;LEFT('General inputs'!$I$16,4)*1,LEFT(D110,4)*1&gt;LEFT('General inputs'!$I$16,4)+'General inputs'!$H$38-1),"",Q110/(1+'General inputs'!$H$34)^C110)</f>
        <v/>
      </c>
      <c r="T110" s="32"/>
      <c r="U110" s="76" t="str">
        <f>IF(OR(LEFT(D110,4)*1&lt;LEFT('General inputs'!$I$16,4)*1,LEFT(D110,4)*1&gt;LEFT('General inputs'!$I$16,4)+'General inputs'!$H$38-1),"",T110/(1+'General inputs'!$H$34)^C110)</f>
        <v/>
      </c>
      <c r="V110" s="47"/>
    </row>
    <row r="111" spans="2:22" x14ac:dyDescent="0.2">
      <c r="B111" s="46"/>
      <c r="C111" s="26">
        <f>IF(D111='General inputs'!$I$16,0,IF(D111&lt;'General inputs'!$I$16,C112-1,C110+1))</f>
        <v>44</v>
      </c>
      <c r="D111" s="26" t="str">
        <f t="shared" si="3"/>
        <v>2066-67</v>
      </c>
      <c r="E111" s="76" t="str">
        <f>IF(LEFT(D111,4)*1&gt;LEFT('General inputs'!$I$16,4)+'General inputs'!$H$38-1,"",'ET inputs'!D83)</f>
        <v/>
      </c>
      <c r="F111" s="76" t="str">
        <f>IF(LEFT(D111,4)*1&gt;LEFT('General inputs'!$I$16,4)+'General inputs'!$H$38-1,"",E111/(1+'General inputs'!$H$30)^C111)</f>
        <v/>
      </c>
      <c r="G111" s="76" t="str">
        <f>IF(LEFT(D111,4)*1&gt;LEFT('General inputs'!$I$16,4)+'General inputs'!$H$38-1,"",E111/(1+'General inputs'!$H$32)^C111)</f>
        <v/>
      </c>
      <c r="H111" s="76" t="str">
        <f>IF(LEFT(D111,4)*1&lt;LEFT('General inputs'!$I$16,4)*1,"",IF(LEFT(D111,4)*1&gt;LEFT('General inputs'!$I$16,4)+'General inputs'!$H$38-1,"",E111/(1+'General inputs'!$H$34)^C111))</f>
        <v/>
      </c>
      <c r="J111" s="93"/>
      <c r="K111" s="93"/>
      <c r="L111" s="76" t="str">
        <f>IF(LEFT(D111,4)*1&gt;LEFT('General inputs'!$I$18,4)*1,"",SUMIF('Post-1996 commissioned assets'!$F$128:$F$2529,$D111,'Post-1996 commissioned assets'!$P$128:$P$2529))</f>
        <v/>
      </c>
      <c r="M111" s="76" t="str">
        <f>IF(L111="","",L111/(1+'General inputs'!$H$32)^C111)</f>
        <v/>
      </c>
      <c r="N111" s="177">
        <f>IF(LEFT(D111,4)*1&lt;LEFT('General inputs'!$I$18,4)*1+1,"",SUMIF('Uncommissioned assets'!$F$22:$F$28,$D111,'Uncommissioned assets'!$P$22:$P$28))</f>
        <v>0</v>
      </c>
      <c r="O111" s="177">
        <f>IF(N111="","",N111/(1+'General inputs'!$H$32)^C111)</f>
        <v>0</v>
      </c>
      <c r="Q111" s="32"/>
      <c r="R111" s="76" t="str">
        <f>IF(OR(LEFT(D111,4)*1&lt;LEFT('General inputs'!$I$16,4)*1,LEFT(D111,4)*1&gt;LEFT('General inputs'!$I$16,4)+'General inputs'!$H$38-1),"",Q111/(1+'General inputs'!$H$34)^C111)</f>
        <v/>
      </c>
      <c r="T111" s="32"/>
      <c r="U111" s="76" t="str">
        <f>IF(OR(LEFT(D111,4)*1&lt;LEFT('General inputs'!$I$16,4)*1,LEFT(D111,4)*1&gt;LEFT('General inputs'!$I$16,4)+'General inputs'!$H$38-1),"",T111/(1+'General inputs'!$H$34)^C111)</f>
        <v/>
      </c>
      <c r="V111" s="47"/>
    </row>
    <row r="112" spans="2:22" x14ac:dyDescent="0.2">
      <c r="B112" s="46"/>
      <c r="C112" s="26">
        <f>IF(D112='General inputs'!$I$16,0,IF(D112&lt;'General inputs'!$I$16,C113-1,C111+1))</f>
        <v>45</v>
      </c>
      <c r="D112" s="26" t="str">
        <f t="shared" si="3"/>
        <v>2067-68</v>
      </c>
      <c r="E112" s="76" t="str">
        <f>IF(LEFT(D112,4)*1&gt;LEFT('General inputs'!$I$16,4)+'General inputs'!$H$38-1,"",'ET inputs'!D84)</f>
        <v/>
      </c>
      <c r="F112" s="76" t="str">
        <f>IF(LEFT(D112,4)*1&gt;LEFT('General inputs'!$I$16,4)+'General inputs'!$H$38-1,"",E112/(1+'General inputs'!$H$30)^C112)</f>
        <v/>
      </c>
      <c r="G112" s="76" t="str">
        <f>IF(LEFT(D112,4)*1&gt;LEFT('General inputs'!$I$16,4)+'General inputs'!$H$38-1,"",E112/(1+'General inputs'!$H$32)^C112)</f>
        <v/>
      </c>
      <c r="H112" s="76" t="str">
        <f>IF(LEFT(D112,4)*1&lt;LEFT('General inputs'!$I$16,4)*1,"",IF(LEFT(D112,4)*1&gt;LEFT('General inputs'!$I$16,4)+'General inputs'!$H$38-1,"",E112/(1+'General inputs'!$H$34)^C112))</f>
        <v/>
      </c>
      <c r="J112" s="93"/>
      <c r="K112" s="93"/>
      <c r="L112" s="76" t="str">
        <f>IF(LEFT(D112,4)*1&gt;LEFT('General inputs'!$I$18,4)*1,"",SUMIF('Post-1996 commissioned assets'!$F$128:$F$2529,$D112,'Post-1996 commissioned assets'!$P$128:$P$2529))</f>
        <v/>
      </c>
      <c r="M112" s="76" t="str">
        <f>IF(L112="","",L112/(1+'General inputs'!$H$32)^C112)</f>
        <v/>
      </c>
      <c r="N112" s="177">
        <f>IF(LEFT(D112,4)*1&lt;LEFT('General inputs'!$I$18,4)*1+1,"",SUMIF('Uncommissioned assets'!$F$22:$F$28,$D112,'Uncommissioned assets'!$P$22:$P$28))</f>
        <v>0</v>
      </c>
      <c r="O112" s="177">
        <f>IF(N112="","",N112/(1+'General inputs'!$H$32)^C112)</f>
        <v>0</v>
      </c>
      <c r="Q112" s="32"/>
      <c r="R112" s="76" t="str">
        <f>IF(OR(LEFT(D112,4)*1&lt;LEFT('General inputs'!$I$16,4)*1,LEFT(D112,4)*1&gt;LEFT('General inputs'!$I$16,4)+'General inputs'!$H$38-1),"",Q112/(1+'General inputs'!$H$34)^C112)</f>
        <v/>
      </c>
      <c r="T112" s="32"/>
      <c r="U112" s="76" t="str">
        <f>IF(OR(LEFT(D112,4)*1&lt;LEFT('General inputs'!$I$16,4)*1,LEFT(D112,4)*1&gt;LEFT('General inputs'!$I$16,4)+'General inputs'!$H$38-1),"",T112/(1+'General inputs'!$H$34)^C112)</f>
        <v/>
      </c>
      <c r="V112" s="47"/>
    </row>
    <row r="113" spans="2:22" x14ac:dyDescent="0.2">
      <c r="B113" s="46"/>
      <c r="C113" s="26">
        <f>IF(D113='General inputs'!$I$16,0,IF(D113&lt;'General inputs'!$I$16,C114-1,C112+1))</f>
        <v>46</v>
      </c>
      <c r="D113" s="26" t="str">
        <f t="shared" si="3"/>
        <v>2068-69</v>
      </c>
      <c r="E113" s="76" t="str">
        <f>IF(LEFT(D113,4)*1&gt;LEFT('General inputs'!$I$16,4)+'General inputs'!$H$38-1,"",'ET inputs'!D85)</f>
        <v/>
      </c>
      <c r="F113" s="76" t="str">
        <f>IF(LEFT(D113,4)*1&gt;LEFT('General inputs'!$I$16,4)+'General inputs'!$H$38-1,"",E113/(1+'General inputs'!$H$30)^C113)</f>
        <v/>
      </c>
      <c r="G113" s="76" t="str">
        <f>IF(LEFT(D113,4)*1&gt;LEFT('General inputs'!$I$16,4)+'General inputs'!$H$38-1,"",E113/(1+'General inputs'!$H$32)^C113)</f>
        <v/>
      </c>
      <c r="H113" s="76" t="str">
        <f>IF(LEFT(D113,4)*1&lt;LEFT('General inputs'!$I$16,4)*1,"",IF(LEFT(D113,4)*1&gt;LEFT('General inputs'!$I$16,4)+'General inputs'!$H$38-1,"",E113/(1+'General inputs'!$H$34)^C113))</f>
        <v/>
      </c>
      <c r="J113" s="93"/>
      <c r="K113" s="93"/>
      <c r="L113" s="76" t="str">
        <f>IF(LEFT(D113,4)*1&gt;LEFT('General inputs'!$I$18,4)*1,"",SUMIF('Post-1996 commissioned assets'!$F$128:$F$2529,$D113,'Post-1996 commissioned assets'!$P$128:$P$2529))</f>
        <v/>
      </c>
      <c r="M113" s="76" t="str">
        <f>IF(L113="","",L113/(1+'General inputs'!$H$32)^C113)</f>
        <v/>
      </c>
      <c r="N113" s="177">
        <f>IF(LEFT(D113,4)*1&lt;LEFT('General inputs'!$I$18,4)*1+1,"",SUMIF('Uncommissioned assets'!$F$22:$F$28,$D113,'Uncommissioned assets'!$P$22:$P$28))</f>
        <v>0</v>
      </c>
      <c r="O113" s="177">
        <f>IF(N113="","",N113/(1+'General inputs'!$H$32)^C113)</f>
        <v>0</v>
      </c>
      <c r="Q113" s="32"/>
      <c r="R113" s="76" t="str">
        <f>IF(OR(LEFT(D113,4)*1&lt;LEFT('General inputs'!$I$16,4)*1,LEFT(D113,4)*1&gt;LEFT('General inputs'!$I$16,4)+'General inputs'!$H$38-1),"",Q113/(1+'General inputs'!$H$34)^C113)</f>
        <v/>
      </c>
      <c r="T113" s="32"/>
      <c r="U113" s="76" t="str">
        <f>IF(OR(LEFT(D113,4)*1&lt;LEFT('General inputs'!$I$16,4)*1,LEFT(D113,4)*1&gt;LEFT('General inputs'!$I$16,4)+'General inputs'!$H$38-1),"",T113/(1+'General inputs'!$H$34)^C113)</f>
        <v/>
      </c>
      <c r="V113" s="47"/>
    </row>
    <row r="114" spans="2:22" x14ac:dyDescent="0.2">
      <c r="B114" s="46"/>
      <c r="C114" s="26">
        <f>IF(D114='General inputs'!$I$16,0,IF(D114&lt;'General inputs'!$I$16,C115-1,C113+1))</f>
        <v>47</v>
      </c>
      <c r="D114" s="26" t="str">
        <f t="shared" si="3"/>
        <v>2069-70</v>
      </c>
      <c r="E114" s="76" t="str">
        <f>IF(LEFT(D114,4)*1&gt;LEFT('General inputs'!$I$16,4)+'General inputs'!$H$38-1,"",'ET inputs'!D86)</f>
        <v/>
      </c>
      <c r="F114" s="76" t="str">
        <f>IF(LEFT(D114,4)*1&gt;LEFT('General inputs'!$I$16,4)+'General inputs'!$H$38-1,"",E114/(1+'General inputs'!$H$30)^C114)</f>
        <v/>
      </c>
      <c r="G114" s="76" t="str">
        <f>IF(LEFT(D114,4)*1&gt;LEFT('General inputs'!$I$16,4)+'General inputs'!$H$38-1,"",E114/(1+'General inputs'!$H$32)^C114)</f>
        <v/>
      </c>
      <c r="H114" s="76" t="str">
        <f>IF(LEFT(D114,4)*1&lt;LEFT('General inputs'!$I$16,4)*1,"",IF(LEFT(D114,4)*1&gt;LEFT('General inputs'!$I$16,4)+'General inputs'!$H$38-1,"",E114/(1+'General inputs'!$H$34)^C114))</f>
        <v/>
      </c>
      <c r="J114" s="93"/>
      <c r="K114" s="93"/>
      <c r="L114" s="76" t="str">
        <f>IF(LEFT(D114,4)*1&gt;LEFT('General inputs'!$I$18,4)*1,"",SUMIF('Post-1996 commissioned assets'!$F$128:$F$2529,$D114,'Post-1996 commissioned assets'!$P$128:$P$2529))</f>
        <v/>
      </c>
      <c r="M114" s="76" t="str">
        <f>IF(L114="","",L114/(1+'General inputs'!$H$32)^C114)</f>
        <v/>
      </c>
      <c r="N114" s="177">
        <f>IF(LEFT(D114,4)*1&lt;LEFT('General inputs'!$I$18,4)*1+1,"",SUMIF('Uncommissioned assets'!$F$22:$F$28,$D114,'Uncommissioned assets'!$P$22:$P$28))</f>
        <v>0</v>
      </c>
      <c r="O114" s="177">
        <f>IF(N114="","",N114/(1+'General inputs'!$H$32)^C114)</f>
        <v>0</v>
      </c>
      <c r="Q114" s="32"/>
      <c r="R114" s="76" t="str">
        <f>IF(OR(LEFT(D114,4)*1&lt;LEFT('General inputs'!$I$16,4)*1,LEFT(D114,4)*1&gt;LEFT('General inputs'!$I$16,4)+'General inputs'!$H$38-1),"",Q114/(1+'General inputs'!$H$34)^C114)</f>
        <v/>
      </c>
      <c r="T114" s="32"/>
      <c r="U114" s="76" t="str">
        <f>IF(OR(LEFT(D114,4)*1&lt;LEFT('General inputs'!$I$16,4)*1,LEFT(D114,4)*1&gt;LEFT('General inputs'!$I$16,4)+'General inputs'!$H$38-1),"",T114/(1+'General inputs'!$H$34)^C114)</f>
        <v/>
      </c>
      <c r="V114" s="47"/>
    </row>
    <row r="115" spans="2:22" x14ac:dyDescent="0.2">
      <c r="B115" s="46"/>
      <c r="C115" s="26">
        <f>IF(D115='General inputs'!$I$16,0,IF(D115&lt;'General inputs'!$I$16,C116-1,C114+1))</f>
        <v>48</v>
      </c>
      <c r="D115" s="26" t="str">
        <f t="shared" si="3"/>
        <v>2070-71</v>
      </c>
      <c r="E115" s="76" t="str">
        <f>IF(LEFT(D115,4)*1&gt;LEFT('General inputs'!$I$16,4)+'General inputs'!$H$38-1,"",'ET inputs'!D87)</f>
        <v/>
      </c>
      <c r="F115" s="76" t="str">
        <f>IF(LEFT(D115,4)*1&gt;LEFT('General inputs'!$I$16,4)+'General inputs'!$H$38-1,"",E115/(1+'General inputs'!$H$30)^C115)</f>
        <v/>
      </c>
      <c r="G115" s="76" t="str">
        <f>IF(LEFT(D115,4)*1&gt;LEFT('General inputs'!$I$16,4)+'General inputs'!$H$38-1,"",E115/(1+'General inputs'!$H$32)^C115)</f>
        <v/>
      </c>
      <c r="H115" s="76" t="str">
        <f>IF(LEFT(D115,4)*1&lt;LEFT('General inputs'!$I$16,4)*1,"",IF(LEFT(D115,4)*1&gt;LEFT('General inputs'!$I$16,4)+'General inputs'!$H$38-1,"",E115/(1+'General inputs'!$H$34)^C115))</f>
        <v/>
      </c>
      <c r="J115" s="93"/>
      <c r="K115" s="93"/>
      <c r="L115" s="76" t="str">
        <f>IF(LEFT(D115,4)*1&gt;LEFT('General inputs'!$I$18,4)*1,"",SUMIF('Post-1996 commissioned assets'!$F$128:$F$2529,$D115,'Post-1996 commissioned assets'!$P$128:$P$2529))</f>
        <v/>
      </c>
      <c r="M115" s="76" t="str">
        <f>IF(L115="","",L115/(1+'General inputs'!$H$32)^C115)</f>
        <v/>
      </c>
      <c r="N115" s="177">
        <f>IF(LEFT(D115,4)*1&lt;LEFT('General inputs'!$I$18,4)*1+1,"",SUMIF('Uncommissioned assets'!$F$22:$F$28,$D115,'Uncommissioned assets'!$P$22:$P$28))</f>
        <v>0</v>
      </c>
      <c r="O115" s="177">
        <f>IF(N115="","",N115/(1+'General inputs'!$H$32)^C115)</f>
        <v>0</v>
      </c>
      <c r="Q115" s="32"/>
      <c r="R115" s="76" t="str">
        <f>IF(OR(LEFT(D115,4)*1&lt;LEFT('General inputs'!$I$16,4)*1,LEFT(D115,4)*1&gt;LEFT('General inputs'!$I$16,4)+'General inputs'!$H$38-1),"",Q115/(1+'General inputs'!$H$34)^C115)</f>
        <v/>
      </c>
      <c r="T115" s="32"/>
      <c r="U115" s="76" t="str">
        <f>IF(OR(LEFT(D115,4)*1&lt;LEFT('General inputs'!$I$16,4)*1,LEFT(D115,4)*1&gt;LEFT('General inputs'!$I$16,4)+'General inputs'!$H$38-1),"",T115/(1+'General inputs'!$H$34)^C115)</f>
        <v/>
      </c>
      <c r="V115" s="47"/>
    </row>
    <row r="116" spans="2:22" x14ac:dyDescent="0.2">
      <c r="B116" s="46"/>
      <c r="C116" s="26">
        <f>IF(D116='General inputs'!$I$16,0,IF(D116&lt;'General inputs'!$I$16,C117-1,C115+1))</f>
        <v>49</v>
      </c>
      <c r="D116" s="26" t="str">
        <f t="shared" si="3"/>
        <v>2071-72</v>
      </c>
      <c r="E116" s="76" t="str">
        <f>IF(LEFT(D116,4)*1&gt;LEFT('General inputs'!$I$16,4)+'General inputs'!$H$38-1,"",'ET inputs'!D88)</f>
        <v/>
      </c>
      <c r="F116" s="76" t="str">
        <f>IF(LEFT(D116,4)*1&gt;LEFT('General inputs'!$I$16,4)+'General inputs'!$H$38-1,"",E116/(1+'General inputs'!$H$30)^C116)</f>
        <v/>
      </c>
      <c r="G116" s="76" t="str">
        <f>IF(LEFT(D116,4)*1&gt;LEFT('General inputs'!$I$16,4)+'General inputs'!$H$38-1,"",E116/(1+'General inputs'!$H$32)^C116)</f>
        <v/>
      </c>
      <c r="H116" s="76" t="str">
        <f>IF(LEFT(D116,4)*1&lt;LEFT('General inputs'!$I$16,4)*1,"",IF(LEFT(D116,4)*1&gt;LEFT('General inputs'!$I$16,4)+'General inputs'!$H$38-1,"",E116/(1+'General inputs'!$H$34)^C116))</f>
        <v/>
      </c>
      <c r="J116" s="93"/>
      <c r="K116" s="93"/>
      <c r="L116" s="76" t="str">
        <f>IF(LEFT(D116,4)*1&gt;LEFT('General inputs'!$I$18,4)*1,"",SUMIF('Post-1996 commissioned assets'!$F$128:$F$2529,$D116,'Post-1996 commissioned assets'!$P$128:$P$2529))</f>
        <v/>
      </c>
      <c r="M116" s="76" t="str">
        <f>IF(L116="","",L116/(1+'General inputs'!$H$32)^C116)</f>
        <v/>
      </c>
      <c r="N116" s="177">
        <f>IF(LEFT(D116,4)*1&lt;LEFT('General inputs'!$I$18,4)*1+1,"",SUMIF('Uncommissioned assets'!$F$22:$F$28,$D116,'Uncommissioned assets'!$P$22:$P$28))</f>
        <v>0</v>
      </c>
      <c r="O116" s="177">
        <f>IF(N116="","",N116/(1+'General inputs'!$H$32)^C116)</f>
        <v>0</v>
      </c>
      <c r="Q116" s="32"/>
      <c r="R116" s="76" t="str">
        <f>IF(OR(LEFT(D116,4)*1&lt;LEFT('General inputs'!$I$16,4)*1,LEFT(D116,4)*1&gt;LEFT('General inputs'!$I$16,4)+'General inputs'!$H$38-1),"",Q116/(1+'General inputs'!$H$34)^C116)</f>
        <v/>
      </c>
      <c r="T116" s="32"/>
      <c r="U116" s="76" t="str">
        <f>IF(OR(LEFT(D116,4)*1&lt;LEFT('General inputs'!$I$16,4)*1,LEFT(D116,4)*1&gt;LEFT('General inputs'!$I$16,4)+'General inputs'!$H$38-1),"",T116/(1+'General inputs'!$H$34)^C116)</f>
        <v/>
      </c>
      <c r="V116" s="47"/>
    </row>
    <row r="117" spans="2:22" x14ac:dyDescent="0.2">
      <c r="B117" s="46"/>
      <c r="C117" s="26">
        <f>IF(D117='General inputs'!$I$16,0,IF(D117&lt;'General inputs'!$I$16,C118-1,C116+1))</f>
        <v>50</v>
      </c>
      <c r="D117" s="26" t="str">
        <f t="shared" si="3"/>
        <v>2072-73</v>
      </c>
      <c r="E117" s="76" t="str">
        <f>IF(LEFT(D117,4)*1&gt;LEFT('General inputs'!$I$16,4)+'General inputs'!$H$38-1,"",'ET inputs'!D89)</f>
        <v/>
      </c>
      <c r="F117" s="76" t="str">
        <f>IF(LEFT(D117,4)*1&gt;LEFT('General inputs'!$I$16,4)+'General inputs'!$H$38-1,"",E117/(1+'General inputs'!$H$30)^C117)</f>
        <v/>
      </c>
      <c r="G117" s="76" t="str">
        <f>IF(LEFT(D117,4)*1&gt;LEFT('General inputs'!$I$16,4)+'General inputs'!$H$38-1,"",E117/(1+'General inputs'!$H$32)^C117)</f>
        <v/>
      </c>
      <c r="H117" s="76" t="str">
        <f>IF(LEFT(D117,4)*1&lt;LEFT('General inputs'!$I$16,4)*1,"",IF(LEFT(D117,4)*1&gt;LEFT('General inputs'!$I$16,4)+'General inputs'!$H$38-1,"",E117/(1+'General inputs'!$H$34)^C117))</f>
        <v/>
      </c>
      <c r="J117" s="93"/>
      <c r="K117" s="93"/>
      <c r="L117" s="76" t="str">
        <f>IF(LEFT(D117,4)*1&gt;LEFT('General inputs'!$I$18,4)*1,"",SUMIF('Post-1996 commissioned assets'!$F$128:$F$2529,$D117,'Post-1996 commissioned assets'!$P$128:$P$2529))</f>
        <v/>
      </c>
      <c r="M117" s="76" t="str">
        <f>IF(L117="","",L117/(1+'General inputs'!$H$32)^C117)</f>
        <v/>
      </c>
      <c r="N117" s="177">
        <f>IF(LEFT(D117,4)*1&lt;LEFT('General inputs'!$I$18,4)*1+1,"",SUMIF('Uncommissioned assets'!$F$22:$F$28,$D117,'Uncommissioned assets'!$P$22:$P$28))</f>
        <v>0</v>
      </c>
      <c r="O117" s="177">
        <f>IF(N117="","",N117/(1+'General inputs'!$H$32)^C117)</f>
        <v>0</v>
      </c>
      <c r="Q117" s="32"/>
      <c r="R117" s="76" t="str">
        <f>IF(OR(LEFT(D117,4)*1&lt;LEFT('General inputs'!$I$16,4)*1,LEFT(D117,4)*1&gt;LEFT('General inputs'!$I$16,4)+'General inputs'!$H$38-1),"",Q117/(1+'General inputs'!$H$34)^C117)</f>
        <v/>
      </c>
      <c r="T117" s="32"/>
      <c r="U117" s="76" t="str">
        <f>IF(OR(LEFT(D117,4)*1&lt;LEFT('General inputs'!$I$16,4)*1,LEFT(D117,4)*1&gt;LEFT('General inputs'!$I$16,4)+'General inputs'!$H$38-1),"",T117/(1+'General inputs'!$H$34)^C117)</f>
        <v/>
      </c>
      <c r="V117" s="47"/>
    </row>
    <row r="118" spans="2:22" x14ac:dyDescent="0.2">
      <c r="B118" s="46"/>
      <c r="C118" s="26">
        <f>IF(D118='General inputs'!$I$16,0,IF(D118&lt;'General inputs'!$I$16,C119-1,C117+1))</f>
        <v>51</v>
      </c>
      <c r="D118" s="26" t="str">
        <f t="shared" si="3"/>
        <v>2073-74</v>
      </c>
      <c r="E118" s="76" t="str">
        <f>IF(LEFT(D118,4)*1&gt;LEFT('General inputs'!$I$16,4)+'General inputs'!$H$38-1,"",'ET inputs'!D90)</f>
        <v/>
      </c>
      <c r="F118" s="76" t="str">
        <f>IF(LEFT(D118,4)*1&gt;LEFT('General inputs'!$I$16,4)+'General inputs'!$H$38-1,"",E118/(1+'General inputs'!$H$30)^C118)</f>
        <v/>
      </c>
      <c r="G118" s="76" t="str">
        <f>IF(LEFT(D118,4)*1&gt;LEFT('General inputs'!$I$16,4)+'General inputs'!$H$38-1,"",E118/(1+'General inputs'!$H$32)^C118)</f>
        <v/>
      </c>
      <c r="H118" s="76" t="str">
        <f>IF(LEFT(D118,4)*1&lt;LEFT('General inputs'!$I$16,4)*1,"",IF(LEFT(D118,4)*1&gt;LEFT('General inputs'!$I$16,4)+'General inputs'!$H$38-1,"",E118/(1+'General inputs'!$H$34)^C118))</f>
        <v/>
      </c>
      <c r="J118" s="93"/>
      <c r="K118" s="93"/>
      <c r="L118" s="76" t="str">
        <f>IF(LEFT(D118,4)*1&gt;LEFT('General inputs'!$I$18,4)*1,"",SUMIF('Post-1996 commissioned assets'!$F$128:$F$2529,$D118,'Post-1996 commissioned assets'!$P$128:$P$2529))</f>
        <v/>
      </c>
      <c r="M118" s="76" t="str">
        <f>IF(L118="","",L118/(1+'General inputs'!$H$32)^C118)</f>
        <v/>
      </c>
      <c r="N118" s="177">
        <f>IF(LEFT(D118,4)*1&lt;LEFT('General inputs'!$I$18,4)*1+1,"",SUMIF('Uncommissioned assets'!$F$22:$F$28,$D118,'Uncommissioned assets'!$P$22:$P$28))</f>
        <v>0</v>
      </c>
      <c r="O118" s="177">
        <f>IF(N118="","",N118/(1+'General inputs'!$H$32)^C118)</f>
        <v>0</v>
      </c>
      <c r="Q118" s="32"/>
      <c r="R118" s="76" t="str">
        <f>IF(OR(LEFT(D118,4)*1&lt;LEFT('General inputs'!$I$16,4)*1,LEFT(D118,4)*1&gt;LEFT('General inputs'!$I$16,4)+'General inputs'!$H$38-1),"",Q118/(1+'General inputs'!$H$34)^C118)</f>
        <v/>
      </c>
      <c r="T118" s="32"/>
      <c r="U118" s="76" t="str">
        <f>IF(OR(LEFT(D118,4)*1&lt;LEFT('General inputs'!$I$16,4)*1,LEFT(D118,4)*1&gt;LEFT('General inputs'!$I$16,4)+'General inputs'!$H$38-1),"",T118/(1+'General inputs'!$H$34)^C118)</f>
        <v/>
      </c>
      <c r="V118" s="47"/>
    </row>
    <row r="119" spans="2:22" x14ac:dyDescent="0.2">
      <c r="B119" s="46"/>
      <c r="C119" s="26">
        <f>IF(D119='General inputs'!$I$16,0,IF(D119&lt;'General inputs'!$I$16,C120-1,C118+1))</f>
        <v>52</v>
      </c>
      <c r="D119" s="26" t="str">
        <f t="shared" si="3"/>
        <v>2074-75</v>
      </c>
      <c r="E119" s="76" t="str">
        <f>IF(LEFT(D119,4)*1&gt;LEFT('General inputs'!$I$16,4)+'General inputs'!$H$38-1,"",'ET inputs'!D91)</f>
        <v/>
      </c>
      <c r="F119" s="76" t="str">
        <f>IF(LEFT(D119,4)*1&gt;LEFT('General inputs'!$I$16,4)+'General inputs'!$H$38-1,"",E119/(1+'General inputs'!$H$30)^C119)</f>
        <v/>
      </c>
      <c r="G119" s="76" t="str">
        <f>IF(LEFT(D119,4)*1&gt;LEFT('General inputs'!$I$16,4)+'General inputs'!$H$38-1,"",E119/(1+'General inputs'!$H$32)^C119)</f>
        <v/>
      </c>
      <c r="H119" s="76" t="str">
        <f>IF(LEFT(D119,4)*1&lt;LEFT('General inputs'!$I$16,4)*1,"",IF(LEFT(D119,4)*1&gt;LEFT('General inputs'!$I$16,4)+'General inputs'!$H$38-1,"",E119/(1+'General inputs'!$H$34)^C119))</f>
        <v/>
      </c>
      <c r="J119" s="93"/>
      <c r="K119" s="93"/>
      <c r="L119" s="76" t="str">
        <f>IF(LEFT(D119,4)*1&gt;LEFT('General inputs'!$I$18,4)*1,"",SUMIF('Post-1996 commissioned assets'!$F$128:$F$2529,$D119,'Post-1996 commissioned assets'!$P$128:$P$2529))</f>
        <v/>
      </c>
      <c r="M119" s="76" t="str">
        <f>IF(L119="","",L119/(1+'General inputs'!$H$32)^C119)</f>
        <v/>
      </c>
      <c r="N119" s="177">
        <f>IF(LEFT(D119,4)*1&lt;LEFT('General inputs'!$I$18,4)*1+1,"",SUMIF('Uncommissioned assets'!$F$22:$F$28,$D119,'Uncommissioned assets'!$P$22:$P$28))</f>
        <v>0</v>
      </c>
      <c r="O119" s="177">
        <f>IF(N119="","",N119/(1+'General inputs'!$H$32)^C119)</f>
        <v>0</v>
      </c>
      <c r="Q119" s="32"/>
      <c r="R119" s="76" t="str">
        <f>IF(OR(LEFT(D119,4)*1&lt;LEFT('General inputs'!$I$16,4)*1,LEFT(D119,4)*1&gt;LEFT('General inputs'!$I$16,4)+'General inputs'!$H$38-1),"",Q119/(1+'General inputs'!$H$34)^C119)</f>
        <v/>
      </c>
      <c r="T119" s="32"/>
      <c r="U119" s="76" t="str">
        <f>IF(OR(LEFT(D119,4)*1&lt;LEFT('General inputs'!$I$16,4)*1,LEFT(D119,4)*1&gt;LEFT('General inputs'!$I$16,4)+'General inputs'!$H$38-1),"",T119/(1+'General inputs'!$H$34)^C119)</f>
        <v/>
      </c>
      <c r="V119" s="47"/>
    </row>
    <row r="120" spans="2:22" x14ac:dyDescent="0.2">
      <c r="B120" s="46"/>
      <c r="C120" s="26">
        <f>IF(D120='General inputs'!$I$16,0,IF(D120&lt;'General inputs'!$I$16,C121-1,C119+1))</f>
        <v>53</v>
      </c>
      <c r="D120" s="26" t="str">
        <f t="shared" si="3"/>
        <v>2075-76</v>
      </c>
      <c r="E120" s="76" t="str">
        <f>IF(LEFT(D120,4)*1&gt;LEFT('General inputs'!$I$16,4)+'General inputs'!$H$38-1,"",'ET inputs'!D92)</f>
        <v/>
      </c>
      <c r="F120" s="76" t="str">
        <f>IF(LEFT(D120,4)*1&gt;LEFT('General inputs'!$I$16,4)+'General inputs'!$H$38-1,"",E120/(1+'General inputs'!$H$30)^C120)</f>
        <v/>
      </c>
      <c r="G120" s="76" t="str">
        <f>IF(LEFT(D120,4)*1&gt;LEFT('General inputs'!$I$16,4)+'General inputs'!$H$38-1,"",E120/(1+'General inputs'!$H$32)^C120)</f>
        <v/>
      </c>
      <c r="H120" s="76" t="str">
        <f>IF(LEFT(D120,4)*1&lt;LEFT('General inputs'!$I$16,4)*1,"",IF(LEFT(D120,4)*1&gt;LEFT('General inputs'!$I$16,4)+'General inputs'!$H$38-1,"",E120/(1+'General inputs'!$H$34)^C120))</f>
        <v/>
      </c>
      <c r="J120" s="93"/>
      <c r="K120" s="93"/>
      <c r="L120" s="76" t="str">
        <f>IF(LEFT(D120,4)*1&gt;LEFT('General inputs'!$I$18,4)*1,"",SUMIF('Post-1996 commissioned assets'!$F$128:$F$2529,$D120,'Post-1996 commissioned assets'!$P$128:$P$2529))</f>
        <v/>
      </c>
      <c r="M120" s="76" t="str">
        <f>IF(L120="","",L120/(1+'General inputs'!$H$32)^C120)</f>
        <v/>
      </c>
      <c r="N120" s="177">
        <f>IF(LEFT(D120,4)*1&lt;LEFT('General inputs'!$I$18,4)*1+1,"",SUMIF('Uncommissioned assets'!$F$22:$F$28,$D120,'Uncommissioned assets'!$P$22:$P$28))</f>
        <v>0</v>
      </c>
      <c r="O120" s="177">
        <f>IF(N120="","",N120/(1+'General inputs'!$H$32)^C120)</f>
        <v>0</v>
      </c>
      <c r="Q120" s="32"/>
      <c r="R120" s="76" t="str">
        <f>IF(OR(LEFT(D120,4)*1&lt;LEFT('General inputs'!$I$16,4)*1,LEFT(D120,4)*1&gt;LEFT('General inputs'!$I$16,4)+'General inputs'!$H$38-1),"",Q120/(1+'General inputs'!$H$34)^C120)</f>
        <v/>
      </c>
      <c r="T120" s="32"/>
      <c r="U120" s="76" t="str">
        <f>IF(OR(LEFT(D120,4)*1&lt;LEFT('General inputs'!$I$16,4)*1,LEFT(D120,4)*1&gt;LEFT('General inputs'!$I$16,4)+'General inputs'!$H$38-1),"",T120/(1+'General inputs'!$H$34)^C120)</f>
        <v/>
      </c>
      <c r="V120" s="47"/>
    </row>
    <row r="121" spans="2:22" x14ac:dyDescent="0.2">
      <c r="B121" s="46"/>
      <c r="C121" s="26">
        <f>IF(D121='General inputs'!$I$16,0,IF(D121&lt;'General inputs'!$I$16,C122-1,C120+1))</f>
        <v>54</v>
      </c>
      <c r="D121" s="26" t="str">
        <f t="shared" si="3"/>
        <v>2076-77</v>
      </c>
      <c r="E121" s="76" t="str">
        <f>IF(LEFT(D121,4)*1&gt;LEFT('General inputs'!$I$16,4)+'General inputs'!$H$38-1,"",'ET inputs'!D93)</f>
        <v/>
      </c>
      <c r="F121" s="76" t="str">
        <f>IF(LEFT(D121,4)*1&gt;LEFT('General inputs'!$I$16,4)+'General inputs'!$H$38-1,"",E121/(1+'General inputs'!$H$30)^C121)</f>
        <v/>
      </c>
      <c r="G121" s="76" t="str">
        <f>IF(LEFT(D121,4)*1&gt;LEFT('General inputs'!$I$16,4)+'General inputs'!$H$38-1,"",E121/(1+'General inputs'!$H$32)^C121)</f>
        <v/>
      </c>
      <c r="H121" s="76" t="str">
        <f>IF(LEFT(D121,4)*1&lt;LEFT('General inputs'!$I$16,4)*1,"",IF(LEFT(D121,4)*1&gt;LEFT('General inputs'!$I$16,4)+'General inputs'!$H$38-1,"",E121/(1+'General inputs'!$H$34)^C121))</f>
        <v/>
      </c>
      <c r="J121" s="93"/>
      <c r="K121" s="93"/>
      <c r="L121" s="76" t="str">
        <f>IF(LEFT(D121,4)*1&gt;LEFT('General inputs'!$I$18,4)*1,"",SUMIF('Post-1996 commissioned assets'!$F$128:$F$2529,$D121,'Post-1996 commissioned assets'!$P$128:$P$2529))</f>
        <v/>
      </c>
      <c r="M121" s="76" t="str">
        <f>IF(L121="","",L121/(1+'General inputs'!$H$32)^C121)</f>
        <v/>
      </c>
      <c r="N121" s="177">
        <f>IF(LEFT(D121,4)*1&lt;LEFT('General inputs'!$I$18,4)*1+1,"",SUMIF('Uncommissioned assets'!$F$22:$F$28,$D121,'Uncommissioned assets'!$P$22:$P$28))</f>
        <v>0</v>
      </c>
      <c r="O121" s="177">
        <f>IF(N121="","",N121/(1+'General inputs'!$H$32)^C121)</f>
        <v>0</v>
      </c>
      <c r="Q121" s="32"/>
      <c r="R121" s="76" t="str">
        <f>IF(OR(LEFT(D121,4)*1&lt;LEFT('General inputs'!$I$16,4)*1,LEFT(D121,4)*1&gt;LEFT('General inputs'!$I$16,4)+'General inputs'!$H$38-1),"",Q121/(1+'General inputs'!$H$34)^C121)</f>
        <v/>
      </c>
      <c r="T121" s="32"/>
      <c r="U121" s="76" t="str">
        <f>IF(OR(LEFT(D121,4)*1&lt;LEFT('General inputs'!$I$16,4)*1,LEFT(D121,4)*1&gt;LEFT('General inputs'!$I$16,4)+'General inputs'!$H$38-1),"",T121/(1+'General inputs'!$H$34)^C121)</f>
        <v/>
      </c>
      <c r="V121" s="47"/>
    </row>
    <row r="122" spans="2:22" x14ac:dyDescent="0.2">
      <c r="B122" s="46"/>
      <c r="C122" s="26">
        <f>IF(D122='General inputs'!$I$16,0,IF(D122&lt;'General inputs'!$I$16,C123-1,C121+1))</f>
        <v>55</v>
      </c>
      <c r="D122" s="26" t="str">
        <f t="shared" si="3"/>
        <v>2077-78</v>
      </c>
      <c r="E122" s="76" t="str">
        <f>IF(LEFT(D122,4)*1&gt;LEFT('General inputs'!$I$16,4)+'General inputs'!$H$38-1,"",'ET inputs'!D94)</f>
        <v/>
      </c>
      <c r="F122" s="76" t="str">
        <f>IF(LEFT(D122,4)*1&gt;LEFT('General inputs'!$I$16,4)+'General inputs'!$H$38-1,"",E122/(1+'General inputs'!$H$30)^C122)</f>
        <v/>
      </c>
      <c r="G122" s="76" t="str">
        <f>IF(LEFT(D122,4)*1&gt;LEFT('General inputs'!$I$16,4)+'General inputs'!$H$38-1,"",E122/(1+'General inputs'!$H$32)^C122)</f>
        <v/>
      </c>
      <c r="H122" s="76" t="str">
        <f>IF(LEFT(D122,4)*1&lt;LEFT('General inputs'!$I$16,4)*1,"",IF(LEFT(D122,4)*1&gt;LEFT('General inputs'!$I$16,4)+'General inputs'!$H$38-1,"",E122/(1+'General inputs'!$H$34)^C122))</f>
        <v/>
      </c>
      <c r="J122" s="93"/>
      <c r="K122" s="93"/>
      <c r="L122" s="76" t="str">
        <f>IF(LEFT(D122,4)*1&gt;LEFT('General inputs'!$I$18,4)*1,"",SUMIF('Post-1996 commissioned assets'!$F$128:$F$2529,$D122,'Post-1996 commissioned assets'!$P$128:$P$2529))</f>
        <v/>
      </c>
      <c r="M122" s="76" t="str">
        <f>IF(L122="","",L122/(1+'General inputs'!$H$32)^C122)</f>
        <v/>
      </c>
      <c r="N122" s="177">
        <f>IF(LEFT(D122,4)*1&lt;LEFT('General inputs'!$I$18,4)*1+1,"",SUMIF('Uncommissioned assets'!$F$22:$F$28,$D122,'Uncommissioned assets'!$P$22:$P$28))</f>
        <v>0</v>
      </c>
      <c r="O122" s="177">
        <f>IF(N122="","",N122/(1+'General inputs'!$H$32)^C122)</f>
        <v>0</v>
      </c>
      <c r="Q122" s="32"/>
      <c r="R122" s="76" t="str">
        <f>IF(OR(LEFT(D122,4)*1&lt;LEFT('General inputs'!$I$16,4)*1,LEFT(D122,4)*1&gt;LEFT('General inputs'!$I$16,4)+'General inputs'!$H$38-1),"",Q122/(1+'General inputs'!$H$34)^C122)</f>
        <v/>
      </c>
      <c r="T122" s="32"/>
      <c r="U122" s="76" t="str">
        <f>IF(OR(LEFT(D122,4)*1&lt;LEFT('General inputs'!$I$16,4)*1,LEFT(D122,4)*1&gt;LEFT('General inputs'!$I$16,4)+'General inputs'!$H$38-1),"",T122/(1+'General inputs'!$H$34)^C122)</f>
        <v/>
      </c>
      <c r="V122" s="47"/>
    </row>
    <row r="123" spans="2:22" x14ac:dyDescent="0.2">
      <c r="B123" s="46"/>
      <c r="C123" s="26">
        <f>IF(D123='General inputs'!$I$16,0,IF(D123&lt;'General inputs'!$I$16,C124-1,C122+1))</f>
        <v>56</v>
      </c>
      <c r="D123" s="26" t="str">
        <f t="shared" si="3"/>
        <v>2078-79</v>
      </c>
      <c r="E123" s="76" t="str">
        <f>IF(LEFT(D123,4)*1&gt;LEFT('General inputs'!$I$16,4)+'General inputs'!$H$38-1,"",'ET inputs'!D95)</f>
        <v/>
      </c>
      <c r="F123" s="76" t="str">
        <f>IF(LEFT(D123,4)*1&gt;LEFT('General inputs'!$I$16,4)+'General inputs'!$H$38-1,"",E123/(1+'General inputs'!$H$30)^C123)</f>
        <v/>
      </c>
      <c r="G123" s="76" t="str">
        <f>IF(LEFT(D123,4)*1&gt;LEFT('General inputs'!$I$16,4)+'General inputs'!$H$38-1,"",E123/(1+'General inputs'!$H$32)^C123)</f>
        <v/>
      </c>
      <c r="H123" s="76" t="str">
        <f>IF(LEFT(D123,4)*1&lt;LEFT('General inputs'!$I$16,4)*1,"",IF(LEFT(D123,4)*1&gt;LEFT('General inputs'!$I$16,4)+'General inputs'!$H$38-1,"",E123/(1+'General inputs'!$H$34)^C123))</f>
        <v/>
      </c>
      <c r="J123" s="93"/>
      <c r="K123" s="93"/>
      <c r="L123" s="76" t="str">
        <f>IF(LEFT(D123,4)*1&gt;LEFT('General inputs'!$I$18,4)*1,"",SUMIF('Post-1996 commissioned assets'!$F$128:$F$2529,$D123,'Post-1996 commissioned assets'!$P$128:$P$2529))</f>
        <v/>
      </c>
      <c r="M123" s="76" t="str">
        <f>IF(L123="","",L123/(1+'General inputs'!$H$32)^C123)</f>
        <v/>
      </c>
      <c r="N123" s="177">
        <f>IF(LEFT(D123,4)*1&lt;LEFT('General inputs'!$I$18,4)*1+1,"",SUMIF('Uncommissioned assets'!$F$22:$F$28,$D123,'Uncommissioned assets'!$P$22:$P$28))</f>
        <v>0</v>
      </c>
      <c r="O123" s="177">
        <f>IF(N123="","",N123/(1+'General inputs'!$H$32)^C123)</f>
        <v>0</v>
      </c>
      <c r="Q123" s="32"/>
      <c r="R123" s="76" t="str">
        <f>IF(OR(LEFT(D123,4)*1&lt;LEFT('General inputs'!$I$16,4)*1,LEFT(D123,4)*1&gt;LEFT('General inputs'!$I$16,4)+'General inputs'!$H$38-1),"",Q123/(1+'General inputs'!$H$34)^C123)</f>
        <v/>
      </c>
      <c r="T123" s="32"/>
      <c r="U123" s="76" t="str">
        <f>IF(OR(LEFT(D123,4)*1&lt;LEFT('General inputs'!$I$16,4)*1,LEFT(D123,4)*1&gt;LEFT('General inputs'!$I$16,4)+'General inputs'!$H$38-1),"",T123/(1+'General inputs'!$H$34)^C123)</f>
        <v/>
      </c>
      <c r="V123" s="47"/>
    </row>
    <row r="124" spans="2:22" x14ac:dyDescent="0.2">
      <c r="B124" s="46"/>
      <c r="C124" s="26">
        <f>IF(D124='General inputs'!$I$16,0,IF(D124&lt;'General inputs'!$I$16,C125-1,C123+1))</f>
        <v>57</v>
      </c>
      <c r="D124" s="26" t="str">
        <f t="shared" ref="D124:D130" si="4">LEFT(D123,4)+1&amp;"-"&amp;RIGHT(D123,2)+1</f>
        <v>2079-80</v>
      </c>
      <c r="E124" s="76" t="str">
        <f>IF(LEFT(D124,4)*1&gt;LEFT('General inputs'!$I$16,4)+'General inputs'!$H$38-1,"",'ET inputs'!D96)</f>
        <v/>
      </c>
      <c r="F124" s="76" t="str">
        <f>IF(LEFT(D124,4)*1&gt;LEFT('General inputs'!$I$16,4)+'General inputs'!$H$38-1,"",E124/(1+'General inputs'!$H$30)^C124)</f>
        <v/>
      </c>
      <c r="G124" s="76" t="str">
        <f>IF(LEFT(D124,4)*1&gt;LEFT('General inputs'!$I$16,4)+'General inputs'!$H$38-1,"",E124/(1+'General inputs'!$H$32)^C124)</f>
        <v/>
      </c>
      <c r="H124" s="76" t="str">
        <f>IF(LEFT(D124,4)*1&lt;LEFT('General inputs'!$I$16,4)*1,"",IF(LEFT(D124,4)*1&gt;LEFT('General inputs'!$I$16,4)+'General inputs'!$H$38-1,"",E124/(1+'General inputs'!$H$34)^C124))</f>
        <v/>
      </c>
      <c r="J124" s="93"/>
      <c r="K124" s="93"/>
      <c r="L124" s="76" t="str">
        <f>IF(LEFT(D124,4)*1&gt;LEFT('General inputs'!$I$18,4)*1,"",SUMIF('Post-1996 commissioned assets'!$F$128:$F$2529,$D124,'Post-1996 commissioned assets'!$P$128:$P$2529))</f>
        <v/>
      </c>
      <c r="M124" s="76" t="str">
        <f>IF(L124="","",L124/(1+'General inputs'!$H$32)^C124)</f>
        <v/>
      </c>
      <c r="N124" s="177">
        <f>IF(LEFT(D124,4)*1&lt;LEFT('General inputs'!$I$18,4)*1+1,"",SUMIF('Uncommissioned assets'!$F$22:$F$28,$D124,'Uncommissioned assets'!$P$22:$P$28))</f>
        <v>0</v>
      </c>
      <c r="O124" s="177">
        <f>IF(N124="","",N124/(1+'General inputs'!$H$32)^C124)</f>
        <v>0</v>
      </c>
      <c r="Q124" s="32"/>
      <c r="R124" s="76" t="str">
        <f>IF(OR(LEFT(D124,4)*1&lt;LEFT('General inputs'!$I$16,4)*1,LEFT(D124,4)*1&gt;LEFT('General inputs'!$I$16,4)+'General inputs'!$H$38-1),"",Q124/(1+'General inputs'!$H$34)^C124)</f>
        <v/>
      </c>
      <c r="T124" s="32"/>
      <c r="U124" s="76" t="str">
        <f>IF(OR(LEFT(D124,4)*1&lt;LEFT('General inputs'!$I$16,4)*1,LEFT(D124,4)*1&gt;LEFT('General inputs'!$I$16,4)+'General inputs'!$H$38-1),"",T124/(1+'General inputs'!$H$34)^C124)</f>
        <v/>
      </c>
      <c r="V124" s="47"/>
    </row>
    <row r="125" spans="2:22" x14ac:dyDescent="0.2">
      <c r="B125" s="46"/>
      <c r="C125" s="26">
        <f>IF(D125='General inputs'!$I$16,0,IF(D125&lt;'General inputs'!$I$16,C126-1,C124+1))</f>
        <v>58</v>
      </c>
      <c r="D125" s="26" t="str">
        <f t="shared" si="4"/>
        <v>2080-81</v>
      </c>
      <c r="E125" s="76" t="str">
        <f>IF(LEFT(D125,4)*1&gt;LEFT('General inputs'!$I$16,4)+'General inputs'!$H$38-1,"",'ET inputs'!D97)</f>
        <v/>
      </c>
      <c r="F125" s="76" t="str">
        <f>IF(LEFT(D125,4)*1&gt;LEFT('General inputs'!$I$16,4)+'General inputs'!$H$38-1,"",E125/(1+'General inputs'!$H$30)^C125)</f>
        <v/>
      </c>
      <c r="G125" s="76" t="str">
        <f>IF(LEFT(D125,4)*1&gt;LEFT('General inputs'!$I$16,4)+'General inputs'!$H$38-1,"",E125/(1+'General inputs'!$H$32)^C125)</f>
        <v/>
      </c>
      <c r="H125" s="76" t="str">
        <f>IF(LEFT(D125,4)*1&lt;LEFT('General inputs'!$I$16,4)*1,"",IF(LEFT(D125,4)*1&gt;LEFT('General inputs'!$I$16,4)+'General inputs'!$H$38-1,"",E125/(1+'General inputs'!$H$34)^C125))</f>
        <v/>
      </c>
      <c r="J125" s="93"/>
      <c r="K125" s="93"/>
      <c r="L125" s="76" t="str">
        <f>IF(LEFT(D125,4)*1&gt;LEFT('General inputs'!$I$18,4)*1,"",SUMIF('Post-1996 commissioned assets'!$F$128:$F$2529,$D125,'Post-1996 commissioned assets'!$P$128:$P$2529))</f>
        <v/>
      </c>
      <c r="M125" s="76" t="str">
        <f>IF(L125="","",L125/(1+'General inputs'!$H$32)^C125)</f>
        <v/>
      </c>
      <c r="N125" s="177">
        <f>IF(LEFT(D125,4)*1&lt;LEFT('General inputs'!$I$18,4)*1+1,"",SUMIF('Uncommissioned assets'!$F$22:$F$28,$D125,'Uncommissioned assets'!$P$22:$P$28))</f>
        <v>0</v>
      </c>
      <c r="O125" s="177">
        <f>IF(N125="","",N125/(1+'General inputs'!$H$32)^C125)</f>
        <v>0</v>
      </c>
      <c r="Q125" s="32"/>
      <c r="R125" s="76" t="str">
        <f>IF(OR(LEFT(D125,4)*1&lt;LEFT('General inputs'!$I$16,4)*1,LEFT(D125,4)*1&gt;LEFT('General inputs'!$I$16,4)+'General inputs'!$H$38-1),"",Q125/(1+'General inputs'!$H$34)^C125)</f>
        <v/>
      </c>
      <c r="T125" s="32"/>
      <c r="U125" s="76" t="str">
        <f>IF(OR(LEFT(D125,4)*1&lt;LEFT('General inputs'!$I$16,4)*1,LEFT(D125,4)*1&gt;LEFT('General inputs'!$I$16,4)+'General inputs'!$H$38-1),"",T125/(1+'General inputs'!$H$34)^C125)</f>
        <v/>
      </c>
      <c r="V125" s="47"/>
    </row>
    <row r="126" spans="2:22" x14ac:dyDescent="0.2">
      <c r="B126" s="46"/>
      <c r="C126" s="26">
        <f>IF(D126='General inputs'!$I$16,0,IF(D126&lt;'General inputs'!$I$16,C127-1,C125+1))</f>
        <v>59</v>
      </c>
      <c r="D126" s="26" t="str">
        <f t="shared" si="4"/>
        <v>2081-82</v>
      </c>
      <c r="E126" s="76" t="str">
        <f>IF(LEFT(D126,4)*1&gt;LEFT('General inputs'!$I$16,4)+'General inputs'!$H$38-1,"",'ET inputs'!D98)</f>
        <v/>
      </c>
      <c r="F126" s="76" t="str">
        <f>IF(LEFT(D126,4)*1&gt;LEFT('General inputs'!$I$16,4)+'General inputs'!$H$38-1,"",E126/(1+'General inputs'!$H$30)^C126)</f>
        <v/>
      </c>
      <c r="G126" s="76" t="str">
        <f>IF(LEFT(D126,4)*1&gt;LEFT('General inputs'!$I$16,4)+'General inputs'!$H$38-1,"",E126/(1+'General inputs'!$H$32)^C126)</f>
        <v/>
      </c>
      <c r="H126" s="76" t="str">
        <f>IF(LEFT(D126,4)*1&lt;LEFT('General inputs'!$I$16,4)*1,"",IF(LEFT(D126,4)*1&gt;LEFT('General inputs'!$I$16,4)+'General inputs'!$H$38-1,"",E126/(1+'General inputs'!$H$34)^C126))</f>
        <v/>
      </c>
      <c r="J126" s="93"/>
      <c r="K126" s="93"/>
      <c r="L126" s="76" t="str">
        <f>IF(LEFT(D126,4)*1&gt;LEFT('General inputs'!$I$18,4)*1,"",SUMIF('Post-1996 commissioned assets'!$F$128:$F$2529,$D126,'Post-1996 commissioned assets'!$P$128:$P$2529))</f>
        <v/>
      </c>
      <c r="M126" s="76" t="str">
        <f>IF(L126="","",L126/(1+'General inputs'!$H$32)^C126)</f>
        <v/>
      </c>
      <c r="N126" s="177">
        <f>IF(LEFT(D126,4)*1&lt;LEFT('General inputs'!$I$18,4)*1+1,"",SUMIF('Uncommissioned assets'!$F$22:$F$28,$D126,'Uncommissioned assets'!$P$22:$P$28))</f>
        <v>0</v>
      </c>
      <c r="O126" s="177">
        <f>IF(N126="","",N126/(1+'General inputs'!$H$32)^C126)</f>
        <v>0</v>
      </c>
      <c r="Q126" s="32"/>
      <c r="R126" s="76" t="str">
        <f>IF(OR(LEFT(D126,4)*1&lt;LEFT('General inputs'!$I$16,4)*1,LEFT(D126,4)*1&gt;LEFT('General inputs'!$I$16,4)+'General inputs'!$H$38-1),"",Q126/(1+'General inputs'!$H$34)^C126)</f>
        <v/>
      </c>
      <c r="T126" s="32"/>
      <c r="U126" s="76" t="str">
        <f>IF(OR(LEFT(D126,4)*1&lt;LEFT('General inputs'!$I$16,4)*1,LEFT(D126,4)*1&gt;LEFT('General inputs'!$I$16,4)+'General inputs'!$H$38-1),"",T126/(1+'General inputs'!$H$34)^C126)</f>
        <v/>
      </c>
      <c r="V126" s="47"/>
    </row>
    <row r="127" spans="2:22" x14ac:dyDescent="0.2">
      <c r="B127" s="46"/>
      <c r="C127" s="26">
        <f>IF(D127='General inputs'!$I$16,0,IF(D127&lt;'General inputs'!$I$16,C128-1,C126+1))</f>
        <v>60</v>
      </c>
      <c r="D127" s="26" t="str">
        <f t="shared" si="4"/>
        <v>2082-83</v>
      </c>
      <c r="E127" s="76" t="str">
        <f>IF(LEFT(D127,4)*1&gt;LEFT('General inputs'!$I$16,4)+'General inputs'!$H$38-1,"",'ET inputs'!D99)</f>
        <v/>
      </c>
      <c r="F127" s="76" t="str">
        <f>IF(LEFT(D127,4)*1&gt;LEFT('General inputs'!$I$16,4)+'General inputs'!$H$38-1,"",E127/(1+'General inputs'!$H$30)^C127)</f>
        <v/>
      </c>
      <c r="G127" s="76" t="str">
        <f>IF(LEFT(D127,4)*1&gt;LEFT('General inputs'!$I$16,4)+'General inputs'!$H$38-1,"",E127/(1+'General inputs'!$H$32)^C127)</f>
        <v/>
      </c>
      <c r="H127" s="76" t="str">
        <f>IF(LEFT(D127,4)*1&lt;LEFT('General inputs'!$I$16,4)*1,"",IF(LEFT(D127,4)*1&gt;LEFT('General inputs'!$I$16,4)+'General inputs'!$H$38-1,"",E127/(1+'General inputs'!$H$34)^C127))</f>
        <v/>
      </c>
      <c r="J127" s="93"/>
      <c r="K127" s="93"/>
      <c r="L127" s="76" t="str">
        <f>IF(LEFT(D127,4)*1&gt;LEFT('General inputs'!$I$18,4)*1,"",SUMIF('Post-1996 commissioned assets'!$F$128:$F$2529,$D127,'Post-1996 commissioned assets'!$P$128:$P$2529))</f>
        <v/>
      </c>
      <c r="M127" s="76" t="str">
        <f>IF(L127="","",L127/(1+'General inputs'!$H$32)^C127)</f>
        <v/>
      </c>
      <c r="N127" s="177">
        <f>IF(LEFT(D127,4)*1&lt;LEFT('General inputs'!$I$18,4)*1+1,"",SUMIF('Uncommissioned assets'!$F$22:$F$28,$D127,'Uncommissioned assets'!$P$22:$P$28))</f>
        <v>0</v>
      </c>
      <c r="O127" s="177">
        <f>IF(N127="","",N127/(1+'General inputs'!$H$32)^C127)</f>
        <v>0</v>
      </c>
      <c r="Q127" s="32"/>
      <c r="R127" s="76" t="str">
        <f>IF(OR(LEFT(D127,4)*1&lt;LEFT('General inputs'!$I$16,4)*1,LEFT(D127,4)*1&gt;LEFT('General inputs'!$I$16,4)+'General inputs'!$H$38-1),"",Q127/(1+'General inputs'!$H$34)^C127)</f>
        <v/>
      </c>
      <c r="T127" s="32"/>
      <c r="U127" s="76" t="str">
        <f>IF(OR(LEFT(D127,4)*1&lt;LEFT('General inputs'!$I$16,4)*1,LEFT(D127,4)*1&gt;LEFT('General inputs'!$I$16,4)+'General inputs'!$H$38-1),"",T127/(1+'General inputs'!$H$34)^C127)</f>
        <v/>
      </c>
      <c r="V127" s="47"/>
    </row>
    <row r="128" spans="2:22" x14ac:dyDescent="0.2">
      <c r="B128" s="46"/>
      <c r="C128" s="26">
        <f>IF(D128='General inputs'!$I$16,0,IF(D128&lt;'General inputs'!$I$16,C129-1,C127+1))</f>
        <v>61</v>
      </c>
      <c r="D128" s="26" t="str">
        <f t="shared" si="4"/>
        <v>2083-84</v>
      </c>
      <c r="E128" s="76" t="str">
        <f>IF(LEFT(D128,4)*1&gt;LEFT('General inputs'!$I$16,4)+'General inputs'!$H$38-1,"",'ET inputs'!D100)</f>
        <v/>
      </c>
      <c r="F128" s="76" t="str">
        <f>IF(LEFT(D128,4)*1&gt;LEFT('General inputs'!$I$16,4)+'General inputs'!$H$38-1,"",E128/(1+'General inputs'!$H$30)^C128)</f>
        <v/>
      </c>
      <c r="G128" s="76" t="str">
        <f>IF(LEFT(D128,4)*1&gt;LEFT('General inputs'!$I$16,4)+'General inputs'!$H$38-1,"",E128/(1+'General inputs'!$H$32)^C128)</f>
        <v/>
      </c>
      <c r="H128" s="76" t="str">
        <f>IF(LEFT(D128,4)*1&lt;LEFT('General inputs'!$I$16,4)*1,"",IF(LEFT(D128,4)*1&gt;LEFT('General inputs'!$I$16,4)+'General inputs'!$H$38-1,"",E128/(1+'General inputs'!$H$34)^C128))</f>
        <v/>
      </c>
      <c r="J128" s="93"/>
      <c r="K128" s="93"/>
      <c r="L128" s="76" t="str">
        <f>IF(LEFT(D128,4)*1&gt;LEFT('General inputs'!$I$18,4)*1,"",SUMIF('Post-1996 commissioned assets'!$F$128:$F$2529,$D128,'Post-1996 commissioned assets'!$P$128:$P$2529))</f>
        <v/>
      </c>
      <c r="M128" s="76" t="str">
        <f>IF(L128="","",L128/(1+'General inputs'!$H$32)^C128)</f>
        <v/>
      </c>
      <c r="N128" s="177">
        <f>IF(LEFT(D128,4)*1&lt;LEFT('General inputs'!$I$18,4)*1+1,"",SUMIF('Uncommissioned assets'!$F$22:$F$28,$D128,'Uncommissioned assets'!$P$22:$P$28))</f>
        <v>0</v>
      </c>
      <c r="O128" s="177">
        <f>IF(N128="","",N128/(1+'General inputs'!$H$32)^C128)</f>
        <v>0</v>
      </c>
      <c r="Q128" s="32"/>
      <c r="R128" s="76" t="str">
        <f>IF(OR(LEFT(D128,4)*1&lt;LEFT('General inputs'!$I$16,4)*1,LEFT(D128,4)*1&gt;LEFT('General inputs'!$I$16,4)+'General inputs'!$H$38-1),"",Q128/(1+'General inputs'!$H$34)^C128)</f>
        <v/>
      </c>
      <c r="T128" s="32"/>
      <c r="U128" s="76" t="str">
        <f>IF(OR(LEFT(D128,4)*1&lt;LEFT('General inputs'!$I$16,4)*1,LEFT(D128,4)*1&gt;LEFT('General inputs'!$I$16,4)+'General inputs'!$H$38-1),"",T128/(1+'General inputs'!$H$34)^C128)</f>
        <v/>
      </c>
      <c r="V128" s="47"/>
    </row>
    <row r="129" spans="2:22" x14ac:dyDescent="0.2">
      <c r="B129" s="46"/>
      <c r="C129" s="26">
        <f>IF(D129='General inputs'!$I$16,0,IF(D129&lt;'General inputs'!$I$16,C130-1,C128+1))</f>
        <v>62</v>
      </c>
      <c r="D129" s="26" t="str">
        <f t="shared" si="4"/>
        <v>2084-85</v>
      </c>
      <c r="E129" s="76" t="str">
        <f>IF(LEFT(D129,4)*1&gt;LEFT('General inputs'!$I$16,4)+'General inputs'!$H$38-1,"",'ET inputs'!D101)</f>
        <v/>
      </c>
      <c r="F129" s="76" t="str">
        <f>IF(LEFT(D129,4)*1&gt;LEFT('General inputs'!$I$16,4)+'General inputs'!$H$38-1,"",E129/(1+'General inputs'!$H$30)^C129)</f>
        <v/>
      </c>
      <c r="G129" s="76" t="str">
        <f>IF(LEFT(D129,4)*1&gt;LEFT('General inputs'!$I$16,4)+'General inputs'!$H$38-1,"",E129/(1+'General inputs'!$H$32)^C129)</f>
        <v/>
      </c>
      <c r="H129" s="76" t="str">
        <f>IF(LEFT(D129,4)*1&lt;LEFT('General inputs'!$I$16,4)*1,"",IF(LEFT(D129,4)*1&gt;LEFT('General inputs'!$I$16,4)+'General inputs'!$H$38-1,"",E129/(1+'General inputs'!$H$34)^C129))</f>
        <v/>
      </c>
      <c r="J129" s="93"/>
      <c r="K129" s="93"/>
      <c r="L129" s="76" t="str">
        <f>IF(LEFT(D129,4)*1&gt;LEFT('General inputs'!$I$18,4)*1,"",SUMIF('Post-1996 commissioned assets'!$F$128:$F$2529,$D129,'Post-1996 commissioned assets'!$P$128:$P$2529))</f>
        <v/>
      </c>
      <c r="M129" s="76" t="str">
        <f>IF(L129="","",L129/(1+'General inputs'!$H$32)^C129)</f>
        <v/>
      </c>
      <c r="N129" s="177">
        <f>IF(LEFT(D129,4)*1&lt;LEFT('General inputs'!$I$18,4)*1+1,"",SUMIF('Uncommissioned assets'!$F$22:$F$28,$D129,'Uncommissioned assets'!$P$22:$P$28))</f>
        <v>0</v>
      </c>
      <c r="O129" s="177">
        <f>IF(N129="","",N129/(1+'General inputs'!$H$32)^C129)</f>
        <v>0</v>
      </c>
      <c r="Q129" s="32"/>
      <c r="R129" s="76" t="str">
        <f>IF(OR(LEFT(D129,4)*1&lt;LEFT('General inputs'!$I$16,4)*1,LEFT(D129,4)*1&gt;LEFT('General inputs'!$I$16,4)+'General inputs'!$H$38-1),"",Q129/(1+'General inputs'!$H$34)^C129)</f>
        <v/>
      </c>
      <c r="T129" s="32"/>
      <c r="U129" s="76" t="str">
        <f>IF(OR(LEFT(D129,4)*1&lt;LEFT('General inputs'!$I$16,4)*1,LEFT(D129,4)*1&gt;LEFT('General inputs'!$I$16,4)+'General inputs'!$H$38-1),"",T129/(1+'General inputs'!$H$34)^C129)</f>
        <v/>
      </c>
      <c r="V129" s="47"/>
    </row>
    <row r="130" spans="2:22" x14ac:dyDescent="0.2">
      <c r="B130" s="46"/>
      <c r="C130" s="26">
        <f>IF(D130='General inputs'!$I$16,0,IF(D130&lt;'General inputs'!$I$16,C131-1,C129+1))</f>
        <v>63</v>
      </c>
      <c r="D130" s="26" t="str">
        <f t="shared" si="4"/>
        <v>2085-86</v>
      </c>
      <c r="E130" s="76" t="str">
        <f>IF(LEFT(D130,4)*1&gt;LEFT('General inputs'!$I$16,4)+'General inputs'!$H$38-1,"",'ET inputs'!D102)</f>
        <v/>
      </c>
      <c r="F130" s="76" t="str">
        <f>IF(LEFT(D130,4)*1&gt;LEFT('General inputs'!$I$16,4)+'General inputs'!$H$38-1,"",E130/(1+'General inputs'!$H$30)^C130)</f>
        <v/>
      </c>
      <c r="G130" s="76" t="str">
        <f>IF(LEFT(D130,4)*1&gt;LEFT('General inputs'!$I$16,4)+'General inputs'!$H$38-1,"",E130/(1+'General inputs'!$H$32)^C130)</f>
        <v/>
      </c>
      <c r="H130" s="76" t="str">
        <f>IF(LEFT(D130,4)*1&lt;LEFT('General inputs'!$I$16,4)*1,"",IF(LEFT(D130,4)*1&gt;LEFT('General inputs'!$I$16,4)+'General inputs'!$H$38-1,"",E130/(1+'General inputs'!$H$34)^C130))</f>
        <v/>
      </c>
      <c r="J130" s="93"/>
      <c r="K130" s="93"/>
      <c r="L130" s="76" t="str">
        <f>IF(LEFT(D130,4)*1&gt;LEFT('General inputs'!$I$18,4)*1,"",SUMIF('Post-1996 commissioned assets'!$F$128:$F$2529,$D130,'Post-1996 commissioned assets'!$P$128:$P$2529))</f>
        <v/>
      </c>
      <c r="M130" s="76" t="str">
        <f>IF(L130="","",L130/(1+'General inputs'!$H$32)^C130)</f>
        <v/>
      </c>
      <c r="N130" s="177">
        <f>IF(LEFT(D130,4)*1&lt;LEFT('General inputs'!$I$18,4)*1+1,"",SUMIF('Uncommissioned assets'!$F$22:$F$28,$D130,'Uncommissioned assets'!$P$22:$P$28))</f>
        <v>0</v>
      </c>
      <c r="O130" s="177">
        <f>IF(N130="","",N130/(1+'General inputs'!$H$32)^C130)</f>
        <v>0</v>
      </c>
      <c r="Q130" s="32"/>
      <c r="R130" s="76" t="str">
        <f>IF(OR(LEFT(D130,4)*1&lt;LEFT('General inputs'!$I$16,4)*1,LEFT(D130,4)*1&gt;LEFT('General inputs'!$I$16,4)+'General inputs'!$H$38-1),"",Q130/(1+'General inputs'!$H$34)^C130)</f>
        <v/>
      </c>
      <c r="T130" s="32"/>
      <c r="U130" s="76" t="str">
        <f>IF(OR(LEFT(D130,4)*1&lt;LEFT('General inputs'!$I$16,4)*1,LEFT(D130,4)*1&gt;LEFT('General inputs'!$I$16,4)+'General inputs'!$H$38-1),"",T130/(1+'General inputs'!$H$34)^C130)</f>
        <v/>
      </c>
      <c r="V130" s="47"/>
    </row>
    <row r="131" spans="2:22" x14ac:dyDescent="0.2">
      <c r="B131" s="48"/>
      <c r="C131" s="35"/>
      <c r="D131" s="35"/>
      <c r="E131" s="35"/>
      <c r="F131" s="35"/>
      <c r="G131" s="35"/>
      <c r="H131" s="35"/>
      <c r="I131" s="35"/>
      <c r="J131" s="35"/>
      <c r="K131" s="35"/>
      <c r="L131" s="35"/>
      <c r="M131" s="35"/>
      <c r="N131" s="35"/>
      <c r="O131" s="35"/>
      <c r="P131" s="35"/>
      <c r="Q131" s="35"/>
      <c r="R131" s="35"/>
      <c r="S131" s="35"/>
      <c r="T131" s="35"/>
      <c r="U131" s="35"/>
      <c r="V131" s="49"/>
    </row>
  </sheetData>
  <conditionalFormatting sqref="Q37">
    <cfRule type="containsText" dxfId="8" priority="5" operator="containsText" text="data">
      <formula>NOT(ISERROR(SEARCH("data",Q37)))</formula>
    </cfRule>
  </conditionalFormatting>
  <conditionalFormatting sqref="T37">
    <cfRule type="containsText" dxfId="6" priority="3" operator="containsText" text="data">
      <formula>NOT(ISERROR(SEARCH("data",T37)))</formula>
    </cfRule>
  </conditionalFormatting>
  <pageMargins left="0.7" right="0.7" top="0.75" bottom="0.75" header="0.3" footer="0.3"/>
  <pageSetup paperSize="9" orientation="portrait" horizontalDpi="200" verticalDpi="200" r:id="rId1"/>
  <legacyDrawing r:id="rId2"/>
  <extLst>
    <ext xmlns:x14="http://schemas.microsoft.com/office/spreadsheetml/2009/9/main" uri="{78C0D931-6437-407d-A8EE-F0AAD7539E65}">
      <x14:conditionalFormattings>
        <x14:conditionalFormatting xmlns:xm="http://schemas.microsoft.com/office/excel/2006/main">
          <x14:cfRule type="expression" priority="47" id="{F2539AB7-12EB-495F-868F-335C45BD094E}">
            <xm:f>LEFT($D40,4)*1&gt;LEFT('General inputs'!$I$16,4)*1+'General inputs'!$H$38-1</xm:f>
            <x14:dxf>
              <fill>
                <patternFill>
                  <bgColor rgb="FFDDDDDD"/>
                </patternFill>
              </fill>
            </x14:dxf>
          </x14:cfRule>
          <xm:sqref>E40:G130</xm:sqref>
        </x14:conditionalFormatting>
        <x14:conditionalFormatting xmlns:xm="http://schemas.microsoft.com/office/excel/2006/main">
          <x14:cfRule type="expression" priority="1" id="{04D9EEEA-FFC6-446F-9FA3-330D8E657997}">
            <xm:f>OR(LEFT($D40,4)*1&lt;LEFT('General inputs'!$I$16,4)*1,LEFT($D40,4)*1&gt;LEFT('General inputs'!$I$16,4)*1+'General inputs'!$H$38-1)</xm:f>
            <x14:dxf>
              <fill>
                <patternFill>
                  <bgColor rgb="FFDDDDDD"/>
                </patternFill>
              </fill>
            </x14:dxf>
          </x14:cfRule>
          <xm:sqref>H40:H130</xm:sqref>
        </x14:conditionalFormatting>
        <x14:conditionalFormatting xmlns:xm="http://schemas.microsoft.com/office/excel/2006/main">
          <x14:cfRule type="expression" priority="10" id="{6B0067C0-C24B-4659-92FC-9A9120D63099}">
            <xm:f>LEFT($D40,4)*1&gt;LEFT('General inputs'!$I$18,4)*1</xm:f>
            <x14:dxf>
              <fill>
                <patternFill>
                  <bgColor rgb="FFDDDDDD"/>
                </patternFill>
              </fill>
            </x14:dxf>
          </x14:cfRule>
          <xm:sqref>L40:M130</xm:sqref>
        </x14:conditionalFormatting>
        <x14:conditionalFormatting xmlns:xm="http://schemas.microsoft.com/office/excel/2006/main">
          <x14:cfRule type="expression" priority="48" id="{C0A81E9A-9D86-4B88-9785-A24519DF4322}">
            <xm:f>LEFT($D40,4)*1&lt;=LEFT('General inputs'!$I$18,4)*1</xm:f>
            <x14:dxf>
              <fill>
                <patternFill>
                  <bgColor rgb="FFDDDDDD"/>
                </patternFill>
              </fill>
            </x14:dxf>
          </x14:cfRule>
          <xm:sqref>N40:O130</xm:sqref>
        </x14:conditionalFormatting>
        <x14:conditionalFormatting xmlns:xm="http://schemas.microsoft.com/office/excel/2006/main">
          <x14:cfRule type="expression" priority="49" id="{4007EED2-5127-4B0E-9224-74B73C828219}">
            <xm:f>OR(LEFT($D40,4)*1&lt;LEFT('General inputs'!$I$16,4)*1,LEFT($D40,4)*1&gt;LEFT('General inputs'!$I$16,4)*1+'General inputs'!$H$38-1)</xm:f>
            <x14:dxf>
              <fill>
                <patternFill>
                  <bgColor rgb="FFDDDDDD"/>
                </patternFill>
              </fill>
            </x14:dxf>
          </x14:cfRule>
          <xm:sqref>Q40:R130 T40:U130</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0">
    <tabColor theme="7" tint="0.79998168889431442"/>
  </sheetPr>
  <dimension ref="C3:M50"/>
  <sheetViews>
    <sheetView showGridLines="0" zoomScaleNormal="100" workbookViewId="0">
      <selection activeCell="G23" sqref="G23"/>
    </sheetView>
  </sheetViews>
  <sheetFormatPr defaultRowHeight="12" x14ac:dyDescent="0.2"/>
  <cols>
    <col min="1" max="3" width="2.7109375" customWidth="1"/>
    <col min="4" max="6" width="15.7109375" customWidth="1"/>
    <col min="7" max="7" width="18.85546875" customWidth="1"/>
    <col min="8" max="14" width="15.7109375" customWidth="1"/>
  </cols>
  <sheetData>
    <row r="3" spans="3:13" ht="20.25" x14ac:dyDescent="0.3">
      <c r="C3" s="50" t="s">
        <v>57</v>
      </c>
    </row>
    <row r="5" spans="3:13" ht="15.75" x14ac:dyDescent="0.25">
      <c r="C5" s="2" t="s">
        <v>124</v>
      </c>
      <c r="H5" s="246" t="s">
        <v>128</v>
      </c>
      <c r="I5" s="247"/>
      <c r="L5" s="6" t="str">
        <f>"Do not delete - data validation for option at "&amp;ADDRESS(ROW(H5),COLUMN(H5))</f>
        <v>Do not delete - data validation for option at $H$5</v>
      </c>
    </row>
    <row r="6" spans="3:13" x14ac:dyDescent="0.2">
      <c r="L6" t="s">
        <v>125</v>
      </c>
      <c r="M6" t="s">
        <v>126</v>
      </c>
    </row>
    <row r="7" spans="3:13" ht="15.75" x14ac:dyDescent="0.25">
      <c r="C7" s="2" t="s">
        <v>75</v>
      </c>
      <c r="H7" s="248" t="s">
        <v>279</v>
      </c>
      <c r="I7" s="247"/>
      <c r="L7" s="36" t="s">
        <v>127</v>
      </c>
      <c r="M7" s="109">
        <v>0</v>
      </c>
    </row>
    <row r="8" spans="3:13" x14ac:dyDescent="0.2">
      <c r="L8" s="37" t="s">
        <v>128</v>
      </c>
      <c r="M8" s="110">
        <v>0.03</v>
      </c>
    </row>
    <row r="9" spans="3:13" ht="15.75" x14ac:dyDescent="0.25">
      <c r="C9" s="2" t="s">
        <v>138</v>
      </c>
      <c r="H9" s="248" t="s">
        <v>280</v>
      </c>
      <c r="I9" s="247"/>
      <c r="L9" s="38" t="s">
        <v>129</v>
      </c>
      <c r="M9" s="111">
        <v>0.03</v>
      </c>
    </row>
    <row r="11" spans="3:13" ht="15.75" x14ac:dyDescent="0.25">
      <c r="C11" s="2" t="s">
        <v>137</v>
      </c>
      <c r="H11" s="248" t="s">
        <v>140</v>
      </c>
      <c r="I11" s="247"/>
    </row>
    <row r="12" spans="3:13" x14ac:dyDescent="0.2">
      <c r="L12" s="6" t="str">
        <f>"Do not delete - data validation for options at "&amp;ADDRESS(ROW(H11),COLUMN(H11))</f>
        <v>Do not delete - data validation for options at $H$11</v>
      </c>
    </row>
    <row r="13" spans="3:13" x14ac:dyDescent="0.2">
      <c r="L13" s="36" t="s">
        <v>139</v>
      </c>
    </row>
    <row r="14" spans="3:13" ht="15.75" x14ac:dyDescent="0.25">
      <c r="C14" s="2" t="s">
        <v>86</v>
      </c>
      <c r="I14" s="88" t="s">
        <v>40</v>
      </c>
      <c r="L14" s="37" t="s">
        <v>140</v>
      </c>
    </row>
    <row r="15" spans="3:13" x14ac:dyDescent="0.2">
      <c r="L15" s="38" t="s">
        <v>141</v>
      </c>
    </row>
    <row r="16" spans="3:13" x14ac:dyDescent="0.2">
      <c r="D16" s="6" t="s">
        <v>219</v>
      </c>
      <c r="I16" s="42" t="s">
        <v>44</v>
      </c>
    </row>
    <row r="17" spans="3:12" x14ac:dyDescent="0.2">
      <c r="D17" s="6"/>
    </row>
    <row r="18" spans="3:12" x14ac:dyDescent="0.2">
      <c r="D18" s="6" t="s">
        <v>53</v>
      </c>
      <c r="H18" s="151">
        <v>44742</v>
      </c>
      <c r="I18" s="59" t="str">
        <f>IF(MONTH(H18)&gt;=7,YEAR(H18)&amp;"-"&amp;RIGHT(YEAR(H18),2)+1,RIGHT(YEAR(H18),4)-1&amp;"-"&amp;RIGHT(YEAR(H18),2))</f>
        <v>2021-22</v>
      </c>
      <c r="L18" s="6" t="str">
        <f>"Do not delete - data validation for options at "&amp;ADDRESS(ROW(I16),COLUMN(I16))&amp;" and "&amp;ADDRESS(ROW(I40),COLUMN(I40))</f>
        <v>Do not delete - data validation for options at $I$16 and $I$40</v>
      </c>
    </row>
    <row r="19" spans="3:12" x14ac:dyDescent="0.2">
      <c r="L19" s="139" t="s">
        <v>15</v>
      </c>
    </row>
    <row r="20" spans="3:12" x14ac:dyDescent="0.2">
      <c r="L20" s="37" t="s">
        <v>99</v>
      </c>
    </row>
    <row r="21" spans="3:12" x14ac:dyDescent="0.2">
      <c r="D21" s="6" t="s">
        <v>39</v>
      </c>
      <c r="L21" s="37" t="s">
        <v>42</v>
      </c>
    </row>
    <row r="22" spans="3:12" x14ac:dyDescent="0.2">
      <c r="L22" s="37" t="s">
        <v>43</v>
      </c>
    </row>
    <row r="23" spans="3:12" x14ac:dyDescent="0.2">
      <c r="D23" s="57" t="s">
        <v>55</v>
      </c>
      <c r="H23" s="58">
        <v>25569</v>
      </c>
      <c r="L23" s="37" t="s">
        <v>44</v>
      </c>
    </row>
    <row r="24" spans="3:12" x14ac:dyDescent="0.2">
      <c r="D24" s="57" t="s">
        <v>56</v>
      </c>
      <c r="H24" s="58">
        <v>35064</v>
      </c>
      <c r="L24" s="37" t="s">
        <v>45</v>
      </c>
    </row>
    <row r="25" spans="3:12" x14ac:dyDescent="0.2">
      <c r="L25" s="37" t="s">
        <v>46</v>
      </c>
    </row>
    <row r="26" spans="3:12" x14ac:dyDescent="0.2">
      <c r="L26" s="37" t="s">
        <v>47</v>
      </c>
    </row>
    <row r="27" spans="3:12" x14ac:dyDescent="0.2">
      <c r="L27" s="37" t="s">
        <v>48</v>
      </c>
    </row>
    <row r="28" spans="3:12" ht="15.75" x14ac:dyDescent="0.25">
      <c r="C28" s="2" t="s">
        <v>85</v>
      </c>
      <c r="L28" s="37" t="s">
        <v>49</v>
      </c>
    </row>
    <row r="29" spans="3:12" x14ac:dyDescent="0.2">
      <c r="L29" s="37" t="s">
        <v>50</v>
      </c>
    </row>
    <row r="30" spans="3:12" x14ac:dyDescent="0.2">
      <c r="D30" s="6" t="s">
        <v>111</v>
      </c>
      <c r="H30" s="60">
        <f>INDEX($M$7:$M$12,MATCH($H$5,$L$7:$L$12))</f>
        <v>0.03</v>
      </c>
      <c r="L30" s="37" t="s">
        <v>51</v>
      </c>
    </row>
    <row r="31" spans="3:12" ht="12" customHeight="1" x14ac:dyDescent="0.25">
      <c r="C31" s="2"/>
      <c r="D31" s="6"/>
      <c r="H31" s="29"/>
      <c r="L31" s="38" t="s">
        <v>52</v>
      </c>
    </row>
    <row r="32" spans="3:12" ht="12" customHeight="1" x14ac:dyDescent="0.25">
      <c r="C32" s="2"/>
      <c r="D32" s="5" t="s">
        <v>112</v>
      </c>
      <c r="H32" s="141">
        <v>4.2000000000000003E-2</v>
      </c>
    </row>
    <row r="33" spans="3:12" ht="12" customHeight="1" x14ac:dyDescent="0.2">
      <c r="D33" s="6"/>
      <c r="H33" s="29"/>
    </row>
    <row r="34" spans="3:12" ht="12" customHeight="1" x14ac:dyDescent="0.2">
      <c r="D34" s="5" t="s">
        <v>92</v>
      </c>
      <c r="H34" s="141">
        <v>4.2000000000000003E-2</v>
      </c>
    </row>
    <row r="35" spans="3:12" ht="12" customHeight="1" x14ac:dyDescent="0.25">
      <c r="C35" s="2"/>
    </row>
    <row r="36" spans="3:12" ht="12" customHeight="1" x14ac:dyDescent="0.25">
      <c r="C36" s="2"/>
      <c r="D36" s="6" t="s">
        <v>113</v>
      </c>
      <c r="H36" s="55">
        <v>181</v>
      </c>
      <c r="L36" s="6" t="str">
        <f>"Do not delete - data validation for option at "&amp;ADDRESS(ROW(H42),COLUMN(H42))</f>
        <v>Do not delete - data validation for option at $H$42</v>
      </c>
    </row>
    <row r="37" spans="3:12" ht="12" customHeight="1" x14ac:dyDescent="0.25">
      <c r="C37" s="2"/>
      <c r="L37" s="36" t="s">
        <v>27</v>
      </c>
    </row>
    <row r="38" spans="3:12" ht="12" customHeight="1" x14ac:dyDescent="0.25">
      <c r="C38" s="2"/>
      <c r="D38" s="6" t="s">
        <v>23</v>
      </c>
      <c r="H38" s="61">
        <v>30</v>
      </c>
      <c r="L38" s="37" t="s">
        <v>28</v>
      </c>
    </row>
    <row r="39" spans="3:12" ht="12" customHeight="1" x14ac:dyDescent="0.25">
      <c r="C39" s="2"/>
      <c r="L39" s="38" t="s">
        <v>29</v>
      </c>
    </row>
    <row r="40" spans="3:12" ht="12" customHeight="1" x14ac:dyDescent="0.2">
      <c r="D40" s="6" t="s">
        <v>41</v>
      </c>
      <c r="I40" s="42" t="s">
        <v>42</v>
      </c>
    </row>
    <row r="42" spans="3:12" x14ac:dyDescent="0.2">
      <c r="D42" s="6" t="s">
        <v>26</v>
      </c>
      <c r="H42" s="140" t="s">
        <v>27</v>
      </c>
    </row>
    <row r="43" spans="3:12" x14ac:dyDescent="0.2">
      <c r="D43" s="6"/>
    </row>
    <row r="47" spans="3:12" ht="15.75" x14ac:dyDescent="0.25">
      <c r="C47" s="2"/>
    </row>
    <row r="49" spans="6:6" x14ac:dyDescent="0.2">
      <c r="F49" s="27"/>
    </row>
    <row r="50" spans="6:6" x14ac:dyDescent="0.2">
      <c r="F50" s="27"/>
    </row>
  </sheetData>
  <mergeCells count="4">
    <mergeCell ref="H5:I5"/>
    <mergeCell ref="H7:I7"/>
    <mergeCell ref="H9:I9"/>
    <mergeCell ref="H11:I11"/>
  </mergeCells>
  <dataValidations count="4">
    <dataValidation type="list" allowBlank="1" showInputMessage="1" showErrorMessage="1" sqref="I40 I16" xr:uid="{00000000-0002-0000-0400-000000000000}">
      <formula1>$L$19:$L$31</formula1>
    </dataValidation>
    <dataValidation type="list" allowBlank="1" showInputMessage="1" showErrorMessage="1" sqref="H42" xr:uid="{00000000-0002-0000-0400-000001000000}">
      <formula1>$L$37:$L$39</formula1>
    </dataValidation>
    <dataValidation type="list" allowBlank="1" showInputMessage="1" showErrorMessage="1" sqref="H11" xr:uid="{00000000-0002-0000-0400-000002000000}">
      <formula1>$L$13:$L$15</formula1>
    </dataValidation>
    <dataValidation type="list" allowBlank="1" showInputMessage="1" showErrorMessage="1" sqref="H5:I5" xr:uid="{00000000-0002-0000-0400-000003000000}">
      <formula1>$L$7:$L$9</formula1>
    </dataValidation>
  </dataValidations>
  <pageMargins left="0.7" right="0.7" top="0.75" bottom="0.75" header="0.3" footer="0.3"/>
  <pageSetup paperSize="9" orientation="portrait" horizontalDpi="200" verticalDpi="200"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7" tint="0.79998168889431442"/>
  </sheetPr>
  <dimension ref="C1:R40"/>
  <sheetViews>
    <sheetView showGridLines="0" zoomScaleNormal="100" workbookViewId="0">
      <pane ySplit="21" topLeftCell="A22" activePane="bottomLeft" state="frozen"/>
      <selection activeCell="A22" sqref="A22"/>
      <selection pane="bottomLeft" activeCell="H22" sqref="H22"/>
    </sheetView>
  </sheetViews>
  <sheetFormatPr defaultColWidth="28" defaultRowHeight="12" x14ac:dyDescent="0.2"/>
  <cols>
    <col min="1" max="2" width="2.7109375" customWidth="1"/>
    <col min="3" max="3" width="15.7109375" customWidth="1"/>
    <col min="4" max="4" width="49.7109375" customWidth="1"/>
    <col min="5" max="5" width="17.140625" customWidth="1"/>
    <col min="6" max="6" width="25.85546875" customWidth="1"/>
    <col min="7" max="7" width="2.7109375" customWidth="1"/>
    <col min="8" max="8" width="15.7109375" customWidth="1"/>
    <col min="9" max="9" width="15.7109375" style="179" customWidth="1"/>
    <col min="10" max="10" width="15.7109375" customWidth="1"/>
    <col min="11" max="11" width="2.7109375" customWidth="1"/>
    <col min="12" max="12" width="15.7109375" customWidth="1"/>
    <col min="13" max="13" width="15.5703125" customWidth="1"/>
    <col min="14" max="14" width="18" customWidth="1"/>
    <col min="15" max="16" width="15.7109375" customWidth="1"/>
    <col min="17" max="17" width="20.140625" customWidth="1"/>
  </cols>
  <sheetData>
    <row r="1" spans="3:9" x14ac:dyDescent="0.2">
      <c r="E1" s="27"/>
    </row>
    <row r="2" spans="3:9" x14ac:dyDescent="0.2">
      <c r="E2" s="27"/>
    </row>
    <row r="3" spans="3:9" ht="20.25" x14ac:dyDescent="0.3">
      <c r="C3" s="50" t="s">
        <v>201</v>
      </c>
    </row>
    <row r="6" spans="3:9" x14ac:dyDescent="0.2">
      <c r="C6" s="89" t="str">
        <f ca="1">"Consideration must be given to the principles regarding asset exclusions presented on the '"&amp;MID(CELL("filename",'Asset exclusions'!A1),FIND("]",CELL("filename",'Asset exclusions'!A1))+1,255)&amp;"' worksheet before they are entered into the register."</f>
        <v>Consideration must be given to the principles regarding asset exclusions presented on the 'Asset exclusions' worksheet before they are entered into the register.</v>
      </c>
      <c r="I6" s="180"/>
    </row>
    <row r="7" spans="3:9" x14ac:dyDescent="0.2">
      <c r="C7" s="104" t="str">
        <f ca="1">"Hyperlink to the '"&amp;MID(CELL("filename",'Asset exclusions'!A1),FIND("]",CELL("filename",'Asset exclusions'!A1))+1,255)&amp;"' worksheet:"</f>
        <v>Hyperlink to the 'Asset exclusions' worksheet:</v>
      </c>
      <c r="E7" s="134" t="s">
        <v>187</v>
      </c>
      <c r="I7" s="180"/>
    </row>
    <row r="8" spans="3:9" x14ac:dyDescent="0.2">
      <c r="C8" s="104"/>
      <c r="E8" s="134"/>
      <c r="I8" s="180"/>
    </row>
    <row r="9" spans="3:9" x14ac:dyDescent="0.2">
      <c r="C9" s="104" t="s">
        <v>242</v>
      </c>
      <c r="E9" s="134"/>
      <c r="I9" s="180"/>
    </row>
    <row r="10" spans="3:9" x14ac:dyDescent="0.2">
      <c r="C10" s="104" t="s">
        <v>245</v>
      </c>
      <c r="E10" s="134"/>
      <c r="I10" s="180"/>
    </row>
    <row r="11" spans="3:9" x14ac:dyDescent="0.2">
      <c r="C11" s="104" t="s">
        <v>244</v>
      </c>
      <c r="E11" s="134"/>
      <c r="I11" s="180"/>
    </row>
    <row r="12" spans="3:9" x14ac:dyDescent="0.2">
      <c r="C12" s="104" t="s">
        <v>243</v>
      </c>
      <c r="E12" s="134"/>
      <c r="I12" s="180"/>
    </row>
    <row r="13" spans="3:9" x14ac:dyDescent="0.2">
      <c r="H13" s="27"/>
      <c r="I13" s="180"/>
    </row>
    <row r="14" spans="3:9" x14ac:dyDescent="0.2">
      <c r="C14" s="6" t="s">
        <v>54</v>
      </c>
      <c r="H14" s="27"/>
      <c r="I14" s="180"/>
    </row>
    <row r="15" spans="3:9" x14ac:dyDescent="0.2">
      <c r="C15" s="57" t="s">
        <v>58</v>
      </c>
      <c r="E15" s="82">
        <f>'General inputs'!$H$23</f>
        <v>25569</v>
      </c>
      <c r="H15" s="27"/>
      <c r="I15" s="180"/>
    </row>
    <row r="16" spans="3:9" x14ac:dyDescent="0.2">
      <c r="C16" s="57" t="s">
        <v>59</v>
      </c>
      <c r="E16" s="83">
        <f>'General inputs'!$H$24</f>
        <v>35064</v>
      </c>
      <c r="H16" s="27"/>
      <c r="I16" s="180"/>
    </row>
    <row r="17" spans="3:18" x14ac:dyDescent="0.2">
      <c r="I17" s="180"/>
      <c r="J17" s="224">
        <v>0.24810399999999999</v>
      </c>
    </row>
    <row r="18" spans="3:18" ht="15.75" x14ac:dyDescent="0.25">
      <c r="C18" s="2" t="s">
        <v>207</v>
      </c>
      <c r="I18" s="180"/>
    </row>
    <row r="19" spans="3:18" x14ac:dyDescent="0.2">
      <c r="I19" s="180"/>
    </row>
    <row r="20" spans="3:18" x14ac:dyDescent="0.2">
      <c r="C20" s="6" t="s">
        <v>16</v>
      </c>
      <c r="H20" s="6" t="s">
        <v>17</v>
      </c>
      <c r="I20" s="181"/>
      <c r="L20" s="6" t="s">
        <v>18</v>
      </c>
      <c r="Q20" s="214" t="s">
        <v>276</v>
      </c>
    </row>
    <row r="21" spans="3:18" ht="48" x14ac:dyDescent="0.2">
      <c r="C21" s="142" t="s">
        <v>13</v>
      </c>
      <c r="D21" s="24" t="s">
        <v>12</v>
      </c>
      <c r="E21" s="142" t="s">
        <v>14</v>
      </c>
      <c r="F21" s="24" t="s">
        <v>24</v>
      </c>
      <c r="H21" s="222" t="s">
        <v>30</v>
      </c>
      <c r="I21" s="182" t="s">
        <v>90</v>
      </c>
      <c r="J21" s="142" t="s">
        <v>88</v>
      </c>
      <c r="L21" s="142" t="s">
        <v>89</v>
      </c>
      <c r="M21" s="142" t="s">
        <v>115</v>
      </c>
      <c r="N21" s="142" t="str">
        <f>"MEERA value per unit/measure of length (B) 
("&amp;'General inputs'!$H$42&amp;" as at 1 July "&amp;LEFT('General inputs'!$I$40,4)&amp;")"</f>
        <v>MEERA value per unit/measure of length (B) 
($ as at 1 July 2020)</v>
      </c>
      <c r="O21" s="142" t="str">
        <f>"Total MEERA value (A x B)
("&amp;'General inputs'!$H$42&amp;", $"&amp;'General inputs'!$I$40&amp;")"</f>
        <v>Total MEERA value (A x B)
($, $2020-21)</v>
      </c>
      <c r="P21" s="24" t="str">
        <f>"MEERA value to be recovered via DSP ("&amp;'General inputs'!$H$42&amp;", $"&amp;'General inputs'!$I$40&amp;")"</f>
        <v>MEERA value to be recovered via DSP ($, $2020-21)</v>
      </c>
      <c r="Q21" s="24" t="str">
        <f>"PV MEERA value to be recovered via DSP ("&amp;'General inputs'!$H$42&amp;", $"&amp;'General inputs'!$I$40&amp;")"</f>
        <v>PV MEERA value to be recovered via DSP ($, $2020-21)</v>
      </c>
    </row>
    <row r="22" spans="3:18" x14ac:dyDescent="0.2">
      <c r="C22" s="158"/>
      <c r="D22" s="165"/>
      <c r="E22" s="162"/>
      <c r="F22" s="163" t="str">
        <f>IF(E22="","-",IF(OR(E22&lt;$E$15,E22&gt;$E$16),"ERROR - date outside of range","Date check - OK"))</f>
        <v>-</v>
      </c>
      <c r="G22" s="68"/>
      <c r="H22" s="162"/>
      <c r="I22" s="173"/>
      <c r="J22" s="168" t="str">
        <f>IFERROR(MIN('MP Calculations'!$E$30/I22,1),"-")</f>
        <v>-</v>
      </c>
      <c r="K22" s="68"/>
      <c r="L22" s="158"/>
      <c r="M22" s="183"/>
      <c r="N22" s="183"/>
      <c r="O22" s="186" t="str">
        <f>IF(N22="","-",L22*N22)</f>
        <v>-</v>
      </c>
      <c r="P22" s="186" t="str">
        <f t="shared" ref="P22" si="0">IF(O22="-","-",IF(OR(E22&lt;$E$15,E22&gt;$E$16),0,O22*J22))</f>
        <v>-</v>
      </c>
      <c r="Q22" s="215">
        <f>IF(P22="-",0,P22/(1+'General inputs'!$H$30)^'MP Calculations'!$C$40)</f>
        <v>0</v>
      </c>
      <c r="R22" s="201"/>
    </row>
    <row r="23" spans="3:18" x14ac:dyDescent="0.2">
      <c r="C23" s="159"/>
      <c r="D23" s="165"/>
      <c r="E23" s="162"/>
      <c r="F23" s="166" t="str">
        <f t="shared" ref="F23:F29" si="1">IF(E23="","-",IF(OR(E23&lt;$E$15,E23&gt;$E$16),"ERROR - date outside of range","Date check - OK"))</f>
        <v>-</v>
      </c>
      <c r="G23" s="68"/>
      <c r="H23" s="162"/>
      <c r="I23" s="173"/>
      <c r="J23" s="168" t="str">
        <f>IFERROR(MIN('MP Calculations'!$E$30/I23,1),"-")</f>
        <v>-</v>
      </c>
      <c r="K23" s="68"/>
      <c r="L23" s="159"/>
      <c r="M23" s="184"/>
      <c r="N23" s="184"/>
      <c r="O23" s="186" t="str">
        <f t="shared" ref="O23:O29" si="2">IF(N23="","-",L23*N23)</f>
        <v>-</v>
      </c>
      <c r="P23" s="186" t="str">
        <f t="shared" ref="P23:P29" si="3">IF(O23="-","-",IF(OR(E23&lt;$E$15,E23&gt;$E$16),0,O23*J23))</f>
        <v>-</v>
      </c>
      <c r="Q23" s="215">
        <f>IF(P23="-",0,P23/(1+'General inputs'!$H$30)^'MP Calculations'!$C$40)</f>
        <v>0</v>
      </c>
      <c r="R23" s="201"/>
    </row>
    <row r="24" spans="3:18" x14ac:dyDescent="0.2">
      <c r="C24" s="159"/>
      <c r="D24" s="165"/>
      <c r="E24" s="162"/>
      <c r="F24" s="166" t="str">
        <f t="shared" si="1"/>
        <v>-</v>
      </c>
      <c r="G24" s="68"/>
      <c r="H24" s="162"/>
      <c r="I24" s="173"/>
      <c r="J24" s="168" t="str">
        <f>IFERROR(MIN('MP Calculations'!$E$30/I24,1),"-")</f>
        <v>-</v>
      </c>
      <c r="K24" s="12"/>
      <c r="L24" s="159"/>
      <c r="M24" s="187"/>
      <c r="N24" s="187"/>
      <c r="O24" s="186" t="str">
        <f t="shared" si="2"/>
        <v>-</v>
      </c>
      <c r="P24" s="186" t="str">
        <f t="shared" si="3"/>
        <v>-</v>
      </c>
      <c r="Q24" s="215">
        <f>IF(P24="-",0,P24/(1+'General inputs'!$H$30)^'MP Calculations'!$C$40)</f>
        <v>0</v>
      </c>
      <c r="R24" s="201"/>
    </row>
    <row r="25" spans="3:18" x14ac:dyDescent="0.2">
      <c r="C25" s="159"/>
      <c r="D25" s="165"/>
      <c r="E25" s="162"/>
      <c r="F25" s="166" t="str">
        <f t="shared" si="1"/>
        <v>-</v>
      </c>
      <c r="G25" s="68"/>
      <c r="H25" s="162"/>
      <c r="I25" s="173"/>
      <c r="J25" s="168" t="str">
        <f>IFERROR(MIN('MP Calculations'!$E$30/I25,1),"-")</f>
        <v>-</v>
      </c>
      <c r="K25" s="12"/>
      <c r="L25" s="159"/>
      <c r="M25" s="187"/>
      <c r="N25" s="187"/>
      <c r="O25" s="186" t="str">
        <f t="shared" si="2"/>
        <v>-</v>
      </c>
      <c r="P25" s="186" t="str">
        <f t="shared" si="3"/>
        <v>-</v>
      </c>
      <c r="Q25" s="215">
        <f>IF(P25="-",0,P25/(1+'General inputs'!$H$30)^'MP Calculations'!$C$40)</f>
        <v>0</v>
      </c>
      <c r="R25" s="201"/>
    </row>
    <row r="26" spans="3:18" x14ac:dyDescent="0.2">
      <c r="C26" s="159"/>
      <c r="D26" s="165"/>
      <c r="E26" s="162"/>
      <c r="F26" s="166" t="str">
        <f t="shared" si="1"/>
        <v>-</v>
      </c>
      <c r="G26" s="68"/>
      <c r="H26" s="162"/>
      <c r="I26" s="173"/>
      <c r="J26" s="168" t="str">
        <f>IFERROR(MIN('MP Calculations'!$E$30/I26,1),"-")</f>
        <v>-</v>
      </c>
      <c r="K26" s="12"/>
      <c r="L26" s="159"/>
      <c r="M26" s="187"/>
      <c r="N26" s="187"/>
      <c r="O26" s="186" t="str">
        <f t="shared" si="2"/>
        <v>-</v>
      </c>
      <c r="P26" s="186" t="str">
        <f t="shared" si="3"/>
        <v>-</v>
      </c>
      <c r="Q26" s="215">
        <f>IF(P26="-",0,P26/(1+'General inputs'!$H$30)^'MP Calculations'!$C$40)</f>
        <v>0</v>
      </c>
      <c r="R26" s="201"/>
    </row>
    <row r="27" spans="3:18" x14ac:dyDescent="0.2">
      <c r="C27" s="159"/>
      <c r="D27" s="165"/>
      <c r="E27" s="162"/>
      <c r="F27" s="166" t="str">
        <f t="shared" si="1"/>
        <v>-</v>
      </c>
      <c r="G27" s="68"/>
      <c r="H27" s="162"/>
      <c r="I27" s="173"/>
      <c r="J27" s="168" t="str">
        <f>IFERROR(MIN('MP Calculations'!$E$30/I27,1),"-")</f>
        <v>-</v>
      </c>
      <c r="K27" s="12"/>
      <c r="L27" s="159"/>
      <c r="M27" s="187"/>
      <c r="N27" s="187"/>
      <c r="O27" s="186" t="str">
        <f t="shared" si="2"/>
        <v>-</v>
      </c>
      <c r="P27" s="186" t="str">
        <f t="shared" si="3"/>
        <v>-</v>
      </c>
      <c r="Q27" s="215">
        <f>IF(P27="-",0,P27/(1+'General inputs'!$H$30)^'MP Calculations'!$C$40)</f>
        <v>0</v>
      </c>
      <c r="R27" s="201"/>
    </row>
    <row r="28" spans="3:18" x14ac:dyDescent="0.2">
      <c r="C28" s="159"/>
      <c r="D28" s="165"/>
      <c r="E28" s="162"/>
      <c r="F28" s="166" t="str">
        <f t="shared" si="1"/>
        <v>-</v>
      </c>
      <c r="G28" s="68"/>
      <c r="H28" s="162"/>
      <c r="I28" s="173"/>
      <c r="J28" s="168" t="str">
        <f>IFERROR(MIN('MP Calculations'!$E$30/I28,1),"-")</f>
        <v>-</v>
      </c>
      <c r="K28" s="12"/>
      <c r="L28" s="159"/>
      <c r="M28" s="187"/>
      <c r="N28" s="187"/>
      <c r="O28" s="186" t="str">
        <f t="shared" si="2"/>
        <v>-</v>
      </c>
      <c r="P28" s="186" t="str">
        <f t="shared" si="3"/>
        <v>-</v>
      </c>
      <c r="Q28" s="215">
        <f>IF(P28="-",0,P28/(1+'General inputs'!$H$30)^'MP Calculations'!$C$40)</f>
        <v>0</v>
      </c>
      <c r="R28" s="201"/>
    </row>
    <row r="29" spans="3:18" x14ac:dyDescent="0.2">
      <c r="C29" s="159"/>
      <c r="D29" s="165"/>
      <c r="E29" s="162"/>
      <c r="F29" s="166" t="str">
        <f t="shared" si="1"/>
        <v>-</v>
      </c>
      <c r="G29" s="68"/>
      <c r="H29" s="162"/>
      <c r="I29" s="173"/>
      <c r="J29" s="168" t="str">
        <f>IFERROR(MIN('MP Calculations'!$E$30/I29,1),"-")</f>
        <v>-</v>
      </c>
      <c r="K29" s="12"/>
      <c r="L29" s="159"/>
      <c r="M29" s="187"/>
      <c r="N29" s="187"/>
      <c r="O29" s="186" t="str">
        <f t="shared" si="2"/>
        <v>-</v>
      </c>
      <c r="P29" s="186" t="str">
        <f t="shared" si="3"/>
        <v>-</v>
      </c>
      <c r="Q29" s="215">
        <f>IF(P29="-",0,P29/(1+'General inputs'!$H$30)^'MP Calculations'!$C$40)</f>
        <v>0</v>
      </c>
      <c r="R29" s="201"/>
    </row>
    <row r="30" spans="3:18" x14ac:dyDescent="0.2">
      <c r="C30" s="159"/>
      <c r="D30" s="165"/>
      <c r="E30" s="162"/>
      <c r="F30" s="166" t="str">
        <f t="shared" ref="F30:F36" si="4">IF(E30="","-",IF(OR(E30&lt;$E$15,E30&gt;$E$16),"ERROR - date outside of range","Date check - OK"))</f>
        <v>-</v>
      </c>
      <c r="G30" s="68"/>
      <c r="H30" s="162"/>
      <c r="I30" s="173"/>
      <c r="J30" s="168" t="str">
        <f>IFERROR(MIN('MP Calculations'!$E$30/I30,1),"-")</f>
        <v>-</v>
      </c>
      <c r="K30" s="12"/>
      <c r="L30" s="159"/>
      <c r="M30" s="187"/>
      <c r="N30" s="187"/>
      <c r="O30" s="186" t="str">
        <f t="shared" ref="O30:O36" si="5">IF(N30="","-",L30*N30)</f>
        <v>-</v>
      </c>
      <c r="P30" s="186" t="str">
        <f t="shared" ref="P30:P36" si="6">IF(O30="-","-",IF(OR(E30&lt;$E$15,E30&gt;$E$16),0,O30*J30))</f>
        <v>-</v>
      </c>
      <c r="Q30" s="215">
        <f>IF(P30="-",0,P30/(1+'General inputs'!$H$30)^'MP Calculations'!$C$40)</f>
        <v>0</v>
      </c>
    </row>
    <row r="31" spans="3:18" x14ac:dyDescent="0.2">
      <c r="C31" s="159"/>
      <c r="D31" s="165"/>
      <c r="E31" s="162"/>
      <c r="F31" s="166" t="str">
        <f t="shared" si="4"/>
        <v>-</v>
      </c>
      <c r="G31" s="68"/>
      <c r="H31" s="162"/>
      <c r="I31" s="173"/>
      <c r="J31" s="168" t="str">
        <f>IFERROR(MIN('MP Calculations'!$E$30/I31,1),"-")</f>
        <v>-</v>
      </c>
      <c r="K31" s="12"/>
      <c r="L31" s="159"/>
      <c r="M31" s="187"/>
      <c r="N31" s="187"/>
      <c r="O31" s="186" t="str">
        <f t="shared" si="5"/>
        <v>-</v>
      </c>
      <c r="P31" s="186" t="str">
        <f t="shared" si="6"/>
        <v>-</v>
      </c>
      <c r="Q31" s="215">
        <f>IF(P31="-",0,P31/(1+'General inputs'!$H$30)^'MP Calculations'!$C$40)</f>
        <v>0</v>
      </c>
    </row>
    <row r="32" spans="3:18" x14ac:dyDescent="0.2">
      <c r="C32" s="159"/>
      <c r="D32" s="165"/>
      <c r="E32" s="162"/>
      <c r="F32" s="166" t="str">
        <f t="shared" si="4"/>
        <v>-</v>
      </c>
      <c r="G32" s="68"/>
      <c r="H32" s="162"/>
      <c r="I32" s="173"/>
      <c r="J32" s="168" t="str">
        <f>IFERROR(MIN('MP Calculations'!$E$30/I32,1),"-")</f>
        <v>-</v>
      </c>
      <c r="K32" s="12"/>
      <c r="L32" s="159"/>
      <c r="M32" s="187"/>
      <c r="N32" s="187"/>
      <c r="O32" s="186" t="str">
        <f t="shared" si="5"/>
        <v>-</v>
      </c>
      <c r="P32" s="186" t="str">
        <f t="shared" si="6"/>
        <v>-</v>
      </c>
      <c r="Q32" s="215">
        <f>IF(P32="-",0,P32/(1+'General inputs'!$H$30)^'MP Calculations'!$C$40)</f>
        <v>0</v>
      </c>
    </row>
    <row r="33" spans="3:17" x14ac:dyDescent="0.2">
      <c r="C33" s="159"/>
      <c r="D33" s="165"/>
      <c r="E33" s="162"/>
      <c r="F33" s="166" t="str">
        <f t="shared" si="4"/>
        <v>-</v>
      </c>
      <c r="G33" s="68"/>
      <c r="H33" s="162"/>
      <c r="I33" s="173"/>
      <c r="J33" s="168" t="str">
        <f>IFERROR(MIN('MP Calculations'!$E$30/I33,1),"-")</f>
        <v>-</v>
      </c>
      <c r="K33" s="12"/>
      <c r="L33" s="159"/>
      <c r="M33" s="187"/>
      <c r="N33" s="187"/>
      <c r="O33" s="186" t="str">
        <f t="shared" si="5"/>
        <v>-</v>
      </c>
      <c r="P33" s="186" t="str">
        <f t="shared" si="6"/>
        <v>-</v>
      </c>
      <c r="Q33" s="215">
        <f>IF(P33="-",0,P33/(1+'General inputs'!$H$30)^'MP Calculations'!$C$40)</f>
        <v>0</v>
      </c>
    </row>
    <row r="34" spans="3:17" x14ac:dyDescent="0.2">
      <c r="C34" s="159"/>
      <c r="D34" s="165"/>
      <c r="E34" s="162"/>
      <c r="F34" s="166" t="str">
        <f t="shared" si="4"/>
        <v>-</v>
      </c>
      <c r="G34" s="68"/>
      <c r="H34" s="162"/>
      <c r="I34" s="173"/>
      <c r="J34" s="168" t="str">
        <f>IFERROR(MIN('MP Calculations'!$E$30/I34,1),"-")</f>
        <v>-</v>
      </c>
      <c r="K34" s="12"/>
      <c r="L34" s="159"/>
      <c r="M34" s="187"/>
      <c r="N34" s="187"/>
      <c r="O34" s="186" t="str">
        <f t="shared" si="5"/>
        <v>-</v>
      </c>
      <c r="P34" s="186" t="str">
        <f t="shared" si="6"/>
        <v>-</v>
      </c>
      <c r="Q34" s="215">
        <f>IF(P34="-",0,P34/(1+'General inputs'!$H$30)^'MP Calculations'!$C$40)</f>
        <v>0</v>
      </c>
    </row>
    <row r="35" spans="3:17" x14ac:dyDescent="0.2">
      <c r="C35" s="159"/>
      <c r="D35" s="165"/>
      <c r="E35" s="162"/>
      <c r="F35" s="166" t="str">
        <f t="shared" si="4"/>
        <v>-</v>
      </c>
      <c r="G35" s="68"/>
      <c r="H35" s="162"/>
      <c r="I35" s="173"/>
      <c r="J35" s="168" t="str">
        <f>IFERROR(MIN('MP Calculations'!$E$30/I35,1),"-")</f>
        <v>-</v>
      </c>
      <c r="K35" s="12"/>
      <c r="L35" s="159"/>
      <c r="M35" s="187"/>
      <c r="N35" s="187"/>
      <c r="O35" s="186" t="str">
        <f t="shared" si="5"/>
        <v>-</v>
      </c>
      <c r="P35" s="186" t="str">
        <f t="shared" si="6"/>
        <v>-</v>
      </c>
      <c r="Q35" s="215">
        <f>IF(P35="-",0,P35/(1+'General inputs'!$H$30)^'MP Calculations'!$C$40)</f>
        <v>0</v>
      </c>
    </row>
    <row r="36" spans="3:17" x14ac:dyDescent="0.2">
      <c r="C36" s="159"/>
      <c r="D36" s="165"/>
      <c r="E36" s="162"/>
      <c r="F36" s="166" t="str">
        <f t="shared" si="4"/>
        <v>-</v>
      </c>
      <c r="G36" s="68"/>
      <c r="H36" s="162"/>
      <c r="I36" s="173"/>
      <c r="J36" s="168" t="str">
        <f>IFERROR(MIN('MP Calculations'!$E$30/I36,1),"-")</f>
        <v>-</v>
      </c>
      <c r="K36" s="12"/>
      <c r="L36" s="159"/>
      <c r="M36" s="187"/>
      <c r="N36" s="187"/>
      <c r="O36" s="186" t="str">
        <f t="shared" si="5"/>
        <v>-</v>
      </c>
      <c r="P36" s="186" t="str">
        <f t="shared" si="6"/>
        <v>-</v>
      </c>
      <c r="Q36" s="215">
        <f>IF(P36="-",0,P36/(1+'General inputs'!$H$30)^'MP Calculations'!$C$40)</f>
        <v>0</v>
      </c>
    </row>
    <row r="37" spans="3:17" x14ac:dyDescent="0.2">
      <c r="C37" s="160"/>
      <c r="D37" s="211"/>
      <c r="E37" s="219"/>
      <c r="F37" s="170" t="str">
        <f t="shared" ref="F37" si="7">IF(E37="","-",IF(OR(E37&lt;$E$15,E37&gt;$E$16),"ERROR - date outside of range","Date check - OK"))</f>
        <v>-</v>
      </c>
      <c r="G37" s="217"/>
      <c r="H37" s="219"/>
      <c r="I37" s="207"/>
      <c r="J37" s="171" t="str">
        <f>IFERROR(MIN('MP Calculations'!$E$30/I37,1),"-")</f>
        <v>-</v>
      </c>
      <c r="K37" s="218"/>
      <c r="L37" s="160"/>
      <c r="M37" s="209"/>
      <c r="N37" s="209"/>
      <c r="O37" s="206" t="str">
        <f t="shared" ref="O37" si="8">IF(N37="","-",L37*N37)</f>
        <v>-</v>
      </c>
      <c r="P37" s="206" t="str">
        <f t="shared" ref="P37" si="9">IF(O37="-","-",IF(OR(E37&lt;$E$15,E37&gt;$E$16),0,O37*J37))</f>
        <v>-</v>
      </c>
      <c r="Q37" s="216">
        <f>IF(P37="-",0,P37/(1+'General inputs'!$H$30)^'MP Calculations'!$C$40)</f>
        <v>0</v>
      </c>
    </row>
    <row r="38" spans="3:17" x14ac:dyDescent="0.2">
      <c r="O38" s="6" t="s">
        <v>19</v>
      </c>
      <c r="P38" s="208">
        <f>SUM(P22:P37)</f>
        <v>0</v>
      </c>
      <c r="Q38" s="208">
        <f>SUM(Q22:Q37)</f>
        <v>0</v>
      </c>
    </row>
    <row r="40" spans="3:17" x14ac:dyDescent="0.2">
      <c r="P40" s="234" t="s">
        <v>278</v>
      </c>
      <c r="Q40" s="233" t="e">
        <f>Q38/J22</f>
        <v>#VALUE!</v>
      </c>
    </row>
  </sheetData>
  <conditionalFormatting sqref="F22:F37">
    <cfRule type="containsText" dxfId="5" priority="4" operator="containsText" text="ERROR">
      <formula>NOT(ISERROR(SEARCH("ERROR",F22)))</formula>
    </cfRule>
  </conditionalFormatting>
  <conditionalFormatting sqref="J22:J37">
    <cfRule type="cellIs" dxfId="4" priority="1" operator="equal">
      <formula>1</formula>
    </cfRule>
  </conditionalFormatting>
  <hyperlinks>
    <hyperlink ref="E7" location="'Asset exclusions'!A1" display="'Asset exclusions'!A1" xr:uid="{00000000-0004-0000-0500-000000000000}"/>
  </hyperlinks>
  <pageMargins left="0.7" right="0.7" top="0.75" bottom="0.75" header="0.3" footer="0.3"/>
  <pageSetup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7" tint="0.79998168889431442"/>
  </sheetPr>
  <dimension ref="C1:S2530"/>
  <sheetViews>
    <sheetView showGridLines="0" topLeftCell="D1" zoomScaleNormal="100" workbookViewId="0">
      <pane ySplit="21" topLeftCell="A244" activePane="bottomLeft" state="frozen"/>
      <selection activeCell="A22" sqref="A22"/>
      <selection pane="bottomLeft" activeCell="I247" sqref="I247"/>
    </sheetView>
  </sheetViews>
  <sheetFormatPr defaultRowHeight="12" x14ac:dyDescent="0.2"/>
  <cols>
    <col min="1" max="2" width="2.7109375" customWidth="1"/>
    <col min="3" max="3" width="15.7109375" customWidth="1"/>
    <col min="4" max="4" width="49.7109375" customWidth="1"/>
    <col min="5" max="5" width="15.7109375" customWidth="1"/>
    <col min="6" max="6" width="25.85546875" bestFit="1" customWidth="1"/>
    <col min="7" max="7" width="2.7109375" customWidth="1"/>
    <col min="8" max="10" width="15.7109375" customWidth="1"/>
    <col min="11" max="11" width="2.7109375" customWidth="1"/>
    <col min="12" max="13" width="15.7109375" customWidth="1"/>
    <col min="14" max="14" width="18" customWidth="1"/>
    <col min="15" max="17" width="15.7109375" customWidth="1"/>
    <col min="18" max="18" width="16.5703125" customWidth="1"/>
    <col min="19" max="19" width="10" bestFit="1" customWidth="1"/>
  </cols>
  <sheetData>
    <row r="1" spans="3:5" x14ac:dyDescent="0.2">
      <c r="E1" s="27"/>
    </row>
    <row r="2" spans="3:5" x14ac:dyDescent="0.2">
      <c r="E2" s="27"/>
    </row>
    <row r="3" spans="3:5" ht="20.25" x14ac:dyDescent="0.3">
      <c r="C3" s="50" t="s">
        <v>202</v>
      </c>
    </row>
    <row r="5" spans="3:5" x14ac:dyDescent="0.2">
      <c r="D5" s="27"/>
    </row>
    <row r="6" spans="3:5" ht="12" customHeight="1" x14ac:dyDescent="0.2">
      <c r="C6" s="89" t="str">
        <f ca="1">"Consideration must be given to the principles regarding asset exclusions presented on the '"&amp;MID(CELL("filename",'Asset exclusions'!A1),FIND("]",CELL("filename",'Asset exclusions'!A1))+1,255)&amp;"' worksheet before they are entered into the register."</f>
        <v>Consideration must be given to the principles regarding asset exclusions presented on the 'Asset exclusions' worksheet before they are entered into the register.</v>
      </c>
    </row>
    <row r="7" spans="3:5" x14ac:dyDescent="0.2">
      <c r="C7" s="104" t="str">
        <f ca="1">"Hyperlink to the '"&amp;MID(CELL("filename",'Asset exclusions'!A1),FIND("]",CELL("filename",'Asset exclusions'!A1))+1,255)&amp;"' worksheet:"</f>
        <v>Hyperlink to the 'Asset exclusions' worksheet:</v>
      </c>
      <c r="E7" s="134" t="s">
        <v>187</v>
      </c>
    </row>
    <row r="8" spans="3:5" x14ac:dyDescent="0.2">
      <c r="C8" s="104"/>
      <c r="E8" s="134"/>
    </row>
    <row r="9" spans="3:5" x14ac:dyDescent="0.2">
      <c r="C9" s="104" t="s">
        <v>242</v>
      </c>
      <c r="E9" s="134"/>
    </row>
    <row r="10" spans="3:5" x14ac:dyDescent="0.2">
      <c r="C10" s="104" t="s">
        <v>245</v>
      </c>
      <c r="E10" s="134"/>
    </row>
    <row r="11" spans="3:5" x14ac:dyDescent="0.2">
      <c r="C11" s="104" t="s">
        <v>244</v>
      </c>
      <c r="E11" s="134"/>
    </row>
    <row r="12" spans="3:5" x14ac:dyDescent="0.2">
      <c r="C12" s="104" t="s">
        <v>243</v>
      </c>
      <c r="E12" s="134"/>
    </row>
    <row r="14" spans="3:5" x14ac:dyDescent="0.2">
      <c r="C14" s="6" t="s">
        <v>54</v>
      </c>
    </row>
    <row r="15" spans="3:5" x14ac:dyDescent="0.2">
      <c r="C15" s="57" t="s">
        <v>58</v>
      </c>
      <c r="E15" s="82">
        <f>'General inputs'!$H$24+1</f>
        <v>35065</v>
      </c>
    </row>
    <row r="16" spans="3:5" x14ac:dyDescent="0.2">
      <c r="C16" s="57" t="s">
        <v>59</v>
      </c>
      <c r="E16" s="83">
        <f>'General inputs'!$H$18</f>
        <v>44742</v>
      </c>
    </row>
    <row r="18" spans="3:19" ht="15.75" x14ac:dyDescent="0.25">
      <c r="C18" s="2" t="s">
        <v>208</v>
      </c>
    </row>
    <row r="20" spans="3:19" x14ac:dyDescent="0.2">
      <c r="C20" s="6" t="s">
        <v>16</v>
      </c>
      <c r="H20" s="6" t="s">
        <v>17</v>
      </c>
      <c r="L20" s="6" t="s">
        <v>18</v>
      </c>
      <c r="M20" s="6"/>
      <c r="Q20" s="237" t="s">
        <v>276</v>
      </c>
    </row>
    <row r="21" spans="3:19" ht="48" x14ac:dyDescent="0.2">
      <c r="C21" s="24" t="s">
        <v>13</v>
      </c>
      <c r="D21" s="24" t="s">
        <v>12</v>
      </c>
      <c r="E21" s="24" t="s">
        <v>14</v>
      </c>
      <c r="F21" s="24" t="s">
        <v>25</v>
      </c>
      <c r="H21" s="24" t="s">
        <v>30</v>
      </c>
      <c r="I21" s="24" t="s">
        <v>90</v>
      </c>
      <c r="J21" s="24" t="s">
        <v>88</v>
      </c>
      <c r="L21" s="24" t="s">
        <v>89</v>
      </c>
      <c r="M21" s="24" t="s">
        <v>115</v>
      </c>
      <c r="N21" s="24" t="str">
        <f>"MEERA value per unit/measure of length (B) 
("&amp;'General inputs'!$H$42&amp;" as at 1 July "&amp;LEFT('General inputs'!$I$40,4)&amp;")"</f>
        <v>MEERA value per unit/measure of length (B) 
($ as at 1 July 2020)</v>
      </c>
      <c r="O21" s="24" t="str">
        <f>"Total MEERA value (A x B)
("&amp;'General inputs'!$H$42&amp;", $"&amp;'General inputs'!$I$40&amp;")"</f>
        <v>Total MEERA value (A x B)
($, $2020-21)</v>
      </c>
      <c r="P21" s="24" t="str">
        <f>"MEERA value to be recovered via DSP ("&amp;'General inputs'!$H$42&amp;", $"&amp;'General inputs'!$I$40&amp;")"</f>
        <v>MEERA value to be recovered via DSP ($, $2020-21)</v>
      </c>
      <c r="Q21" s="24" t="str">
        <f>"PV MEERA value to be recovered via DSP ("&amp;'General inputs'!$H$42&amp;", $"&amp;'General inputs'!$I$40&amp;")"</f>
        <v>PV MEERA value to be recovered via DSP ($, $2020-21)</v>
      </c>
    </row>
    <row r="22" spans="3:19" x14ac:dyDescent="0.2">
      <c r="C22" s="159"/>
      <c r="D22" s="165" t="s">
        <v>281</v>
      </c>
      <c r="E22" s="161">
        <v>37438</v>
      </c>
      <c r="F22" s="172" t="str">
        <f t="shared" ref="F22:F85" si="0">IF(E22="","-",IF(OR(E22&lt;$E$15,E22&gt;$E$16),"ERROR - date outside of range",IF(MONTH(E22)&gt;=7,YEAR(E22)&amp;"-"&amp;IF(YEAR(E22)=1999,"00",IF(AND(YEAR(E22)&gt;=2000,YEAR(E22)&lt;2009),"0","")&amp;RIGHT(YEAR(E22),2)+1),RIGHT(YEAR(E22),4)-1&amp;"-"&amp;RIGHT(YEAR(E22),2))))</f>
        <v>2002-03</v>
      </c>
      <c r="G22" s="68"/>
      <c r="H22" s="167" t="s">
        <v>279</v>
      </c>
      <c r="I22" s="173">
        <v>3394.6336972305298</v>
      </c>
      <c r="J22" s="168">
        <f>IFERROR(MIN('MP Calculations'!$E$30/I22,1),"-")</f>
        <v>0.95120195143206276</v>
      </c>
      <c r="K22" s="12"/>
      <c r="L22" s="159">
        <v>1</v>
      </c>
      <c r="M22" s="159" t="s">
        <v>402</v>
      </c>
      <c r="N22" s="159">
        <v>354701.74</v>
      </c>
      <c r="O22" s="185">
        <f t="shared" ref="O22:O85" si="1">IF(N22="","-",L22*N22)</f>
        <v>354701.74</v>
      </c>
      <c r="P22" s="215">
        <f t="shared" ref="P22" si="2">IF(O22="-","-",IF(OR(E22&lt;$E$15,E22&gt;$E$16),0,O22*J22))</f>
        <v>337392.98726434814</v>
      </c>
      <c r="Q22" s="215" cm="1">
        <f t="array" ref="Q22">IF(P22="-",0,P22/(1+'General inputs'!$H$32)^IFERROR(INDEX('MP Calculations'!$C$40:$C$130,MATCH(F22,'MP Calculations'!$D$40:$D$130,0),0),-1))</f>
        <v>768228.52838428481</v>
      </c>
      <c r="R22" s="201"/>
      <c r="S22" s="200"/>
    </row>
    <row r="23" spans="3:19" x14ac:dyDescent="0.2">
      <c r="C23" s="159"/>
      <c r="D23" s="165" t="s">
        <v>282</v>
      </c>
      <c r="E23" s="161">
        <v>37438</v>
      </c>
      <c r="F23" s="172" t="str">
        <f t="shared" si="0"/>
        <v>2002-03</v>
      </c>
      <c r="G23" s="68"/>
      <c r="H23" s="167" t="s">
        <v>279</v>
      </c>
      <c r="I23" s="173">
        <v>3394.6336972305298</v>
      </c>
      <c r="J23" s="168">
        <f>IFERROR(MIN('MP Calculations'!$E$30/I23,1),"-")</f>
        <v>0.95120195143206276</v>
      </c>
      <c r="K23" s="12"/>
      <c r="L23" s="159">
        <v>1</v>
      </c>
      <c r="M23" s="159" t="s">
        <v>402</v>
      </c>
      <c r="N23" s="159">
        <v>234106.94</v>
      </c>
      <c r="O23" s="185">
        <f t="shared" si="1"/>
        <v>234106.94</v>
      </c>
      <c r="P23" s="215">
        <f t="shared" ref="P23:P86" si="3">IF(O23="-","-",IF(OR(E23&lt;$E$15,E23&gt;$E$16),0,O23*J23))</f>
        <v>222682.97817178883</v>
      </c>
      <c r="Q23" s="215" cm="1">
        <f t="array" ref="Q23">IF(P23="-",0,P23/(1+'General inputs'!$H$32)^IFERROR(INDEX('MP Calculations'!$C$40:$C$130,MATCH(F23,'MP Calculations'!$D$40:$D$130,0),0),-1))</f>
        <v>507039.04074659478</v>
      </c>
    </row>
    <row r="24" spans="3:19" x14ac:dyDescent="0.2">
      <c r="C24" s="159"/>
      <c r="D24" s="165" t="s">
        <v>283</v>
      </c>
      <c r="E24" s="161">
        <v>37438</v>
      </c>
      <c r="F24" s="172" t="str">
        <f t="shared" si="0"/>
        <v>2002-03</v>
      </c>
      <c r="G24" s="68"/>
      <c r="H24" s="167" t="s">
        <v>279</v>
      </c>
      <c r="I24" s="173">
        <v>3394.6336972305298</v>
      </c>
      <c r="J24" s="168">
        <f>IFERROR(MIN('MP Calculations'!$E$30/I24,1),"-")</f>
        <v>0.95120195143206276</v>
      </c>
      <c r="K24" s="12"/>
      <c r="L24" s="159">
        <v>1</v>
      </c>
      <c r="M24" s="159" t="s">
        <v>402</v>
      </c>
      <c r="N24" s="159">
        <v>59995.28</v>
      </c>
      <c r="O24" s="185">
        <f t="shared" si="1"/>
        <v>59995.28</v>
      </c>
      <c r="P24" s="215">
        <f t="shared" si="3"/>
        <v>57067.627412713002</v>
      </c>
      <c r="Q24" s="215" cm="1">
        <f t="array" ref="Q24">IF(P24="-",0,P24/(1+'General inputs'!$H$32)^IFERROR(INDEX('MP Calculations'!$C$40:$C$130,MATCH(F24,'MP Calculations'!$D$40:$D$130,0),0),-1))</f>
        <v>129940.39912068972</v>
      </c>
    </row>
    <row r="25" spans="3:19" x14ac:dyDescent="0.2">
      <c r="C25" s="159"/>
      <c r="D25" s="165" t="s">
        <v>284</v>
      </c>
      <c r="E25" s="161">
        <v>37438</v>
      </c>
      <c r="F25" s="172" t="str">
        <f t="shared" si="0"/>
        <v>2002-03</v>
      </c>
      <c r="G25" s="68"/>
      <c r="H25" s="167" t="s">
        <v>279</v>
      </c>
      <c r="I25" s="173">
        <v>3394.6336972305298</v>
      </c>
      <c r="J25" s="168">
        <f>IFERROR(MIN('MP Calculations'!$E$30/I25,1),"-")</f>
        <v>0.95120195143206276</v>
      </c>
      <c r="K25" s="12"/>
      <c r="L25" s="159">
        <v>1</v>
      </c>
      <c r="M25" s="159" t="s">
        <v>402</v>
      </c>
      <c r="N25" s="159">
        <v>405415.14</v>
      </c>
      <c r="O25" s="185">
        <f t="shared" si="1"/>
        <v>405415.14</v>
      </c>
      <c r="P25" s="215">
        <f t="shared" si="3"/>
        <v>385631.67230810295</v>
      </c>
      <c r="Q25" s="215" cm="1">
        <f t="array" ref="Q25">IF(P25="-",0,P25/(1+'General inputs'!$H$32)^IFERROR(INDEX('MP Calculations'!$C$40:$C$130,MATCH(F25,'MP Calculations'!$D$40:$D$130,0),0),-1))</f>
        <v>878065.82619783271</v>
      </c>
    </row>
    <row r="26" spans="3:19" x14ac:dyDescent="0.2">
      <c r="C26" s="159"/>
      <c r="D26" s="165" t="s">
        <v>285</v>
      </c>
      <c r="E26" s="161">
        <v>37438</v>
      </c>
      <c r="F26" s="172" t="str">
        <f t="shared" si="0"/>
        <v>2002-03</v>
      </c>
      <c r="G26" s="68"/>
      <c r="H26" s="167" t="s">
        <v>279</v>
      </c>
      <c r="I26" s="173">
        <v>3394.6336972305298</v>
      </c>
      <c r="J26" s="168">
        <f>IFERROR(MIN('MP Calculations'!$E$30/I26,1),"-")</f>
        <v>0.95120195143206276</v>
      </c>
      <c r="K26" s="12"/>
      <c r="L26" s="159">
        <v>1</v>
      </c>
      <c r="M26" s="159" t="s">
        <v>402</v>
      </c>
      <c r="N26" s="159">
        <v>123768.65</v>
      </c>
      <c r="O26" s="185">
        <f t="shared" si="1"/>
        <v>123768.65</v>
      </c>
      <c r="P26" s="215">
        <f t="shared" si="3"/>
        <v>117728.98140611197</v>
      </c>
      <c r="Q26" s="215" cm="1">
        <f t="array" ref="Q26">IF(P26="-",0,P26/(1+'General inputs'!$H$32)^IFERROR(INDEX('MP Calculations'!$C$40:$C$130,MATCH(F26,'MP Calculations'!$D$40:$D$130,0),0),-1))</f>
        <v>268063.55065980117</v>
      </c>
    </row>
    <row r="27" spans="3:19" x14ac:dyDescent="0.2">
      <c r="C27" s="159"/>
      <c r="D27" s="165" t="s">
        <v>286</v>
      </c>
      <c r="E27" s="161">
        <v>37438</v>
      </c>
      <c r="F27" s="172" t="str">
        <f t="shared" si="0"/>
        <v>2002-03</v>
      </c>
      <c r="G27" s="68"/>
      <c r="H27" s="167" t="s">
        <v>279</v>
      </c>
      <c r="I27" s="173">
        <v>3394.6336972305298</v>
      </c>
      <c r="J27" s="168">
        <f>IFERROR(MIN('MP Calculations'!$E$30/I27,1),"-")</f>
        <v>0.95120195143206276</v>
      </c>
      <c r="K27" s="12"/>
      <c r="L27" s="159">
        <v>1</v>
      </c>
      <c r="M27" s="159" t="s">
        <v>402</v>
      </c>
      <c r="N27" s="159">
        <v>12287.08</v>
      </c>
      <c r="O27" s="185">
        <f t="shared" si="1"/>
        <v>12287.08</v>
      </c>
      <c r="P27" s="215">
        <f t="shared" si="3"/>
        <v>11687.49447340187</v>
      </c>
      <c r="Q27" s="215" cm="1">
        <f t="array" ref="Q27">IF(P27="-",0,P27/(1+'General inputs'!$H$32)^IFERROR(INDEX('MP Calculations'!$C$40:$C$130,MATCH(F27,'MP Calculations'!$D$40:$D$130,0),0),-1))</f>
        <v>26611.894789520851</v>
      </c>
    </row>
    <row r="28" spans="3:19" x14ac:dyDescent="0.2">
      <c r="C28" s="159"/>
      <c r="D28" s="165" t="s">
        <v>287</v>
      </c>
      <c r="E28" s="161">
        <v>37438</v>
      </c>
      <c r="F28" s="172" t="str">
        <f t="shared" si="0"/>
        <v>2002-03</v>
      </c>
      <c r="G28" s="68"/>
      <c r="H28" s="167" t="s">
        <v>279</v>
      </c>
      <c r="I28" s="173">
        <v>3394.6336972305298</v>
      </c>
      <c r="J28" s="168">
        <f>IFERROR(MIN('MP Calculations'!$E$30/I28,1),"-")</f>
        <v>0.95120195143206276</v>
      </c>
      <c r="K28" s="12"/>
      <c r="L28" s="159">
        <v>1</v>
      </c>
      <c r="M28" s="159" t="s">
        <v>402</v>
      </c>
      <c r="N28" s="159">
        <v>354576.57</v>
      </c>
      <c r="O28" s="185">
        <f t="shared" si="1"/>
        <v>354576.57</v>
      </c>
      <c r="P28" s="215">
        <f t="shared" si="3"/>
        <v>337273.92531608744</v>
      </c>
      <c r="Q28" s="215" cm="1">
        <f t="array" ref="Q28">IF(P28="-",0,P28/(1+'General inputs'!$H$32)^IFERROR(INDEX('MP Calculations'!$C$40:$C$130,MATCH(F28,'MP Calculations'!$D$40:$D$130,0),0),-1))</f>
        <v>767957.4297285584</v>
      </c>
    </row>
    <row r="29" spans="3:19" x14ac:dyDescent="0.2">
      <c r="C29" s="159"/>
      <c r="D29" s="165" t="s">
        <v>288</v>
      </c>
      <c r="E29" s="161">
        <v>37438</v>
      </c>
      <c r="F29" s="172" t="str">
        <f t="shared" si="0"/>
        <v>2002-03</v>
      </c>
      <c r="G29" s="68"/>
      <c r="H29" s="167" t="s">
        <v>279</v>
      </c>
      <c r="I29" s="173">
        <v>3394.6336972305298</v>
      </c>
      <c r="J29" s="168">
        <f>IFERROR(MIN('MP Calculations'!$E$30/I29,1),"-")</f>
        <v>0.95120195143206276</v>
      </c>
      <c r="K29" s="12"/>
      <c r="L29" s="159">
        <v>1</v>
      </c>
      <c r="M29" s="159" t="s">
        <v>402</v>
      </c>
      <c r="N29" s="159">
        <v>116376.77</v>
      </c>
      <c r="O29" s="185">
        <f t="shared" si="1"/>
        <v>116376.77</v>
      </c>
      <c r="P29" s="215">
        <f t="shared" si="3"/>
        <v>110697.81072536034</v>
      </c>
      <c r="Q29" s="215" cm="1">
        <f t="array" ref="Q29">IF(P29="-",0,P29/(1+'General inputs'!$H$32)^IFERROR(INDEX('MP Calculations'!$C$40:$C$130,MATCH(F29,'MP Calculations'!$D$40:$D$130,0),0),-1))</f>
        <v>252053.89394260201</v>
      </c>
      <c r="R29" s="202"/>
    </row>
    <row r="30" spans="3:19" x14ac:dyDescent="0.2">
      <c r="C30" s="159"/>
      <c r="D30" s="165" t="s">
        <v>289</v>
      </c>
      <c r="E30" s="161">
        <v>37438</v>
      </c>
      <c r="F30" s="172" t="str">
        <f t="shared" si="0"/>
        <v>2002-03</v>
      </c>
      <c r="G30" s="68"/>
      <c r="H30" s="167" t="s">
        <v>279</v>
      </c>
      <c r="I30" s="173">
        <v>3394.6336972305298</v>
      </c>
      <c r="J30" s="168">
        <f>IFERROR(MIN('MP Calculations'!$E$30/I30,1),"-")</f>
        <v>0.95120195143206276</v>
      </c>
      <c r="K30" s="12"/>
      <c r="L30" s="159">
        <v>1</v>
      </c>
      <c r="M30" s="159" t="s">
        <v>402</v>
      </c>
      <c r="N30" s="159">
        <v>21892.080000000002</v>
      </c>
      <c r="O30" s="185">
        <f t="shared" si="1"/>
        <v>21892.080000000002</v>
      </c>
      <c r="P30" s="215">
        <f t="shared" si="3"/>
        <v>20823.789216906833</v>
      </c>
      <c r="Q30" s="215" cm="1">
        <f t="array" ref="Q30">IF(P30="-",0,P30/(1+'General inputs'!$H$32)^IFERROR(INDEX('MP Calculations'!$C$40:$C$130,MATCH(F30,'MP Calculations'!$D$40:$D$130,0),0),-1))</f>
        <v>47414.823512484138</v>
      </c>
    </row>
    <row r="31" spans="3:19" x14ac:dyDescent="0.2">
      <c r="C31" s="159"/>
      <c r="D31" s="165" t="s">
        <v>290</v>
      </c>
      <c r="E31" s="161">
        <v>37438</v>
      </c>
      <c r="F31" s="172" t="str">
        <f t="shared" si="0"/>
        <v>2002-03</v>
      </c>
      <c r="G31" s="68"/>
      <c r="H31" s="167" t="s">
        <v>279</v>
      </c>
      <c r="I31" s="173">
        <v>3394.6336972305298</v>
      </c>
      <c r="J31" s="168">
        <f>IFERROR(MIN('MP Calculations'!$E$30/I31,1),"-")</f>
        <v>0.95120195143206276</v>
      </c>
      <c r="K31" s="12"/>
      <c r="L31" s="159">
        <v>1</v>
      </c>
      <c r="M31" s="159" t="s">
        <v>402</v>
      </c>
      <c r="N31" s="159">
        <v>405414.86</v>
      </c>
      <c r="O31" s="185">
        <f t="shared" si="1"/>
        <v>405414.86</v>
      </c>
      <c r="P31" s="215">
        <f t="shared" si="3"/>
        <v>385631.40597155649</v>
      </c>
      <c r="Q31" s="215" cm="1">
        <f t="array" ref="Q31">IF(P31="-",0,P31/(1+'General inputs'!$H$32)^IFERROR(INDEX('MP Calculations'!$C$40:$C$130,MATCH(F31,'MP Calculations'!$D$40:$D$130,0),0),-1))</f>
        <v>878065.21976159699</v>
      </c>
    </row>
    <row r="32" spans="3:19" x14ac:dyDescent="0.2">
      <c r="C32" s="159"/>
      <c r="D32" s="165" t="s">
        <v>291</v>
      </c>
      <c r="E32" s="161">
        <v>37438</v>
      </c>
      <c r="F32" s="172" t="str">
        <f t="shared" si="0"/>
        <v>2002-03</v>
      </c>
      <c r="G32" s="68"/>
      <c r="H32" s="167" t="s">
        <v>279</v>
      </c>
      <c r="I32" s="173">
        <v>3394.6336972305298</v>
      </c>
      <c r="J32" s="168">
        <f>IFERROR(MIN('MP Calculations'!$E$30/I32,1),"-")</f>
        <v>0.95120195143206276</v>
      </c>
      <c r="K32" s="12"/>
      <c r="L32" s="159">
        <v>1</v>
      </c>
      <c r="M32" s="159" t="s">
        <v>402</v>
      </c>
      <c r="N32" s="159">
        <v>92340.67</v>
      </c>
      <c r="O32" s="185">
        <f t="shared" si="1"/>
        <v>92340.67</v>
      </c>
      <c r="P32" s="215">
        <f t="shared" si="3"/>
        <v>87834.625500544134</v>
      </c>
      <c r="Q32" s="215" cm="1">
        <f t="array" ref="Q32">IF(P32="-",0,P32/(1+'General inputs'!$H$32)^IFERROR(INDEX('MP Calculations'!$C$40:$C$130,MATCH(F32,'MP Calculations'!$D$40:$D$130,0),0),-1))</f>
        <v>199995.45822391196</v>
      </c>
    </row>
    <row r="33" spans="3:17" x14ac:dyDescent="0.2">
      <c r="C33" s="159"/>
      <c r="D33" s="165" t="s">
        <v>292</v>
      </c>
      <c r="E33" s="161">
        <v>37438</v>
      </c>
      <c r="F33" s="172" t="str">
        <f t="shared" si="0"/>
        <v>2002-03</v>
      </c>
      <c r="G33" s="68"/>
      <c r="H33" s="167" t="s">
        <v>279</v>
      </c>
      <c r="I33" s="173">
        <v>3394.6336972305298</v>
      </c>
      <c r="J33" s="168">
        <f>IFERROR(MIN('MP Calculations'!$E$30/I33,1),"-")</f>
        <v>0.95120195143206276</v>
      </c>
      <c r="K33" s="12"/>
      <c r="L33" s="159">
        <v>1</v>
      </c>
      <c r="M33" s="159" t="s">
        <v>402</v>
      </c>
      <c r="N33" s="159">
        <v>21232.42</v>
      </c>
      <c r="O33" s="185">
        <f t="shared" si="1"/>
        <v>21232.42</v>
      </c>
      <c r="P33" s="215">
        <f t="shared" si="3"/>
        <v>20196.319337625155</v>
      </c>
      <c r="Q33" s="215" cm="1">
        <f t="array" ref="Q33">IF(P33="-",0,P33/(1+'General inputs'!$H$32)^IFERROR(INDEX('MP Calculations'!$C$40:$C$130,MATCH(F33,'MP Calculations'!$D$40:$D$130,0),0),-1))</f>
        <v>45986.103058409171</v>
      </c>
    </row>
    <row r="34" spans="3:17" x14ac:dyDescent="0.2">
      <c r="C34" s="159"/>
      <c r="D34" s="165" t="s">
        <v>293</v>
      </c>
      <c r="E34" s="161">
        <v>37438</v>
      </c>
      <c r="F34" s="172" t="str">
        <f t="shared" si="0"/>
        <v>2002-03</v>
      </c>
      <c r="G34" s="68"/>
      <c r="H34" s="167" t="s">
        <v>279</v>
      </c>
      <c r="I34" s="173">
        <v>3394.6336972305298</v>
      </c>
      <c r="J34" s="168">
        <f>IFERROR(MIN('MP Calculations'!$E$30/I34,1),"-")</f>
        <v>0.95120195143206276</v>
      </c>
      <c r="K34" s="12"/>
      <c r="L34" s="159">
        <v>1</v>
      </c>
      <c r="M34" s="159" t="s">
        <v>402</v>
      </c>
      <c r="N34" s="159">
        <v>146703.42000000001</v>
      </c>
      <c r="O34" s="185">
        <f t="shared" si="1"/>
        <v>146703.42000000001</v>
      </c>
      <c r="P34" s="215">
        <f t="shared" si="3"/>
        <v>139544.5793857575</v>
      </c>
      <c r="Q34" s="215" cm="1">
        <f t="array" ref="Q34">IF(P34="-",0,P34/(1+'General inputs'!$H$32)^IFERROR(INDEX('MP Calculations'!$C$40:$C$130,MATCH(F34,'MP Calculations'!$D$40:$D$130,0),0),-1))</f>
        <v>317736.67773815169</v>
      </c>
    </row>
    <row r="35" spans="3:17" x14ac:dyDescent="0.2">
      <c r="C35" s="159"/>
      <c r="D35" s="165" t="s">
        <v>294</v>
      </c>
      <c r="E35" s="161">
        <v>37438</v>
      </c>
      <c r="F35" s="172" t="str">
        <f t="shared" si="0"/>
        <v>2002-03</v>
      </c>
      <c r="G35" s="68"/>
      <c r="H35" s="167" t="s">
        <v>279</v>
      </c>
      <c r="I35" s="173">
        <v>3394.6336972305298</v>
      </c>
      <c r="J35" s="168">
        <f>IFERROR(MIN('MP Calculations'!$E$30/I35,1),"-")</f>
        <v>0.95120195143206276</v>
      </c>
      <c r="K35" s="12"/>
      <c r="L35" s="159">
        <v>1</v>
      </c>
      <c r="M35" s="159" t="s">
        <v>402</v>
      </c>
      <c r="N35" s="159">
        <v>232106.5</v>
      </c>
      <c r="O35" s="185">
        <f t="shared" si="1"/>
        <v>232106.5</v>
      </c>
      <c r="P35" s="215">
        <f t="shared" si="3"/>
        <v>220780.15574006608</v>
      </c>
      <c r="Q35" s="215" cm="1">
        <f t="array" ref="Q35">IF(P35="-",0,P35/(1+'General inputs'!$H$32)^IFERROR(INDEX('MP Calculations'!$C$40:$C$130,MATCH(F35,'MP Calculations'!$D$40:$D$130,0),0),-1))</f>
        <v>502706.40037860267</v>
      </c>
    </row>
    <row r="36" spans="3:17" x14ac:dyDescent="0.2">
      <c r="C36" s="159"/>
      <c r="D36" s="165" t="s">
        <v>295</v>
      </c>
      <c r="E36" s="161">
        <v>37438</v>
      </c>
      <c r="F36" s="172" t="str">
        <f t="shared" si="0"/>
        <v>2002-03</v>
      </c>
      <c r="G36" s="68"/>
      <c r="H36" s="167" t="s">
        <v>279</v>
      </c>
      <c r="I36" s="173">
        <v>3394.6336972305298</v>
      </c>
      <c r="J36" s="168">
        <f>IFERROR(MIN('MP Calculations'!$E$30/I36,1),"-")</f>
        <v>0.95120195143206276</v>
      </c>
      <c r="K36" s="12"/>
      <c r="L36" s="159">
        <v>1</v>
      </c>
      <c r="M36" s="159" t="s">
        <v>402</v>
      </c>
      <c r="N36" s="159">
        <v>533523.89</v>
      </c>
      <c r="O36" s="185">
        <f t="shared" si="1"/>
        <v>533523.89</v>
      </c>
      <c r="P36" s="215">
        <f t="shared" si="3"/>
        <v>507488.96530362521</v>
      </c>
      <c r="Q36" s="215" cm="1">
        <f t="array" ref="Q36">IF(P36="-",0,P36/(1+'General inputs'!$H$32)^IFERROR(INDEX('MP Calculations'!$C$40:$C$130,MATCH(F36,'MP Calculations'!$D$40:$D$130,0),0),-1))</f>
        <v>1155529.3550929835</v>
      </c>
    </row>
    <row r="37" spans="3:17" x14ac:dyDescent="0.2">
      <c r="C37" s="159"/>
      <c r="D37" s="165" t="s">
        <v>296</v>
      </c>
      <c r="E37" s="161">
        <v>37438</v>
      </c>
      <c r="F37" s="172" t="str">
        <f t="shared" si="0"/>
        <v>2002-03</v>
      </c>
      <c r="G37" s="68"/>
      <c r="H37" s="167" t="s">
        <v>279</v>
      </c>
      <c r="I37" s="173">
        <v>3394.6336972305298</v>
      </c>
      <c r="J37" s="168">
        <f>IFERROR(MIN('MP Calculations'!$E$30/I37,1),"-")</f>
        <v>0.95120195143206276</v>
      </c>
      <c r="K37" s="12"/>
      <c r="L37" s="159">
        <v>1</v>
      </c>
      <c r="M37" s="159" t="s">
        <v>402</v>
      </c>
      <c r="N37" s="159">
        <v>44567.14</v>
      </c>
      <c r="O37" s="185">
        <f t="shared" si="1"/>
        <v>44567.14</v>
      </c>
      <c r="P37" s="215">
        <f t="shared" si="3"/>
        <v>42392.350537745944</v>
      </c>
      <c r="Q37" s="215" cm="1">
        <f t="array" ref="Q37">IF(P37="-",0,P37/(1+'General inputs'!$H$32)^IFERROR(INDEX('MP Calculations'!$C$40:$C$130,MATCH(F37,'MP Calculations'!$D$40:$D$130,0),0),-1))</f>
        <v>96525.45932392776</v>
      </c>
    </row>
    <row r="38" spans="3:17" x14ac:dyDescent="0.2">
      <c r="C38" s="159"/>
      <c r="D38" s="165" t="s">
        <v>297</v>
      </c>
      <c r="E38" s="161">
        <v>37438</v>
      </c>
      <c r="F38" s="172" t="str">
        <f t="shared" si="0"/>
        <v>2002-03</v>
      </c>
      <c r="G38" s="68"/>
      <c r="H38" s="167" t="s">
        <v>279</v>
      </c>
      <c r="I38" s="173">
        <v>3394.6336972305298</v>
      </c>
      <c r="J38" s="168">
        <f>IFERROR(MIN('MP Calculations'!$E$30/I38,1),"-")</f>
        <v>0.95120195143206276</v>
      </c>
      <c r="K38" s="12"/>
      <c r="L38" s="159">
        <v>1</v>
      </c>
      <c r="M38" s="159" t="s">
        <v>402</v>
      </c>
      <c r="N38" s="159">
        <v>49412.2</v>
      </c>
      <c r="O38" s="185">
        <f t="shared" si="1"/>
        <v>49412.2</v>
      </c>
      <c r="P38" s="215">
        <f t="shared" si="3"/>
        <v>47000.981064551372</v>
      </c>
      <c r="Q38" s="215" cm="1">
        <f t="array" ref="Q38">IF(P38="-",0,P38/(1+'General inputs'!$H$32)^IFERROR(INDEX('MP Calculations'!$C$40:$C$130,MATCH(F38,'MP Calculations'!$D$40:$D$130,0),0),-1))</f>
        <v>107019.10199321255</v>
      </c>
    </row>
    <row r="39" spans="3:17" x14ac:dyDescent="0.2">
      <c r="C39" s="159"/>
      <c r="D39" s="165" t="s">
        <v>298</v>
      </c>
      <c r="E39" s="161">
        <v>37438</v>
      </c>
      <c r="F39" s="172" t="str">
        <f t="shared" si="0"/>
        <v>2002-03</v>
      </c>
      <c r="G39" s="68"/>
      <c r="H39" s="167" t="s">
        <v>279</v>
      </c>
      <c r="I39" s="173">
        <v>3394.6336972305298</v>
      </c>
      <c r="J39" s="168">
        <f>IFERROR(MIN('MP Calculations'!$E$30/I39,1),"-")</f>
        <v>0.95120195143206276</v>
      </c>
      <c r="K39" s="12"/>
      <c r="L39" s="159">
        <v>1</v>
      </c>
      <c r="M39" s="159" t="s">
        <v>402</v>
      </c>
      <c r="N39" s="159">
        <v>81345.850000000006</v>
      </c>
      <c r="O39" s="185">
        <f t="shared" si="1"/>
        <v>81345.850000000006</v>
      </c>
      <c r="P39" s="215">
        <f t="shared" si="3"/>
        <v>77376.331260899868</v>
      </c>
      <c r="Q39" s="215" cm="1">
        <f t="array" ref="Q39">IF(P39="-",0,P39/(1+'General inputs'!$H$32)^IFERROR(INDEX('MP Calculations'!$C$40:$C$130,MATCH(F39,'MP Calculations'!$D$40:$D$130,0),0),-1))</f>
        <v>176182.39661206282</v>
      </c>
    </row>
    <row r="40" spans="3:17" x14ac:dyDescent="0.2">
      <c r="C40" s="159"/>
      <c r="D40" s="165" t="s">
        <v>299</v>
      </c>
      <c r="E40" s="161">
        <v>37438</v>
      </c>
      <c r="F40" s="172" t="str">
        <f t="shared" si="0"/>
        <v>2002-03</v>
      </c>
      <c r="G40" s="68"/>
      <c r="H40" s="167" t="s">
        <v>279</v>
      </c>
      <c r="I40" s="173">
        <v>3394.6336972305298</v>
      </c>
      <c r="J40" s="168">
        <f>IFERROR(MIN('MP Calculations'!$E$30/I40,1),"-")</f>
        <v>0.95120195143206276</v>
      </c>
      <c r="K40" s="12"/>
      <c r="L40" s="159">
        <v>1</v>
      </c>
      <c r="M40" s="159" t="s">
        <v>402</v>
      </c>
      <c r="N40" s="159">
        <v>1376181.3</v>
      </c>
      <c r="O40" s="185">
        <f t="shared" si="1"/>
        <v>1376181.3</v>
      </c>
      <c r="P40" s="215">
        <f t="shared" si="3"/>
        <v>1309026.3380843131</v>
      </c>
      <c r="Q40" s="215" cm="1">
        <f t="array" ref="Q40">IF(P40="-",0,P40/(1+'General inputs'!$H$32)^IFERROR(INDEX('MP Calculations'!$C$40:$C$130,MATCH(F40,'MP Calculations'!$D$40:$D$130,0),0),-1))</f>
        <v>2980593.5964367473</v>
      </c>
    </row>
    <row r="41" spans="3:17" x14ac:dyDescent="0.2">
      <c r="C41" s="159"/>
      <c r="D41" s="165" t="s">
        <v>300</v>
      </c>
      <c r="E41" s="161">
        <v>37438</v>
      </c>
      <c r="F41" s="172" t="str">
        <f t="shared" si="0"/>
        <v>2002-03</v>
      </c>
      <c r="G41" s="68"/>
      <c r="H41" s="167" t="s">
        <v>279</v>
      </c>
      <c r="I41" s="173">
        <v>3394.6336972305298</v>
      </c>
      <c r="J41" s="168">
        <f>IFERROR(MIN('MP Calculations'!$E$30/I41,1),"-")</f>
        <v>0.95120195143206276</v>
      </c>
      <c r="K41" s="12"/>
      <c r="L41" s="159">
        <v>1</v>
      </c>
      <c r="M41" s="159" t="s">
        <v>402</v>
      </c>
      <c r="N41" s="159">
        <v>4098.34</v>
      </c>
      <c r="O41" s="185">
        <f t="shared" si="1"/>
        <v>4098.34</v>
      </c>
      <c r="P41" s="215">
        <f t="shared" si="3"/>
        <v>3898.3490056320802</v>
      </c>
      <c r="Q41" s="215" cm="1">
        <f t="array" ref="Q41">IF(P41="-",0,P41/(1+'General inputs'!$H$32)^IFERROR(INDEX('MP Calculations'!$C$40:$C$130,MATCH(F41,'MP Calculations'!$D$40:$D$130,0),0),-1))</f>
        <v>8876.3638628286681</v>
      </c>
    </row>
    <row r="42" spans="3:17" x14ac:dyDescent="0.2">
      <c r="C42" s="159"/>
      <c r="D42" s="165" t="s">
        <v>301</v>
      </c>
      <c r="E42" s="161">
        <v>37438</v>
      </c>
      <c r="F42" s="172" t="str">
        <f t="shared" si="0"/>
        <v>2002-03</v>
      </c>
      <c r="G42" s="68"/>
      <c r="H42" s="167" t="s">
        <v>279</v>
      </c>
      <c r="I42" s="173">
        <v>3394.6336972305298</v>
      </c>
      <c r="J42" s="168">
        <f>IFERROR(MIN('MP Calculations'!$E$30/I42,1),"-")</f>
        <v>0.95120195143206276</v>
      </c>
      <c r="K42" s="12"/>
      <c r="L42" s="159">
        <v>1</v>
      </c>
      <c r="M42" s="159" t="s">
        <v>402</v>
      </c>
      <c r="N42" s="159">
        <v>19459.3</v>
      </c>
      <c r="O42" s="185">
        <f t="shared" si="1"/>
        <v>19459.3</v>
      </c>
      <c r="P42" s="215">
        <f t="shared" si="3"/>
        <v>18509.724133501939</v>
      </c>
      <c r="Q42" s="215" cm="1">
        <f t="array" ref="Q42">IF(P42="-",0,P42/(1+'General inputs'!$H$32)^IFERROR(INDEX('MP Calculations'!$C$40:$C$130,MATCH(F42,'MP Calculations'!$D$40:$D$130,0),0),-1))</f>
        <v>42145.802279933319</v>
      </c>
    </row>
    <row r="43" spans="3:17" x14ac:dyDescent="0.2">
      <c r="C43" s="159"/>
      <c r="D43" s="165" t="s">
        <v>302</v>
      </c>
      <c r="E43" s="161">
        <v>37438</v>
      </c>
      <c r="F43" s="172" t="str">
        <f t="shared" si="0"/>
        <v>2002-03</v>
      </c>
      <c r="G43" s="68"/>
      <c r="H43" s="167" t="s">
        <v>279</v>
      </c>
      <c r="I43" s="173">
        <v>3394.6336972305298</v>
      </c>
      <c r="J43" s="168">
        <f>IFERROR(MIN('MP Calculations'!$E$30/I43,1),"-")</f>
        <v>0.95120195143206276</v>
      </c>
      <c r="K43" s="12"/>
      <c r="L43" s="159">
        <v>1</v>
      </c>
      <c r="M43" s="159" t="s">
        <v>402</v>
      </c>
      <c r="N43" s="159">
        <v>486097.46</v>
      </c>
      <c r="O43" s="185">
        <f t="shared" si="1"/>
        <v>486097.46</v>
      </c>
      <c r="P43" s="215">
        <f t="shared" si="3"/>
        <v>462376.85253816907</v>
      </c>
      <c r="Q43" s="215" cm="1">
        <f t="array" ref="Q43">IF(P43="-",0,P43/(1+'General inputs'!$H$32)^IFERROR(INDEX('MP Calculations'!$C$40:$C$130,MATCH(F43,'MP Calculations'!$D$40:$D$130,0),0),-1))</f>
        <v>1052811.1205407078</v>
      </c>
    </row>
    <row r="44" spans="3:17" x14ac:dyDescent="0.2">
      <c r="C44" s="159"/>
      <c r="D44" s="165" t="s">
        <v>303</v>
      </c>
      <c r="E44" s="161">
        <v>37438</v>
      </c>
      <c r="F44" s="172" t="str">
        <f t="shared" si="0"/>
        <v>2002-03</v>
      </c>
      <c r="G44" s="68"/>
      <c r="H44" s="167" t="s">
        <v>279</v>
      </c>
      <c r="I44" s="173">
        <v>3394.6336972305298</v>
      </c>
      <c r="J44" s="168">
        <f>IFERROR(MIN('MP Calculations'!$E$30/I44,1),"-")</f>
        <v>0.95120195143206276</v>
      </c>
      <c r="K44" s="12"/>
      <c r="L44" s="159">
        <v>1</v>
      </c>
      <c r="M44" s="159" t="s">
        <v>402</v>
      </c>
      <c r="N44" s="159">
        <v>262588.65999999997</v>
      </c>
      <c r="O44" s="185">
        <f t="shared" si="1"/>
        <v>262588.65999999997</v>
      </c>
      <c r="P44" s="215">
        <f t="shared" si="3"/>
        <v>249774.84581593043</v>
      </c>
      <c r="Q44" s="215" cm="1">
        <f t="array" ref="Q44">IF(P44="-",0,P44/(1+'General inputs'!$H$32)^IFERROR(INDEX('MP Calculations'!$C$40:$C$130,MATCH(F44,'MP Calculations'!$D$40:$D$130,0),0),-1))</f>
        <v>568725.99452768778</v>
      </c>
    </row>
    <row r="45" spans="3:17" x14ac:dyDescent="0.2">
      <c r="C45" s="159"/>
      <c r="D45" s="165" t="s">
        <v>304</v>
      </c>
      <c r="E45" s="161">
        <v>37438</v>
      </c>
      <c r="F45" s="172" t="str">
        <f t="shared" si="0"/>
        <v>2002-03</v>
      </c>
      <c r="G45" s="68"/>
      <c r="H45" s="167" t="s">
        <v>279</v>
      </c>
      <c r="I45" s="173">
        <v>3394.6336972305298</v>
      </c>
      <c r="J45" s="168">
        <f>IFERROR(MIN('MP Calculations'!$E$30/I45,1),"-")</f>
        <v>0.95120195143206276</v>
      </c>
      <c r="K45" s="12"/>
      <c r="L45" s="159">
        <v>1</v>
      </c>
      <c r="M45" s="159" t="s">
        <v>402</v>
      </c>
      <c r="N45" s="159">
        <v>205949.73</v>
      </c>
      <c r="O45" s="185">
        <f t="shared" si="1"/>
        <v>205949.73</v>
      </c>
      <c r="P45" s="215">
        <f t="shared" si="3"/>
        <v>195899.78507290644</v>
      </c>
      <c r="Q45" s="215" cm="1">
        <f t="array" ref="Q45">IF(P45="-",0,P45/(1+'General inputs'!$H$32)^IFERROR(INDEX('MP Calculations'!$C$40:$C$130,MATCH(F45,'MP Calculations'!$D$40:$D$130,0),0),-1))</f>
        <v>446054.92490406393</v>
      </c>
    </row>
    <row r="46" spans="3:17" x14ac:dyDescent="0.2">
      <c r="C46" s="159"/>
      <c r="D46" s="165" t="s">
        <v>305</v>
      </c>
      <c r="E46" s="161">
        <v>37438</v>
      </c>
      <c r="F46" s="172" t="str">
        <f t="shared" si="0"/>
        <v>2002-03</v>
      </c>
      <c r="G46" s="68"/>
      <c r="H46" s="167" t="s">
        <v>279</v>
      </c>
      <c r="I46" s="173">
        <v>3394.6336972305298</v>
      </c>
      <c r="J46" s="168">
        <f>IFERROR(MIN('MP Calculations'!$E$30/I46,1),"-")</f>
        <v>0.95120195143206276</v>
      </c>
      <c r="K46" s="12"/>
      <c r="L46" s="159">
        <v>1</v>
      </c>
      <c r="M46" s="159" t="s">
        <v>402</v>
      </c>
      <c r="N46" s="159">
        <v>22841.42</v>
      </c>
      <c r="O46" s="185">
        <f t="shared" si="1"/>
        <v>22841.42</v>
      </c>
      <c r="P46" s="215">
        <f t="shared" si="3"/>
        <v>21726.803277479346</v>
      </c>
      <c r="Q46" s="215" cm="1">
        <f t="array" ref="Q46">IF(P46="-",0,P46/(1+'General inputs'!$H$32)^IFERROR(INDEX('MP Calculations'!$C$40:$C$130,MATCH(F46,'MP Calculations'!$D$40:$D$130,0),0),-1))</f>
        <v>49470.945569106516</v>
      </c>
    </row>
    <row r="47" spans="3:17" x14ac:dyDescent="0.2">
      <c r="C47" s="159"/>
      <c r="D47" s="165" t="s">
        <v>306</v>
      </c>
      <c r="E47" s="161">
        <v>37438</v>
      </c>
      <c r="F47" s="172" t="str">
        <f t="shared" si="0"/>
        <v>2002-03</v>
      </c>
      <c r="G47" s="68"/>
      <c r="H47" s="167" t="s">
        <v>279</v>
      </c>
      <c r="I47" s="173">
        <v>3394.6336972305298</v>
      </c>
      <c r="J47" s="168">
        <f>IFERROR(MIN('MP Calculations'!$E$30/I47,1),"-")</f>
        <v>0.95120195143206276</v>
      </c>
      <c r="K47" s="12"/>
      <c r="L47" s="159">
        <v>1</v>
      </c>
      <c r="M47" s="159" t="s">
        <v>402</v>
      </c>
      <c r="N47" s="159">
        <v>40810.400000000001</v>
      </c>
      <c r="O47" s="185">
        <f t="shared" si="1"/>
        <v>40810.400000000001</v>
      </c>
      <c r="P47" s="215">
        <f t="shared" si="3"/>
        <v>38818.932118723053</v>
      </c>
      <c r="Q47" s="215" cm="1">
        <f t="array" ref="Q47">IF(P47="-",0,P47/(1+'General inputs'!$H$32)^IFERROR(INDEX('MP Calculations'!$C$40:$C$130,MATCH(F47,'MP Calculations'!$D$40:$D$130,0),0),-1))</f>
        <v>88388.947668466513</v>
      </c>
    </row>
    <row r="48" spans="3:17" x14ac:dyDescent="0.2">
      <c r="C48" s="159"/>
      <c r="D48" s="165" t="s">
        <v>307</v>
      </c>
      <c r="E48" s="161">
        <v>37438</v>
      </c>
      <c r="F48" s="172" t="str">
        <f t="shared" si="0"/>
        <v>2002-03</v>
      </c>
      <c r="G48" s="68"/>
      <c r="H48" s="167" t="s">
        <v>279</v>
      </c>
      <c r="I48" s="173">
        <v>3394.6336972305298</v>
      </c>
      <c r="J48" s="168">
        <f>IFERROR(MIN('MP Calculations'!$E$30/I48,1),"-")</f>
        <v>0.95120195143206276</v>
      </c>
      <c r="K48" s="12"/>
      <c r="L48" s="159">
        <v>1</v>
      </c>
      <c r="M48" s="159" t="s">
        <v>402</v>
      </c>
      <c r="N48" s="159">
        <v>16951.349999999999</v>
      </c>
      <c r="O48" s="185">
        <f t="shared" si="1"/>
        <v>16951.349999999999</v>
      </c>
      <c r="P48" s="215">
        <f t="shared" si="3"/>
        <v>16124.157199407895</v>
      </c>
      <c r="Q48" s="215" cm="1">
        <f t="array" ref="Q48">IF(P48="-",0,P48/(1+'General inputs'!$H$32)^IFERROR(INDEX('MP Calculations'!$C$40:$C$130,MATCH(F48,'MP Calculations'!$D$40:$D$130,0),0),-1))</f>
        <v>36713.974576575085</v>
      </c>
    </row>
    <row r="49" spans="3:17" x14ac:dyDescent="0.2">
      <c r="C49" s="159"/>
      <c r="D49" s="165" t="s">
        <v>308</v>
      </c>
      <c r="E49" s="161">
        <v>37438</v>
      </c>
      <c r="F49" s="172" t="str">
        <f t="shared" si="0"/>
        <v>2002-03</v>
      </c>
      <c r="G49" s="68"/>
      <c r="H49" s="167" t="s">
        <v>279</v>
      </c>
      <c r="I49" s="173">
        <v>3394.6336972305298</v>
      </c>
      <c r="J49" s="168">
        <f>IFERROR(MIN('MP Calculations'!$E$30/I49,1),"-")</f>
        <v>0.95120195143206276</v>
      </c>
      <c r="K49" s="12"/>
      <c r="L49" s="159">
        <v>1</v>
      </c>
      <c r="M49" s="159" t="s">
        <v>402</v>
      </c>
      <c r="N49" s="159">
        <v>139690.29</v>
      </c>
      <c r="O49" s="185">
        <f t="shared" si="1"/>
        <v>139690.29</v>
      </c>
      <c r="P49" s="215">
        <f t="shared" si="3"/>
        <v>132873.67644411078</v>
      </c>
      <c r="Q49" s="215" cm="1">
        <f t="array" ref="Q49">IF(P49="-",0,P49/(1+'General inputs'!$H$32)^IFERROR(INDEX('MP Calculations'!$C$40:$C$130,MATCH(F49,'MP Calculations'!$D$40:$D$130,0),0),-1))</f>
        <v>302547.33432171494</v>
      </c>
    </row>
    <row r="50" spans="3:17" x14ac:dyDescent="0.2">
      <c r="C50" s="159"/>
      <c r="D50" s="165" t="s">
        <v>309</v>
      </c>
      <c r="E50" s="161">
        <v>37438</v>
      </c>
      <c r="F50" s="172" t="str">
        <f t="shared" si="0"/>
        <v>2002-03</v>
      </c>
      <c r="G50" s="68"/>
      <c r="H50" s="167" t="s">
        <v>279</v>
      </c>
      <c r="I50" s="173">
        <v>3394.6336972305298</v>
      </c>
      <c r="J50" s="168">
        <f>IFERROR(MIN('MP Calculations'!$E$30/I50,1),"-")</f>
        <v>0.95120195143206276</v>
      </c>
      <c r="K50" s="12"/>
      <c r="L50" s="159">
        <v>1</v>
      </c>
      <c r="M50" s="159" t="s">
        <v>402</v>
      </c>
      <c r="N50" s="159">
        <v>21475.64</v>
      </c>
      <c r="O50" s="185">
        <f t="shared" si="1"/>
        <v>21475.64</v>
      </c>
      <c r="P50" s="215">
        <f t="shared" si="3"/>
        <v>20427.670676252463</v>
      </c>
      <c r="Q50" s="215" cm="1">
        <f t="array" ref="Q50">IF(P50="-",0,P50/(1+'General inputs'!$H$32)^IFERROR(INDEX('MP Calculations'!$C$40:$C$130,MATCH(F50,'MP Calculations'!$D$40:$D$130,0),0),-1))</f>
        <v>46512.879562729751</v>
      </c>
    </row>
    <row r="51" spans="3:17" x14ac:dyDescent="0.2">
      <c r="C51" s="159"/>
      <c r="D51" s="165" t="s">
        <v>310</v>
      </c>
      <c r="E51" s="161">
        <v>37438</v>
      </c>
      <c r="F51" s="172" t="str">
        <f t="shared" si="0"/>
        <v>2002-03</v>
      </c>
      <c r="G51" s="68"/>
      <c r="H51" s="167" t="s">
        <v>279</v>
      </c>
      <c r="I51" s="173">
        <v>3394.6336972305298</v>
      </c>
      <c r="J51" s="168">
        <f>IFERROR(MIN('MP Calculations'!$E$30/I51,1),"-")</f>
        <v>0.95120195143206276</v>
      </c>
      <c r="K51" s="12"/>
      <c r="L51" s="159">
        <v>1</v>
      </c>
      <c r="M51" s="159" t="s">
        <v>402</v>
      </c>
      <c r="N51" s="159">
        <v>144653.9</v>
      </c>
      <c r="O51" s="185">
        <f t="shared" si="1"/>
        <v>144653.9</v>
      </c>
      <c r="P51" s="215">
        <f t="shared" si="3"/>
        <v>137595.07196225846</v>
      </c>
      <c r="Q51" s="215" cm="1">
        <f t="array" ref="Q51">IF(P51="-",0,P51/(1+'General inputs'!$H$32)^IFERROR(INDEX('MP Calculations'!$C$40:$C$130,MATCH(F51,'MP Calculations'!$D$40:$D$130,0),0),-1))</f>
        <v>313297.7377614429</v>
      </c>
    </row>
    <row r="52" spans="3:17" x14ac:dyDescent="0.2">
      <c r="C52" s="159"/>
      <c r="D52" s="165" t="s">
        <v>311</v>
      </c>
      <c r="E52" s="161">
        <v>37438</v>
      </c>
      <c r="F52" s="172" t="str">
        <f t="shared" si="0"/>
        <v>2002-03</v>
      </c>
      <c r="G52" s="68"/>
      <c r="H52" s="167" t="s">
        <v>279</v>
      </c>
      <c r="I52" s="173">
        <v>3394.6336972305298</v>
      </c>
      <c r="J52" s="168">
        <f>IFERROR(MIN('MP Calculations'!$E$30/I52,1),"-")</f>
        <v>0.95120195143206276</v>
      </c>
      <c r="K52" s="12"/>
      <c r="L52" s="159">
        <v>1</v>
      </c>
      <c r="M52" s="159" t="s">
        <v>402</v>
      </c>
      <c r="N52" s="159">
        <v>41742.33</v>
      </c>
      <c r="O52" s="185">
        <f t="shared" si="1"/>
        <v>41742.33</v>
      </c>
      <c r="P52" s="215">
        <f t="shared" si="3"/>
        <v>39705.385753321141</v>
      </c>
      <c r="Q52" s="215" cm="1">
        <f t="array" ref="Q52">IF(P52="-",0,P52/(1+'General inputs'!$H$32)^IFERROR(INDEX('MP Calculations'!$C$40:$C$130,MATCH(F52,'MP Calculations'!$D$40:$D$130,0),0),-1))</f>
        <v>90407.362386300083</v>
      </c>
    </row>
    <row r="53" spans="3:17" x14ac:dyDescent="0.2">
      <c r="C53" s="159"/>
      <c r="D53" s="165" t="s">
        <v>312</v>
      </c>
      <c r="E53" s="161">
        <v>37438</v>
      </c>
      <c r="F53" s="172" t="str">
        <f t="shared" si="0"/>
        <v>2002-03</v>
      </c>
      <c r="G53" s="68"/>
      <c r="H53" s="167" t="s">
        <v>279</v>
      </c>
      <c r="I53" s="173">
        <v>3394.6336972305298</v>
      </c>
      <c r="J53" s="168">
        <f>IFERROR(MIN('MP Calculations'!$E$30/I53,1),"-")</f>
        <v>0.95120195143206276</v>
      </c>
      <c r="K53" s="12"/>
      <c r="L53" s="159">
        <v>1</v>
      </c>
      <c r="M53" s="159" t="s">
        <v>402</v>
      </c>
      <c r="N53" s="159">
        <v>16752.8</v>
      </c>
      <c r="O53" s="185">
        <f t="shared" si="1"/>
        <v>16752.8</v>
      </c>
      <c r="P53" s="215">
        <f t="shared" si="3"/>
        <v>15935.29605195106</v>
      </c>
      <c r="Q53" s="215" cm="1">
        <f t="array" ref="Q53">IF(P53="-",0,P53/(1+'General inputs'!$H$32)^IFERROR(INDEX('MP Calculations'!$C$40:$C$130,MATCH(F53,'MP Calculations'!$D$40:$D$130,0),0),-1))</f>
        <v>36283.946310261257</v>
      </c>
    </row>
    <row r="54" spans="3:17" x14ac:dyDescent="0.2">
      <c r="C54" s="159"/>
      <c r="D54" s="165" t="s">
        <v>313</v>
      </c>
      <c r="E54" s="161">
        <v>37438</v>
      </c>
      <c r="F54" s="172" t="str">
        <f t="shared" si="0"/>
        <v>2002-03</v>
      </c>
      <c r="G54" s="68"/>
      <c r="H54" s="167" t="s">
        <v>279</v>
      </c>
      <c r="I54" s="173">
        <v>3394.6336972305298</v>
      </c>
      <c r="J54" s="168">
        <f>IFERROR(MIN('MP Calculations'!$E$30/I54,1),"-")</f>
        <v>0.95120195143206276</v>
      </c>
      <c r="K54" s="12"/>
      <c r="L54" s="159">
        <v>1</v>
      </c>
      <c r="M54" s="159" t="s">
        <v>402</v>
      </c>
      <c r="N54" s="159">
        <v>13860.94</v>
      </c>
      <c r="O54" s="185">
        <f t="shared" si="1"/>
        <v>13860.94</v>
      </c>
      <c r="P54" s="215">
        <f t="shared" si="3"/>
        <v>13184.553176682737</v>
      </c>
      <c r="Q54" s="215" cm="1">
        <f t="array" ref="Q54">IF(P54="-",0,P54/(1+'General inputs'!$H$32)^IFERROR(INDEX('MP Calculations'!$C$40:$C$130,MATCH(F54,'MP Calculations'!$D$40:$D$130,0),0),-1))</f>
        <v>30020.629552657032</v>
      </c>
    </row>
    <row r="55" spans="3:17" x14ac:dyDescent="0.2">
      <c r="C55" s="159"/>
      <c r="D55" s="165" t="s">
        <v>314</v>
      </c>
      <c r="E55" s="161">
        <v>37438</v>
      </c>
      <c r="F55" s="172" t="str">
        <f t="shared" si="0"/>
        <v>2002-03</v>
      </c>
      <c r="G55" s="68"/>
      <c r="H55" s="167" t="s">
        <v>279</v>
      </c>
      <c r="I55" s="173">
        <v>3394.6336972305298</v>
      </c>
      <c r="J55" s="168">
        <f>IFERROR(MIN('MP Calculations'!$E$30/I55,1),"-")</f>
        <v>0.95120195143206276</v>
      </c>
      <c r="K55" s="12"/>
      <c r="L55" s="159">
        <v>1</v>
      </c>
      <c r="M55" s="159" t="s">
        <v>402</v>
      </c>
      <c r="N55" s="159">
        <v>15794.04</v>
      </c>
      <c r="O55" s="185">
        <f t="shared" si="1"/>
        <v>15794.04</v>
      </c>
      <c r="P55" s="215">
        <f t="shared" si="3"/>
        <v>15023.321668996057</v>
      </c>
      <c r="Q55" s="215" cm="1">
        <f t="array" ref="Q55">IF(P55="-",0,P55/(1+'General inputs'!$H$32)^IFERROR(INDEX('MP Calculations'!$C$40:$C$130,MATCH(F55,'MP Calculations'!$D$40:$D$130,0),0),-1))</f>
        <v>34207.422006000117</v>
      </c>
    </row>
    <row r="56" spans="3:17" x14ac:dyDescent="0.2">
      <c r="C56" s="159"/>
      <c r="D56" s="165" t="s">
        <v>315</v>
      </c>
      <c r="E56" s="161">
        <v>37438</v>
      </c>
      <c r="F56" s="172" t="str">
        <f t="shared" si="0"/>
        <v>2002-03</v>
      </c>
      <c r="G56" s="68"/>
      <c r="H56" s="167" t="s">
        <v>279</v>
      </c>
      <c r="I56" s="173">
        <v>3394.6336972305298</v>
      </c>
      <c r="J56" s="168">
        <f>IFERROR(MIN('MP Calculations'!$E$30/I56,1),"-")</f>
        <v>0.95120195143206276</v>
      </c>
      <c r="K56" s="12"/>
      <c r="L56" s="159">
        <v>1</v>
      </c>
      <c r="M56" s="159" t="s">
        <v>402</v>
      </c>
      <c r="N56" s="159">
        <v>86757.47</v>
      </c>
      <c r="O56" s="185">
        <f t="shared" si="1"/>
        <v>86757.47</v>
      </c>
      <c r="P56" s="215">
        <f t="shared" si="3"/>
        <v>82523.874765308647</v>
      </c>
      <c r="Q56" s="215" cm="1">
        <f t="array" ref="Q56">IF(P56="-",0,P56/(1+'General inputs'!$H$32)^IFERROR(INDEX('MP Calculations'!$C$40:$C$130,MATCH(F56,'MP Calculations'!$D$40:$D$130,0),0),-1))</f>
        <v>187903.11968710317</v>
      </c>
    </row>
    <row r="57" spans="3:17" x14ac:dyDescent="0.2">
      <c r="C57" s="159"/>
      <c r="D57" s="165" t="s">
        <v>316</v>
      </c>
      <c r="E57" s="161">
        <v>37438</v>
      </c>
      <c r="F57" s="172" t="str">
        <f t="shared" si="0"/>
        <v>2002-03</v>
      </c>
      <c r="G57" s="68"/>
      <c r="H57" s="167" t="s">
        <v>279</v>
      </c>
      <c r="I57" s="173">
        <v>3394.6336972305298</v>
      </c>
      <c r="J57" s="168">
        <f>IFERROR(MIN('MP Calculations'!$E$30/I57,1),"-")</f>
        <v>0.95120195143206276</v>
      </c>
      <c r="K57" s="12"/>
      <c r="L57" s="159">
        <v>1</v>
      </c>
      <c r="M57" s="159" t="s">
        <v>402</v>
      </c>
      <c r="N57" s="159">
        <v>112990.24</v>
      </c>
      <c r="O57" s="185">
        <f t="shared" si="1"/>
        <v>112990.24</v>
      </c>
      <c r="P57" s="215">
        <f t="shared" si="3"/>
        <v>107476.53678077713</v>
      </c>
      <c r="Q57" s="215" cm="1">
        <f t="array" ref="Q57">IF(P57="-",0,P57/(1+'General inputs'!$H$32)^IFERROR(INDEX('MP Calculations'!$C$40:$C$130,MATCH(F57,'MP Calculations'!$D$40:$D$130,0),0),-1))</f>
        <v>244719.19928271897</v>
      </c>
    </row>
    <row r="58" spans="3:17" x14ac:dyDescent="0.2">
      <c r="C58" s="159"/>
      <c r="D58" s="165" t="s">
        <v>317</v>
      </c>
      <c r="E58" s="161">
        <v>37438</v>
      </c>
      <c r="F58" s="172" t="str">
        <f t="shared" si="0"/>
        <v>2002-03</v>
      </c>
      <c r="G58" s="68"/>
      <c r="H58" s="167" t="s">
        <v>279</v>
      </c>
      <c r="I58" s="173">
        <v>3394.6336972305298</v>
      </c>
      <c r="J58" s="168">
        <f>IFERROR(MIN('MP Calculations'!$E$30/I58,1),"-")</f>
        <v>0.95120195143206276</v>
      </c>
      <c r="K58" s="12"/>
      <c r="L58" s="159">
        <v>1</v>
      </c>
      <c r="M58" s="159" t="s">
        <v>402</v>
      </c>
      <c r="N58" s="159">
        <v>38041.480000000003</v>
      </c>
      <c r="O58" s="185">
        <f t="shared" si="1"/>
        <v>38041.480000000003</v>
      </c>
      <c r="P58" s="215">
        <f t="shared" si="3"/>
        <v>36185.130011363792</v>
      </c>
      <c r="Q58" s="215" cm="1">
        <f t="array" ref="Q58">IF(P58="-",0,P58/(1+'General inputs'!$H$32)^IFERROR(INDEX('MP Calculations'!$C$40:$C$130,MATCH(F58,'MP Calculations'!$D$40:$D$130,0),0),-1))</f>
        <v>82391.899735141444</v>
      </c>
    </row>
    <row r="59" spans="3:17" x14ac:dyDescent="0.2">
      <c r="C59" s="159"/>
      <c r="D59" s="165" t="s">
        <v>318</v>
      </c>
      <c r="E59" s="161">
        <v>37438</v>
      </c>
      <c r="F59" s="172" t="str">
        <f t="shared" si="0"/>
        <v>2002-03</v>
      </c>
      <c r="G59" s="68"/>
      <c r="H59" s="167" t="s">
        <v>279</v>
      </c>
      <c r="I59" s="173">
        <v>3394.6336972305298</v>
      </c>
      <c r="J59" s="168">
        <f>IFERROR(MIN('MP Calculations'!$E$30/I59,1),"-")</f>
        <v>0.95120195143206276</v>
      </c>
      <c r="K59" s="12"/>
      <c r="L59" s="159">
        <v>1</v>
      </c>
      <c r="M59" s="159" t="s">
        <v>402</v>
      </c>
      <c r="N59" s="159">
        <v>26014.93</v>
      </c>
      <c r="O59" s="185">
        <f t="shared" si="1"/>
        <v>26014.93</v>
      </c>
      <c r="P59" s="215">
        <f t="shared" si="3"/>
        <v>24745.452182368514</v>
      </c>
      <c r="Q59" s="215" cm="1">
        <f t="array" ref="Q59">IF(P59="-",0,P59/(1+'General inputs'!$H$32)^IFERROR(INDEX('MP Calculations'!$C$40:$C$130,MATCH(F59,'MP Calculations'!$D$40:$D$130,0),0),-1))</f>
        <v>56344.272204360161</v>
      </c>
    </row>
    <row r="60" spans="3:17" x14ac:dyDescent="0.2">
      <c r="C60" s="159"/>
      <c r="D60" s="165" t="s">
        <v>319</v>
      </c>
      <c r="E60" s="161">
        <v>37438</v>
      </c>
      <c r="F60" s="172" t="str">
        <f t="shared" si="0"/>
        <v>2002-03</v>
      </c>
      <c r="G60" s="68"/>
      <c r="H60" s="167" t="s">
        <v>279</v>
      </c>
      <c r="I60" s="173">
        <v>3394.6336972305298</v>
      </c>
      <c r="J60" s="168">
        <f>IFERROR(MIN('MP Calculations'!$E$30/I60,1),"-")</f>
        <v>0.95120195143206276</v>
      </c>
      <c r="K60" s="12"/>
      <c r="L60" s="159">
        <v>1</v>
      </c>
      <c r="M60" s="159" t="s">
        <v>402</v>
      </c>
      <c r="N60" s="159">
        <v>120966.13</v>
      </c>
      <c r="O60" s="185">
        <f t="shared" si="1"/>
        <v>120966.13</v>
      </c>
      <c r="P60" s="215">
        <f t="shared" si="3"/>
        <v>115063.2189131846</v>
      </c>
      <c r="Q60" s="215" cm="1">
        <f t="array" ref="Q60">IF(P60="-",0,P60/(1+'General inputs'!$H$32)^IFERROR(INDEX('MP Calculations'!$C$40:$C$130,MATCH(F60,'MP Calculations'!$D$40:$D$130,0),0),-1))</f>
        <v>261993.73037821043</v>
      </c>
    </row>
    <row r="61" spans="3:17" x14ac:dyDescent="0.2">
      <c r="C61" s="159"/>
      <c r="D61" s="165" t="s">
        <v>320</v>
      </c>
      <c r="E61" s="161">
        <v>37438</v>
      </c>
      <c r="F61" s="172" t="str">
        <f t="shared" si="0"/>
        <v>2002-03</v>
      </c>
      <c r="G61" s="68"/>
      <c r="H61" s="167" t="s">
        <v>279</v>
      </c>
      <c r="I61" s="173">
        <v>3394.6336972305298</v>
      </c>
      <c r="J61" s="168">
        <f>IFERROR(MIN('MP Calculations'!$E$30/I61,1),"-")</f>
        <v>0.95120195143206276</v>
      </c>
      <c r="K61" s="12"/>
      <c r="L61" s="159">
        <v>1</v>
      </c>
      <c r="M61" s="159" t="s">
        <v>402</v>
      </c>
      <c r="N61" s="159">
        <v>649189.52</v>
      </c>
      <c r="O61" s="185">
        <f t="shared" si="1"/>
        <v>649189.52</v>
      </c>
      <c r="P61" s="215">
        <f t="shared" si="3"/>
        <v>617510.33827324421</v>
      </c>
      <c r="Q61" s="215" cm="1">
        <f t="array" ref="Q61">IF(P61="-",0,P61/(1+'General inputs'!$H$32)^IFERROR(INDEX('MP Calculations'!$C$40:$C$130,MATCH(F61,'MP Calculations'!$D$40:$D$130,0),0),-1))</f>
        <v>1406043.0309479178</v>
      </c>
    </row>
    <row r="62" spans="3:17" x14ac:dyDescent="0.2">
      <c r="C62" s="159"/>
      <c r="D62" s="165" t="s">
        <v>321</v>
      </c>
      <c r="E62" s="161">
        <v>37454</v>
      </c>
      <c r="F62" s="172" t="str">
        <f t="shared" si="0"/>
        <v>2002-03</v>
      </c>
      <c r="G62" s="68"/>
      <c r="H62" s="167" t="s">
        <v>279</v>
      </c>
      <c r="I62" s="173">
        <v>3394.6336972305298</v>
      </c>
      <c r="J62" s="168">
        <f>IFERROR(MIN('MP Calculations'!$E$30/I62,1),"-")</f>
        <v>0.95120195143206276</v>
      </c>
      <c r="K62" s="12"/>
      <c r="L62" s="159">
        <v>41.582341</v>
      </c>
      <c r="M62" s="159" t="s">
        <v>403</v>
      </c>
      <c r="N62" s="159">
        <v>622</v>
      </c>
      <c r="O62" s="185">
        <f t="shared" si="1"/>
        <v>25864.216101999999</v>
      </c>
      <c r="P62" s="215">
        <f t="shared" si="3"/>
        <v>24602.092828482979</v>
      </c>
      <c r="Q62" s="215" cm="1">
        <f t="array" ref="Q62">IF(P62="-",0,P62/(1+'General inputs'!$H$32)^IFERROR(INDEX('MP Calculations'!$C$40:$C$130,MATCH(F62,'MP Calculations'!$D$40:$D$130,0),0),-1))</f>
        <v>56017.849458118202</v>
      </c>
    </row>
    <row r="63" spans="3:17" x14ac:dyDescent="0.2">
      <c r="C63" s="159"/>
      <c r="D63" s="165" t="s">
        <v>321</v>
      </c>
      <c r="E63" s="161">
        <v>37454</v>
      </c>
      <c r="F63" s="172" t="str">
        <f t="shared" si="0"/>
        <v>2002-03</v>
      </c>
      <c r="G63" s="68"/>
      <c r="H63" s="167" t="s">
        <v>279</v>
      </c>
      <c r="I63" s="173">
        <v>3394.6336972305298</v>
      </c>
      <c r="J63" s="168">
        <f>IFERROR(MIN('MP Calculations'!$E$30/I63,1),"-")</f>
        <v>0.95120195143206276</v>
      </c>
      <c r="K63" s="12"/>
      <c r="L63" s="159">
        <v>48.167001999999997</v>
      </c>
      <c r="M63" s="159" t="s">
        <v>403</v>
      </c>
      <c r="N63" s="159">
        <v>622</v>
      </c>
      <c r="O63" s="185">
        <f t="shared" si="1"/>
        <v>29959.875243999999</v>
      </c>
      <c r="P63" s="215">
        <f t="shared" si="3"/>
        <v>28497.891796753946</v>
      </c>
      <c r="Q63" s="215" cm="1">
        <f t="array" ref="Q63">IF(P63="-",0,P63/(1+'General inputs'!$H$32)^IFERROR(INDEX('MP Calculations'!$C$40:$C$130,MATCH(F63,'MP Calculations'!$D$40:$D$130,0),0),-1))</f>
        <v>64888.407001541309</v>
      </c>
    </row>
    <row r="64" spans="3:17" x14ac:dyDescent="0.2">
      <c r="C64" s="159"/>
      <c r="D64" s="165" t="s">
        <v>321</v>
      </c>
      <c r="E64" s="161">
        <v>37454</v>
      </c>
      <c r="F64" s="172" t="str">
        <f t="shared" si="0"/>
        <v>2002-03</v>
      </c>
      <c r="G64" s="68"/>
      <c r="H64" s="167" t="s">
        <v>279</v>
      </c>
      <c r="I64" s="173">
        <v>3394.6336972305298</v>
      </c>
      <c r="J64" s="168">
        <f>IFERROR(MIN('MP Calculations'!$E$30/I64,1),"-")</f>
        <v>0.95120195143206276</v>
      </c>
      <c r="K64" s="12"/>
      <c r="L64" s="159">
        <v>28.235845999999999</v>
      </c>
      <c r="M64" s="159" t="s">
        <v>403</v>
      </c>
      <c r="N64" s="159">
        <v>622</v>
      </c>
      <c r="O64" s="185">
        <f t="shared" si="1"/>
        <v>17562.696211999999</v>
      </c>
      <c r="P64" s="215">
        <f t="shared" si="3"/>
        <v>16705.670909262895</v>
      </c>
      <c r="Q64" s="215" cm="1">
        <f t="array" ref="Q64">IF(P64="-",0,P64/(1+'General inputs'!$H$32)^IFERROR(INDEX('MP Calculations'!$C$40:$C$130,MATCH(F64,'MP Calculations'!$D$40:$D$130,0),0),-1))</f>
        <v>38038.054917365254</v>
      </c>
    </row>
    <row r="65" spans="3:17" x14ac:dyDescent="0.2">
      <c r="C65" s="159"/>
      <c r="D65" s="165" t="s">
        <v>321</v>
      </c>
      <c r="E65" s="161">
        <v>37454</v>
      </c>
      <c r="F65" s="172" t="str">
        <f t="shared" si="0"/>
        <v>2002-03</v>
      </c>
      <c r="G65" s="68"/>
      <c r="H65" s="167" t="s">
        <v>279</v>
      </c>
      <c r="I65" s="173">
        <v>3394.6336972305298</v>
      </c>
      <c r="J65" s="168">
        <f>IFERROR(MIN('MP Calculations'!$E$30/I65,1),"-")</f>
        <v>0.95120195143206276</v>
      </c>
      <c r="K65" s="12"/>
      <c r="L65" s="159">
        <v>41.668664</v>
      </c>
      <c r="M65" s="159" t="s">
        <v>403</v>
      </c>
      <c r="N65" s="159">
        <v>622</v>
      </c>
      <c r="O65" s="185">
        <f t="shared" si="1"/>
        <v>25917.909007999999</v>
      </c>
      <c r="P65" s="215">
        <f t="shared" si="3"/>
        <v>24653.165625448237</v>
      </c>
      <c r="Q65" s="215" cm="1">
        <f t="array" ref="Q65">IF(P65="-",0,P65/(1+'General inputs'!$H$32)^IFERROR(INDEX('MP Calculations'!$C$40:$C$130,MATCH(F65,'MP Calculations'!$D$40:$D$130,0),0),-1))</f>
        <v>56134.139900226146</v>
      </c>
    </row>
    <row r="66" spans="3:17" x14ac:dyDescent="0.2">
      <c r="C66" s="159"/>
      <c r="D66" s="165" t="s">
        <v>321</v>
      </c>
      <c r="E66" s="161">
        <v>37454</v>
      </c>
      <c r="F66" s="172" t="str">
        <f t="shared" si="0"/>
        <v>2002-03</v>
      </c>
      <c r="G66" s="68"/>
      <c r="H66" s="167" t="s">
        <v>279</v>
      </c>
      <c r="I66" s="173">
        <v>3394.6336972305298</v>
      </c>
      <c r="J66" s="168">
        <f>IFERROR(MIN('MP Calculations'!$E$30/I66,1),"-")</f>
        <v>0.95120195143206276</v>
      </c>
      <c r="K66" s="12"/>
      <c r="L66" s="159">
        <v>9.4003770000000006</v>
      </c>
      <c r="M66" s="159" t="s">
        <v>403</v>
      </c>
      <c r="N66" s="159">
        <v>622</v>
      </c>
      <c r="O66" s="185">
        <f t="shared" si="1"/>
        <v>5847.0344940000004</v>
      </c>
      <c r="P66" s="215">
        <f t="shared" si="3"/>
        <v>5561.710620783384</v>
      </c>
      <c r="Q66" s="215" cm="1">
        <f t="array" ref="Q66">IF(P66="-",0,P66/(1+'General inputs'!$H$32)^IFERROR(INDEX('MP Calculations'!$C$40:$C$130,MATCH(F66,'MP Calculations'!$D$40:$D$130,0),0),-1))</f>
        <v>12663.762813054629</v>
      </c>
    </row>
    <row r="67" spans="3:17" x14ac:dyDescent="0.2">
      <c r="C67" s="159"/>
      <c r="D67" s="165" t="s">
        <v>321</v>
      </c>
      <c r="E67" s="161">
        <v>37454</v>
      </c>
      <c r="F67" s="172" t="str">
        <f t="shared" si="0"/>
        <v>2002-03</v>
      </c>
      <c r="G67" s="68"/>
      <c r="H67" s="167" t="s">
        <v>279</v>
      </c>
      <c r="I67" s="173">
        <v>3394.6336972305298</v>
      </c>
      <c r="J67" s="168">
        <f>IFERROR(MIN('MP Calculations'!$E$30/I67,1),"-")</f>
        <v>0.95120195143206276</v>
      </c>
      <c r="K67" s="12"/>
      <c r="L67" s="159">
        <v>8.9970649999999992</v>
      </c>
      <c r="M67" s="159" t="s">
        <v>403</v>
      </c>
      <c r="N67" s="159">
        <v>622</v>
      </c>
      <c r="O67" s="185">
        <f t="shared" si="1"/>
        <v>5596.1744299999991</v>
      </c>
      <c r="P67" s="215">
        <f t="shared" si="3"/>
        <v>5323.0920383702105</v>
      </c>
      <c r="Q67" s="215" cm="1">
        <f t="array" ref="Q67">IF(P67="-",0,P67/(1+'General inputs'!$H$32)^IFERROR(INDEX('MP Calculations'!$C$40:$C$130,MATCH(F67,'MP Calculations'!$D$40:$D$130,0),0),-1))</f>
        <v>12120.439124264412</v>
      </c>
    </row>
    <row r="68" spans="3:17" x14ac:dyDescent="0.2">
      <c r="C68" s="159"/>
      <c r="D68" s="165" t="s">
        <v>321</v>
      </c>
      <c r="E68" s="161">
        <v>37454</v>
      </c>
      <c r="F68" s="172" t="str">
        <f t="shared" si="0"/>
        <v>2002-03</v>
      </c>
      <c r="G68" s="68"/>
      <c r="H68" s="167" t="s">
        <v>279</v>
      </c>
      <c r="I68" s="173">
        <v>3394.6336972305298</v>
      </c>
      <c r="J68" s="168">
        <f>IFERROR(MIN('MP Calculations'!$E$30/I68,1),"-")</f>
        <v>0.95120195143206276</v>
      </c>
      <c r="K68" s="12"/>
      <c r="L68" s="159">
        <v>98.959631000000002</v>
      </c>
      <c r="M68" s="159" t="s">
        <v>403</v>
      </c>
      <c r="N68" s="159">
        <v>622</v>
      </c>
      <c r="O68" s="185">
        <f t="shared" si="1"/>
        <v>61552.890482000003</v>
      </c>
      <c r="P68" s="215">
        <f t="shared" si="3"/>
        <v>58549.229542762441</v>
      </c>
      <c r="Q68" s="215" cm="1">
        <f t="array" ref="Q68">IF(P68="-",0,P68/(1+'General inputs'!$H$32)^IFERROR(INDEX('MP Calculations'!$C$40:$C$130,MATCH(F68,'MP Calculations'!$D$40:$D$130,0),0),-1))</f>
        <v>133313.93996766387</v>
      </c>
    </row>
    <row r="69" spans="3:17" x14ac:dyDescent="0.2">
      <c r="C69" s="159"/>
      <c r="D69" s="165" t="s">
        <v>321</v>
      </c>
      <c r="E69" s="161">
        <v>37454</v>
      </c>
      <c r="F69" s="172" t="str">
        <f t="shared" si="0"/>
        <v>2002-03</v>
      </c>
      <c r="G69" s="68"/>
      <c r="H69" s="167" t="s">
        <v>279</v>
      </c>
      <c r="I69" s="173">
        <v>3394.6336972305298</v>
      </c>
      <c r="J69" s="168">
        <f>IFERROR(MIN('MP Calculations'!$E$30/I69,1),"-")</f>
        <v>0.95120195143206276</v>
      </c>
      <c r="K69" s="12"/>
      <c r="L69" s="159">
        <v>42.345404000000002</v>
      </c>
      <c r="M69" s="159" t="s">
        <v>403</v>
      </c>
      <c r="N69" s="159">
        <v>622</v>
      </c>
      <c r="O69" s="185">
        <f t="shared" si="1"/>
        <v>26338.841288</v>
      </c>
      <c r="P69" s="215">
        <f t="shared" si="3"/>
        <v>25053.557231604984</v>
      </c>
      <c r="Q69" s="215" cm="1">
        <f t="array" ref="Q69">IF(P69="-",0,P69/(1+'General inputs'!$H$32)^IFERROR(INDEX('MP Calculations'!$C$40:$C$130,MATCH(F69,'MP Calculations'!$D$40:$D$130,0),0),-1))</f>
        <v>57045.813426309891</v>
      </c>
    </row>
    <row r="70" spans="3:17" x14ac:dyDescent="0.2">
      <c r="C70" s="159"/>
      <c r="D70" s="165" t="s">
        <v>322</v>
      </c>
      <c r="E70" s="161">
        <v>37454</v>
      </c>
      <c r="F70" s="172" t="str">
        <f t="shared" si="0"/>
        <v>2002-03</v>
      </c>
      <c r="G70" s="68"/>
      <c r="H70" s="167" t="s">
        <v>279</v>
      </c>
      <c r="I70" s="173">
        <v>3394.6336972305298</v>
      </c>
      <c r="J70" s="168">
        <f>IFERROR(MIN('MP Calculations'!$E$30/I70,1),"-")</f>
        <v>0.95120195143206276</v>
      </c>
      <c r="K70" s="12"/>
      <c r="L70" s="159">
        <v>19.224098000000001</v>
      </c>
      <c r="M70" s="159" t="s">
        <v>403</v>
      </c>
      <c r="N70" s="159">
        <v>809</v>
      </c>
      <c r="O70" s="185">
        <f t="shared" si="1"/>
        <v>15552.295282000001</v>
      </c>
      <c r="P70" s="215">
        <f t="shared" si="3"/>
        <v>14793.373621486064</v>
      </c>
      <c r="Q70" s="215" cm="1">
        <f t="array" ref="Q70">IF(P70="-",0,P70/(1+'General inputs'!$H$32)^IFERROR(INDEX('MP Calculations'!$C$40:$C$130,MATCH(F70,'MP Calculations'!$D$40:$D$130,0),0),-1))</f>
        <v>33683.840731902579</v>
      </c>
    </row>
    <row r="71" spans="3:17" x14ac:dyDescent="0.2">
      <c r="C71" s="159"/>
      <c r="D71" s="165" t="s">
        <v>321</v>
      </c>
      <c r="E71" s="161">
        <v>37454</v>
      </c>
      <c r="F71" s="172" t="str">
        <f t="shared" si="0"/>
        <v>2002-03</v>
      </c>
      <c r="G71" s="68"/>
      <c r="H71" s="167" t="s">
        <v>279</v>
      </c>
      <c r="I71" s="173">
        <v>3394.6336972305298</v>
      </c>
      <c r="J71" s="168">
        <f>IFERROR(MIN('MP Calculations'!$E$30/I71,1),"-")</f>
        <v>0.95120195143206276</v>
      </c>
      <c r="K71" s="12"/>
      <c r="L71" s="159">
        <v>15.495112000000001</v>
      </c>
      <c r="M71" s="159" t="s">
        <v>403</v>
      </c>
      <c r="N71" s="159">
        <v>622</v>
      </c>
      <c r="O71" s="185">
        <f t="shared" si="1"/>
        <v>9637.959664</v>
      </c>
      <c r="P71" s="215">
        <f t="shared" si="3"/>
        <v>9167.6460402203084</v>
      </c>
      <c r="Q71" s="215" cm="1">
        <f t="array" ref="Q71">IF(P71="-",0,P71/(1+'General inputs'!$H$32)^IFERROR(INDEX('MP Calculations'!$C$40:$C$130,MATCH(F71,'MP Calculations'!$D$40:$D$130,0),0),-1))</f>
        <v>20874.314203538492</v>
      </c>
    </row>
    <row r="72" spans="3:17" x14ac:dyDescent="0.2">
      <c r="C72" s="159"/>
      <c r="D72" s="165" t="s">
        <v>322</v>
      </c>
      <c r="E72" s="161">
        <v>37454</v>
      </c>
      <c r="F72" s="172" t="str">
        <f t="shared" si="0"/>
        <v>2002-03</v>
      </c>
      <c r="G72" s="68"/>
      <c r="H72" s="167" t="s">
        <v>279</v>
      </c>
      <c r="I72" s="173">
        <v>3394.6336972305298</v>
      </c>
      <c r="J72" s="168">
        <f>IFERROR(MIN('MP Calculations'!$E$30/I72,1),"-")</f>
        <v>0.95120195143206276</v>
      </c>
      <c r="K72" s="12"/>
      <c r="L72" s="159">
        <v>17.993708999999999</v>
      </c>
      <c r="M72" s="159" t="s">
        <v>403</v>
      </c>
      <c r="N72" s="159">
        <v>809</v>
      </c>
      <c r="O72" s="185">
        <f t="shared" si="1"/>
        <v>14556.910581</v>
      </c>
      <c r="P72" s="215">
        <f t="shared" si="3"/>
        <v>13846.561751469242</v>
      </c>
      <c r="Q72" s="215" cm="1">
        <f t="array" ref="Q72">IF(P72="-",0,P72/(1+'General inputs'!$H$32)^IFERROR(INDEX('MP Calculations'!$C$40:$C$130,MATCH(F72,'MP Calculations'!$D$40:$D$130,0),0),-1))</f>
        <v>31527.993049775439</v>
      </c>
    </row>
    <row r="73" spans="3:17" x14ac:dyDescent="0.2">
      <c r="C73" s="159"/>
      <c r="D73" s="165" t="s">
        <v>321</v>
      </c>
      <c r="E73" s="161">
        <v>37454</v>
      </c>
      <c r="F73" s="172" t="str">
        <f t="shared" si="0"/>
        <v>2002-03</v>
      </c>
      <c r="G73" s="68"/>
      <c r="H73" s="167" t="s">
        <v>279</v>
      </c>
      <c r="I73" s="173">
        <v>3394.6336972305298</v>
      </c>
      <c r="J73" s="168">
        <f>IFERROR(MIN('MP Calculations'!$E$30/I73,1),"-")</f>
        <v>0.95120195143206276</v>
      </c>
      <c r="K73" s="12"/>
      <c r="L73" s="159">
        <v>3.4991210000000001</v>
      </c>
      <c r="M73" s="159" t="s">
        <v>403</v>
      </c>
      <c r="N73" s="159">
        <v>622</v>
      </c>
      <c r="O73" s="185">
        <f t="shared" si="1"/>
        <v>2176.453262</v>
      </c>
      <c r="P73" s="215">
        <f t="shared" si="3"/>
        <v>2070.2465900150787</v>
      </c>
      <c r="Q73" s="215" cm="1">
        <f t="array" ref="Q73">IF(P73="-",0,P73/(1+'General inputs'!$H$32)^IFERROR(INDEX('MP Calculations'!$C$40:$C$130,MATCH(F73,'MP Calculations'!$D$40:$D$130,0),0),-1))</f>
        <v>4713.8575823265946</v>
      </c>
    </row>
    <row r="74" spans="3:17" x14ac:dyDescent="0.2">
      <c r="C74" s="159"/>
      <c r="D74" s="165" t="s">
        <v>321</v>
      </c>
      <c r="E74" s="161">
        <v>37454</v>
      </c>
      <c r="F74" s="172" t="str">
        <f t="shared" si="0"/>
        <v>2002-03</v>
      </c>
      <c r="G74" s="68"/>
      <c r="H74" s="167" t="s">
        <v>279</v>
      </c>
      <c r="I74" s="173">
        <v>3394.6336972305298</v>
      </c>
      <c r="J74" s="168">
        <f>IFERROR(MIN('MP Calculations'!$E$30/I74,1),"-")</f>
        <v>0.95120195143206276</v>
      </c>
      <c r="K74" s="12"/>
      <c r="L74" s="159">
        <v>103.099694</v>
      </c>
      <c r="M74" s="159" t="s">
        <v>403</v>
      </c>
      <c r="N74" s="159">
        <v>622</v>
      </c>
      <c r="O74" s="185">
        <f t="shared" si="1"/>
        <v>64128.009667999999</v>
      </c>
      <c r="P74" s="215">
        <f t="shared" si="3"/>
        <v>60998.687937655784</v>
      </c>
      <c r="Q74" s="215" cm="1">
        <f t="array" ref="Q74">IF(P74="-",0,P74/(1+'General inputs'!$H$32)^IFERROR(INDEX('MP Calculations'!$C$40:$C$130,MATCH(F74,'MP Calculations'!$D$40:$D$130,0),0),-1))</f>
        <v>138891.24562924565</v>
      </c>
    </row>
    <row r="75" spans="3:17" x14ac:dyDescent="0.2">
      <c r="C75" s="159"/>
      <c r="D75" s="165" t="s">
        <v>321</v>
      </c>
      <c r="E75" s="161">
        <v>37454</v>
      </c>
      <c r="F75" s="172" t="str">
        <f t="shared" si="0"/>
        <v>2002-03</v>
      </c>
      <c r="G75" s="68"/>
      <c r="H75" s="167" t="s">
        <v>279</v>
      </c>
      <c r="I75" s="173">
        <v>3394.6336972305298</v>
      </c>
      <c r="J75" s="168">
        <f>IFERROR(MIN('MP Calculations'!$E$30/I75,1),"-")</f>
        <v>0.95120195143206276</v>
      </c>
      <c r="K75" s="12"/>
      <c r="L75" s="159">
        <v>22.816129</v>
      </c>
      <c r="M75" s="159" t="s">
        <v>403</v>
      </c>
      <c r="N75" s="159">
        <v>622</v>
      </c>
      <c r="O75" s="185">
        <f t="shared" si="1"/>
        <v>14191.632238</v>
      </c>
      <c r="P75" s="215">
        <f t="shared" si="3"/>
        <v>13499.108278791773</v>
      </c>
      <c r="Q75" s="215" cm="1">
        <f t="array" ref="Q75">IF(P75="-",0,P75/(1+'General inputs'!$H$32)^IFERROR(INDEX('MP Calculations'!$C$40:$C$130,MATCH(F75,'MP Calculations'!$D$40:$D$130,0),0),-1))</f>
        <v>30736.857252433314</v>
      </c>
    </row>
    <row r="76" spans="3:17" x14ac:dyDescent="0.2">
      <c r="C76" s="159"/>
      <c r="D76" s="165" t="s">
        <v>322</v>
      </c>
      <c r="E76" s="161">
        <v>37454</v>
      </c>
      <c r="F76" s="172" t="str">
        <f t="shared" si="0"/>
        <v>2002-03</v>
      </c>
      <c r="G76" s="68"/>
      <c r="H76" s="167" t="s">
        <v>279</v>
      </c>
      <c r="I76" s="173">
        <v>3394.6336972305298</v>
      </c>
      <c r="J76" s="168">
        <f>IFERROR(MIN('MP Calculations'!$E$30/I76,1),"-")</f>
        <v>0.95120195143206276</v>
      </c>
      <c r="K76" s="12"/>
      <c r="L76" s="159">
        <v>29.155207000000001</v>
      </c>
      <c r="M76" s="159" t="s">
        <v>403</v>
      </c>
      <c r="N76" s="159">
        <v>809</v>
      </c>
      <c r="O76" s="185">
        <f t="shared" si="1"/>
        <v>23586.562463000002</v>
      </c>
      <c r="P76" s="215">
        <f t="shared" si="3"/>
        <v>22435.584242379842</v>
      </c>
      <c r="Q76" s="215" cm="1">
        <f t="array" ref="Q76">IF(P76="-",0,P76/(1+'General inputs'!$H$32)^IFERROR(INDEX('MP Calculations'!$C$40:$C$130,MATCH(F76,'MP Calculations'!$D$40:$D$130,0),0),-1))</f>
        <v>51084.807676992241</v>
      </c>
    </row>
    <row r="77" spans="3:17" x14ac:dyDescent="0.2">
      <c r="C77" s="159"/>
      <c r="D77" s="165" t="s">
        <v>321</v>
      </c>
      <c r="E77" s="161">
        <v>37454</v>
      </c>
      <c r="F77" s="172" t="str">
        <f t="shared" si="0"/>
        <v>2002-03</v>
      </c>
      <c r="G77" s="68"/>
      <c r="H77" s="167" t="s">
        <v>279</v>
      </c>
      <c r="I77" s="173">
        <v>3394.6336972305298</v>
      </c>
      <c r="J77" s="168">
        <f>IFERROR(MIN('MP Calculations'!$E$30/I77,1),"-")</f>
        <v>0.95120195143206276</v>
      </c>
      <c r="K77" s="12"/>
      <c r="L77" s="159">
        <v>29.569050000000001</v>
      </c>
      <c r="M77" s="159" t="s">
        <v>403</v>
      </c>
      <c r="N77" s="159">
        <v>622</v>
      </c>
      <c r="O77" s="185">
        <f t="shared" si="1"/>
        <v>18391.949100000002</v>
      </c>
      <c r="P77" s="215">
        <f t="shared" si="3"/>
        <v>17494.457874559172</v>
      </c>
      <c r="Q77" s="215" cm="1">
        <f t="array" ref="Q77">IF(P77="-",0,P77/(1+'General inputs'!$H$32)^IFERROR(INDEX('MP Calculations'!$C$40:$C$130,MATCH(F77,'MP Calculations'!$D$40:$D$130,0),0),-1))</f>
        <v>39834.0870592055</v>
      </c>
    </row>
    <row r="78" spans="3:17" x14ac:dyDescent="0.2">
      <c r="C78" s="159"/>
      <c r="D78" s="165" t="s">
        <v>321</v>
      </c>
      <c r="E78" s="161">
        <v>37454</v>
      </c>
      <c r="F78" s="172" t="str">
        <f t="shared" si="0"/>
        <v>2002-03</v>
      </c>
      <c r="G78" s="68"/>
      <c r="H78" s="167" t="s">
        <v>279</v>
      </c>
      <c r="I78" s="173">
        <v>3394.6336972305298</v>
      </c>
      <c r="J78" s="168">
        <f>IFERROR(MIN('MP Calculations'!$E$30/I78,1),"-")</f>
        <v>0.95120195143206276</v>
      </c>
      <c r="K78" s="12"/>
      <c r="L78" s="159">
        <v>49.279165999999996</v>
      </c>
      <c r="M78" s="159" t="s">
        <v>403</v>
      </c>
      <c r="N78" s="159">
        <v>622</v>
      </c>
      <c r="O78" s="185">
        <f t="shared" si="1"/>
        <v>30651.641251999998</v>
      </c>
      <c r="P78" s="215">
        <f t="shared" si="3"/>
        <v>29155.900973497912</v>
      </c>
      <c r="Q78" s="215" cm="1">
        <f t="array" ref="Q78">IF(P78="-",0,P78/(1+'General inputs'!$H$32)^IFERROR(INDEX('MP Calculations'!$C$40:$C$130,MATCH(F78,'MP Calculations'!$D$40:$D$130,0),0),-1))</f>
        <v>66386.664050723281</v>
      </c>
    </row>
    <row r="79" spans="3:17" x14ac:dyDescent="0.2">
      <c r="C79" s="159"/>
      <c r="D79" s="165" t="s">
        <v>321</v>
      </c>
      <c r="E79" s="161">
        <v>37454</v>
      </c>
      <c r="F79" s="172" t="str">
        <f t="shared" si="0"/>
        <v>2002-03</v>
      </c>
      <c r="G79" s="68"/>
      <c r="H79" s="167" t="s">
        <v>279</v>
      </c>
      <c r="I79" s="173">
        <v>3394.6336972305298</v>
      </c>
      <c r="J79" s="168">
        <f>IFERROR(MIN('MP Calculations'!$E$30/I79,1),"-")</f>
        <v>0.95120195143206276</v>
      </c>
      <c r="K79" s="12"/>
      <c r="L79" s="159">
        <v>17.763411999999999</v>
      </c>
      <c r="M79" s="159" t="s">
        <v>403</v>
      </c>
      <c r="N79" s="159">
        <v>622</v>
      </c>
      <c r="O79" s="185">
        <f t="shared" si="1"/>
        <v>11048.842263999999</v>
      </c>
      <c r="P79" s="215">
        <f t="shared" si="3"/>
        <v>10509.680322581849</v>
      </c>
      <c r="Q79" s="215" cm="1">
        <f t="array" ref="Q79">IF(P79="-",0,P79/(1+'General inputs'!$H$32)^IFERROR(INDEX('MP Calculations'!$C$40:$C$130,MATCH(F79,'MP Calculations'!$D$40:$D$130,0),0),-1))</f>
        <v>23930.065391905915</v>
      </c>
    </row>
    <row r="80" spans="3:17" x14ac:dyDescent="0.2">
      <c r="C80" s="159"/>
      <c r="D80" s="165" t="s">
        <v>322</v>
      </c>
      <c r="E80" s="161">
        <v>37454</v>
      </c>
      <c r="F80" s="172" t="str">
        <f t="shared" si="0"/>
        <v>2002-03</v>
      </c>
      <c r="G80" s="68"/>
      <c r="H80" s="167" t="s">
        <v>279</v>
      </c>
      <c r="I80" s="173">
        <v>3394.6336972305298</v>
      </c>
      <c r="J80" s="168">
        <f>IFERROR(MIN('MP Calculations'!$E$30/I80,1),"-")</f>
        <v>0.95120195143206276</v>
      </c>
      <c r="K80" s="12"/>
      <c r="L80" s="159">
        <v>61.716351000000003</v>
      </c>
      <c r="M80" s="159" t="s">
        <v>403</v>
      </c>
      <c r="N80" s="159">
        <v>809</v>
      </c>
      <c r="O80" s="185">
        <f t="shared" si="1"/>
        <v>49928.527958999999</v>
      </c>
      <c r="P80" s="215">
        <f t="shared" si="3"/>
        <v>47492.113226731104</v>
      </c>
      <c r="Q80" s="215" cm="1">
        <f t="array" ref="Q80">IF(P80="-",0,P80/(1+'General inputs'!$H$32)^IFERROR(INDEX('MP Calculations'!$C$40:$C$130,MATCH(F80,'MP Calculations'!$D$40:$D$130,0),0),-1))</f>
        <v>108137.38764951137</v>
      </c>
    </row>
    <row r="81" spans="3:17" x14ac:dyDescent="0.2">
      <c r="C81" s="159"/>
      <c r="D81" s="165" t="s">
        <v>321</v>
      </c>
      <c r="E81" s="161">
        <v>37454</v>
      </c>
      <c r="F81" s="172" t="str">
        <f t="shared" si="0"/>
        <v>2002-03</v>
      </c>
      <c r="G81" s="68"/>
      <c r="H81" s="167" t="s">
        <v>279</v>
      </c>
      <c r="I81" s="173">
        <v>3394.6336972305298</v>
      </c>
      <c r="J81" s="168">
        <f>IFERROR(MIN('MP Calculations'!$E$30/I81,1),"-")</f>
        <v>0.95120195143206276</v>
      </c>
      <c r="K81" s="12"/>
      <c r="L81" s="159">
        <v>15.968798</v>
      </c>
      <c r="M81" s="159" t="s">
        <v>403</v>
      </c>
      <c r="N81" s="159">
        <v>622</v>
      </c>
      <c r="O81" s="185">
        <f t="shared" si="1"/>
        <v>9932.5923559999992</v>
      </c>
      <c r="P81" s="215">
        <f t="shared" si="3"/>
        <v>9447.9012318063888</v>
      </c>
      <c r="Q81" s="215" cm="1">
        <f t="array" ref="Q81">IF(P81="-",0,P81/(1+'General inputs'!$H$32)^IFERROR(INDEX('MP Calculations'!$C$40:$C$130,MATCH(F81,'MP Calculations'!$D$40:$D$130,0),0),-1))</f>
        <v>21512.442562844142</v>
      </c>
    </row>
    <row r="82" spans="3:17" x14ac:dyDescent="0.2">
      <c r="C82" s="159"/>
      <c r="D82" s="165" t="s">
        <v>321</v>
      </c>
      <c r="E82" s="161">
        <v>37454</v>
      </c>
      <c r="F82" s="172" t="str">
        <f t="shared" si="0"/>
        <v>2002-03</v>
      </c>
      <c r="G82" s="68"/>
      <c r="H82" s="167" t="s">
        <v>279</v>
      </c>
      <c r="I82" s="173">
        <v>3394.6336972305298</v>
      </c>
      <c r="J82" s="168">
        <f>IFERROR(MIN('MP Calculations'!$E$30/I82,1),"-")</f>
        <v>0.95120195143206276</v>
      </c>
      <c r="K82" s="12"/>
      <c r="L82" s="159">
        <v>66.066890000000001</v>
      </c>
      <c r="M82" s="159" t="s">
        <v>403</v>
      </c>
      <c r="N82" s="159">
        <v>622</v>
      </c>
      <c r="O82" s="185">
        <f t="shared" si="1"/>
        <v>41093.605580000003</v>
      </c>
      <c r="P82" s="215">
        <f t="shared" si="3"/>
        <v>39088.317819075506</v>
      </c>
      <c r="Q82" s="215" cm="1">
        <f t="array" ref="Q82">IF(P82="-",0,P82/(1+'General inputs'!$H$32)^IFERROR(INDEX('MP Calculations'!$C$40:$C$130,MATCH(F82,'MP Calculations'!$D$40:$D$130,0),0),-1))</f>
        <v>89002.326689256268</v>
      </c>
    </row>
    <row r="83" spans="3:17" x14ac:dyDescent="0.2">
      <c r="C83" s="159"/>
      <c r="D83" s="165" t="s">
        <v>322</v>
      </c>
      <c r="E83" s="161">
        <v>37454</v>
      </c>
      <c r="F83" s="172" t="str">
        <f t="shared" si="0"/>
        <v>2002-03</v>
      </c>
      <c r="G83" s="68"/>
      <c r="H83" s="167" t="s">
        <v>279</v>
      </c>
      <c r="I83" s="173">
        <v>3394.6336972305298</v>
      </c>
      <c r="J83" s="168">
        <f>IFERROR(MIN('MP Calculations'!$E$30/I83,1),"-")</f>
        <v>0.95120195143206276</v>
      </c>
      <c r="K83" s="12"/>
      <c r="L83" s="159">
        <v>35.459121000000003</v>
      </c>
      <c r="M83" s="159" t="s">
        <v>403</v>
      </c>
      <c r="N83" s="159">
        <v>809</v>
      </c>
      <c r="O83" s="185">
        <f t="shared" si="1"/>
        <v>28686.428889000003</v>
      </c>
      <c r="P83" s="215">
        <f t="shared" si="3"/>
        <v>27286.587138833904</v>
      </c>
      <c r="Q83" s="215" cm="1">
        <f t="array" ref="Q83">IF(P83="-",0,P83/(1+'General inputs'!$H$32)^IFERROR(INDEX('MP Calculations'!$C$40:$C$130,MATCH(F83,'MP Calculations'!$D$40:$D$130,0),0),-1))</f>
        <v>62130.321238336495</v>
      </c>
    </row>
    <row r="84" spans="3:17" x14ac:dyDescent="0.2">
      <c r="C84" s="159"/>
      <c r="D84" s="165" t="s">
        <v>322</v>
      </c>
      <c r="E84" s="161">
        <v>37454</v>
      </c>
      <c r="F84" s="172" t="str">
        <f t="shared" si="0"/>
        <v>2002-03</v>
      </c>
      <c r="G84" s="68"/>
      <c r="H84" s="167" t="s">
        <v>279</v>
      </c>
      <c r="I84" s="173">
        <v>3394.6336972305298</v>
      </c>
      <c r="J84" s="168">
        <f>IFERROR(MIN('MP Calculations'!$E$30/I84,1),"-")</f>
        <v>0.95120195143206276</v>
      </c>
      <c r="K84" s="12"/>
      <c r="L84" s="159">
        <v>51.675694</v>
      </c>
      <c r="M84" s="159" t="s">
        <v>403</v>
      </c>
      <c r="N84" s="159">
        <v>809</v>
      </c>
      <c r="O84" s="185">
        <f t="shared" si="1"/>
        <v>41805.636445999997</v>
      </c>
      <c r="P84" s="215">
        <f t="shared" si="3"/>
        <v>39765.602968294559</v>
      </c>
      <c r="Q84" s="215" cm="1">
        <f t="array" ref="Q84">IF(P84="-",0,P84/(1+'General inputs'!$H$32)^IFERROR(INDEX('MP Calculations'!$C$40:$C$130,MATCH(F84,'MP Calculations'!$D$40:$D$130,0),0),-1))</f>
        <v>90544.474253436143</v>
      </c>
    </row>
    <row r="85" spans="3:17" x14ac:dyDescent="0.2">
      <c r="C85" s="159"/>
      <c r="D85" s="165" t="s">
        <v>321</v>
      </c>
      <c r="E85" s="161">
        <v>37454</v>
      </c>
      <c r="F85" s="172" t="str">
        <f t="shared" si="0"/>
        <v>2002-03</v>
      </c>
      <c r="G85" s="68"/>
      <c r="H85" s="167" t="s">
        <v>279</v>
      </c>
      <c r="I85" s="173">
        <v>3394.6336972305298</v>
      </c>
      <c r="J85" s="168">
        <f>IFERROR(MIN('MP Calculations'!$E$30/I85,1),"-")</f>
        <v>0.95120195143206276</v>
      </c>
      <c r="K85" s="12"/>
      <c r="L85" s="159">
        <v>2.9995470000000002</v>
      </c>
      <c r="M85" s="159" t="s">
        <v>403</v>
      </c>
      <c r="N85" s="159">
        <v>622</v>
      </c>
      <c r="O85" s="185">
        <f t="shared" si="1"/>
        <v>1865.7182340000002</v>
      </c>
      <c r="P85" s="215">
        <f t="shared" si="3"/>
        <v>1774.6748250031821</v>
      </c>
      <c r="Q85" s="215" cm="1">
        <f t="array" ref="Q85">IF(P85="-",0,P85/(1+'General inputs'!$H$32)^IFERROR(INDEX('MP Calculations'!$C$40:$C$130,MATCH(F85,'MP Calculations'!$D$40:$D$130,0),0),-1))</f>
        <v>4040.8540800661058</v>
      </c>
    </row>
    <row r="86" spans="3:17" x14ac:dyDescent="0.2">
      <c r="C86" s="159"/>
      <c r="D86" s="165" t="s">
        <v>321</v>
      </c>
      <c r="E86" s="161">
        <v>37454</v>
      </c>
      <c r="F86" s="172" t="str">
        <f t="shared" ref="F86:F149" si="4">IF(E86="","-",IF(OR(E86&lt;$E$15,E86&gt;$E$16),"ERROR - date outside of range",IF(MONTH(E86)&gt;=7,YEAR(E86)&amp;"-"&amp;IF(YEAR(E86)=1999,"00",IF(AND(YEAR(E86)&gt;=2000,YEAR(E86)&lt;2009),"0","")&amp;RIGHT(YEAR(E86),2)+1),RIGHT(YEAR(E86),4)-1&amp;"-"&amp;RIGHT(YEAR(E86),2))))</f>
        <v>2002-03</v>
      </c>
      <c r="G86" s="68"/>
      <c r="H86" s="167" t="s">
        <v>279</v>
      </c>
      <c r="I86" s="173">
        <v>3394.6336972305298</v>
      </c>
      <c r="J86" s="168">
        <f>IFERROR(MIN('MP Calculations'!$E$30/I86,1),"-")</f>
        <v>0.95120195143206276</v>
      </c>
      <c r="K86" s="12"/>
      <c r="L86" s="159">
        <v>3.508921</v>
      </c>
      <c r="M86" s="159" t="s">
        <v>403</v>
      </c>
      <c r="N86" s="159">
        <v>622</v>
      </c>
      <c r="O86" s="185">
        <f t="shared" ref="O86:O127" si="5">IF(N86="","-",L86*N86)</f>
        <v>2182.5488620000001</v>
      </c>
      <c r="P86" s="215">
        <f t="shared" si="3"/>
        <v>2076.0447366302278</v>
      </c>
      <c r="Q86" s="215" cm="1">
        <f t="array" ref="Q86">IF(P86="-",0,P86/(1+'General inputs'!$H$32)^IFERROR(INDEX('MP Calculations'!$C$40:$C$130,MATCH(F86,'MP Calculations'!$D$40:$D$130,0),0),-1))</f>
        <v>4727.0596991744542</v>
      </c>
    </row>
    <row r="87" spans="3:17" x14ac:dyDescent="0.2">
      <c r="C87" s="159"/>
      <c r="D87" s="165" t="s">
        <v>321</v>
      </c>
      <c r="E87" s="161">
        <v>37454</v>
      </c>
      <c r="F87" s="172" t="str">
        <f t="shared" si="4"/>
        <v>2002-03</v>
      </c>
      <c r="G87" s="68"/>
      <c r="H87" s="167" t="s">
        <v>279</v>
      </c>
      <c r="I87" s="173">
        <v>3394.6336972305298</v>
      </c>
      <c r="J87" s="168">
        <f>IFERROR(MIN('MP Calculations'!$E$30/I87,1),"-")</f>
        <v>0.95120195143206276</v>
      </c>
      <c r="K87" s="12"/>
      <c r="L87" s="159">
        <v>48.900683999999998</v>
      </c>
      <c r="M87" s="159" t="s">
        <v>403</v>
      </c>
      <c r="N87" s="159">
        <v>622</v>
      </c>
      <c r="O87" s="185">
        <f t="shared" si="5"/>
        <v>30416.225447999997</v>
      </c>
      <c r="P87" s="215">
        <f t="shared" ref="P87:P150" si="6">IF(O87="-","-",IF(OR(E87&lt;$E$15,E87&gt;$E$16),0,O87*J87))</f>
        <v>28931.973001335165</v>
      </c>
      <c r="Q87" s="215" cm="1">
        <f t="array" ref="Q87">IF(P87="-",0,P87/(1+'General inputs'!$H$32)^IFERROR(INDEX('MP Calculations'!$C$40:$C$130,MATCH(F87,'MP Calculations'!$D$40:$D$130,0),0),-1))</f>
        <v>65876.790215130255</v>
      </c>
    </row>
    <row r="88" spans="3:17" x14ac:dyDescent="0.2">
      <c r="C88" s="159"/>
      <c r="D88" s="165" t="s">
        <v>322</v>
      </c>
      <c r="E88" s="161">
        <v>37454</v>
      </c>
      <c r="F88" s="172" t="str">
        <f t="shared" si="4"/>
        <v>2002-03</v>
      </c>
      <c r="G88" s="68"/>
      <c r="H88" s="167" t="s">
        <v>279</v>
      </c>
      <c r="I88" s="173">
        <v>3394.6336972305298</v>
      </c>
      <c r="J88" s="168">
        <f>IFERROR(MIN('MP Calculations'!$E$30/I88,1),"-")</f>
        <v>0.95120195143206276</v>
      </c>
      <c r="K88" s="12"/>
      <c r="L88" s="159">
        <v>16.126802000000001</v>
      </c>
      <c r="M88" s="159" t="s">
        <v>403</v>
      </c>
      <c r="N88" s="159">
        <v>809</v>
      </c>
      <c r="O88" s="185">
        <f t="shared" si="5"/>
        <v>13046.582818000001</v>
      </c>
      <c r="P88" s="215">
        <f t="shared" si="6"/>
        <v>12409.935036001621</v>
      </c>
      <c r="Q88" s="215" cm="1">
        <f t="array" ref="Q88">IF(P88="-",0,P88/(1+'General inputs'!$H$32)^IFERROR(INDEX('MP Calculations'!$C$40:$C$130,MATCH(F88,'MP Calculations'!$D$40:$D$130,0),0),-1))</f>
        <v>28256.859181789852</v>
      </c>
    </row>
    <row r="89" spans="3:17" x14ac:dyDescent="0.2">
      <c r="C89" s="159"/>
      <c r="D89" s="165" t="s">
        <v>322</v>
      </c>
      <c r="E89" s="161">
        <v>37454</v>
      </c>
      <c r="F89" s="172" t="str">
        <f t="shared" si="4"/>
        <v>2002-03</v>
      </c>
      <c r="G89" s="68"/>
      <c r="H89" s="167" t="s">
        <v>279</v>
      </c>
      <c r="I89" s="173">
        <v>3394.6336972305298</v>
      </c>
      <c r="J89" s="168">
        <f>IFERROR(MIN('MP Calculations'!$E$30/I89,1),"-")</f>
        <v>0.95120195143206276</v>
      </c>
      <c r="K89" s="12"/>
      <c r="L89" s="159">
        <v>37.567132000000001</v>
      </c>
      <c r="M89" s="159" t="s">
        <v>403</v>
      </c>
      <c r="N89" s="159">
        <v>809</v>
      </c>
      <c r="O89" s="185">
        <f t="shared" si="5"/>
        <v>30391.809788000002</v>
      </c>
      <c r="P89" s="215">
        <f t="shared" si="6"/>
        <v>28908.748777897668</v>
      </c>
      <c r="Q89" s="215" cm="1">
        <f t="array" ref="Q89">IF(P89="-",0,P89/(1+'General inputs'!$H$32)^IFERROR(INDEX('MP Calculations'!$C$40:$C$130,MATCH(F89,'MP Calculations'!$D$40:$D$130,0),0),-1))</f>
        <v>65823.909711777407</v>
      </c>
    </row>
    <row r="90" spans="3:17" x14ac:dyDescent="0.2">
      <c r="C90" s="159"/>
      <c r="D90" s="165" t="s">
        <v>321</v>
      </c>
      <c r="E90" s="161">
        <v>37454</v>
      </c>
      <c r="F90" s="172" t="str">
        <f t="shared" si="4"/>
        <v>2002-03</v>
      </c>
      <c r="G90" s="68"/>
      <c r="H90" s="167" t="s">
        <v>279</v>
      </c>
      <c r="I90" s="173">
        <v>3394.6336972305298</v>
      </c>
      <c r="J90" s="168">
        <f>IFERROR(MIN('MP Calculations'!$E$30/I90,1),"-")</f>
        <v>0.95120195143206276</v>
      </c>
      <c r="K90" s="12"/>
      <c r="L90" s="159">
        <v>88.522159000000002</v>
      </c>
      <c r="M90" s="159" t="s">
        <v>403</v>
      </c>
      <c r="N90" s="159">
        <v>622</v>
      </c>
      <c r="O90" s="185">
        <f t="shared" si="5"/>
        <v>55060.782897999998</v>
      </c>
      <c r="P90" s="215">
        <f t="shared" si="6"/>
        <v>52373.924139954746</v>
      </c>
      <c r="Q90" s="215" cm="1">
        <f t="array" ref="Q90">IF(P90="-",0,P90/(1+'General inputs'!$H$32)^IFERROR(INDEX('MP Calculations'!$C$40:$C$130,MATCH(F90,'MP Calculations'!$D$40:$D$130,0),0),-1))</f>
        <v>119253.04966763665</v>
      </c>
    </row>
    <row r="91" spans="3:17" x14ac:dyDescent="0.2">
      <c r="C91" s="159"/>
      <c r="D91" s="165" t="s">
        <v>322</v>
      </c>
      <c r="E91" s="161">
        <v>37454</v>
      </c>
      <c r="F91" s="172" t="str">
        <f t="shared" si="4"/>
        <v>2002-03</v>
      </c>
      <c r="G91" s="68"/>
      <c r="H91" s="167" t="s">
        <v>279</v>
      </c>
      <c r="I91" s="173">
        <v>3394.6336972305298</v>
      </c>
      <c r="J91" s="168">
        <f>IFERROR(MIN('MP Calculations'!$E$30/I91,1),"-")</f>
        <v>0.95120195143206276</v>
      </c>
      <c r="K91" s="12"/>
      <c r="L91" s="159">
        <v>35.856095000000003</v>
      </c>
      <c r="M91" s="159" t="s">
        <v>403</v>
      </c>
      <c r="N91" s="159">
        <v>809</v>
      </c>
      <c r="O91" s="185">
        <f t="shared" si="5"/>
        <v>29007.580855000004</v>
      </c>
      <c r="P91" s="215">
        <f t="shared" si="6"/>
        <v>27592.067515599349</v>
      </c>
      <c r="Q91" s="215" cm="1">
        <f t="array" ref="Q91">IF(P91="-",0,P91/(1+'General inputs'!$H$32)^IFERROR(INDEX('MP Calculations'!$C$40:$C$130,MATCH(F91,'MP Calculations'!$D$40:$D$130,0),0),-1))</f>
        <v>62825.886200120724</v>
      </c>
    </row>
    <row r="92" spans="3:17" x14ac:dyDescent="0.2">
      <c r="C92" s="159"/>
      <c r="D92" s="165" t="s">
        <v>321</v>
      </c>
      <c r="E92" s="161">
        <v>37454</v>
      </c>
      <c r="F92" s="172" t="str">
        <f t="shared" si="4"/>
        <v>2002-03</v>
      </c>
      <c r="G92" s="68"/>
      <c r="H92" s="167" t="s">
        <v>279</v>
      </c>
      <c r="I92" s="173">
        <v>3394.6336972305298</v>
      </c>
      <c r="J92" s="168">
        <f>IFERROR(MIN('MP Calculations'!$E$30/I92,1),"-")</f>
        <v>0.95120195143206276</v>
      </c>
      <c r="K92" s="12"/>
      <c r="L92" s="159">
        <v>4.9972909999999997</v>
      </c>
      <c r="M92" s="159" t="s">
        <v>403</v>
      </c>
      <c r="N92" s="159">
        <v>622</v>
      </c>
      <c r="O92" s="185">
        <f t="shared" si="5"/>
        <v>3108.3150019999998</v>
      </c>
      <c r="P92" s="215">
        <f t="shared" si="6"/>
        <v>2956.6352955679558</v>
      </c>
      <c r="Q92" s="215" cm="1">
        <f t="array" ref="Q92">IF(P92="-",0,P92/(1+'General inputs'!$H$32)^IFERROR(INDEX('MP Calculations'!$C$40:$C$130,MATCH(F92,'MP Calculations'!$D$40:$D$130,0),0),-1))</f>
        <v>6732.124459669285</v>
      </c>
    </row>
    <row r="93" spans="3:17" x14ac:dyDescent="0.2">
      <c r="C93" s="159"/>
      <c r="D93" s="165" t="s">
        <v>321</v>
      </c>
      <c r="E93" s="161">
        <v>37454</v>
      </c>
      <c r="F93" s="172" t="str">
        <f t="shared" si="4"/>
        <v>2002-03</v>
      </c>
      <c r="G93" s="68"/>
      <c r="H93" s="167" t="s">
        <v>279</v>
      </c>
      <c r="I93" s="173">
        <v>3394.6336972305298</v>
      </c>
      <c r="J93" s="168">
        <f>IFERROR(MIN('MP Calculations'!$E$30/I93,1),"-")</f>
        <v>0.95120195143206276</v>
      </c>
      <c r="K93" s="12"/>
      <c r="L93" s="159">
        <v>45.163004000000001</v>
      </c>
      <c r="M93" s="159" t="s">
        <v>403</v>
      </c>
      <c r="N93" s="159">
        <v>622</v>
      </c>
      <c r="O93" s="185">
        <f t="shared" si="5"/>
        <v>28091.388488000001</v>
      </c>
      <c r="P93" s="215">
        <f t="shared" si="6"/>
        <v>26720.583548221784</v>
      </c>
      <c r="Q93" s="215" cm="1">
        <f t="array" ref="Q93">IF(P93="-",0,P93/(1+'General inputs'!$H$32)^IFERROR(INDEX('MP Calculations'!$C$40:$C$130,MATCH(F93,'MP Calculations'!$D$40:$D$130,0),0),-1))</f>
        <v>60841.556735547681</v>
      </c>
    </row>
    <row r="94" spans="3:17" x14ac:dyDescent="0.2">
      <c r="C94" s="159"/>
      <c r="D94" s="165" t="s">
        <v>321</v>
      </c>
      <c r="E94" s="161">
        <v>37454</v>
      </c>
      <c r="F94" s="172" t="str">
        <f t="shared" si="4"/>
        <v>2002-03</v>
      </c>
      <c r="G94" s="68"/>
      <c r="H94" s="167" t="s">
        <v>279</v>
      </c>
      <c r="I94" s="173">
        <v>3394.6336972305298</v>
      </c>
      <c r="J94" s="168">
        <f>IFERROR(MIN('MP Calculations'!$E$30/I94,1),"-")</f>
        <v>0.95120195143206276</v>
      </c>
      <c r="K94" s="12"/>
      <c r="L94" s="159">
        <v>40.191538000000001</v>
      </c>
      <c r="M94" s="159" t="s">
        <v>403</v>
      </c>
      <c r="N94" s="159">
        <v>622</v>
      </c>
      <c r="O94" s="185">
        <f t="shared" si="5"/>
        <v>24999.136635999999</v>
      </c>
      <c r="P94" s="215">
        <f t="shared" si="6"/>
        <v>23779.227552279972</v>
      </c>
      <c r="Q94" s="215" cm="1">
        <f t="array" ref="Q94">IF(P94="-",0,P94/(1+'General inputs'!$H$32)^IFERROR(INDEX('MP Calculations'!$C$40:$C$130,MATCH(F94,'MP Calculations'!$D$40:$D$130,0),0),-1))</f>
        <v>54144.222548082063</v>
      </c>
    </row>
    <row r="95" spans="3:17" x14ac:dyDescent="0.2">
      <c r="C95" s="159"/>
      <c r="D95" s="165" t="s">
        <v>321</v>
      </c>
      <c r="E95" s="161">
        <v>37454</v>
      </c>
      <c r="F95" s="172" t="str">
        <f t="shared" si="4"/>
        <v>2002-03</v>
      </c>
      <c r="G95" s="68"/>
      <c r="H95" s="167" t="s">
        <v>279</v>
      </c>
      <c r="I95" s="173">
        <v>3394.6336972305298</v>
      </c>
      <c r="J95" s="168">
        <f>IFERROR(MIN('MP Calculations'!$E$30/I95,1),"-")</f>
        <v>0.95120195143206276</v>
      </c>
      <c r="K95" s="12"/>
      <c r="L95" s="159">
        <v>8.5025790000000008</v>
      </c>
      <c r="M95" s="159" t="s">
        <v>403</v>
      </c>
      <c r="N95" s="159">
        <v>622</v>
      </c>
      <c r="O95" s="185">
        <f t="shared" si="5"/>
        <v>5288.6041380000006</v>
      </c>
      <c r="P95" s="215">
        <f t="shared" si="6"/>
        <v>5030.5305764172826</v>
      </c>
      <c r="Q95" s="215" cm="1">
        <f t="array" ref="Q95">IF(P95="-",0,P95/(1+'General inputs'!$H$32)^IFERROR(INDEX('MP Calculations'!$C$40:$C$130,MATCH(F95,'MP Calculations'!$D$40:$D$130,0),0),-1))</f>
        <v>11454.289945526571</v>
      </c>
    </row>
    <row r="96" spans="3:17" x14ac:dyDescent="0.2">
      <c r="C96" s="159"/>
      <c r="D96" s="165" t="s">
        <v>322</v>
      </c>
      <c r="E96" s="161">
        <v>37454</v>
      </c>
      <c r="F96" s="172" t="str">
        <f t="shared" si="4"/>
        <v>2002-03</v>
      </c>
      <c r="G96" s="68"/>
      <c r="H96" s="167" t="s">
        <v>279</v>
      </c>
      <c r="I96" s="173">
        <v>3394.6336972305298</v>
      </c>
      <c r="J96" s="168">
        <f>IFERROR(MIN('MP Calculations'!$E$30/I96,1),"-")</f>
        <v>0.95120195143206276</v>
      </c>
      <c r="K96" s="12"/>
      <c r="L96" s="159">
        <v>40.426586999999998</v>
      </c>
      <c r="M96" s="159" t="s">
        <v>403</v>
      </c>
      <c r="N96" s="159">
        <v>809</v>
      </c>
      <c r="O96" s="185">
        <f t="shared" si="5"/>
        <v>32705.108882999997</v>
      </c>
      <c r="P96" s="215">
        <f t="shared" si="6"/>
        <v>31109.163391307688</v>
      </c>
      <c r="Q96" s="215" cm="1">
        <f t="array" ref="Q96">IF(P96="-",0,P96/(1+'General inputs'!$H$32)^IFERROR(INDEX('MP Calculations'!$C$40:$C$130,MATCH(F96,'MP Calculations'!$D$40:$D$130,0),0),-1))</f>
        <v>70834.153979156938</v>
      </c>
    </row>
    <row r="97" spans="3:17" x14ac:dyDescent="0.2">
      <c r="C97" s="159"/>
      <c r="D97" s="165" t="s">
        <v>321</v>
      </c>
      <c r="E97" s="161">
        <v>37454</v>
      </c>
      <c r="F97" s="172" t="str">
        <f t="shared" si="4"/>
        <v>2002-03</v>
      </c>
      <c r="G97" s="68"/>
      <c r="H97" s="167" t="s">
        <v>279</v>
      </c>
      <c r="I97" s="173">
        <v>3394.6336972305298</v>
      </c>
      <c r="J97" s="168">
        <f>IFERROR(MIN('MP Calculations'!$E$30/I97,1),"-")</f>
        <v>0.95120195143206276</v>
      </c>
      <c r="K97" s="12"/>
      <c r="L97" s="159">
        <v>75.169953000000007</v>
      </c>
      <c r="M97" s="159" t="s">
        <v>403</v>
      </c>
      <c r="N97" s="159">
        <v>622</v>
      </c>
      <c r="O97" s="185">
        <f t="shared" si="5"/>
        <v>46755.710766000004</v>
      </c>
      <c r="P97" s="215">
        <f t="shared" si="6"/>
        <v>44474.123321212312</v>
      </c>
      <c r="Q97" s="215" cm="1">
        <f t="array" ref="Q97">IF(P97="-",0,P97/(1+'General inputs'!$H$32)^IFERROR(INDEX('MP Calculations'!$C$40:$C$130,MATCH(F97,'MP Calculations'!$D$40:$D$130,0),0),-1))</f>
        <v>101265.56152593288</v>
      </c>
    </row>
    <row r="98" spans="3:17" x14ac:dyDescent="0.2">
      <c r="C98" s="159"/>
      <c r="D98" s="165" t="s">
        <v>322</v>
      </c>
      <c r="E98" s="161">
        <v>37454</v>
      </c>
      <c r="F98" s="172" t="str">
        <f t="shared" si="4"/>
        <v>2002-03</v>
      </c>
      <c r="G98" s="68"/>
      <c r="H98" s="167" t="s">
        <v>279</v>
      </c>
      <c r="I98" s="173">
        <v>3394.6336972305298</v>
      </c>
      <c r="J98" s="168">
        <f>IFERROR(MIN('MP Calculations'!$E$30/I98,1),"-")</f>
        <v>0.95120195143206276</v>
      </c>
      <c r="K98" s="12"/>
      <c r="L98" s="159">
        <v>12.731396999999999</v>
      </c>
      <c r="M98" s="159" t="s">
        <v>403</v>
      </c>
      <c r="N98" s="159">
        <v>809</v>
      </c>
      <c r="O98" s="185">
        <f t="shared" si="5"/>
        <v>10299.700172999999</v>
      </c>
      <c r="P98" s="215">
        <f t="shared" si="6"/>
        <v>9797.0949037227529</v>
      </c>
      <c r="Q98" s="215" cm="1">
        <f t="array" ref="Q98">IF(P98="-",0,P98/(1+'General inputs'!$H$32)^IFERROR(INDEX('MP Calculations'!$C$40:$C$130,MATCH(F98,'MP Calculations'!$D$40:$D$130,0),0),-1))</f>
        <v>22307.54071492052</v>
      </c>
    </row>
    <row r="99" spans="3:17" x14ac:dyDescent="0.2">
      <c r="C99" s="159"/>
      <c r="D99" s="165" t="s">
        <v>321</v>
      </c>
      <c r="E99" s="161">
        <v>37454</v>
      </c>
      <c r="F99" s="172" t="str">
        <f t="shared" si="4"/>
        <v>2002-03</v>
      </c>
      <c r="G99" s="68"/>
      <c r="H99" s="167" t="s">
        <v>279</v>
      </c>
      <c r="I99" s="173">
        <v>3394.6336972305298</v>
      </c>
      <c r="J99" s="168">
        <f>IFERROR(MIN('MP Calculations'!$E$30/I99,1),"-")</f>
        <v>0.95120195143206276</v>
      </c>
      <c r="K99" s="12"/>
      <c r="L99" s="159">
        <v>16.844208999999999</v>
      </c>
      <c r="M99" s="159" t="s">
        <v>403</v>
      </c>
      <c r="N99" s="159">
        <v>622</v>
      </c>
      <c r="O99" s="185">
        <f t="shared" si="5"/>
        <v>10477.097997999999</v>
      </c>
      <c r="P99" s="215">
        <f t="shared" si="6"/>
        <v>9965.836061042557</v>
      </c>
      <c r="Q99" s="215" cm="1">
        <f t="array" ref="Q99">IF(P99="-",0,P99/(1+'General inputs'!$H$32)^IFERROR(INDEX('MP Calculations'!$C$40:$C$130,MATCH(F99,'MP Calculations'!$D$40:$D$130,0),0),-1))</f>
        <v>22691.756676303525</v>
      </c>
    </row>
    <row r="100" spans="3:17" x14ac:dyDescent="0.2">
      <c r="C100" s="159"/>
      <c r="D100" s="165" t="s">
        <v>322</v>
      </c>
      <c r="E100" s="161">
        <v>37454</v>
      </c>
      <c r="F100" s="172" t="str">
        <f t="shared" si="4"/>
        <v>2002-03</v>
      </c>
      <c r="G100" s="68"/>
      <c r="H100" s="167" t="s">
        <v>279</v>
      </c>
      <c r="I100" s="173">
        <v>3394.6336972305298</v>
      </c>
      <c r="J100" s="168">
        <f>IFERROR(MIN('MP Calculations'!$E$30/I100,1),"-")</f>
        <v>0.95120195143206276</v>
      </c>
      <c r="K100" s="12"/>
      <c r="L100" s="159">
        <v>59.335000999999998</v>
      </c>
      <c r="M100" s="159" t="s">
        <v>403</v>
      </c>
      <c r="N100" s="159">
        <v>809</v>
      </c>
      <c r="O100" s="185">
        <f t="shared" si="5"/>
        <v>48002.015808999997</v>
      </c>
      <c r="P100" s="215">
        <f t="shared" si="6"/>
        <v>45659.611110193524</v>
      </c>
      <c r="Q100" s="215" cm="1">
        <f t="array" ref="Q100">IF(P100="-",0,P100/(1+'General inputs'!$H$32)^IFERROR(INDEX('MP Calculations'!$C$40:$C$130,MATCH(F100,'MP Calculations'!$D$40:$D$130,0),0),-1))</f>
        <v>103964.86344957666</v>
      </c>
    </row>
    <row r="101" spans="3:17" x14ac:dyDescent="0.2">
      <c r="C101" s="159"/>
      <c r="D101" s="165" t="s">
        <v>322</v>
      </c>
      <c r="E101" s="161">
        <v>37454</v>
      </c>
      <c r="F101" s="172" t="str">
        <f t="shared" si="4"/>
        <v>2002-03</v>
      </c>
      <c r="G101" s="68"/>
      <c r="H101" s="167" t="s">
        <v>279</v>
      </c>
      <c r="I101" s="173">
        <v>3394.6336972305298</v>
      </c>
      <c r="J101" s="168">
        <f>IFERROR(MIN('MP Calculations'!$E$30/I101,1),"-")</f>
        <v>0.95120195143206276</v>
      </c>
      <c r="K101" s="12"/>
      <c r="L101" s="159">
        <v>80.827779000000007</v>
      </c>
      <c r="M101" s="159" t="s">
        <v>403</v>
      </c>
      <c r="N101" s="159">
        <v>809</v>
      </c>
      <c r="O101" s="185">
        <f t="shared" si="5"/>
        <v>65389.673211000008</v>
      </c>
      <c r="P101" s="215">
        <f t="shared" si="6"/>
        <v>62198.784761808085</v>
      </c>
      <c r="Q101" s="215" cm="1">
        <f t="array" ref="Q101">IF(P101="-",0,P101/(1+'General inputs'!$H$32)^IFERROR(INDEX('MP Calculations'!$C$40:$C$130,MATCH(F101,'MP Calculations'!$D$40:$D$130,0),0),-1))</f>
        <v>141623.81166333109</v>
      </c>
    </row>
    <row r="102" spans="3:17" x14ac:dyDescent="0.2">
      <c r="C102" s="159"/>
      <c r="D102" s="165" t="s">
        <v>322</v>
      </c>
      <c r="E102" s="161">
        <v>37454</v>
      </c>
      <c r="F102" s="172" t="str">
        <f t="shared" si="4"/>
        <v>2002-03</v>
      </c>
      <c r="G102" s="68"/>
      <c r="H102" s="167" t="s">
        <v>279</v>
      </c>
      <c r="I102" s="173">
        <v>3394.6336972305298</v>
      </c>
      <c r="J102" s="168">
        <f>IFERROR(MIN('MP Calculations'!$E$30/I102,1),"-")</f>
        <v>0.95120195143206276</v>
      </c>
      <c r="K102" s="12"/>
      <c r="L102" s="159">
        <v>33.869100000000003</v>
      </c>
      <c r="M102" s="159" t="s">
        <v>403</v>
      </c>
      <c r="N102" s="159">
        <v>809</v>
      </c>
      <c r="O102" s="185">
        <f t="shared" si="5"/>
        <v>27400.101900000001</v>
      </c>
      <c r="P102" s="215">
        <f t="shared" si="6"/>
        <v>26063.030396717371</v>
      </c>
      <c r="Q102" s="215" cm="1">
        <f t="array" ref="Q102">IF(P102="-",0,P102/(1+'General inputs'!$H$32)^IFERROR(INDEX('MP Calculations'!$C$40:$C$130,MATCH(F102,'MP Calculations'!$D$40:$D$130,0),0),-1))</f>
        <v>59344.338035151588</v>
      </c>
    </row>
    <row r="103" spans="3:17" x14ac:dyDescent="0.2">
      <c r="C103" s="159"/>
      <c r="D103" s="165" t="s">
        <v>322</v>
      </c>
      <c r="E103" s="161">
        <v>37454</v>
      </c>
      <c r="F103" s="172" t="str">
        <f t="shared" si="4"/>
        <v>2002-03</v>
      </c>
      <c r="G103" s="68"/>
      <c r="H103" s="167" t="s">
        <v>279</v>
      </c>
      <c r="I103" s="173">
        <v>3394.6336972305298</v>
      </c>
      <c r="J103" s="168">
        <f>IFERROR(MIN('MP Calculations'!$E$30/I103,1),"-")</f>
        <v>0.95120195143206276</v>
      </c>
      <c r="K103" s="12"/>
      <c r="L103" s="159">
        <v>108.911016</v>
      </c>
      <c r="M103" s="159" t="s">
        <v>403</v>
      </c>
      <c r="N103" s="159">
        <v>809</v>
      </c>
      <c r="O103" s="185">
        <f t="shared" si="5"/>
        <v>88109.011943999998</v>
      </c>
      <c r="P103" s="215">
        <f t="shared" si="6"/>
        <v>83809.464099883728</v>
      </c>
      <c r="Q103" s="215" cm="1">
        <f t="array" ref="Q103">IF(P103="-",0,P103/(1+'General inputs'!$H$32)^IFERROR(INDEX('MP Calculations'!$C$40:$C$130,MATCH(F103,'MP Calculations'!$D$40:$D$130,0),0),-1))</f>
        <v>190830.3482896151</v>
      </c>
    </row>
    <row r="104" spans="3:17" x14ac:dyDescent="0.2">
      <c r="C104" s="159"/>
      <c r="D104" s="165" t="s">
        <v>322</v>
      </c>
      <c r="E104" s="161">
        <v>37454</v>
      </c>
      <c r="F104" s="172" t="str">
        <f t="shared" si="4"/>
        <v>2002-03</v>
      </c>
      <c r="G104" s="68"/>
      <c r="H104" s="167" t="s">
        <v>279</v>
      </c>
      <c r="I104" s="173">
        <v>3394.6336972305298</v>
      </c>
      <c r="J104" s="168">
        <f>IFERROR(MIN('MP Calculations'!$E$30/I104,1),"-")</f>
        <v>0.95120195143206276</v>
      </c>
      <c r="K104" s="12"/>
      <c r="L104" s="159">
        <v>23.792659</v>
      </c>
      <c r="M104" s="159" t="s">
        <v>403</v>
      </c>
      <c r="N104" s="159">
        <v>809</v>
      </c>
      <c r="O104" s="185">
        <f t="shared" si="5"/>
        <v>19248.261130999999</v>
      </c>
      <c r="P104" s="215">
        <f t="shared" si="6"/>
        <v>18308.983549481123</v>
      </c>
      <c r="Q104" s="215" cm="1">
        <f t="array" ref="Q104">IF(P104="-",0,P104/(1+'General inputs'!$H$32)^IFERROR(INDEX('MP Calculations'!$C$40:$C$130,MATCH(F104,'MP Calculations'!$D$40:$D$130,0),0),-1))</f>
        <v>41688.725075395909</v>
      </c>
    </row>
    <row r="105" spans="3:17" x14ac:dyDescent="0.2">
      <c r="C105" s="159"/>
      <c r="D105" s="165" t="s">
        <v>321</v>
      </c>
      <c r="E105" s="161">
        <v>37454</v>
      </c>
      <c r="F105" s="172" t="str">
        <f t="shared" si="4"/>
        <v>2002-03</v>
      </c>
      <c r="G105" s="68"/>
      <c r="H105" s="167" t="s">
        <v>279</v>
      </c>
      <c r="I105" s="173">
        <v>3394.6336972305298</v>
      </c>
      <c r="J105" s="168">
        <f>IFERROR(MIN('MP Calculations'!$E$30/I105,1),"-")</f>
        <v>0.95120195143206276</v>
      </c>
      <c r="K105" s="12"/>
      <c r="L105" s="159">
        <v>12.996193999999999</v>
      </c>
      <c r="M105" s="159" t="s">
        <v>403</v>
      </c>
      <c r="N105" s="159">
        <v>622</v>
      </c>
      <c r="O105" s="185">
        <f t="shared" si="5"/>
        <v>8083.6326679999993</v>
      </c>
      <c r="P105" s="215">
        <f t="shared" si="6"/>
        <v>7689.1671684615712</v>
      </c>
      <c r="Q105" s="215" cm="1">
        <f t="array" ref="Q105">IF(P105="-",0,P105/(1+'General inputs'!$H$32)^IFERROR(INDEX('MP Calculations'!$C$40:$C$130,MATCH(F105,'MP Calculations'!$D$40:$D$130,0),0),-1))</f>
        <v>17507.884874026189</v>
      </c>
    </row>
    <row r="106" spans="3:17" x14ac:dyDescent="0.2">
      <c r="C106" s="159"/>
      <c r="D106" s="165" t="s">
        <v>321</v>
      </c>
      <c r="E106" s="161">
        <v>37454</v>
      </c>
      <c r="F106" s="172" t="str">
        <f t="shared" si="4"/>
        <v>2002-03</v>
      </c>
      <c r="G106" s="68"/>
      <c r="H106" s="167" t="s">
        <v>279</v>
      </c>
      <c r="I106" s="173">
        <v>3394.6336972305298</v>
      </c>
      <c r="J106" s="168">
        <f>IFERROR(MIN('MP Calculations'!$E$30/I106,1),"-")</f>
        <v>0.95120195143206276</v>
      </c>
      <c r="K106" s="12"/>
      <c r="L106" s="159">
        <v>34.57009</v>
      </c>
      <c r="M106" s="159" t="s">
        <v>403</v>
      </c>
      <c r="N106" s="159">
        <v>622</v>
      </c>
      <c r="O106" s="185">
        <f t="shared" si="5"/>
        <v>21502.595980000002</v>
      </c>
      <c r="P106" s="215">
        <f t="shared" si="6"/>
        <v>20453.31125703123</v>
      </c>
      <c r="Q106" s="215" cm="1">
        <f t="array" ref="Q106">IF(P106="-",0,P106/(1+'General inputs'!$H$32)^IFERROR(INDEX('MP Calculations'!$C$40:$C$130,MATCH(F106,'MP Calculations'!$D$40:$D$130,0),0),-1))</f>
        <v>46571.262002146483</v>
      </c>
    </row>
    <row r="107" spans="3:17" x14ac:dyDescent="0.2">
      <c r="C107" s="159"/>
      <c r="D107" s="165" t="s">
        <v>321</v>
      </c>
      <c r="E107" s="161">
        <v>37454</v>
      </c>
      <c r="F107" s="172" t="str">
        <f t="shared" si="4"/>
        <v>2002-03</v>
      </c>
      <c r="G107" s="68"/>
      <c r="H107" s="167" t="s">
        <v>279</v>
      </c>
      <c r="I107" s="173">
        <v>3394.6336972305298</v>
      </c>
      <c r="J107" s="168">
        <f>IFERROR(MIN('MP Calculations'!$E$30/I107,1),"-")</f>
        <v>0.95120195143206276</v>
      </c>
      <c r="K107" s="12"/>
      <c r="L107" s="159">
        <v>32.589326</v>
      </c>
      <c r="M107" s="159" t="s">
        <v>403</v>
      </c>
      <c r="N107" s="159">
        <v>622</v>
      </c>
      <c r="O107" s="185">
        <f t="shared" si="5"/>
        <v>20270.560772000001</v>
      </c>
      <c r="P107" s="215">
        <f t="shared" si="6"/>
        <v>19281.39696294862</v>
      </c>
      <c r="Q107" s="215" cm="1">
        <f t="array" ref="Q107">IF(P107="-",0,P107/(1+'General inputs'!$H$32)^IFERROR(INDEX('MP Calculations'!$C$40:$C$130,MATCH(F107,'MP Calculations'!$D$40:$D$130,0),0),-1))</f>
        <v>43902.866310714388</v>
      </c>
    </row>
    <row r="108" spans="3:17" x14ac:dyDescent="0.2">
      <c r="C108" s="159"/>
      <c r="D108" s="165" t="s">
        <v>321</v>
      </c>
      <c r="E108" s="161">
        <v>37454</v>
      </c>
      <c r="F108" s="172" t="str">
        <f t="shared" si="4"/>
        <v>2002-03</v>
      </c>
      <c r="G108" s="68"/>
      <c r="H108" s="167" t="s">
        <v>279</v>
      </c>
      <c r="I108" s="173">
        <v>3394.6336972305298</v>
      </c>
      <c r="J108" s="168">
        <f>IFERROR(MIN('MP Calculations'!$E$30/I108,1),"-")</f>
        <v>0.95120195143206276</v>
      </c>
      <c r="K108" s="12"/>
      <c r="L108" s="159">
        <v>14.728382</v>
      </c>
      <c r="M108" s="159" t="s">
        <v>403</v>
      </c>
      <c r="N108" s="159">
        <v>622</v>
      </c>
      <c r="O108" s="185">
        <f t="shared" si="5"/>
        <v>9161.0536040000006</v>
      </c>
      <c r="P108" s="215">
        <f t="shared" si="6"/>
        <v>8714.0120652985315</v>
      </c>
      <c r="Q108" s="215" cm="1">
        <f t="array" ref="Q108">IF(P108="-",0,P108/(1+'General inputs'!$H$32)^IFERROR(INDEX('MP Calculations'!$C$40:$C$130,MATCH(F108,'MP Calculations'!$D$40:$D$130,0),0),-1))</f>
        <v>19841.410218767094</v>
      </c>
    </row>
    <row r="109" spans="3:17" x14ac:dyDescent="0.2">
      <c r="C109" s="159"/>
      <c r="D109" s="165" t="s">
        <v>322</v>
      </c>
      <c r="E109" s="161">
        <v>37454</v>
      </c>
      <c r="F109" s="172" t="str">
        <f t="shared" si="4"/>
        <v>2002-03</v>
      </c>
      <c r="G109" s="68"/>
      <c r="H109" s="167" t="s">
        <v>279</v>
      </c>
      <c r="I109" s="173">
        <v>3394.6336972305298</v>
      </c>
      <c r="J109" s="168">
        <f>IFERROR(MIN('MP Calculations'!$E$30/I109,1),"-")</f>
        <v>0.95120195143206276</v>
      </c>
      <c r="K109" s="12"/>
      <c r="L109" s="159">
        <v>17.994102999999999</v>
      </c>
      <c r="M109" s="159" t="s">
        <v>403</v>
      </c>
      <c r="N109" s="159">
        <v>809</v>
      </c>
      <c r="O109" s="185">
        <f t="shared" si="5"/>
        <v>14557.229326999999</v>
      </c>
      <c r="P109" s="215">
        <f t="shared" si="6"/>
        <v>13846.864943286453</v>
      </c>
      <c r="Q109" s="215" cm="1">
        <f t="array" ref="Q109">IF(P109="-",0,P109/(1+'General inputs'!$H$32)^IFERROR(INDEX('MP Calculations'!$C$40:$C$130,MATCH(F109,'MP Calculations'!$D$40:$D$130,0),0),-1))</f>
        <v>31528.683403790925</v>
      </c>
    </row>
    <row r="110" spans="3:17" x14ac:dyDescent="0.2">
      <c r="C110" s="159"/>
      <c r="D110" s="165" t="s">
        <v>322</v>
      </c>
      <c r="E110" s="161">
        <v>37454</v>
      </c>
      <c r="F110" s="172" t="str">
        <f t="shared" si="4"/>
        <v>2002-03</v>
      </c>
      <c r="G110" s="68"/>
      <c r="H110" s="167" t="s">
        <v>279</v>
      </c>
      <c r="I110" s="173">
        <v>3394.6336972305298</v>
      </c>
      <c r="J110" s="168">
        <f>IFERROR(MIN('MP Calculations'!$E$30/I110,1),"-")</f>
        <v>0.95120195143206276</v>
      </c>
      <c r="K110" s="12"/>
      <c r="L110" s="159">
        <v>30.249175999999999</v>
      </c>
      <c r="M110" s="159" t="s">
        <v>403</v>
      </c>
      <c r="N110" s="159">
        <v>809</v>
      </c>
      <c r="O110" s="185">
        <f t="shared" si="5"/>
        <v>24471.583383999998</v>
      </c>
      <c r="P110" s="215">
        <f t="shared" si="6"/>
        <v>23277.417869493242</v>
      </c>
      <c r="Q110" s="215" cm="1">
        <f t="array" ref="Q110">IF(P110="-",0,P110/(1+'General inputs'!$H$32)^IFERROR(INDEX('MP Calculations'!$C$40:$C$130,MATCH(F110,'MP Calculations'!$D$40:$D$130,0),0),-1))</f>
        <v>53001.624661676702</v>
      </c>
    </row>
    <row r="111" spans="3:17" x14ac:dyDescent="0.2">
      <c r="C111" s="159"/>
      <c r="D111" s="165" t="s">
        <v>321</v>
      </c>
      <c r="E111" s="161">
        <v>37454</v>
      </c>
      <c r="F111" s="172" t="str">
        <f t="shared" si="4"/>
        <v>2002-03</v>
      </c>
      <c r="G111" s="68"/>
      <c r="H111" s="167" t="s">
        <v>279</v>
      </c>
      <c r="I111" s="173">
        <v>3394.6336972305298</v>
      </c>
      <c r="J111" s="168">
        <f>IFERROR(MIN('MP Calculations'!$E$30/I111,1),"-")</f>
        <v>0.95120195143206276</v>
      </c>
      <c r="K111" s="12"/>
      <c r="L111" s="159">
        <v>50.097225000000002</v>
      </c>
      <c r="M111" s="159" t="s">
        <v>403</v>
      </c>
      <c r="N111" s="159">
        <v>622</v>
      </c>
      <c r="O111" s="185">
        <f t="shared" si="5"/>
        <v>31160.47395</v>
      </c>
      <c r="P111" s="215">
        <f t="shared" si="6"/>
        <v>29639.903628787957</v>
      </c>
      <c r="Q111" s="215" cm="1">
        <f t="array" ref="Q111">IF(P111="-",0,P111/(1+'General inputs'!$H$32)^IFERROR(INDEX('MP Calculations'!$C$40:$C$130,MATCH(F111,'MP Calculations'!$D$40:$D$130,0),0),-1))</f>
        <v>67488.71614321752</v>
      </c>
    </row>
    <row r="112" spans="3:17" x14ac:dyDescent="0.2">
      <c r="C112" s="159"/>
      <c r="D112" s="165" t="s">
        <v>321</v>
      </c>
      <c r="E112" s="161">
        <v>37454</v>
      </c>
      <c r="F112" s="172" t="str">
        <f t="shared" si="4"/>
        <v>2002-03</v>
      </c>
      <c r="G112" s="68"/>
      <c r="H112" s="167" t="s">
        <v>279</v>
      </c>
      <c r="I112" s="173">
        <v>3394.6336972305298</v>
      </c>
      <c r="J112" s="168">
        <f>IFERROR(MIN('MP Calculations'!$E$30/I112,1),"-")</f>
        <v>0.95120195143206276</v>
      </c>
      <c r="K112" s="12"/>
      <c r="L112" s="159">
        <v>61.064056000000001</v>
      </c>
      <c r="M112" s="159" t="s">
        <v>403</v>
      </c>
      <c r="N112" s="159">
        <v>622</v>
      </c>
      <c r="O112" s="185">
        <f t="shared" si="5"/>
        <v>37981.842832000002</v>
      </c>
      <c r="P112" s="215">
        <f t="shared" si="6"/>
        <v>36128.40302078431</v>
      </c>
      <c r="Q112" s="215" cm="1">
        <f t="array" ref="Q112">IF(P112="-",0,P112/(1+'General inputs'!$H$32)^IFERROR(INDEX('MP Calculations'!$C$40:$C$130,MATCH(F112,'MP Calculations'!$D$40:$D$130,0),0),-1))</f>
        <v>82262.734950639264</v>
      </c>
    </row>
    <row r="113" spans="3:17" x14ac:dyDescent="0.2">
      <c r="C113" s="159"/>
      <c r="D113" s="165" t="s">
        <v>321</v>
      </c>
      <c r="E113" s="161">
        <v>37454</v>
      </c>
      <c r="F113" s="172" t="str">
        <f t="shared" si="4"/>
        <v>2002-03</v>
      </c>
      <c r="G113" s="68"/>
      <c r="H113" s="167" t="s">
        <v>279</v>
      </c>
      <c r="I113" s="173">
        <v>3394.6336972305298</v>
      </c>
      <c r="J113" s="168">
        <f>IFERROR(MIN('MP Calculations'!$E$30/I113,1),"-")</f>
        <v>0.95120195143206276</v>
      </c>
      <c r="K113" s="12"/>
      <c r="L113" s="159">
        <v>65.209036999999995</v>
      </c>
      <c r="M113" s="159" t="s">
        <v>403</v>
      </c>
      <c r="N113" s="159">
        <v>622</v>
      </c>
      <c r="O113" s="185">
        <f t="shared" si="5"/>
        <v>40560.021013999998</v>
      </c>
      <c r="P113" s="215">
        <f t="shared" si="6"/>
        <v>38580.771138642274</v>
      </c>
      <c r="Q113" s="215" cm="1">
        <f t="array" ref="Q113">IF(P113="-",0,P113/(1+'General inputs'!$H$32)^IFERROR(INDEX('MP Calculations'!$C$40:$C$130,MATCH(F113,'MP Calculations'!$D$40:$D$130,0),0),-1))</f>
        <v>87846.665919431049</v>
      </c>
    </row>
    <row r="114" spans="3:17" x14ac:dyDescent="0.2">
      <c r="C114" s="159"/>
      <c r="D114" s="165" t="s">
        <v>322</v>
      </c>
      <c r="E114" s="161">
        <v>37454</v>
      </c>
      <c r="F114" s="172" t="str">
        <f t="shared" si="4"/>
        <v>2002-03</v>
      </c>
      <c r="G114" s="68"/>
      <c r="H114" s="167" t="s">
        <v>279</v>
      </c>
      <c r="I114" s="173">
        <v>3394.6336972305298</v>
      </c>
      <c r="J114" s="168">
        <f>IFERROR(MIN('MP Calculations'!$E$30/I114,1),"-")</f>
        <v>0.95120195143206276</v>
      </c>
      <c r="K114" s="12"/>
      <c r="L114" s="159">
        <v>8.7019409999999997</v>
      </c>
      <c r="M114" s="159" t="s">
        <v>403</v>
      </c>
      <c r="N114" s="159">
        <v>809</v>
      </c>
      <c r="O114" s="185">
        <f t="shared" si="5"/>
        <v>7039.870269</v>
      </c>
      <c r="P114" s="215">
        <f t="shared" si="6"/>
        <v>6696.3383377013606</v>
      </c>
      <c r="Q114" s="215" cm="1">
        <f t="array" ref="Q114">IF(P114="-",0,P114/(1+'General inputs'!$H$32)^IFERROR(INDEX('MP Calculations'!$C$40:$C$130,MATCH(F114,'MP Calculations'!$D$40:$D$130,0),0),-1))</f>
        <v>15247.258659543508</v>
      </c>
    </row>
    <row r="115" spans="3:17" x14ac:dyDescent="0.2">
      <c r="C115" s="159"/>
      <c r="D115" s="165" t="s">
        <v>321</v>
      </c>
      <c r="E115" s="161">
        <v>37454</v>
      </c>
      <c r="F115" s="172" t="str">
        <f t="shared" si="4"/>
        <v>2002-03</v>
      </c>
      <c r="G115" s="68"/>
      <c r="H115" s="167" t="s">
        <v>279</v>
      </c>
      <c r="I115" s="173">
        <v>3394.6336972305298</v>
      </c>
      <c r="J115" s="168">
        <f>IFERROR(MIN('MP Calculations'!$E$30/I115,1),"-")</f>
        <v>0.95120195143206276</v>
      </c>
      <c r="K115" s="12"/>
      <c r="L115" s="159">
        <v>48.142567</v>
      </c>
      <c r="M115" s="159" t="s">
        <v>403</v>
      </c>
      <c r="N115" s="159">
        <v>622</v>
      </c>
      <c r="O115" s="185">
        <f t="shared" si="5"/>
        <v>29944.676673999998</v>
      </c>
      <c r="P115" s="215">
        <f t="shared" si="6"/>
        <v>28483.43488731097</v>
      </c>
      <c r="Q115" s="215" cm="1">
        <f t="array" ref="Q115">IF(P115="-",0,P115/(1+'General inputs'!$H$32)^IFERROR(INDEX('MP Calculations'!$C$40:$C$130,MATCH(F115,'MP Calculations'!$D$40:$D$130,0),0),-1))</f>
        <v>64855.489274482388</v>
      </c>
    </row>
    <row r="116" spans="3:17" x14ac:dyDescent="0.2">
      <c r="C116" s="159"/>
      <c r="D116" s="165" t="s">
        <v>321</v>
      </c>
      <c r="E116" s="161">
        <v>37454</v>
      </c>
      <c r="F116" s="172" t="str">
        <f t="shared" si="4"/>
        <v>2002-03</v>
      </c>
      <c r="G116" s="68"/>
      <c r="H116" s="167" t="s">
        <v>279</v>
      </c>
      <c r="I116" s="173">
        <v>3394.6336972305298</v>
      </c>
      <c r="J116" s="168">
        <f>IFERROR(MIN('MP Calculations'!$E$30/I116,1),"-")</f>
        <v>0.95120195143206276</v>
      </c>
      <c r="K116" s="12"/>
      <c r="L116" s="159">
        <v>48.971701000000003</v>
      </c>
      <c r="M116" s="159" t="s">
        <v>403</v>
      </c>
      <c r="N116" s="159">
        <v>622</v>
      </c>
      <c r="O116" s="185">
        <f t="shared" si="5"/>
        <v>30460.398022000001</v>
      </c>
      <c r="P116" s="215">
        <f t="shared" si="6"/>
        <v>28973.990039923745</v>
      </c>
      <c r="Q116" s="215" cm="1">
        <f t="array" ref="Q116">IF(P116="-",0,P116/(1+'General inputs'!$H$32)^IFERROR(INDEX('MP Calculations'!$C$40:$C$130,MATCH(F116,'MP Calculations'!$D$40:$D$130,0),0),-1))</f>
        <v>65972.461106169489</v>
      </c>
    </row>
    <row r="117" spans="3:17" x14ac:dyDescent="0.2">
      <c r="C117" s="159"/>
      <c r="D117" s="165" t="s">
        <v>321</v>
      </c>
      <c r="E117" s="161">
        <v>37454</v>
      </c>
      <c r="F117" s="172" t="str">
        <f t="shared" si="4"/>
        <v>2002-03</v>
      </c>
      <c r="G117" s="68"/>
      <c r="H117" s="167" t="s">
        <v>279</v>
      </c>
      <c r="I117" s="173">
        <v>3394.6336972305298</v>
      </c>
      <c r="J117" s="168">
        <f>IFERROR(MIN('MP Calculations'!$E$30/I117,1),"-")</f>
        <v>0.95120195143206276</v>
      </c>
      <c r="K117" s="12"/>
      <c r="L117" s="159">
        <v>35.894592000000003</v>
      </c>
      <c r="M117" s="159" t="s">
        <v>403</v>
      </c>
      <c r="N117" s="159">
        <v>622</v>
      </c>
      <c r="O117" s="185">
        <f t="shared" si="5"/>
        <v>22326.436224000001</v>
      </c>
      <c r="P117" s="215">
        <f t="shared" si="6"/>
        <v>21236.949704792296</v>
      </c>
      <c r="Q117" s="215" cm="1">
        <f t="array" ref="Q117">IF(P117="-",0,P117/(1+'General inputs'!$H$32)^IFERROR(INDEX('MP Calculations'!$C$40:$C$130,MATCH(F117,'MP Calculations'!$D$40:$D$130,0),0),-1))</f>
        <v>48355.571203087726</v>
      </c>
    </row>
    <row r="118" spans="3:17" x14ac:dyDescent="0.2">
      <c r="C118" s="159"/>
      <c r="D118" s="165" t="s">
        <v>321</v>
      </c>
      <c r="E118" s="161">
        <v>37454</v>
      </c>
      <c r="F118" s="172" t="str">
        <f t="shared" si="4"/>
        <v>2002-03</v>
      </c>
      <c r="G118" s="68"/>
      <c r="H118" s="167" t="s">
        <v>279</v>
      </c>
      <c r="I118" s="173">
        <v>3394.6336972305298</v>
      </c>
      <c r="J118" s="168">
        <f>IFERROR(MIN('MP Calculations'!$E$30/I118,1),"-")</f>
        <v>0.95120195143206276</v>
      </c>
      <c r="K118" s="12"/>
      <c r="L118" s="159">
        <v>29.500278000000002</v>
      </c>
      <c r="M118" s="159" t="s">
        <v>403</v>
      </c>
      <c r="N118" s="159">
        <v>622</v>
      </c>
      <c r="O118" s="185">
        <f t="shared" si="5"/>
        <v>18349.172916</v>
      </c>
      <c r="P118" s="215">
        <f t="shared" si="6"/>
        <v>17453.769084863554</v>
      </c>
      <c r="Q118" s="215" cm="1">
        <f t="array" ref="Q118">IF(P118="-",0,P118/(1+'General inputs'!$H$32)^IFERROR(INDEX('MP Calculations'!$C$40:$C$130,MATCH(F118,'MP Calculations'!$D$40:$D$130,0),0),-1))</f>
        <v>39741.440530648251</v>
      </c>
    </row>
    <row r="119" spans="3:17" x14ac:dyDescent="0.2">
      <c r="C119" s="159"/>
      <c r="D119" s="165" t="s">
        <v>321</v>
      </c>
      <c r="E119" s="161">
        <v>37454</v>
      </c>
      <c r="F119" s="172" t="str">
        <f t="shared" si="4"/>
        <v>2002-03</v>
      </c>
      <c r="G119" s="68"/>
      <c r="H119" s="167" t="s">
        <v>279</v>
      </c>
      <c r="I119" s="173">
        <v>3394.6336972305298</v>
      </c>
      <c r="J119" s="168">
        <f>IFERROR(MIN('MP Calculations'!$E$30/I119,1),"-")</f>
        <v>0.95120195143206276</v>
      </c>
      <c r="K119" s="12"/>
      <c r="L119" s="159">
        <v>31.104934</v>
      </c>
      <c r="M119" s="159" t="s">
        <v>403</v>
      </c>
      <c r="N119" s="159">
        <v>622</v>
      </c>
      <c r="O119" s="185">
        <f t="shared" si="5"/>
        <v>19347.268948000001</v>
      </c>
      <c r="P119" s="215">
        <f t="shared" si="6"/>
        <v>18403.159978218551</v>
      </c>
      <c r="Q119" s="215" cm="1">
        <f t="array" ref="Q119">IF(P119="-",0,P119/(1+'General inputs'!$H$32)^IFERROR(INDEX('MP Calculations'!$C$40:$C$130,MATCH(F119,'MP Calculations'!$D$40:$D$130,0),0),-1))</f>
        <v>41903.160531935959</v>
      </c>
    </row>
    <row r="120" spans="3:17" x14ac:dyDescent="0.2">
      <c r="C120" s="159"/>
      <c r="D120" s="165" t="s">
        <v>321</v>
      </c>
      <c r="E120" s="161">
        <v>37454</v>
      </c>
      <c r="F120" s="172" t="str">
        <f t="shared" si="4"/>
        <v>2002-03</v>
      </c>
      <c r="G120" s="68"/>
      <c r="H120" s="167" t="s">
        <v>279</v>
      </c>
      <c r="I120" s="173">
        <v>3394.6336972305298</v>
      </c>
      <c r="J120" s="168">
        <f>IFERROR(MIN('MP Calculations'!$E$30/I120,1),"-")</f>
        <v>0.95120195143206276</v>
      </c>
      <c r="K120" s="12"/>
      <c r="L120" s="159">
        <v>13.213986999999999</v>
      </c>
      <c r="M120" s="159" t="s">
        <v>403</v>
      </c>
      <c r="N120" s="159">
        <v>622</v>
      </c>
      <c r="O120" s="185">
        <f t="shared" si="5"/>
        <v>8219.0999140000004</v>
      </c>
      <c r="P120" s="215">
        <f t="shared" si="6"/>
        <v>7818.0238772118992</v>
      </c>
      <c r="Q120" s="215" cm="1">
        <f t="array" ref="Q120">IF(P120="-",0,P120/(1+'General inputs'!$H$32)^IFERROR(INDEX('MP Calculations'!$C$40:$C$130,MATCH(F120,'MP Calculations'!$D$40:$D$130,0),0),-1))</f>
        <v>17801.285755112513</v>
      </c>
    </row>
    <row r="121" spans="3:17" x14ac:dyDescent="0.2">
      <c r="C121" s="159"/>
      <c r="D121" s="165" t="s">
        <v>321</v>
      </c>
      <c r="E121" s="161">
        <v>37454</v>
      </c>
      <c r="F121" s="172" t="str">
        <f t="shared" si="4"/>
        <v>2002-03</v>
      </c>
      <c r="G121" s="68"/>
      <c r="H121" s="167" t="s">
        <v>279</v>
      </c>
      <c r="I121" s="173">
        <v>3394.6336972305298</v>
      </c>
      <c r="J121" s="168">
        <f>IFERROR(MIN('MP Calculations'!$E$30/I121,1),"-")</f>
        <v>0.95120195143206276</v>
      </c>
      <c r="K121" s="12"/>
      <c r="L121" s="159">
        <v>39.088340000000002</v>
      </c>
      <c r="M121" s="159" t="s">
        <v>403</v>
      </c>
      <c r="N121" s="159">
        <v>622</v>
      </c>
      <c r="O121" s="185">
        <f t="shared" si="5"/>
        <v>24312.947480000003</v>
      </c>
      <c r="P121" s="215">
        <f t="shared" si="6"/>
        <v>23126.523088041256</v>
      </c>
      <c r="Q121" s="215" cm="1">
        <f t="array" ref="Q121">IF(P121="-",0,P121/(1+'General inputs'!$H$32)^IFERROR(INDEX('MP Calculations'!$C$40:$C$130,MATCH(F121,'MP Calculations'!$D$40:$D$130,0),0),-1))</f>
        <v>52658.04408866111</v>
      </c>
    </row>
    <row r="122" spans="3:17" x14ac:dyDescent="0.2">
      <c r="C122" s="159"/>
      <c r="D122" s="165" t="s">
        <v>321</v>
      </c>
      <c r="E122" s="161">
        <v>37454</v>
      </c>
      <c r="F122" s="172" t="str">
        <f t="shared" si="4"/>
        <v>2002-03</v>
      </c>
      <c r="G122" s="68"/>
      <c r="H122" s="167" t="s">
        <v>279</v>
      </c>
      <c r="I122" s="173">
        <v>3394.6336972305298</v>
      </c>
      <c r="J122" s="168">
        <f>IFERROR(MIN('MP Calculations'!$E$30/I122,1),"-")</f>
        <v>0.95120195143206276</v>
      </c>
      <c r="K122" s="12"/>
      <c r="L122" s="159">
        <v>37.527262</v>
      </c>
      <c r="M122" s="159" t="s">
        <v>403</v>
      </c>
      <c r="N122" s="159">
        <v>622</v>
      </c>
      <c r="O122" s="185">
        <f t="shared" si="5"/>
        <v>23341.956964000001</v>
      </c>
      <c r="P122" s="215">
        <f t="shared" si="6"/>
        <v>22202.915014400027</v>
      </c>
      <c r="Q122" s="215" cm="1">
        <f t="array" ref="Q122">IF(P122="-",0,P122/(1+'General inputs'!$H$32)^IFERROR(INDEX('MP Calculations'!$C$40:$C$130,MATCH(F122,'MP Calculations'!$D$40:$D$130,0),0),-1))</f>
        <v>50555.030398393392</v>
      </c>
    </row>
    <row r="123" spans="3:17" x14ac:dyDescent="0.2">
      <c r="C123" s="159"/>
      <c r="D123" s="165" t="s">
        <v>323</v>
      </c>
      <c r="E123" s="161">
        <v>37454</v>
      </c>
      <c r="F123" s="172" t="str">
        <f t="shared" si="4"/>
        <v>2002-03</v>
      </c>
      <c r="G123" s="68"/>
      <c r="H123" s="167" t="s">
        <v>279</v>
      </c>
      <c r="I123" s="173">
        <v>3394.6336972305298</v>
      </c>
      <c r="J123" s="168">
        <f>IFERROR(MIN('MP Calculations'!$E$30/I123,1),"-")</f>
        <v>0.95120195143206276</v>
      </c>
      <c r="K123" s="12"/>
      <c r="L123" s="159">
        <v>7.948607</v>
      </c>
      <c r="M123" s="159" t="s">
        <v>403</v>
      </c>
      <c r="N123" s="159">
        <v>622</v>
      </c>
      <c r="O123" s="185">
        <f t="shared" si="5"/>
        <v>4944.0335539999996</v>
      </c>
      <c r="P123" s="215">
        <f t="shared" si="6"/>
        <v>4702.7743645103965</v>
      </c>
      <c r="Q123" s="215" cm="1">
        <f t="array" ref="Q123">IF(P123="-",0,P123/(1+'General inputs'!$H$32)^IFERROR(INDEX('MP Calculations'!$C$40:$C$130,MATCH(F123,'MP Calculations'!$D$40:$D$130,0),0),-1))</f>
        <v>10708.003917522214</v>
      </c>
    </row>
    <row r="124" spans="3:17" x14ac:dyDescent="0.2">
      <c r="C124" s="159"/>
      <c r="D124" s="165" t="s">
        <v>322</v>
      </c>
      <c r="E124" s="161">
        <v>37454</v>
      </c>
      <c r="F124" s="172" t="str">
        <f t="shared" si="4"/>
        <v>2002-03</v>
      </c>
      <c r="G124" s="68"/>
      <c r="H124" s="167" t="s">
        <v>279</v>
      </c>
      <c r="I124" s="173">
        <v>3394.6336972305298</v>
      </c>
      <c r="J124" s="168">
        <f>IFERROR(MIN('MP Calculations'!$E$30/I124,1),"-")</f>
        <v>0.95120195143206276</v>
      </c>
      <c r="K124" s="12"/>
      <c r="L124" s="159">
        <v>6.7968679999999999</v>
      </c>
      <c r="M124" s="159" t="s">
        <v>403</v>
      </c>
      <c r="N124" s="159">
        <v>809</v>
      </c>
      <c r="O124" s="185">
        <f t="shared" si="5"/>
        <v>5498.6662120000001</v>
      </c>
      <c r="P124" s="215">
        <f t="shared" si="6"/>
        <v>5230.3420311279488</v>
      </c>
      <c r="Q124" s="215" cm="1">
        <f t="array" ref="Q124">IF(P124="-",0,P124/(1+'General inputs'!$H$32)^IFERROR(INDEX('MP Calculations'!$C$40:$C$130,MATCH(F124,'MP Calculations'!$D$40:$D$130,0),0),-1))</f>
        <v>11909.251564768614</v>
      </c>
    </row>
    <row r="125" spans="3:17" x14ac:dyDescent="0.2">
      <c r="C125" s="159"/>
      <c r="D125" s="165" t="s">
        <v>324</v>
      </c>
      <c r="E125" s="161">
        <v>37454</v>
      </c>
      <c r="F125" s="172" t="str">
        <f t="shared" si="4"/>
        <v>2002-03</v>
      </c>
      <c r="G125" s="68"/>
      <c r="H125" s="167" t="s">
        <v>279</v>
      </c>
      <c r="I125" s="173">
        <v>3394.6336972305298</v>
      </c>
      <c r="J125" s="168">
        <f>IFERROR(MIN('MP Calculations'!$E$30/I125,1),"-")</f>
        <v>0.95120195143206276</v>
      </c>
      <c r="K125" s="12"/>
      <c r="L125" s="159">
        <v>6.2745509999999998</v>
      </c>
      <c r="M125" s="159" t="s">
        <v>403</v>
      </c>
      <c r="N125" s="159">
        <v>809</v>
      </c>
      <c r="O125" s="185">
        <f t="shared" si="5"/>
        <v>5076.1117589999994</v>
      </c>
      <c r="P125" s="215">
        <f t="shared" si="6"/>
        <v>4828.4074108480399</v>
      </c>
      <c r="Q125" s="215" cm="1">
        <f t="array" ref="Q125">IF(P125="-",0,P125/(1+'General inputs'!$H$32)^IFERROR(INDEX('MP Calculations'!$C$40:$C$130,MATCH(F125,'MP Calculations'!$D$40:$D$130,0),0),-1))</f>
        <v>10994.064665515125</v>
      </c>
    </row>
    <row r="126" spans="3:17" x14ac:dyDescent="0.2">
      <c r="C126" s="159"/>
      <c r="D126" s="165" t="s">
        <v>324</v>
      </c>
      <c r="E126" s="161">
        <v>37454</v>
      </c>
      <c r="F126" s="172" t="str">
        <f t="shared" si="4"/>
        <v>2002-03</v>
      </c>
      <c r="G126" s="68"/>
      <c r="H126" s="167" t="s">
        <v>279</v>
      </c>
      <c r="I126" s="173">
        <v>3394.6336972305298</v>
      </c>
      <c r="J126" s="168">
        <f>IFERROR(MIN('MP Calculations'!$E$30/I126,1),"-")</f>
        <v>0.95120195143206276</v>
      </c>
      <c r="K126" s="12"/>
      <c r="L126" s="159">
        <v>5.4863790000000003</v>
      </c>
      <c r="M126" s="159" t="s">
        <v>403</v>
      </c>
      <c r="N126" s="159">
        <v>809</v>
      </c>
      <c r="O126" s="185">
        <f t="shared" si="5"/>
        <v>4438.480611</v>
      </c>
      <c r="P126" s="215">
        <f t="shared" si="6"/>
        <v>4221.8914185765743</v>
      </c>
      <c r="Q126" s="215" cm="1">
        <f t="array" ref="Q126">IF(P126="-",0,P126/(1+'General inputs'!$H$32)^IFERROR(INDEX('MP Calculations'!$C$40:$C$130,MATCH(F126,'MP Calculations'!$D$40:$D$130,0),0),-1))</f>
        <v>9613.0552617269695</v>
      </c>
    </row>
    <row r="127" spans="3:17" x14ac:dyDescent="0.2">
      <c r="C127" s="159"/>
      <c r="D127" s="165" t="s">
        <v>325</v>
      </c>
      <c r="E127" s="161">
        <v>37454</v>
      </c>
      <c r="F127" s="172" t="str">
        <f t="shared" si="4"/>
        <v>2002-03</v>
      </c>
      <c r="G127" s="68"/>
      <c r="H127" s="167" t="s">
        <v>279</v>
      </c>
      <c r="I127" s="173">
        <v>3394.6336972305298</v>
      </c>
      <c r="J127" s="168">
        <f>IFERROR(MIN('MP Calculations'!$E$30/I127,1),"-")</f>
        <v>0.95120195143206276</v>
      </c>
      <c r="K127" s="12"/>
      <c r="L127" s="159">
        <v>15.994311</v>
      </c>
      <c r="M127" s="159" t="s">
        <v>403</v>
      </c>
      <c r="N127" s="159">
        <v>726</v>
      </c>
      <c r="O127" s="185">
        <f t="shared" si="5"/>
        <v>11611.869785999999</v>
      </c>
      <c r="P127" s="215">
        <f t="shared" si="6"/>
        <v>11045.233200218208</v>
      </c>
      <c r="Q127" s="215" cm="1">
        <f t="array" ref="Q127">IF(P127="-",0,P127/(1+'General inputs'!$H$32)^IFERROR(INDEX('MP Calculations'!$C$40:$C$130,MATCH(F127,'MP Calculations'!$D$40:$D$130,0),0),-1))</f>
        <v>25149.495002445492</v>
      </c>
    </row>
    <row r="128" spans="3:17" x14ac:dyDescent="0.2">
      <c r="C128" s="159"/>
      <c r="D128" s="165" t="s">
        <v>325</v>
      </c>
      <c r="E128" s="161">
        <v>37454</v>
      </c>
      <c r="F128" s="172" t="str">
        <f t="shared" si="4"/>
        <v>2002-03</v>
      </c>
      <c r="G128" s="68"/>
      <c r="H128" s="167" t="s">
        <v>279</v>
      </c>
      <c r="I128" s="173">
        <v>3394.6336972305298</v>
      </c>
      <c r="J128" s="168">
        <f>IFERROR(MIN('MP Calculations'!$E$30/I128,1),"-")</f>
        <v>0.95120195143206276</v>
      </c>
      <c r="K128" s="12"/>
      <c r="L128" s="159">
        <v>344.79960999999997</v>
      </c>
      <c r="M128" s="159" t="s">
        <v>403</v>
      </c>
      <c r="N128" s="159">
        <v>726</v>
      </c>
      <c r="O128" s="185">
        <f>IF(N128="","-",L128*N128)</f>
        <v>250324.51685999997</v>
      </c>
      <c r="P128" s="215">
        <f t="shared" si="6"/>
        <v>238109.16892852026</v>
      </c>
      <c r="Q128" s="215" cm="1">
        <f t="array" ref="Q128">IF(P128="-",0,P128/(1+'General inputs'!$H$32)^IFERROR(INDEX('MP Calculations'!$C$40:$C$130,MATCH(F128,'MP Calculations'!$D$40:$D$130,0),0),-1))</f>
        <v>542163.77739185852</v>
      </c>
    </row>
    <row r="129" spans="3:17" x14ac:dyDescent="0.2">
      <c r="C129" s="159"/>
      <c r="D129" s="165" t="s">
        <v>325</v>
      </c>
      <c r="E129" s="161">
        <v>37454</v>
      </c>
      <c r="F129" s="172" t="str">
        <f t="shared" si="4"/>
        <v>2002-03</v>
      </c>
      <c r="G129" s="68"/>
      <c r="H129" s="167" t="s">
        <v>279</v>
      </c>
      <c r="I129" s="173">
        <v>3394.6336972305298</v>
      </c>
      <c r="J129" s="168">
        <f>IFERROR(MIN('MP Calculations'!$E$30/I129,1),"-")</f>
        <v>0.95120195143206276</v>
      </c>
      <c r="K129" s="12"/>
      <c r="L129" s="159">
        <v>355.52059800000001</v>
      </c>
      <c r="M129" s="159" t="s">
        <v>403</v>
      </c>
      <c r="N129" s="159">
        <v>726</v>
      </c>
      <c r="O129" s="185">
        <f t="shared" ref="O129:O192" si="7">IF(N129="","-",L129*N129)</f>
        <v>258107.95414800002</v>
      </c>
      <c r="P129" s="215">
        <f t="shared" si="6"/>
        <v>245512.78966571498</v>
      </c>
      <c r="Q129" s="215" cm="1">
        <f t="array" ref="Q129">IF(P129="-",0,P129/(1+'General inputs'!$H$32)^IFERROR(INDEX('MP Calculations'!$C$40:$C$130,MATCH(F129,'MP Calculations'!$D$40:$D$130,0),0),-1))</f>
        <v>559021.48599382828</v>
      </c>
    </row>
    <row r="130" spans="3:17" x14ac:dyDescent="0.2">
      <c r="C130" s="159"/>
      <c r="D130" s="165" t="s">
        <v>325</v>
      </c>
      <c r="E130" s="161">
        <v>37454</v>
      </c>
      <c r="F130" s="172" t="str">
        <f t="shared" si="4"/>
        <v>2002-03</v>
      </c>
      <c r="G130" s="68"/>
      <c r="H130" s="167" t="s">
        <v>279</v>
      </c>
      <c r="I130" s="173">
        <v>3394.6336972305298</v>
      </c>
      <c r="J130" s="168">
        <f>IFERROR(MIN('MP Calculations'!$E$30/I130,1),"-")</f>
        <v>0.95120195143206276</v>
      </c>
      <c r="K130" s="12"/>
      <c r="L130" s="159">
        <v>27.061235</v>
      </c>
      <c r="M130" s="159" t="s">
        <v>403</v>
      </c>
      <c r="N130" s="159">
        <v>726</v>
      </c>
      <c r="O130" s="185">
        <f t="shared" si="7"/>
        <v>19646.456610000001</v>
      </c>
      <c r="P130" s="215">
        <f t="shared" si="6"/>
        <v>18687.747866157348</v>
      </c>
      <c r="Q130" s="215" cm="1">
        <f t="array" ref="Q130">IF(P130="-",0,P130/(1+'General inputs'!$H$32)^IFERROR(INDEX('MP Calculations'!$C$40:$C$130,MATCH(F130,'MP Calculations'!$D$40:$D$130,0),0),-1))</f>
        <v>42551.154244312434</v>
      </c>
    </row>
    <row r="131" spans="3:17" x14ac:dyDescent="0.2">
      <c r="C131" s="159"/>
      <c r="D131" s="165" t="s">
        <v>325</v>
      </c>
      <c r="E131" s="161">
        <v>37454</v>
      </c>
      <c r="F131" s="172" t="str">
        <f t="shared" si="4"/>
        <v>2002-03</v>
      </c>
      <c r="G131" s="68"/>
      <c r="H131" s="167" t="s">
        <v>279</v>
      </c>
      <c r="I131" s="173">
        <v>3394.6336972305298</v>
      </c>
      <c r="J131" s="168">
        <f>IFERROR(MIN('MP Calculations'!$E$30/I131,1),"-")</f>
        <v>0.95120195143206276</v>
      </c>
      <c r="K131" s="12"/>
      <c r="L131" s="159">
        <v>258.92224099999999</v>
      </c>
      <c r="M131" s="159" t="s">
        <v>403</v>
      </c>
      <c r="N131" s="159">
        <v>726</v>
      </c>
      <c r="O131" s="185">
        <f t="shared" si="7"/>
        <v>187977.54696599999</v>
      </c>
      <c r="P131" s="215">
        <f t="shared" si="6"/>
        <v>178804.60949947144</v>
      </c>
      <c r="Q131" s="215" cm="1">
        <f t="array" ref="Q131">IF(P131="-",0,P131/(1+'General inputs'!$H$32)^IFERROR(INDEX('MP Calculations'!$C$40:$C$130,MATCH(F131,'MP Calculations'!$D$40:$D$130,0),0),-1))</f>
        <v>407129.98553369934</v>
      </c>
    </row>
    <row r="132" spans="3:17" x14ac:dyDescent="0.2">
      <c r="C132" s="159"/>
      <c r="D132" s="165" t="s">
        <v>325</v>
      </c>
      <c r="E132" s="161">
        <v>37454</v>
      </c>
      <c r="F132" s="172" t="str">
        <f t="shared" si="4"/>
        <v>2002-03</v>
      </c>
      <c r="G132" s="68"/>
      <c r="H132" s="167" t="s">
        <v>279</v>
      </c>
      <c r="I132" s="173">
        <v>3394.6336972305298</v>
      </c>
      <c r="J132" s="168">
        <f>IFERROR(MIN('MP Calculations'!$E$30/I132,1),"-")</f>
        <v>0.95120195143206276</v>
      </c>
      <c r="K132" s="12"/>
      <c r="L132" s="159">
        <v>318.79059999999998</v>
      </c>
      <c r="M132" s="159" t="s">
        <v>403</v>
      </c>
      <c r="N132" s="159">
        <v>726</v>
      </c>
      <c r="O132" s="185">
        <f t="shared" si="7"/>
        <v>231441.97559999998</v>
      </c>
      <c r="P132" s="215">
        <f t="shared" si="6"/>
        <v>220148.05883401184</v>
      </c>
      <c r="Q132" s="215" cm="1">
        <f t="array" ref="Q132">IF(P132="-",0,P132/(1+'General inputs'!$H$32)^IFERROR(INDEX('MP Calculations'!$C$40:$C$130,MATCH(F132,'MP Calculations'!$D$40:$D$130,0),0),-1))</f>
        <v>501267.14439444122</v>
      </c>
    </row>
    <row r="133" spans="3:17" x14ac:dyDescent="0.2">
      <c r="C133" s="159"/>
      <c r="D133" s="165" t="s">
        <v>325</v>
      </c>
      <c r="E133" s="161">
        <v>37454</v>
      </c>
      <c r="F133" s="172" t="str">
        <f t="shared" si="4"/>
        <v>2002-03</v>
      </c>
      <c r="G133" s="68"/>
      <c r="H133" s="167" t="s">
        <v>279</v>
      </c>
      <c r="I133" s="173">
        <v>3394.6336972305298</v>
      </c>
      <c r="J133" s="168">
        <f>IFERROR(MIN('MP Calculations'!$E$30/I133,1),"-")</f>
        <v>0.95120195143206276</v>
      </c>
      <c r="K133" s="12"/>
      <c r="L133" s="159">
        <v>477.29474299999998</v>
      </c>
      <c r="M133" s="159" t="s">
        <v>403</v>
      </c>
      <c r="N133" s="159">
        <v>726</v>
      </c>
      <c r="O133" s="185">
        <f t="shared" si="7"/>
        <v>346515.98341799999</v>
      </c>
      <c r="P133" s="215">
        <f t="shared" si="6"/>
        <v>329606.67962960189</v>
      </c>
      <c r="Q133" s="215" cm="1">
        <f t="array" ref="Q133">IF(P133="-",0,P133/(1+'General inputs'!$H$32)^IFERROR(INDEX('MP Calculations'!$C$40:$C$130,MATCH(F133,'MP Calculations'!$D$40:$D$130,0),0),-1))</f>
        <v>750499.45907466754</v>
      </c>
    </row>
    <row r="134" spans="3:17" x14ac:dyDescent="0.2">
      <c r="C134" s="159"/>
      <c r="D134" s="165" t="s">
        <v>325</v>
      </c>
      <c r="E134" s="161">
        <v>37454</v>
      </c>
      <c r="F134" s="172" t="str">
        <f t="shared" si="4"/>
        <v>2002-03</v>
      </c>
      <c r="G134" s="68"/>
      <c r="H134" s="167" t="s">
        <v>279</v>
      </c>
      <c r="I134" s="173">
        <v>3394.6336972305298</v>
      </c>
      <c r="J134" s="168">
        <f>IFERROR(MIN('MP Calculations'!$E$30/I134,1),"-")</f>
        <v>0.95120195143206276</v>
      </c>
      <c r="K134" s="12"/>
      <c r="L134" s="159">
        <v>108.335645</v>
      </c>
      <c r="M134" s="159" t="s">
        <v>403</v>
      </c>
      <c r="N134" s="159">
        <v>726</v>
      </c>
      <c r="O134" s="185">
        <f t="shared" si="7"/>
        <v>78651.678270000004</v>
      </c>
      <c r="P134" s="215">
        <f t="shared" si="6"/>
        <v>74813.629853830775</v>
      </c>
      <c r="Q134" s="215" cm="1">
        <f t="array" ref="Q134">IF(P134="-",0,P134/(1+'General inputs'!$H$32)^IFERROR(INDEX('MP Calculations'!$C$40:$C$130,MATCH(F134,'MP Calculations'!$D$40:$D$130,0),0),-1))</f>
        <v>170347.24174828222</v>
      </c>
    </row>
    <row r="135" spans="3:17" x14ac:dyDescent="0.2">
      <c r="C135" s="159"/>
      <c r="D135" s="165" t="s">
        <v>326</v>
      </c>
      <c r="E135" s="161">
        <v>37454</v>
      </c>
      <c r="F135" s="172" t="str">
        <f t="shared" si="4"/>
        <v>2002-03</v>
      </c>
      <c r="G135" s="68"/>
      <c r="H135" s="167" t="s">
        <v>279</v>
      </c>
      <c r="I135" s="173">
        <v>3394.6336972305298</v>
      </c>
      <c r="J135" s="168">
        <f>IFERROR(MIN('MP Calculations'!$E$30/I135,1),"-")</f>
        <v>0.95120195143206276</v>
      </c>
      <c r="K135" s="12"/>
      <c r="L135" s="159">
        <v>144.621815</v>
      </c>
      <c r="M135" s="159" t="s">
        <v>403</v>
      </c>
      <c r="N135" s="159">
        <v>350</v>
      </c>
      <c r="O135" s="185">
        <f t="shared" si="7"/>
        <v>50617.635249999999</v>
      </c>
      <c r="P135" s="215">
        <f t="shared" si="6"/>
        <v>48147.593426676365</v>
      </c>
      <c r="Q135" s="215" cm="1">
        <f t="array" ref="Q135">IF(P135="-",0,P135/(1+'General inputs'!$H$32)^IFERROR(INDEX('MP Calculations'!$C$40:$C$130,MATCH(F135,'MP Calculations'!$D$40:$D$130,0),0),-1))</f>
        <v>109629.88633323309</v>
      </c>
    </row>
    <row r="136" spans="3:17" x14ac:dyDescent="0.2">
      <c r="C136" s="159"/>
      <c r="D136" s="165" t="s">
        <v>326</v>
      </c>
      <c r="E136" s="161">
        <v>37454</v>
      </c>
      <c r="F136" s="172" t="str">
        <f t="shared" si="4"/>
        <v>2002-03</v>
      </c>
      <c r="G136" s="68"/>
      <c r="H136" s="167" t="s">
        <v>279</v>
      </c>
      <c r="I136" s="173">
        <v>3394.6336972305298</v>
      </c>
      <c r="J136" s="168">
        <f>IFERROR(MIN('MP Calculations'!$E$30/I136,1),"-")</f>
        <v>0.95120195143206276</v>
      </c>
      <c r="K136" s="12"/>
      <c r="L136" s="159">
        <v>153.82153500000001</v>
      </c>
      <c r="M136" s="159" t="s">
        <v>403</v>
      </c>
      <c r="N136" s="159">
        <v>350</v>
      </c>
      <c r="O136" s="185">
        <f t="shared" si="7"/>
        <v>53837.537250000001</v>
      </c>
      <c r="P136" s="215">
        <f t="shared" si="6"/>
        <v>51210.370492496368</v>
      </c>
      <c r="Q136" s="215" cm="1">
        <f t="array" ref="Q136">IF(P136="-",0,P136/(1+'General inputs'!$H$32)^IFERROR(INDEX('MP Calculations'!$C$40:$C$130,MATCH(F136,'MP Calculations'!$D$40:$D$130,0),0),-1))</f>
        <v>116603.6907893421</v>
      </c>
    </row>
    <row r="137" spans="3:17" x14ac:dyDescent="0.2">
      <c r="C137" s="159"/>
      <c r="D137" s="165" t="s">
        <v>325</v>
      </c>
      <c r="E137" s="161">
        <v>37454</v>
      </c>
      <c r="F137" s="172" t="str">
        <f t="shared" si="4"/>
        <v>2002-03</v>
      </c>
      <c r="G137" s="68"/>
      <c r="H137" s="167" t="s">
        <v>279</v>
      </c>
      <c r="I137" s="173">
        <v>3394.6336972305298</v>
      </c>
      <c r="J137" s="168">
        <f>IFERROR(MIN('MP Calculations'!$E$30/I137,1),"-")</f>
        <v>0.95120195143206276</v>
      </c>
      <c r="K137" s="12"/>
      <c r="L137" s="159">
        <v>195.87514899999999</v>
      </c>
      <c r="M137" s="159" t="s">
        <v>403</v>
      </c>
      <c r="N137" s="159">
        <v>726</v>
      </c>
      <c r="O137" s="185">
        <f t="shared" si="7"/>
        <v>142205.35817399999</v>
      </c>
      <c r="P137" s="215">
        <f t="shared" si="6"/>
        <v>135266.01419920422</v>
      </c>
      <c r="Q137" s="215" cm="1">
        <f t="array" ref="Q137">IF(P137="-",0,P137/(1+'General inputs'!$H$32)^IFERROR(INDEX('MP Calculations'!$C$40:$C$130,MATCH(F137,'MP Calculations'!$D$40:$D$130,0),0),-1))</f>
        <v>307994.57887737494</v>
      </c>
    </row>
    <row r="138" spans="3:17" x14ac:dyDescent="0.2">
      <c r="C138" s="159"/>
      <c r="D138" s="165" t="s">
        <v>325</v>
      </c>
      <c r="E138" s="161">
        <v>37454</v>
      </c>
      <c r="F138" s="172" t="str">
        <f t="shared" si="4"/>
        <v>2002-03</v>
      </c>
      <c r="G138" s="68"/>
      <c r="H138" s="167" t="s">
        <v>279</v>
      </c>
      <c r="I138" s="173">
        <v>3394.6336972305298</v>
      </c>
      <c r="J138" s="168">
        <f>IFERROR(MIN('MP Calculations'!$E$30/I138,1),"-")</f>
        <v>0.95120195143206276</v>
      </c>
      <c r="K138" s="12"/>
      <c r="L138" s="159">
        <v>181.729724</v>
      </c>
      <c r="M138" s="159" t="s">
        <v>403</v>
      </c>
      <c r="N138" s="159">
        <v>726</v>
      </c>
      <c r="O138" s="185">
        <f t="shared" si="7"/>
        <v>131935.77962400002</v>
      </c>
      <c r="P138" s="215">
        <f t="shared" si="6"/>
        <v>125497.5710420594</v>
      </c>
      <c r="Q138" s="215" cm="1">
        <f t="array" ref="Q138">IF(P138="-",0,P138/(1+'General inputs'!$H$32)^IFERROR(INDEX('MP Calculations'!$C$40:$C$130,MATCH(F138,'MP Calculations'!$D$40:$D$130,0),0),-1))</f>
        <v>285752.27688981412</v>
      </c>
    </row>
    <row r="139" spans="3:17" x14ac:dyDescent="0.2">
      <c r="C139" s="159"/>
      <c r="D139" s="165" t="s">
        <v>325</v>
      </c>
      <c r="E139" s="161">
        <v>37454</v>
      </c>
      <c r="F139" s="172" t="str">
        <f t="shared" si="4"/>
        <v>2002-03</v>
      </c>
      <c r="G139" s="68"/>
      <c r="H139" s="167" t="s">
        <v>279</v>
      </c>
      <c r="I139" s="173">
        <v>3394.6336972305298</v>
      </c>
      <c r="J139" s="168">
        <f>IFERROR(MIN('MP Calculations'!$E$30/I139,1),"-")</f>
        <v>0.95120195143206276</v>
      </c>
      <c r="K139" s="12"/>
      <c r="L139" s="159">
        <v>199.89195000000001</v>
      </c>
      <c r="M139" s="159" t="s">
        <v>403</v>
      </c>
      <c r="N139" s="159">
        <v>726</v>
      </c>
      <c r="O139" s="185">
        <f t="shared" si="7"/>
        <v>145121.5557</v>
      </c>
      <c r="P139" s="215">
        <f t="shared" si="6"/>
        <v>138039.9069766968</v>
      </c>
      <c r="Q139" s="215" cm="1">
        <f t="array" ref="Q139">IF(P139="-",0,P139/(1+'General inputs'!$H$32)^IFERROR(INDEX('MP Calculations'!$C$40:$C$130,MATCH(F139,'MP Calculations'!$D$40:$D$130,0),0),-1))</f>
        <v>314310.60691230057</v>
      </c>
    </row>
    <row r="140" spans="3:17" x14ac:dyDescent="0.2">
      <c r="C140" s="159"/>
      <c r="D140" s="165" t="s">
        <v>326</v>
      </c>
      <c r="E140" s="161">
        <v>37454</v>
      </c>
      <c r="F140" s="172" t="str">
        <f t="shared" si="4"/>
        <v>2002-03</v>
      </c>
      <c r="G140" s="68"/>
      <c r="H140" s="167" t="s">
        <v>279</v>
      </c>
      <c r="I140" s="173">
        <v>3394.6336972305298</v>
      </c>
      <c r="J140" s="168">
        <f>IFERROR(MIN('MP Calculations'!$E$30/I140,1),"-")</f>
        <v>0.95120195143206276</v>
      </c>
      <c r="K140" s="12"/>
      <c r="L140" s="159">
        <v>47.100596000000003</v>
      </c>
      <c r="M140" s="159" t="s">
        <v>403</v>
      </c>
      <c r="N140" s="159">
        <v>350</v>
      </c>
      <c r="O140" s="185">
        <f t="shared" si="7"/>
        <v>16485.208600000002</v>
      </c>
      <c r="P140" s="215">
        <f t="shared" si="6"/>
        <v>15680.762590084625</v>
      </c>
      <c r="Q140" s="215" cm="1">
        <f t="array" ref="Q140">IF(P140="-",0,P140/(1+'General inputs'!$H$32)^IFERROR(INDEX('MP Calculations'!$C$40:$C$130,MATCH(F140,'MP Calculations'!$D$40:$D$130,0),0),-1))</f>
        <v>35704.385162829924</v>
      </c>
    </row>
    <row r="141" spans="3:17" x14ac:dyDescent="0.2">
      <c r="C141" s="159"/>
      <c r="D141" s="165" t="s">
        <v>325</v>
      </c>
      <c r="E141" s="161">
        <v>37454</v>
      </c>
      <c r="F141" s="172" t="str">
        <f t="shared" si="4"/>
        <v>2002-03</v>
      </c>
      <c r="G141" s="68"/>
      <c r="H141" s="167" t="s">
        <v>279</v>
      </c>
      <c r="I141" s="173">
        <v>3394.6336972305298</v>
      </c>
      <c r="J141" s="168">
        <f>IFERROR(MIN('MP Calculations'!$E$30/I141,1),"-")</f>
        <v>0.95120195143206276</v>
      </c>
      <c r="K141" s="12"/>
      <c r="L141" s="159">
        <v>9.9950310000000009</v>
      </c>
      <c r="M141" s="159" t="s">
        <v>403</v>
      </c>
      <c r="N141" s="159">
        <v>726</v>
      </c>
      <c r="O141" s="185">
        <f t="shared" si="7"/>
        <v>7256.392506000001</v>
      </c>
      <c r="P141" s="215">
        <f t="shared" si="6"/>
        <v>6902.2947120641975</v>
      </c>
      <c r="Q141" s="215" cm="1">
        <f t="array" ref="Q141">IF(P141="-",0,P141/(1+'General inputs'!$H$32)^IFERROR(INDEX('MP Calculations'!$C$40:$C$130,MATCH(F141,'MP Calculations'!$D$40:$D$130,0),0),-1))</f>
        <v>15716.211982109628</v>
      </c>
    </row>
    <row r="142" spans="3:17" x14ac:dyDescent="0.2">
      <c r="C142" s="159"/>
      <c r="D142" s="165" t="s">
        <v>326</v>
      </c>
      <c r="E142" s="161">
        <v>37454</v>
      </c>
      <c r="F142" s="172" t="str">
        <f t="shared" si="4"/>
        <v>2002-03</v>
      </c>
      <c r="G142" s="68"/>
      <c r="H142" s="167" t="s">
        <v>279</v>
      </c>
      <c r="I142" s="173">
        <v>3394.6336972305298</v>
      </c>
      <c r="J142" s="168">
        <f>IFERROR(MIN('MP Calculations'!$E$30/I142,1),"-")</f>
        <v>0.95120195143206276</v>
      </c>
      <c r="K142" s="12"/>
      <c r="L142" s="159">
        <v>4.999136</v>
      </c>
      <c r="M142" s="159" t="s">
        <v>403</v>
      </c>
      <c r="N142" s="159">
        <v>350</v>
      </c>
      <c r="O142" s="185">
        <f t="shared" si="7"/>
        <v>1749.6976</v>
      </c>
      <c r="P142" s="215">
        <f t="shared" si="6"/>
        <v>1664.3157715359966</v>
      </c>
      <c r="Q142" s="215" cm="1">
        <f t="array" ref="Q142">IF(P142="-",0,P142/(1+'General inputs'!$H$32)^IFERROR(INDEX('MP Calculations'!$C$40:$C$130,MATCH(F142,'MP Calculations'!$D$40:$D$130,0),0),-1))</f>
        <v>3789.5715210348699</v>
      </c>
    </row>
    <row r="143" spans="3:17" x14ac:dyDescent="0.2">
      <c r="C143" s="159"/>
      <c r="D143" s="165" t="s">
        <v>326</v>
      </c>
      <c r="E143" s="161">
        <v>37454</v>
      </c>
      <c r="F143" s="172" t="str">
        <f t="shared" si="4"/>
        <v>2002-03</v>
      </c>
      <c r="G143" s="68"/>
      <c r="H143" s="167" t="s">
        <v>279</v>
      </c>
      <c r="I143" s="173">
        <v>3394.6336972305298</v>
      </c>
      <c r="J143" s="168">
        <f>IFERROR(MIN('MP Calculations'!$E$30/I143,1),"-")</f>
        <v>0.95120195143206276</v>
      </c>
      <c r="K143" s="12"/>
      <c r="L143" s="159">
        <v>49.985460000000003</v>
      </c>
      <c r="M143" s="159" t="s">
        <v>403</v>
      </c>
      <c r="N143" s="159">
        <v>350</v>
      </c>
      <c r="O143" s="185">
        <f t="shared" si="7"/>
        <v>17494.911</v>
      </c>
      <c r="P143" s="215">
        <f t="shared" si="6"/>
        <v>16641.193483330262</v>
      </c>
      <c r="Q143" s="215" cm="1">
        <f t="array" ref="Q143">IF(P143="-",0,P143/(1+'General inputs'!$H$32)^IFERROR(INDEX('MP Calculations'!$C$40:$C$130,MATCH(F143,'MP Calculations'!$D$40:$D$130,0),0),-1))</f>
        <v>37891.24274311155</v>
      </c>
    </row>
    <row r="144" spans="3:17" x14ac:dyDescent="0.2">
      <c r="C144" s="159"/>
      <c r="D144" s="165" t="s">
        <v>326</v>
      </c>
      <c r="E144" s="161">
        <v>37454</v>
      </c>
      <c r="F144" s="172" t="str">
        <f t="shared" si="4"/>
        <v>2002-03</v>
      </c>
      <c r="G144" s="68"/>
      <c r="H144" s="167" t="s">
        <v>279</v>
      </c>
      <c r="I144" s="173">
        <v>3394.6336972305298</v>
      </c>
      <c r="J144" s="168">
        <f>IFERROR(MIN('MP Calculations'!$E$30/I144,1),"-")</f>
        <v>0.95120195143206276</v>
      </c>
      <c r="K144" s="12"/>
      <c r="L144" s="159">
        <v>150.14855499999999</v>
      </c>
      <c r="M144" s="159" t="s">
        <v>403</v>
      </c>
      <c r="N144" s="159">
        <v>350</v>
      </c>
      <c r="O144" s="185">
        <f t="shared" si="7"/>
        <v>52551.994249999996</v>
      </c>
      <c r="P144" s="215">
        <f t="shared" si="6"/>
        <v>49987.559482246535</v>
      </c>
      <c r="Q144" s="215" cm="1">
        <f t="array" ref="Q144">IF(P144="-",0,P144/(1+'General inputs'!$H$32)^IFERROR(INDEX('MP Calculations'!$C$40:$C$130,MATCH(F144,'MP Calculations'!$D$40:$D$130,0),0),-1))</f>
        <v>113819.40558379244</v>
      </c>
    </row>
    <row r="145" spans="3:17" x14ac:dyDescent="0.2">
      <c r="C145" s="159"/>
      <c r="D145" s="165" t="s">
        <v>326</v>
      </c>
      <c r="E145" s="161">
        <v>37454</v>
      </c>
      <c r="F145" s="172" t="str">
        <f t="shared" si="4"/>
        <v>2002-03</v>
      </c>
      <c r="G145" s="68"/>
      <c r="H145" s="167" t="s">
        <v>279</v>
      </c>
      <c r="I145" s="173">
        <v>3394.6336972305298</v>
      </c>
      <c r="J145" s="168">
        <f>IFERROR(MIN('MP Calculations'!$E$30/I145,1),"-")</f>
        <v>0.95120195143206276</v>
      </c>
      <c r="K145" s="12"/>
      <c r="L145" s="159">
        <v>104.896384</v>
      </c>
      <c r="M145" s="159" t="s">
        <v>403</v>
      </c>
      <c r="N145" s="159">
        <v>350</v>
      </c>
      <c r="O145" s="185">
        <f t="shared" si="7"/>
        <v>36713.734400000001</v>
      </c>
      <c r="P145" s="215">
        <f t="shared" si="6"/>
        <v>34922.17580563845</v>
      </c>
      <c r="Q145" s="215" cm="1">
        <f t="array" ref="Q145">IF(P145="-",0,P145/(1+'General inputs'!$H$32)^IFERROR(INDEX('MP Calculations'!$C$40:$C$130,MATCH(F145,'MP Calculations'!$D$40:$D$130,0),0),-1))</f>
        <v>79516.210294326418</v>
      </c>
    </row>
    <row r="146" spans="3:17" x14ac:dyDescent="0.2">
      <c r="C146" s="159"/>
      <c r="D146" s="165" t="s">
        <v>325</v>
      </c>
      <c r="E146" s="161">
        <v>37454</v>
      </c>
      <c r="F146" s="172" t="str">
        <f t="shared" si="4"/>
        <v>2002-03</v>
      </c>
      <c r="G146" s="68"/>
      <c r="H146" s="167" t="s">
        <v>279</v>
      </c>
      <c r="I146" s="173">
        <v>3394.6336972305298</v>
      </c>
      <c r="J146" s="168">
        <f>IFERROR(MIN('MP Calculations'!$E$30/I146,1),"-")</f>
        <v>0.95120195143206276</v>
      </c>
      <c r="K146" s="12"/>
      <c r="L146" s="159">
        <v>355.94232599999998</v>
      </c>
      <c r="M146" s="159" t="s">
        <v>403</v>
      </c>
      <c r="N146" s="159">
        <v>726</v>
      </c>
      <c r="O146" s="185">
        <f t="shared" si="7"/>
        <v>258414.12867599999</v>
      </c>
      <c r="P146" s="215">
        <f t="shared" si="6"/>
        <v>245804.02347422738</v>
      </c>
      <c r="Q146" s="215" cm="1">
        <f t="array" ref="Q146">IF(P146="-",0,P146/(1+'General inputs'!$H$32)^IFERROR(INDEX('MP Calculations'!$C$40:$C$130,MATCH(F146,'MP Calculations'!$D$40:$D$130,0),0),-1))</f>
        <v>559684.61216590228</v>
      </c>
    </row>
    <row r="147" spans="3:17" x14ac:dyDescent="0.2">
      <c r="C147" s="159"/>
      <c r="D147" s="165" t="s">
        <v>326</v>
      </c>
      <c r="E147" s="161">
        <v>37454</v>
      </c>
      <c r="F147" s="172" t="str">
        <f t="shared" si="4"/>
        <v>2002-03</v>
      </c>
      <c r="G147" s="68"/>
      <c r="H147" s="167" t="s">
        <v>279</v>
      </c>
      <c r="I147" s="173">
        <v>3394.6336972305298</v>
      </c>
      <c r="J147" s="168">
        <f>IFERROR(MIN('MP Calculations'!$E$30/I147,1),"-")</f>
        <v>0.95120195143206276</v>
      </c>
      <c r="K147" s="12"/>
      <c r="L147" s="159">
        <v>99.906051000000005</v>
      </c>
      <c r="M147" s="159" t="s">
        <v>403</v>
      </c>
      <c r="N147" s="159">
        <v>350</v>
      </c>
      <c r="O147" s="185">
        <f t="shared" si="7"/>
        <v>34967.117850000002</v>
      </c>
      <c r="P147" s="215">
        <f t="shared" si="6"/>
        <v>33260.790734874914</v>
      </c>
      <c r="Q147" s="215" cm="1">
        <f t="array" ref="Q147">IF(P147="-",0,P147/(1+'General inputs'!$H$32)^IFERROR(INDEX('MP Calculations'!$C$40:$C$130,MATCH(F147,'MP Calculations'!$D$40:$D$130,0),0),-1))</f>
        <v>75733.311846018449</v>
      </c>
    </row>
    <row r="148" spans="3:17" x14ac:dyDescent="0.2">
      <c r="C148" s="159"/>
      <c r="D148" s="165" t="s">
        <v>326</v>
      </c>
      <c r="E148" s="161">
        <v>37454</v>
      </c>
      <c r="F148" s="172" t="str">
        <f t="shared" si="4"/>
        <v>2002-03</v>
      </c>
      <c r="G148" s="68"/>
      <c r="H148" s="167" t="s">
        <v>279</v>
      </c>
      <c r="I148" s="173">
        <v>3394.6336972305298</v>
      </c>
      <c r="J148" s="168">
        <f>IFERROR(MIN('MP Calculations'!$E$30/I148,1),"-")</f>
        <v>0.95120195143206276</v>
      </c>
      <c r="K148" s="12"/>
      <c r="L148" s="159">
        <v>18.747868</v>
      </c>
      <c r="M148" s="159" t="s">
        <v>403</v>
      </c>
      <c r="N148" s="159">
        <v>350</v>
      </c>
      <c r="O148" s="185">
        <f t="shared" si="7"/>
        <v>6561.7538000000004</v>
      </c>
      <c r="P148" s="215">
        <f t="shared" si="6"/>
        <v>6241.5530193767536</v>
      </c>
      <c r="Q148" s="215" cm="1">
        <f t="array" ref="Q148">IF(P148="-",0,P148/(1+'General inputs'!$H$32)^IFERROR(INDEX('MP Calculations'!$C$40:$C$130,MATCH(F148,'MP Calculations'!$D$40:$D$130,0),0),-1))</f>
        <v>14211.733118066997</v>
      </c>
    </row>
    <row r="149" spans="3:17" x14ac:dyDescent="0.2">
      <c r="C149" s="159"/>
      <c r="D149" s="165" t="s">
        <v>325</v>
      </c>
      <c r="E149" s="161">
        <v>37454</v>
      </c>
      <c r="F149" s="172" t="str">
        <f t="shared" si="4"/>
        <v>2002-03</v>
      </c>
      <c r="G149" s="68"/>
      <c r="H149" s="167" t="s">
        <v>279</v>
      </c>
      <c r="I149" s="173">
        <v>3394.6336972305298</v>
      </c>
      <c r="J149" s="168">
        <f>IFERROR(MIN('MP Calculations'!$E$30/I149,1),"-")</f>
        <v>0.95120195143206276</v>
      </c>
      <c r="K149" s="12"/>
      <c r="L149" s="159">
        <v>150.28672900000001</v>
      </c>
      <c r="M149" s="159" t="s">
        <v>403</v>
      </c>
      <c r="N149" s="159">
        <v>726</v>
      </c>
      <c r="O149" s="185">
        <f t="shared" si="7"/>
        <v>109108.16525400001</v>
      </c>
      <c r="P149" s="215">
        <f t="shared" si="6"/>
        <v>103783.89970677679</v>
      </c>
      <c r="Q149" s="215" cm="1">
        <f t="array" ref="Q149">IF(P149="-",0,P149/(1+'General inputs'!$H$32)^IFERROR(INDEX('MP Calculations'!$C$40:$C$130,MATCH(F149,'MP Calculations'!$D$40:$D$130,0),0),-1))</f>
        <v>236311.23215744525</v>
      </c>
    </row>
    <row r="150" spans="3:17" x14ac:dyDescent="0.2">
      <c r="C150" s="159"/>
      <c r="D150" s="165" t="s">
        <v>326</v>
      </c>
      <c r="E150" s="161">
        <v>37454</v>
      </c>
      <c r="F150" s="172" t="str">
        <f t="shared" ref="F150:F213" si="8">IF(E150="","-",IF(OR(E150&lt;$E$15,E150&gt;$E$16),"ERROR - date outside of range",IF(MONTH(E150)&gt;=7,YEAR(E150)&amp;"-"&amp;IF(YEAR(E150)=1999,"00",IF(AND(YEAR(E150)&gt;=2000,YEAR(E150)&lt;2009),"0","")&amp;RIGHT(YEAR(E150),2)+1),RIGHT(YEAR(E150),4)-1&amp;"-"&amp;RIGHT(YEAR(E150),2))))</f>
        <v>2002-03</v>
      </c>
      <c r="G150" s="68"/>
      <c r="H150" s="167" t="s">
        <v>279</v>
      </c>
      <c r="I150" s="173">
        <v>3394.6336972305298</v>
      </c>
      <c r="J150" s="168">
        <f>IFERROR(MIN('MP Calculations'!$E$30/I150,1),"-")</f>
        <v>0.95120195143206276</v>
      </c>
      <c r="K150" s="12"/>
      <c r="L150" s="159">
        <v>43.232104</v>
      </c>
      <c r="M150" s="159" t="s">
        <v>403</v>
      </c>
      <c r="N150" s="159">
        <v>350</v>
      </c>
      <c r="O150" s="185">
        <f t="shared" si="7"/>
        <v>15131.2364</v>
      </c>
      <c r="P150" s="215">
        <f t="shared" si="6"/>
        <v>14392.86159125986</v>
      </c>
      <c r="Q150" s="215" cm="1">
        <f t="array" ref="Q150">IF(P150="-",0,P150/(1+'General inputs'!$H$32)^IFERROR(INDEX('MP Calculations'!$C$40:$C$130,MATCH(F150,'MP Calculations'!$D$40:$D$130,0),0),-1))</f>
        <v>32771.893005674923</v>
      </c>
    </row>
    <row r="151" spans="3:17" x14ac:dyDescent="0.2">
      <c r="C151" s="159"/>
      <c r="D151" s="165" t="s">
        <v>326</v>
      </c>
      <c r="E151" s="161">
        <v>37454</v>
      </c>
      <c r="F151" s="172" t="str">
        <f t="shared" si="8"/>
        <v>2002-03</v>
      </c>
      <c r="G151" s="68"/>
      <c r="H151" s="167" t="s">
        <v>279</v>
      </c>
      <c r="I151" s="173">
        <v>3394.6336972305298</v>
      </c>
      <c r="J151" s="168">
        <f>IFERROR(MIN('MP Calculations'!$E$30/I151,1),"-")</f>
        <v>0.95120195143206276</v>
      </c>
      <c r="K151" s="12"/>
      <c r="L151" s="159">
        <v>110.28383599999999</v>
      </c>
      <c r="M151" s="159" t="s">
        <v>403</v>
      </c>
      <c r="N151" s="159">
        <v>350</v>
      </c>
      <c r="O151" s="185">
        <f t="shared" si="7"/>
        <v>38599.342599999996</v>
      </c>
      <c r="P151" s="215">
        <f t="shared" ref="P151:P214" si="9">IF(O151="-","-",IF(OR(E151&lt;$E$15,E151&gt;$E$16),0,O151*J151))</f>
        <v>36715.770005114748</v>
      </c>
      <c r="Q151" s="215" cm="1">
        <f t="array" ref="Q151">IF(P151="-",0,P151/(1+'General inputs'!$H$32)^IFERROR(INDEX('MP Calculations'!$C$40:$C$130,MATCH(F151,'MP Calculations'!$D$40:$D$130,0),0),-1))</f>
        <v>83600.14293191467</v>
      </c>
    </row>
    <row r="152" spans="3:17" x14ac:dyDescent="0.2">
      <c r="C152" s="159"/>
      <c r="D152" s="165" t="s">
        <v>326</v>
      </c>
      <c r="E152" s="161">
        <v>37454</v>
      </c>
      <c r="F152" s="172" t="str">
        <f t="shared" si="8"/>
        <v>2002-03</v>
      </c>
      <c r="G152" s="68"/>
      <c r="H152" s="167" t="s">
        <v>279</v>
      </c>
      <c r="I152" s="173">
        <v>3394.6336972305298</v>
      </c>
      <c r="J152" s="168">
        <f>IFERROR(MIN('MP Calculations'!$E$30/I152,1),"-")</f>
        <v>0.95120195143206276</v>
      </c>
      <c r="K152" s="12"/>
      <c r="L152" s="159">
        <v>5.9988609999999998</v>
      </c>
      <c r="M152" s="159" t="s">
        <v>403</v>
      </c>
      <c r="N152" s="159">
        <v>350</v>
      </c>
      <c r="O152" s="185">
        <f t="shared" si="7"/>
        <v>2099.6013499999999</v>
      </c>
      <c r="P152" s="215">
        <f t="shared" si="9"/>
        <v>1997.1449013493934</v>
      </c>
      <c r="Q152" s="215" cm="1">
        <f t="array" ref="Q152">IF(P152="-",0,P152/(1+'General inputs'!$H$32)^IFERROR(INDEX('MP Calculations'!$C$40:$C$130,MATCH(F152,'MP Calculations'!$D$40:$D$130,0),0),-1))</f>
        <v>4547.4083530127537</v>
      </c>
    </row>
    <row r="153" spans="3:17" x14ac:dyDescent="0.2">
      <c r="C153" s="159"/>
      <c r="D153" s="165" t="s">
        <v>326</v>
      </c>
      <c r="E153" s="161">
        <v>37454</v>
      </c>
      <c r="F153" s="172" t="str">
        <f t="shared" si="8"/>
        <v>2002-03</v>
      </c>
      <c r="G153" s="68"/>
      <c r="H153" s="167" t="s">
        <v>279</v>
      </c>
      <c r="I153" s="173">
        <v>3394.6336972305298</v>
      </c>
      <c r="J153" s="168">
        <f>IFERROR(MIN('MP Calculations'!$E$30/I153,1),"-")</f>
        <v>0.95120195143206276</v>
      </c>
      <c r="K153" s="12"/>
      <c r="L153" s="159">
        <v>43.665863000000002</v>
      </c>
      <c r="M153" s="159" t="s">
        <v>403</v>
      </c>
      <c r="N153" s="159">
        <v>350</v>
      </c>
      <c r="O153" s="185">
        <f t="shared" si="7"/>
        <v>15283.05205</v>
      </c>
      <c r="P153" s="215">
        <f t="shared" si="9"/>
        <v>14537.268933797788</v>
      </c>
      <c r="Q153" s="215" cm="1">
        <f t="array" ref="Q153">IF(P153="-",0,P153/(1+'General inputs'!$H$32)^IFERROR(INDEX('MP Calculations'!$C$40:$C$130,MATCH(F153,'MP Calculations'!$D$40:$D$130,0),0),-1))</f>
        <v>33100.701974543255</v>
      </c>
    </row>
    <row r="154" spans="3:17" x14ac:dyDescent="0.2">
      <c r="C154" s="159"/>
      <c r="D154" s="165" t="s">
        <v>326</v>
      </c>
      <c r="E154" s="161">
        <v>37454</v>
      </c>
      <c r="F154" s="172" t="str">
        <f t="shared" si="8"/>
        <v>2002-03</v>
      </c>
      <c r="G154" s="68"/>
      <c r="H154" s="167" t="s">
        <v>279</v>
      </c>
      <c r="I154" s="173">
        <v>3394.6336972305298</v>
      </c>
      <c r="J154" s="168">
        <f>IFERROR(MIN('MP Calculations'!$E$30/I154,1),"-")</f>
        <v>0.95120195143206276</v>
      </c>
      <c r="K154" s="12"/>
      <c r="L154" s="159">
        <v>125.07104099999999</v>
      </c>
      <c r="M154" s="159" t="s">
        <v>403</v>
      </c>
      <c r="N154" s="159">
        <v>350</v>
      </c>
      <c r="O154" s="185">
        <f t="shared" si="7"/>
        <v>43774.864349999996</v>
      </c>
      <c r="P154" s="215">
        <f t="shared" si="9"/>
        <v>41638.736393393832</v>
      </c>
      <c r="Q154" s="215" cm="1">
        <f t="array" ref="Q154">IF(P154="-",0,P154/(1+'General inputs'!$H$32)^IFERROR(INDEX('MP Calculations'!$C$40:$C$130,MATCH(F154,'MP Calculations'!$D$40:$D$130,0),0),-1))</f>
        <v>94809.514099993394</v>
      </c>
    </row>
    <row r="155" spans="3:17" x14ac:dyDescent="0.2">
      <c r="C155" s="159"/>
      <c r="D155" s="165" t="s">
        <v>326</v>
      </c>
      <c r="E155" s="161">
        <v>37454</v>
      </c>
      <c r="F155" s="172" t="str">
        <f t="shared" si="8"/>
        <v>2002-03</v>
      </c>
      <c r="G155" s="68"/>
      <c r="H155" s="167" t="s">
        <v>279</v>
      </c>
      <c r="I155" s="173">
        <v>3394.6336972305298</v>
      </c>
      <c r="J155" s="168">
        <f>IFERROR(MIN('MP Calculations'!$E$30/I155,1),"-")</f>
        <v>0.95120195143206276</v>
      </c>
      <c r="K155" s="12"/>
      <c r="L155" s="159">
        <v>26.590719</v>
      </c>
      <c r="M155" s="159" t="s">
        <v>403</v>
      </c>
      <c r="N155" s="159">
        <v>350</v>
      </c>
      <c r="O155" s="185">
        <f t="shared" si="7"/>
        <v>9306.7516500000002</v>
      </c>
      <c r="P155" s="215">
        <f t="shared" si="9"/>
        <v>8852.6003309735697</v>
      </c>
      <c r="Q155" s="215" cm="1">
        <f t="array" ref="Q155">IF(P155="-",0,P155/(1+'General inputs'!$H$32)^IFERROR(INDEX('MP Calculations'!$C$40:$C$130,MATCH(F155,'MP Calculations'!$D$40:$D$130,0),0),-1))</f>
        <v>20156.969413562827</v>
      </c>
    </row>
    <row r="156" spans="3:17" x14ac:dyDescent="0.2">
      <c r="C156" s="159"/>
      <c r="D156" s="165" t="s">
        <v>326</v>
      </c>
      <c r="E156" s="161">
        <v>37454</v>
      </c>
      <c r="F156" s="172" t="str">
        <f t="shared" si="8"/>
        <v>2002-03</v>
      </c>
      <c r="G156" s="68"/>
      <c r="H156" s="167" t="s">
        <v>279</v>
      </c>
      <c r="I156" s="173">
        <v>3394.6336972305298</v>
      </c>
      <c r="J156" s="168">
        <f>IFERROR(MIN('MP Calculations'!$E$30/I156,1),"-")</f>
        <v>0.95120195143206276</v>
      </c>
      <c r="K156" s="12"/>
      <c r="L156" s="159">
        <v>3.6691400000000001</v>
      </c>
      <c r="M156" s="159" t="s">
        <v>403</v>
      </c>
      <c r="N156" s="159">
        <v>350</v>
      </c>
      <c r="O156" s="185">
        <f t="shared" si="7"/>
        <v>1284.1990000000001</v>
      </c>
      <c r="P156" s="215">
        <f t="shared" si="9"/>
        <v>1221.5325948271036</v>
      </c>
      <c r="Q156" s="215" cm="1">
        <f t="array" ref="Q156">IF(P156="-",0,P156/(1+'General inputs'!$H$32)^IFERROR(INDEX('MP Calculations'!$C$40:$C$130,MATCH(F156,'MP Calculations'!$D$40:$D$130,0),0),-1))</f>
        <v>2781.3743116190249</v>
      </c>
    </row>
    <row r="157" spans="3:17" x14ac:dyDescent="0.2">
      <c r="C157" s="159"/>
      <c r="D157" s="165" t="s">
        <v>327</v>
      </c>
      <c r="E157" s="161">
        <v>37454</v>
      </c>
      <c r="F157" s="172" t="str">
        <f t="shared" si="8"/>
        <v>2002-03</v>
      </c>
      <c r="G157" s="68"/>
      <c r="H157" s="167" t="s">
        <v>279</v>
      </c>
      <c r="I157" s="173">
        <v>3394.6336972305298</v>
      </c>
      <c r="J157" s="168">
        <f>IFERROR(MIN('MP Calculations'!$E$30/I157,1),"-")</f>
        <v>0.95120195143206276</v>
      </c>
      <c r="K157" s="12"/>
      <c r="L157" s="159">
        <v>6.8983350000000003</v>
      </c>
      <c r="M157" s="159" t="s">
        <v>403</v>
      </c>
      <c r="N157" s="159">
        <v>668</v>
      </c>
      <c r="O157" s="185">
        <f t="shared" si="7"/>
        <v>4608.0877799999998</v>
      </c>
      <c r="P157" s="215">
        <f t="shared" si="9"/>
        <v>4383.2220887062422</v>
      </c>
      <c r="Q157" s="215" cm="1">
        <f t="array" ref="Q157">IF(P157="-",0,P157/(1+'General inputs'!$H$32)^IFERROR(INDEX('MP Calculations'!$C$40:$C$130,MATCH(F157,'MP Calculations'!$D$40:$D$130,0),0),-1))</f>
        <v>9980.3978799061042</v>
      </c>
    </row>
    <row r="158" spans="3:17" x14ac:dyDescent="0.2">
      <c r="C158" s="159"/>
      <c r="D158" s="165" t="s">
        <v>326</v>
      </c>
      <c r="E158" s="161">
        <v>37454</v>
      </c>
      <c r="F158" s="172" t="str">
        <f t="shared" si="8"/>
        <v>2002-03</v>
      </c>
      <c r="G158" s="68"/>
      <c r="H158" s="167" t="s">
        <v>279</v>
      </c>
      <c r="I158" s="173">
        <v>3394.6336972305298</v>
      </c>
      <c r="J158" s="168">
        <f>IFERROR(MIN('MP Calculations'!$E$30/I158,1),"-")</f>
        <v>0.95120195143206276</v>
      </c>
      <c r="K158" s="12"/>
      <c r="L158" s="159">
        <v>3.285094</v>
      </c>
      <c r="M158" s="159" t="s">
        <v>403</v>
      </c>
      <c r="N158" s="159">
        <v>350</v>
      </c>
      <c r="O158" s="185">
        <f t="shared" si="7"/>
        <v>1149.7828999999999</v>
      </c>
      <c r="P158" s="215">
        <f t="shared" si="9"/>
        <v>1093.6757382032163</v>
      </c>
      <c r="Q158" s="215" cm="1">
        <f t="array" ref="Q158">IF(P158="-",0,P158/(1+'General inputs'!$H$32)^IFERROR(INDEX('MP Calculations'!$C$40:$C$130,MATCH(F158,'MP Calculations'!$D$40:$D$130,0),0),-1))</f>
        <v>2490.2500484728812</v>
      </c>
    </row>
    <row r="159" spans="3:17" x14ac:dyDescent="0.2">
      <c r="C159" s="159"/>
      <c r="D159" s="165" t="s">
        <v>326</v>
      </c>
      <c r="E159" s="161">
        <v>37454</v>
      </c>
      <c r="F159" s="172" t="str">
        <f t="shared" si="8"/>
        <v>2002-03</v>
      </c>
      <c r="G159" s="68"/>
      <c r="H159" s="167" t="s">
        <v>279</v>
      </c>
      <c r="I159" s="173">
        <v>3394.6336972305298</v>
      </c>
      <c r="J159" s="168">
        <f>IFERROR(MIN('MP Calculations'!$E$30/I159,1),"-")</f>
        <v>0.95120195143206276</v>
      </c>
      <c r="K159" s="12"/>
      <c r="L159" s="159">
        <v>3.0053160000000001</v>
      </c>
      <c r="M159" s="159" t="s">
        <v>403</v>
      </c>
      <c r="N159" s="159">
        <v>350</v>
      </c>
      <c r="O159" s="185">
        <f t="shared" si="7"/>
        <v>1051.8606</v>
      </c>
      <c r="P159" s="215">
        <f t="shared" si="9"/>
        <v>1000.5318553545004</v>
      </c>
      <c r="Q159" s="215" cm="1">
        <f t="array" ref="Q159">IF(P159="-",0,P159/(1+'General inputs'!$H$32)^IFERROR(INDEX('MP Calculations'!$C$40:$C$130,MATCH(F159,'MP Calculations'!$D$40:$D$130,0),0),-1))</f>
        <v>2278.1656520867673</v>
      </c>
    </row>
    <row r="160" spans="3:17" x14ac:dyDescent="0.2">
      <c r="C160" s="159"/>
      <c r="D160" s="165" t="s">
        <v>326</v>
      </c>
      <c r="E160" s="161">
        <v>37454</v>
      </c>
      <c r="F160" s="172" t="str">
        <f t="shared" si="8"/>
        <v>2002-03</v>
      </c>
      <c r="G160" s="68"/>
      <c r="H160" s="167" t="s">
        <v>279</v>
      </c>
      <c r="I160" s="173">
        <v>3394.6336972305298</v>
      </c>
      <c r="J160" s="168">
        <f>IFERROR(MIN('MP Calculations'!$E$30/I160,1),"-")</f>
        <v>0.95120195143206276</v>
      </c>
      <c r="K160" s="12"/>
      <c r="L160" s="159">
        <v>5.7960250000000002</v>
      </c>
      <c r="M160" s="159" t="s">
        <v>403</v>
      </c>
      <c r="N160" s="159">
        <v>350</v>
      </c>
      <c r="O160" s="185">
        <f t="shared" si="7"/>
        <v>2028.6087500000001</v>
      </c>
      <c r="P160" s="215">
        <f t="shared" si="9"/>
        <v>1929.6166016921577</v>
      </c>
      <c r="Q160" s="215" cm="1">
        <f t="array" ref="Q160">IF(P160="-",0,P160/(1+'General inputs'!$H$32)^IFERROR(INDEX('MP Calculations'!$C$40:$C$130,MATCH(F160,'MP Calculations'!$D$40:$D$130,0),0),-1))</f>
        <v>4393.6494776709687</v>
      </c>
    </row>
    <row r="161" spans="3:17" x14ac:dyDescent="0.2">
      <c r="C161" s="159"/>
      <c r="D161" s="165" t="s">
        <v>326</v>
      </c>
      <c r="E161" s="161">
        <v>37454</v>
      </c>
      <c r="F161" s="172" t="str">
        <f t="shared" si="8"/>
        <v>2002-03</v>
      </c>
      <c r="G161" s="68"/>
      <c r="H161" s="167" t="s">
        <v>279</v>
      </c>
      <c r="I161" s="173">
        <v>3394.6336972305298</v>
      </c>
      <c r="J161" s="168">
        <f>IFERROR(MIN('MP Calculations'!$E$30/I161,1),"-")</f>
        <v>0.95120195143206276</v>
      </c>
      <c r="K161" s="12"/>
      <c r="L161" s="159">
        <v>7.5762900000000002</v>
      </c>
      <c r="M161" s="159" t="s">
        <v>403</v>
      </c>
      <c r="N161" s="159">
        <v>350</v>
      </c>
      <c r="O161" s="185">
        <f t="shared" si="7"/>
        <v>2651.7015000000001</v>
      </c>
      <c r="P161" s="215">
        <f t="shared" si="9"/>
        <v>2522.303641415328</v>
      </c>
      <c r="Q161" s="215" cm="1">
        <f t="array" ref="Q161">IF(P161="-",0,P161/(1+'General inputs'!$H$32)^IFERROR(INDEX('MP Calculations'!$C$40:$C$130,MATCH(F161,'MP Calculations'!$D$40:$D$130,0),0),-1))</f>
        <v>5743.1709837662502</v>
      </c>
    </row>
    <row r="162" spans="3:17" x14ac:dyDescent="0.2">
      <c r="C162" s="159"/>
      <c r="D162" s="165" t="s">
        <v>326</v>
      </c>
      <c r="E162" s="161">
        <v>37454</v>
      </c>
      <c r="F162" s="172" t="str">
        <f t="shared" si="8"/>
        <v>2002-03</v>
      </c>
      <c r="G162" s="68"/>
      <c r="H162" s="167" t="s">
        <v>279</v>
      </c>
      <c r="I162" s="173">
        <v>3394.6336972305298</v>
      </c>
      <c r="J162" s="168">
        <f>IFERROR(MIN('MP Calculations'!$E$30/I162,1),"-")</f>
        <v>0.95120195143206276</v>
      </c>
      <c r="K162" s="12"/>
      <c r="L162" s="159">
        <v>2.799677</v>
      </c>
      <c r="M162" s="159" t="s">
        <v>403</v>
      </c>
      <c r="N162" s="159">
        <v>350</v>
      </c>
      <c r="O162" s="185">
        <f t="shared" si="7"/>
        <v>979.88694999999996</v>
      </c>
      <c r="P162" s="215">
        <f t="shared" si="9"/>
        <v>932.07037902281206</v>
      </c>
      <c r="Q162" s="215" cm="1">
        <f t="array" ref="Q162">IF(P162="-",0,P162/(1+'General inputs'!$H$32)^IFERROR(INDEX('MP Calculations'!$C$40:$C$130,MATCH(F162,'MP Calculations'!$D$40:$D$130,0),0),-1))</f>
        <v>2122.2819757846842</v>
      </c>
    </row>
    <row r="163" spans="3:17" x14ac:dyDescent="0.2">
      <c r="C163" s="159"/>
      <c r="D163" s="165" t="s">
        <v>325</v>
      </c>
      <c r="E163" s="161">
        <v>37454</v>
      </c>
      <c r="F163" s="172" t="str">
        <f t="shared" si="8"/>
        <v>2002-03</v>
      </c>
      <c r="G163" s="68"/>
      <c r="H163" s="167" t="s">
        <v>279</v>
      </c>
      <c r="I163" s="173">
        <v>3394.6336972305298</v>
      </c>
      <c r="J163" s="168">
        <f>IFERROR(MIN('MP Calculations'!$E$30/I163,1),"-")</f>
        <v>0.95120195143206276</v>
      </c>
      <c r="K163" s="12"/>
      <c r="L163" s="159">
        <v>3.744958</v>
      </c>
      <c r="M163" s="159" t="s">
        <v>403</v>
      </c>
      <c r="N163" s="159">
        <v>726</v>
      </c>
      <c r="O163" s="185">
        <f t="shared" si="7"/>
        <v>2718.839508</v>
      </c>
      <c r="P163" s="215">
        <f t="shared" si="9"/>
        <v>2586.1654456401893</v>
      </c>
      <c r="Q163" s="215" cm="1">
        <f t="array" ref="Q163">IF(P163="-",0,P163/(1+'General inputs'!$H$32)^IFERROR(INDEX('MP Calculations'!$C$40:$C$130,MATCH(F163,'MP Calculations'!$D$40:$D$130,0),0),-1))</f>
        <v>5888.5814153149995</v>
      </c>
    </row>
    <row r="164" spans="3:17" x14ac:dyDescent="0.2">
      <c r="C164" s="159"/>
      <c r="D164" s="165" t="s">
        <v>327</v>
      </c>
      <c r="E164" s="161">
        <v>37454</v>
      </c>
      <c r="F164" s="172" t="str">
        <f t="shared" si="8"/>
        <v>2002-03</v>
      </c>
      <c r="G164" s="68"/>
      <c r="H164" s="167" t="s">
        <v>279</v>
      </c>
      <c r="I164" s="173">
        <v>3394.6336972305298</v>
      </c>
      <c r="J164" s="168">
        <f>IFERROR(MIN('MP Calculations'!$E$30/I164,1),"-")</f>
        <v>0.95120195143206276</v>
      </c>
      <c r="K164" s="12"/>
      <c r="L164" s="159">
        <v>4.0744259999999999</v>
      </c>
      <c r="M164" s="159" t="s">
        <v>403</v>
      </c>
      <c r="N164" s="159">
        <v>668</v>
      </c>
      <c r="O164" s="185">
        <f t="shared" si="7"/>
        <v>2721.7165679999998</v>
      </c>
      <c r="P164" s="215">
        <f t="shared" si="9"/>
        <v>2588.9021107265762</v>
      </c>
      <c r="Q164" s="215" cm="1">
        <f t="array" ref="Q164">IF(P164="-",0,P164/(1+'General inputs'!$H$32)^IFERROR(INDEX('MP Calculations'!$C$40:$C$130,MATCH(F164,'MP Calculations'!$D$40:$D$130,0),0),-1))</f>
        <v>5894.8126775858673</v>
      </c>
    </row>
    <row r="165" spans="3:17" x14ac:dyDescent="0.2">
      <c r="C165" s="159"/>
      <c r="D165" s="165" t="s">
        <v>326</v>
      </c>
      <c r="E165" s="161">
        <v>37454</v>
      </c>
      <c r="F165" s="172" t="str">
        <f t="shared" si="8"/>
        <v>2002-03</v>
      </c>
      <c r="G165" s="68"/>
      <c r="H165" s="167" t="s">
        <v>279</v>
      </c>
      <c r="I165" s="173">
        <v>3394.6336972305298</v>
      </c>
      <c r="J165" s="168">
        <f>IFERROR(MIN('MP Calculations'!$E$30/I165,1),"-")</f>
        <v>0.95120195143206276</v>
      </c>
      <c r="K165" s="12"/>
      <c r="L165" s="159">
        <v>3.2868279999999999</v>
      </c>
      <c r="M165" s="159" t="s">
        <v>403</v>
      </c>
      <c r="N165" s="159">
        <v>350</v>
      </c>
      <c r="O165" s="185">
        <f t="shared" si="7"/>
        <v>1150.3897999999999</v>
      </c>
      <c r="P165" s="215">
        <f t="shared" si="9"/>
        <v>1094.2530226675403</v>
      </c>
      <c r="Q165" s="215" cm="1">
        <f t="array" ref="Q165">IF(P165="-",0,P165/(1+'General inputs'!$H$32)^IFERROR(INDEX('MP Calculations'!$C$40:$C$130,MATCH(F165,'MP Calculations'!$D$40:$D$130,0),0),-1))</f>
        <v>2491.5644990134297</v>
      </c>
    </row>
    <row r="166" spans="3:17" x14ac:dyDescent="0.2">
      <c r="C166" s="159"/>
      <c r="D166" s="165" t="s">
        <v>326</v>
      </c>
      <c r="E166" s="161">
        <v>37454</v>
      </c>
      <c r="F166" s="172" t="str">
        <f t="shared" si="8"/>
        <v>2002-03</v>
      </c>
      <c r="G166" s="68"/>
      <c r="H166" s="167" t="s">
        <v>279</v>
      </c>
      <c r="I166" s="173">
        <v>3394.6336972305298</v>
      </c>
      <c r="J166" s="168">
        <f>IFERROR(MIN('MP Calculations'!$E$30/I166,1),"-")</f>
        <v>0.95120195143206276</v>
      </c>
      <c r="K166" s="12"/>
      <c r="L166" s="159">
        <v>4.4765329999999999</v>
      </c>
      <c r="M166" s="159" t="s">
        <v>403</v>
      </c>
      <c r="N166" s="159">
        <v>350</v>
      </c>
      <c r="O166" s="185">
        <f t="shared" si="7"/>
        <v>1566.78655</v>
      </c>
      <c r="P166" s="215">
        <f t="shared" si="9"/>
        <v>1490.3304238375092</v>
      </c>
      <c r="Q166" s="215" cm="1">
        <f t="array" ref="Q166">IF(P166="-",0,P166/(1+'General inputs'!$H$32)^IFERROR(INDEX('MP Calculations'!$C$40:$C$130,MATCH(F166,'MP Calculations'!$D$40:$D$130,0),0),-1))</f>
        <v>3393.4147760278561</v>
      </c>
    </row>
    <row r="167" spans="3:17" x14ac:dyDescent="0.2">
      <c r="C167" s="159"/>
      <c r="D167" s="165" t="s">
        <v>326</v>
      </c>
      <c r="E167" s="161">
        <v>37454</v>
      </c>
      <c r="F167" s="172" t="str">
        <f t="shared" si="8"/>
        <v>2002-03</v>
      </c>
      <c r="G167" s="68"/>
      <c r="H167" s="167" t="s">
        <v>279</v>
      </c>
      <c r="I167" s="173">
        <v>3394.6336972305298</v>
      </c>
      <c r="J167" s="168">
        <f>IFERROR(MIN('MP Calculations'!$E$30/I167,1),"-")</f>
        <v>0.95120195143206276</v>
      </c>
      <c r="K167" s="12"/>
      <c r="L167" s="159">
        <v>3.007155</v>
      </c>
      <c r="M167" s="159" t="s">
        <v>403</v>
      </c>
      <c r="N167" s="159">
        <v>350</v>
      </c>
      <c r="O167" s="185">
        <f t="shared" si="7"/>
        <v>1052.50425</v>
      </c>
      <c r="P167" s="215">
        <f t="shared" si="9"/>
        <v>1001.1440964905396</v>
      </c>
      <c r="Q167" s="215" cm="1">
        <f t="array" ref="Q167">IF(P167="-",0,P167/(1+'General inputs'!$H$32)^IFERROR(INDEX('MP Calculations'!$C$40:$C$130,MATCH(F167,'MP Calculations'!$D$40:$D$130,0),0),-1))</f>
        <v>2279.5596973832307</v>
      </c>
    </row>
    <row r="168" spans="3:17" x14ac:dyDescent="0.2">
      <c r="C168" s="159"/>
      <c r="D168" s="165" t="s">
        <v>326</v>
      </c>
      <c r="E168" s="161">
        <v>37454</v>
      </c>
      <c r="F168" s="172" t="str">
        <f t="shared" si="8"/>
        <v>2002-03</v>
      </c>
      <c r="G168" s="68"/>
      <c r="H168" s="167" t="s">
        <v>279</v>
      </c>
      <c r="I168" s="173">
        <v>3394.6336972305298</v>
      </c>
      <c r="J168" s="168">
        <f>IFERROR(MIN('MP Calculations'!$E$30/I168,1),"-")</f>
        <v>0.95120195143206276</v>
      </c>
      <c r="K168" s="12"/>
      <c r="L168" s="159">
        <v>4.2243830000000004</v>
      </c>
      <c r="M168" s="159" t="s">
        <v>403</v>
      </c>
      <c r="N168" s="159">
        <v>350</v>
      </c>
      <c r="O168" s="185">
        <f t="shared" si="7"/>
        <v>1478.5340500000002</v>
      </c>
      <c r="P168" s="215">
        <f t="shared" si="9"/>
        <v>1406.3844736187511</v>
      </c>
      <c r="Q168" s="215" cm="1">
        <f t="array" ref="Q168">IF(P168="-",0,P168/(1+'General inputs'!$H$32)^IFERROR(INDEX('MP Calculations'!$C$40:$C$130,MATCH(F168,'MP Calculations'!$D$40:$D$130,0),0),-1))</f>
        <v>3202.2736550363602</v>
      </c>
    </row>
    <row r="169" spans="3:17" x14ac:dyDescent="0.2">
      <c r="C169" s="159"/>
      <c r="D169" s="165" t="s">
        <v>327</v>
      </c>
      <c r="E169" s="161">
        <v>37454</v>
      </c>
      <c r="F169" s="172" t="str">
        <f t="shared" si="8"/>
        <v>2002-03</v>
      </c>
      <c r="G169" s="68"/>
      <c r="H169" s="167" t="s">
        <v>279</v>
      </c>
      <c r="I169" s="173">
        <v>3394.6336972305298</v>
      </c>
      <c r="J169" s="168">
        <f>IFERROR(MIN('MP Calculations'!$E$30/I169,1),"-")</f>
        <v>0.95120195143206276</v>
      </c>
      <c r="K169" s="12"/>
      <c r="L169" s="159">
        <v>2.8232360000000001</v>
      </c>
      <c r="M169" s="159" t="s">
        <v>403</v>
      </c>
      <c r="N169" s="159">
        <v>668</v>
      </c>
      <c r="O169" s="185">
        <f t="shared" si="7"/>
        <v>1885.921648</v>
      </c>
      <c r="P169" s="215">
        <f t="shared" si="9"/>
        <v>1793.8923518255717</v>
      </c>
      <c r="Q169" s="215" cm="1">
        <f t="array" ref="Q169">IF(P169="-",0,P169/(1+'General inputs'!$H$32)^IFERROR(INDEX('MP Calculations'!$C$40:$C$130,MATCH(F169,'MP Calculations'!$D$40:$D$130,0),0),-1))</f>
        <v>4084.6115169638165</v>
      </c>
    </row>
    <row r="170" spans="3:17" x14ac:dyDescent="0.2">
      <c r="C170" s="159"/>
      <c r="D170" s="165" t="s">
        <v>325</v>
      </c>
      <c r="E170" s="161">
        <v>37454</v>
      </c>
      <c r="F170" s="172" t="str">
        <f t="shared" si="8"/>
        <v>2002-03</v>
      </c>
      <c r="G170" s="68"/>
      <c r="H170" s="167" t="s">
        <v>279</v>
      </c>
      <c r="I170" s="173">
        <v>3394.6336972305298</v>
      </c>
      <c r="J170" s="168">
        <f>IFERROR(MIN('MP Calculations'!$E$30/I170,1),"-")</f>
        <v>0.95120195143206276</v>
      </c>
      <c r="K170" s="12"/>
      <c r="L170" s="159">
        <v>2.7061489999999999</v>
      </c>
      <c r="M170" s="159" t="s">
        <v>403</v>
      </c>
      <c r="N170" s="159">
        <v>726</v>
      </c>
      <c r="O170" s="185">
        <f t="shared" si="7"/>
        <v>1964.664174</v>
      </c>
      <c r="P170" s="215">
        <f t="shared" si="9"/>
        <v>1868.7923962174616</v>
      </c>
      <c r="Q170" s="215" cm="1">
        <f t="array" ref="Q170">IF(P170="-",0,P170/(1+'General inputs'!$H$32)^IFERROR(INDEX('MP Calculations'!$C$40:$C$130,MATCH(F170,'MP Calculations'!$D$40:$D$130,0),0),-1))</f>
        <v>4255.1555206956318</v>
      </c>
    </row>
    <row r="171" spans="3:17" x14ac:dyDescent="0.2">
      <c r="C171" s="159"/>
      <c r="D171" s="165" t="s">
        <v>326</v>
      </c>
      <c r="E171" s="161">
        <v>37454</v>
      </c>
      <c r="F171" s="172" t="str">
        <f t="shared" si="8"/>
        <v>2002-03</v>
      </c>
      <c r="G171" s="68"/>
      <c r="H171" s="167" t="s">
        <v>279</v>
      </c>
      <c r="I171" s="173">
        <v>3394.6336972305298</v>
      </c>
      <c r="J171" s="168">
        <f>IFERROR(MIN('MP Calculations'!$E$30/I171,1),"-")</f>
        <v>0.95120195143206276</v>
      </c>
      <c r="K171" s="12"/>
      <c r="L171" s="159">
        <v>5.8036909999999997</v>
      </c>
      <c r="M171" s="159" t="s">
        <v>403</v>
      </c>
      <c r="N171" s="159">
        <v>350</v>
      </c>
      <c r="O171" s="185">
        <f t="shared" si="7"/>
        <v>2031.2918499999998</v>
      </c>
      <c r="P171" s="215">
        <f t="shared" si="9"/>
        <v>1932.1687716480449</v>
      </c>
      <c r="Q171" s="215" cm="1">
        <f t="array" ref="Q171">IF(P171="-",0,P171/(1+'General inputs'!$H$32)^IFERROR(INDEX('MP Calculations'!$C$40:$C$130,MATCH(F171,'MP Calculations'!$D$40:$D$130,0),0),-1))</f>
        <v>4399.4606528980985</v>
      </c>
    </row>
    <row r="172" spans="3:17" x14ac:dyDescent="0.2">
      <c r="C172" s="159"/>
      <c r="D172" s="165" t="s">
        <v>326</v>
      </c>
      <c r="E172" s="161">
        <v>37454</v>
      </c>
      <c r="F172" s="172" t="str">
        <f t="shared" si="8"/>
        <v>2002-03</v>
      </c>
      <c r="G172" s="68"/>
      <c r="H172" s="167" t="s">
        <v>279</v>
      </c>
      <c r="I172" s="173">
        <v>3394.6336972305298</v>
      </c>
      <c r="J172" s="168">
        <f>IFERROR(MIN('MP Calculations'!$E$30/I172,1),"-")</f>
        <v>0.95120195143206276</v>
      </c>
      <c r="K172" s="12"/>
      <c r="L172" s="159">
        <v>2.7984300000000002</v>
      </c>
      <c r="M172" s="159" t="s">
        <v>403</v>
      </c>
      <c r="N172" s="159">
        <v>350</v>
      </c>
      <c r="O172" s="185">
        <f t="shared" si="7"/>
        <v>979.45050000000003</v>
      </c>
      <c r="P172" s="215">
        <f t="shared" si="9"/>
        <v>931.65522693110961</v>
      </c>
      <c r="Q172" s="215" cm="1">
        <f t="array" ref="Q172">IF(P172="-",0,P172/(1+'General inputs'!$H$32)^IFERROR(INDEX('MP Calculations'!$C$40:$C$130,MATCH(F172,'MP Calculations'!$D$40:$D$130,0),0),-1))</f>
        <v>2121.336693302525</v>
      </c>
    </row>
    <row r="173" spans="3:17" x14ac:dyDescent="0.2">
      <c r="C173" s="159"/>
      <c r="D173" s="165" t="s">
        <v>326</v>
      </c>
      <c r="E173" s="161">
        <v>37454</v>
      </c>
      <c r="F173" s="172" t="str">
        <f t="shared" si="8"/>
        <v>2002-03</v>
      </c>
      <c r="G173" s="68"/>
      <c r="H173" s="167" t="s">
        <v>279</v>
      </c>
      <c r="I173" s="173">
        <v>3394.6336972305298</v>
      </c>
      <c r="J173" s="168">
        <f>IFERROR(MIN('MP Calculations'!$E$30/I173,1),"-")</f>
        <v>0.95120195143206276</v>
      </c>
      <c r="K173" s="12"/>
      <c r="L173" s="159">
        <v>2.7880159999999998</v>
      </c>
      <c r="M173" s="159" t="s">
        <v>403</v>
      </c>
      <c r="N173" s="159">
        <v>350</v>
      </c>
      <c r="O173" s="185">
        <f t="shared" si="7"/>
        <v>975.80559999999991</v>
      </c>
      <c r="P173" s="215">
        <f t="shared" si="9"/>
        <v>928.18819093833474</v>
      </c>
      <c r="Q173" s="215" cm="1">
        <f t="array" ref="Q173">IF(P173="-",0,P173/(1+'General inputs'!$H$32)^IFERROR(INDEX('MP Calculations'!$C$40:$C$130,MATCH(F173,'MP Calculations'!$D$40:$D$130,0),0),-1))</f>
        <v>2113.4424096062908</v>
      </c>
    </row>
    <row r="174" spans="3:17" x14ac:dyDescent="0.2">
      <c r="C174" s="159"/>
      <c r="D174" s="165" t="s">
        <v>326</v>
      </c>
      <c r="E174" s="161">
        <v>37454</v>
      </c>
      <c r="F174" s="172" t="str">
        <f t="shared" si="8"/>
        <v>2002-03</v>
      </c>
      <c r="G174" s="68"/>
      <c r="H174" s="167" t="s">
        <v>279</v>
      </c>
      <c r="I174" s="173">
        <v>3394.6336972305298</v>
      </c>
      <c r="J174" s="168">
        <f>IFERROR(MIN('MP Calculations'!$E$30/I174,1),"-")</f>
        <v>0.95120195143206276</v>
      </c>
      <c r="K174" s="12"/>
      <c r="L174" s="159">
        <v>4.7761189999999996</v>
      </c>
      <c r="M174" s="159" t="s">
        <v>403</v>
      </c>
      <c r="N174" s="159">
        <v>350</v>
      </c>
      <c r="O174" s="185">
        <f t="shared" si="7"/>
        <v>1671.6416499999998</v>
      </c>
      <c r="P174" s="215">
        <f t="shared" si="9"/>
        <v>1590.068799575113</v>
      </c>
      <c r="Q174" s="215" cm="1">
        <f t="array" ref="Q174">IF(P174="-",0,P174/(1+'General inputs'!$H$32)^IFERROR(INDEX('MP Calculations'!$C$40:$C$130,MATCH(F174,'MP Calculations'!$D$40:$D$130,0),0),-1))</f>
        <v>3620.514533606115</v>
      </c>
    </row>
    <row r="175" spans="3:17" x14ac:dyDescent="0.2">
      <c r="C175" s="159"/>
      <c r="D175" s="165" t="s">
        <v>326</v>
      </c>
      <c r="E175" s="161">
        <v>37454</v>
      </c>
      <c r="F175" s="172" t="str">
        <f t="shared" si="8"/>
        <v>2002-03</v>
      </c>
      <c r="G175" s="68"/>
      <c r="H175" s="167" t="s">
        <v>279</v>
      </c>
      <c r="I175" s="173">
        <v>3394.6336972305298</v>
      </c>
      <c r="J175" s="168">
        <f>IFERROR(MIN('MP Calculations'!$E$30/I175,1),"-")</f>
        <v>0.95120195143206276</v>
      </c>
      <c r="K175" s="12"/>
      <c r="L175" s="159">
        <v>4.117324</v>
      </c>
      <c r="M175" s="159" t="s">
        <v>403</v>
      </c>
      <c r="N175" s="159">
        <v>350</v>
      </c>
      <c r="O175" s="185">
        <f t="shared" si="7"/>
        <v>1441.0634</v>
      </c>
      <c r="P175" s="215">
        <f t="shared" si="9"/>
        <v>1370.7423182173231</v>
      </c>
      <c r="Q175" s="215" cm="1">
        <f t="array" ref="Q175">IF(P175="-",0,P175/(1+'General inputs'!$H$32)^IFERROR(INDEX('MP Calculations'!$C$40:$C$130,MATCH(F175,'MP Calculations'!$D$40:$D$130,0),0),-1))</f>
        <v>3121.118083859566</v>
      </c>
    </row>
    <row r="176" spans="3:17" x14ac:dyDescent="0.2">
      <c r="C176" s="159"/>
      <c r="D176" s="165" t="s">
        <v>325</v>
      </c>
      <c r="E176" s="161">
        <v>37454</v>
      </c>
      <c r="F176" s="172" t="str">
        <f t="shared" si="8"/>
        <v>2002-03</v>
      </c>
      <c r="G176" s="68"/>
      <c r="H176" s="167" t="s">
        <v>279</v>
      </c>
      <c r="I176" s="173">
        <v>3394.6336972305298</v>
      </c>
      <c r="J176" s="168">
        <f>IFERROR(MIN('MP Calculations'!$E$30/I176,1),"-")</f>
        <v>0.95120195143206276</v>
      </c>
      <c r="K176" s="12"/>
      <c r="L176" s="159">
        <v>0.66617999999999999</v>
      </c>
      <c r="M176" s="159" t="s">
        <v>403</v>
      </c>
      <c r="N176" s="159">
        <v>726</v>
      </c>
      <c r="O176" s="185">
        <f t="shared" si="7"/>
        <v>483.64668</v>
      </c>
      <c r="P176" s="215">
        <f t="shared" si="9"/>
        <v>460.04566581963843</v>
      </c>
      <c r="Q176" s="215" cm="1">
        <f t="array" ref="Q176">IF(P176="-",0,P176/(1+'General inputs'!$H$32)^IFERROR(INDEX('MP Calculations'!$C$40:$C$130,MATCH(F176,'MP Calculations'!$D$40:$D$130,0),0),-1))</f>
        <v>1047.5031141215861</v>
      </c>
    </row>
    <row r="177" spans="3:17" x14ac:dyDescent="0.2">
      <c r="C177" s="159"/>
      <c r="D177" s="165" t="s">
        <v>325</v>
      </c>
      <c r="E177" s="161">
        <v>37454</v>
      </c>
      <c r="F177" s="172" t="str">
        <f t="shared" si="8"/>
        <v>2002-03</v>
      </c>
      <c r="G177" s="68"/>
      <c r="H177" s="167" t="s">
        <v>279</v>
      </c>
      <c r="I177" s="173">
        <v>3394.6336972305298</v>
      </c>
      <c r="J177" s="168">
        <f>IFERROR(MIN('MP Calculations'!$E$30/I177,1),"-")</f>
        <v>0.95120195143206276</v>
      </c>
      <c r="K177" s="12"/>
      <c r="L177" s="159">
        <v>0.65329099999999996</v>
      </c>
      <c r="M177" s="159" t="s">
        <v>403</v>
      </c>
      <c r="N177" s="159">
        <v>726</v>
      </c>
      <c r="O177" s="185">
        <f t="shared" si="7"/>
        <v>474.28926599999994</v>
      </c>
      <c r="P177" s="215">
        <f t="shared" si="9"/>
        <v>451.14487536248066</v>
      </c>
      <c r="Q177" s="215" cm="1">
        <f t="array" ref="Q177">IF(P177="-",0,P177/(1+'General inputs'!$H$32)^IFERROR(INDEX('MP Calculations'!$C$40:$C$130,MATCH(F177,'MP Calculations'!$D$40:$D$130,0),0),-1))</f>
        <v>1027.2364179765304</v>
      </c>
    </row>
    <row r="178" spans="3:17" x14ac:dyDescent="0.2">
      <c r="C178" s="159"/>
      <c r="D178" s="165" t="s">
        <v>326</v>
      </c>
      <c r="E178" s="161">
        <v>37454</v>
      </c>
      <c r="F178" s="172" t="str">
        <f t="shared" si="8"/>
        <v>2002-03</v>
      </c>
      <c r="G178" s="68"/>
      <c r="H178" s="167" t="s">
        <v>279</v>
      </c>
      <c r="I178" s="173">
        <v>3394.6336972305298</v>
      </c>
      <c r="J178" s="168">
        <f>IFERROR(MIN('MP Calculations'!$E$30/I178,1),"-")</f>
        <v>0.95120195143206276</v>
      </c>
      <c r="K178" s="12"/>
      <c r="L178" s="159">
        <v>0.61327299999999996</v>
      </c>
      <c r="M178" s="159" t="s">
        <v>403</v>
      </c>
      <c r="N178" s="159">
        <v>350</v>
      </c>
      <c r="O178" s="185">
        <f t="shared" si="7"/>
        <v>214.64554999999999</v>
      </c>
      <c r="P178" s="215">
        <f t="shared" si="9"/>
        <v>204.1712660262084</v>
      </c>
      <c r="Q178" s="215" cm="1">
        <f t="array" ref="Q178">IF(P178="-",0,P178/(1+'General inputs'!$H$32)^IFERROR(INDEX('MP Calculations'!$C$40:$C$130,MATCH(F178,'MP Calculations'!$D$40:$D$130,0),0),-1))</f>
        <v>464.88871185333187</v>
      </c>
    </row>
    <row r="179" spans="3:17" x14ac:dyDescent="0.2">
      <c r="C179" s="159"/>
      <c r="D179" s="165" t="s">
        <v>326</v>
      </c>
      <c r="E179" s="161">
        <v>37454</v>
      </c>
      <c r="F179" s="172" t="str">
        <f t="shared" si="8"/>
        <v>2002-03</v>
      </c>
      <c r="G179" s="68"/>
      <c r="H179" s="167" t="s">
        <v>279</v>
      </c>
      <c r="I179" s="173">
        <v>3394.6336972305298</v>
      </c>
      <c r="J179" s="168">
        <f>IFERROR(MIN('MP Calculations'!$E$30/I179,1),"-")</f>
        <v>0.95120195143206276</v>
      </c>
      <c r="K179" s="12"/>
      <c r="L179" s="159">
        <v>0.62421199999999999</v>
      </c>
      <c r="M179" s="159" t="s">
        <v>403</v>
      </c>
      <c r="N179" s="159">
        <v>350</v>
      </c>
      <c r="O179" s="185">
        <f t="shared" si="7"/>
        <v>218.4742</v>
      </c>
      <c r="P179" s="215">
        <f t="shared" si="9"/>
        <v>207.81308537755876</v>
      </c>
      <c r="Q179" s="215" cm="1">
        <f t="array" ref="Q179">IF(P179="-",0,P179/(1+'General inputs'!$H$32)^IFERROR(INDEX('MP Calculations'!$C$40:$C$130,MATCH(F179,'MP Calculations'!$D$40:$D$130,0),0),-1))</f>
        <v>473.18096932914375</v>
      </c>
    </row>
    <row r="180" spans="3:17" x14ac:dyDescent="0.2">
      <c r="C180" s="159"/>
      <c r="D180" s="165" t="s">
        <v>326</v>
      </c>
      <c r="E180" s="161">
        <v>37454</v>
      </c>
      <c r="F180" s="172" t="str">
        <f t="shared" si="8"/>
        <v>2002-03</v>
      </c>
      <c r="G180" s="68"/>
      <c r="H180" s="167" t="s">
        <v>279</v>
      </c>
      <c r="I180" s="173">
        <v>3394.6336972305298</v>
      </c>
      <c r="J180" s="168">
        <f>IFERROR(MIN('MP Calculations'!$E$30/I180,1),"-")</f>
        <v>0.95120195143206276</v>
      </c>
      <c r="K180" s="12"/>
      <c r="L180" s="159">
        <v>0.62085599999999996</v>
      </c>
      <c r="M180" s="159" t="s">
        <v>403</v>
      </c>
      <c r="N180" s="159">
        <v>350</v>
      </c>
      <c r="O180" s="185">
        <f t="shared" si="7"/>
        <v>217.2996</v>
      </c>
      <c r="P180" s="215">
        <f t="shared" si="9"/>
        <v>206.69580356540666</v>
      </c>
      <c r="Q180" s="215" cm="1">
        <f t="array" ref="Q180">IF(P180="-",0,P180/(1+'General inputs'!$H$32)^IFERROR(INDEX('MP Calculations'!$C$40:$C$130,MATCH(F180,'MP Calculations'!$D$40:$D$130,0),0),-1))</f>
        <v>470.63696932102374</v>
      </c>
    </row>
    <row r="181" spans="3:17" x14ac:dyDescent="0.2">
      <c r="C181" s="159"/>
      <c r="D181" s="165" t="s">
        <v>326</v>
      </c>
      <c r="E181" s="161">
        <v>37454</v>
      </c>
      <c r="F181" s="172" t="str">
        <f t="shared" si="8"/>
        <v>2002-03</v>
      </c>
      <c r="G181" s="68"/>
      <c r="H181" s="167" t="s">
        <v>279</v>
      </c>
      <c r="I181" s="173">
        <v>3394.6336972305298</v>
      </c>
      <c r="J181" s="168">
        <f>IFERROR(MIN('MP Calculations'!$E$30/I181,1),"-")</f>
        <v>0.95120195143206276</v>
      </c>
      <c r="K181" s="12"/>
      <c r="L181" s="159">
        <v>0.63099300000000003</v>
      </c>
      <c r="M181" s="159" t="s">
        <v>403</v>
      </c>
      <c r="N181" s="159">
        <v>350</v>
      </c>
      <c r="O181" s="185">
        <f t="shared" si="7"/>
        <v>220.84755000000001</v>
      </c>
      <c r="P181" s="215">
        <f t="shared" si="9"/>
        <v>210.07062052899008</v>
      </c>
      <c r="Q181" s="215" cm="1">
        <f t="array" ref="Q181">IF(P181="-",0,P181/(1+'General inputs'!$H$32)^IFERROR(INDEX('MP Calculations'!$C$40:$C$130,MATCH(F181,'MP Calculations'!$D$40:$D$130,0),0),-1))</f>
        <v>478.32127447069979</v>
      </c>
    </row>
    <row r="182" spans="3:17" x14ac:dyDescent="0.2">
      <c r="C182" s="159"/>
      <c r="D182" s="165" t="s">
        <v>326</v>
      </c>
      <c r="E182" s="161">
        <v>37454</v>
      </c>
      <c r="F182" s="172" t="str">
        <f t="shared" si="8"/>
        <v>2002-03</v>
      </c>
      <c r="G182" s="68"/>
      <c r="H182" s="167" t="s">
        <v>279</v>
      </c>
      <c r="I182" s="173">
        <v>3394.6336972305298</v>
      </c>
      <c r="J182" s="168">
        <f>IFERROR(MIN('MP Calculations'!$E$30/I182,1),"-")</f>
        <v>0.95120195143206276</v>
      </c>
      <c r="K182" s="12"/>
      <c r="L182" s="159">
        <v>0.63532500000000003</v>
      </c>
      <c r="M182" s="159" t="s">
        <v>403</v>
      </c>
      <c r="N182" s="159">
        <v>350</v>
      </c>
      <c r="O182" s="185">
        <f t="shared" si="7"/>
        <v>222.36375000000001</v>
      </c>
      <c r="P182" s="215">
        <f t="shared" si="9"/>
        <v>211.51283292775136</v>
      </c>
      <c r="Q182" s="215" cm="1">
        <f t="array" ref="Q182">IF(P182="-",0,P182/(1+'General inputs'!$H$32)^IFERROR(INDEX('MP Calculations'!$C$40:$C$130,MATCH(F182,'MP Calculations'!$D$40:$D$130,0),0),-1))</f>
        <v>481.60512668618719</v>
      </c>
    </row>
    <row r="183" spans="3:17" x14ac:dyDescent="0.2">
      <c r="C183" s="159"/>
      <c r="D183" s="165" t="s">
        <v>326</v>
      </c>
      <c r="E183" s="161">
        <v>37454</v>
      </c>
      <c r="F183" s="172" t="str">
        <f t="shared" si="8"/>
        <v>2002-03</v>
      </c>
      <c r="G183" s="68"/>
      <c r="H183" s="167" t="s">
        <v>279</v>
      </c>
      <c r="I183" s="173">
        <v>3394.6336972305298</v>
      </c>
      <c r="J183" s="168">
        <f>IFERROR(MIN('MP Calculations'!$E$30/I183,1),"-")</f>
        <v>0.95120195143206276</v>
      </c>
      <c r="K183" s="12"/>
      <c r="L183" s="159">
        <v>0.62916300000000003</v>
      </c>
      <c r="M183" s="159" t="s">
        <v>403</v>
      </c>
      <c r="N183" s="159">
        <v>350</v>
      </c>
      <c r="O183" s="185">
        <f t="shared" si="7"/>
        <v>220.20705000000001</v>
      </c>
      <c r="P183" s="215">
        <f t="shared" si="9"/>
        <v>209.46137567909781</v>
      </c>
      <c r="Q183" s="215" cm="1">
        <f t="array" ref="Q183">IF(P183="-",0,P183/(1+'General inputs'!$H$32)^IFERROR(INDEX('MP Calculations'!$C$40:$C$130,MATCH(F183,'MP Calculations'!$D$40:$D$130,0),0),-1))</f>
        <v>476.93405158188574</v>
      </c>
    </row>
    <row r="184" spans="3:17" x14ac:dyDescent="0.2">
      <c r="C184" s="159"/>
      <c r="D184" s="165" t="s">
        <v>328</v>
      </c>
      <c r="E184" s="161">
        <v>37574</v>
      </c>
      <c r="F184" s="172" t="str">
        <f t="shared" si="8"/>
        <v>2002-03</v>
      </c>
      <c r="G184" s="68"/>
      <c r="H184" s="167" t="s">
        <v>279</v>
      </c>
      <c r="I184" s="173">
        <v>3394.6336972305298</v>
      </c>
      <c r="J184" s="168">
        <f>IFERROR(MIN('MP Calculations'!$E$30/I184,1),"-")</f>
        <v>0.95120195143206276</v>
      </c>
      <c r="K184" s="12"/>
      <c r="L184" s="159">
        <v>1</v>
      </c>
      <c r="M184" s="159" t="s">
        <v>402</v>
      </c>
      <c r="N184" s="159">
        <v>50091.040000000001</v>
      </c>
      <c r="O184" s="185">
        <f t="shared" si="7"/>
        <v>50091.040000000001</v>
      </c>
      <c r="P184" s="215">
        <f t="shared" si="9"/>
        <v>47646.694997261511</v>
      </c>
      <c r="Q184" s="215" cm="1">
        <f t="array" ref="Q184">IF(P184="-",0,P184/(1+'General inputs'!$H$32)^IFERROR(INDEX('MP Calculations'!$C$40:$C$130,MATCH(F184,'MP Calculations'!$D$40:$D$130,0),0),-1))</f>
        <v>108489.36332942249</v>
      </c>
    </row>
    <row r="185" spans="3:17" x14ac:dyDescent="0.2">
      <c r="C185" s="159"/>
      <c r="D185" s="165" t="s">
        <v>329</v>
      </c>
      <c r="E185" s="161">
        <v>37574</v>
      </c>
      <c r="F185" s="172" t="str">
        <f t="shared" si="8"/>
        <v>2002-03</v>
      </c>
      <c r="G185" s="68"/>
      <c r="H185" s="167" t="s">
        <v>279</v>
      </c>
      <c r="I185" s="173">
        <v>3394.6336972305298</v>
      </c>
      <c r="J185" s="168">
        <f>IFERROR(MIN('MP Calculations'!$E$30/I185,1),"-")</f>
        <v>0.95120195143206276</v>
      </c>
      <c r="K185" s="12"/>
      <c r="L185" s="159">
        <v>1</v>
      </c>
      <c r="M185" s="159" t="s">
        <v>402</v>
      </c>
      <c r="N185" s="159">
        <v>49018.1</v>
      </c>
      <c r="O185" s="185">
        <f t="shared" si="7"/>
        <v>49018.1</v>
      </c>
      <c r="P185" s="215">
        <f t="shared" si="9"/>
        <v>46626.112375491997</v>
      </c>
      <c r="Q185" s="215" cm="1">
        <f t="array" ref="Q185">IF(P185="-",0,P185/(1+'General inputs'!$H$32)^IFERROR(INDEX('MP Calculations'!$C$40:$C$130,MATCH(F185,'MP Calculations'!$D$40:$D$130,0),0),-1))</f>
        <v>106165.54299168003</v>
      </c>
    </row>
    <row r="186" spans="3:17" x14ac:dyDescent="0.2">
      <c r="C186" s="159"/>
      <c r="D186" s="165" t="s">
        <v>330</v>
      </c>
      <c r="E186" s="161">
        <v>37574</v>
      </c>
      <c r="F186" s="172" t="str">
        <f t="shared" si="8"/>
        <v>2002-03</v>
      </c>
      <c r="G186" s="68"/>
      <c r="H186" s="167" t="s">
        <v>279</v>
      </c>
      <c r="I186" s="173">
        <v>3394.6336972305298</v>
      </c>
      <c r="J186" s="168">
        <f>IFERROR(MIN('MP Calculations'!$E$30/I186,1),"-")</f>
        <v>0.95120195143206276</v>
      </c>
      <c r="K186" s="12"/>
      <c r="L186" s="159">
        <v>1</v>
      </c>
      <c r="M186" s="159" t="s">
        <v>402</v>
      </c>
      <c r="N186" s="159">
        <v>241060.57</v>
      </c>
      <c r="O186" s="185">
        <f t="shared" si="7"/>
        <v>241060.57</v>
      </c>
      <c r="P186" s="215">
        <f t="shared" si="9"/>
        <v>229297.28459732537</v>
      </c>
      <c r="Q186" s="215" cm="1">
        <f t="array" ref="Q186">IF(P186="-",0,P186/(1+'General inputs'!$H$32)^IFERROR(INDEX('MP Calculations'!$C$40:$C$130,MATCH(F186,'MP Calculations'!$D$40:$D$130,0),0),-1))</f>
        <v>522099.51646297786</v>
      </c>
    </row>
    <row r="187" spans="3:17" x14ac:dyDescent="0.2">
      <c r="C187" s="159"/>
      <c r="D187" s="165" t="s">
        <v>331</v>
      </c>
      <c r="E187" s="161">
        <v>37574</v>
      </c>
      <c r="F187" s="172" t="str">
        <f t="shared" si="8"/>
        <v>2002-03</v>
      </c>
      <c r="G187" s="68"/>
      <c r="H187" s="167" t="s">
        <v>279</v>
      </c>
      <c r="I187" s="173">
        <v>3394.6336972305298</v>
      </c>
      <c r="J187" s="168">
        <f>IFERROR(MIN('MP Calculations'!$E$30/I187,1),"-")</f>
        <v>0.95120195143206276</v>
      </c>
      <c r="K187" s="12"/>
      <c r="L187" s="159">
        <v>1</v>
      </c>
      <c r="M187" s="159" t="s">
        <v>402</v>
      </c>
      <c r="N187" s="159">
        <v>137590.37</v>
      </c>
      <c r="O187" s="185">
        <f t="shared" si="7"/>
        <v>137590.37</v>
      </c>
      <c r="P187" s="215">
        <f t="shared" si="9"/>
        <v>130876.22844225954</v>
      </c>
      <c r="Q187" s="215" cm="1">
        <f t="array" ref="Q187">IF(P187="-",0,P187/(1+'General inputs'!$H$32)^IFERROR(INDEX('MP Calculations'!$C$40:$C$130,MATCH(F187,'MP Calculations'!$D$40:$D$130,0),0),-1))</f>
        <v>297999.23582260759</v>
      </c>
    </row>
    <row r="188" spans="3:17" x14ac:dyDescent="0.2">
      <c r="C188" s="159"/>
      <c r="D188" s="165" t="s">
        <v>332</v>
      </c>
      <c r="E188" s="161">
        <v>37574</v>
      </c>
      <c r="F188" s="172" t="str">
        <f t="shared" si="8"/>
        <v>2002-03</v>
      </c>
      <c r="G188" s="68"/>
      <c r="H188" s="167" t="s">
        <v>279</v>
      </c>
      <c r="I188" s="173">
        <v>3394.6336972305298</v>
      </c>
      <c r="J188" s="168">
        <f>IFERROR(MIN('MP Calculations'!$E$30/I188,1),"-")</f>
        <v>0.95120195143206276</v>
      </c>
      <c r="K188" s="12"/>
      <c r="L188" s="159">
        <v>1</v>
      </c>
      <c r="M188" s="159" t="s">
        <v>402</v>
      </c>
      <c r="N188" s="159">
        <v>42386.35</v>
      </c>
      <c r="O188" s="185">
        <f t="shared" si="7"/>
        <v>42386.35</v>
      </c>
      <c r="P188" s="215">
        <f t="shared" si="9"/>
        <v>40317.978834082409</v>
      </c>
      <c r="Q188" s="215" cm="1">
        <f t="array" ref="Q188">IF(P188="-",0,P188/(1+'General inputs'!$H$32)^IFERROR(INDEX('MP Calculations'!$C$40:$C$130,MATCH(F188,'MP Calculations'!$D$40:$D$130,0),0),-1))</f>
        <v>91802.209044932315</v>
      </c>
    </row>
    <row r="189" spans="3:17" x14ac:dyDescent="0.2">
      <c r="C189" s="159"/>
      <c r="D189" s="165" t="s">
        <v>333</v>
      </c>
      <c r="E189" s="161">
        <v>37574</v>
      </c>
      <c r="F189" s="172" t="str">
        <f t="shared" si="8"/>
        <v>2002-03</v>
      </c>
      <c r="G189" s="68"/>
      <c r="H189" s="167" t="s">
        <v>279</v>
      </c>
      <c r="I189" s="173">
        <v>3394.6336972305298</v>
      </c>
      <c r="J189" s="168">
        <f>IFERROR(MIN('MP Calculations'!$E$30/I189,1),"-")</f>
        <v>0.95120195143206276</v>
      </c>
      <c r="K189" s="12"/>
      <c r="L189" s="159">
        <v>1</v>
      </c>
      <c r="M189" s="159" t="s">
        <v>402</v>
      </c>
      <c r="N189" s="159">
        <v>207754.93</v>
      </c>
      <c r="O189" s="185">
        <f t="shared" si="7"/>
        <v>207754.93</v>
      </c>
      <c r="P189" s="215">
        <f t="shared" si="9"/>
        <v>197616.8948356316</v>
      </c>
      <c r="Q189" s="215" cm="1">
        <f t="array" ref="Q189">IF(P189="-",0,P189/(1+'General inputs'!$H$32)^IFERROR(INDEX('MP Calculations'!$C$40:$C$130,MATCH(F189,'MP Calculations'!$D$40:$D$130,0),0),-1))</f>
        <v>449964.7059483839</v>
      </c>
    </row>
    <row r="190" spans="3:17" x14ac:dyDescent="0.2">
      <c r="C190" s="159"/>
      <c r="D190" s="165" t="s">
        <v>334</v>
      </c>
      <c r="E190" s="161">
        <v>37574</v>
      </c>
      <c r="F190" s="172" t="str">
        <f t="shared" si="8"/>
        <v>2002-03</v>
      </c>
      <c r="G190" s="68"/>
      <c r="H190" s="167" t="s">
        <v>279</v>
      </c>
      <c r="I190" s="173">
        <v>3394.6336972305298</v>
      </c>
      <c r="J190" s="168">
        <f>IFERROR(MIN('MP Calculations'!$E$30/I190,1),"-")</f>
        <v>0.95120195143206276</v>
      </c>
      <c r="K190" s="12"/>
      <c r="L190" s="159">
        <v>1</v>
      </c>
      <c r="M190" s="159" t="s">
        <v>402</v>
      </c>
      <c r="N190" s="159">
        <v>62551.5</v>
      </c>
      <c r="O190" s="185">
        <f t="shared" si="7"/>
        <v>62551.5</v>
      </c>
      <c r="P190" s="215">
        <f t="shared" si="9"/>
        <v>59499.108865002672</v>
      </c>
      <c r="Q190" s="215" cm="1">
        <f t="array" ref="Q190">IF(P190="-",0,P190/(1+'General inputs'!$H$32)^IFERROR(INDEX('MP Calculations'!$C$40:$C$130,MATCH(F190,'MP Calculations'!$D$40:$D$130,0),0),-1))</f>
        <v>135476.77209936889</v>
      </c>
    </row>
    <row r="191" spans="3:17" x14ac:dyDescent="0.2">
      <c r="C191" s="159"/>
      <c r="D191" s="165" t="s">
        <v>335</v>
      </c>
      <c r="E191" s="161">
        <v>38749</v>
      </c>
      <c r="F191" s="172" t="str">
        <f t="shared" si="8"/>
        <v>2005-06</v>
      </c>
      <c r="G191" s="68"/>
      <c r="H191" s="167" t="s">
        <v>279</v>
      </c>
      <c r="I191" s="173">
        <v>3394.6336972305298</v>
      </c>
      <c r="J191" s="168">
        <f>IFERROR(MIN('MP Calculations'!$E$30/I191,1),"-")</f>
        <v>0.95120195143206276</v>
      </c>
      <c r="K191" s="12"/>
      <c r="L191" s="159">
        <v>1</v>
      </c>
      <c r="M191" s="159" t="s">
        <v>402</v>
      </c>
      <c r="N191" s="159">
        <v>59523.96</v>
      </c>
      <c r="O191" s="185">
        <f t="shared" si="7"/>
        <v>59523.96</v>
      </c>
      <c r="P191" s="215">
        <f t="shared" si="9"/>
        <v>56619.306908964048</v>
      </c>
      <c r="Q191" s="215" cm="1">
        <f t="array" ref="Q191">IF(P191="-",0,P191/(1+'General inputs'!$H$32)^IFERROR(INDEX('MP Calculations'!$C$40:$C$130,MATCH(F191,'MP Calculations'!$D$40:$D$130,0),0),-1))</f>
        <v>113950.3782517194</v>
      </c>
    </row>
    <row r="192" spans="3:17" x14ac:dyDescent="0.2">
      <c r="C192" s="159"/>
      <c r="D192" s="165" t="s">
        <v>336</v>
      </c>
      <c r="E192" s="161">
        <v>38749</v>
      </c>
      <c r="F192" s="172" t="str">
        <f t="shared" si="8"/>
        <v>2005-06</v>
      </c>
      <c r="G192" s="68"/>
      <c r="H192" s="167" t="s">
        <v>279</v>
      </c>
      <c r="I192" s="173">
        <v>3394.6336972305298</v>
      </c>
      <c r="J192" s="168">
        <f>IFERROR(MIN('MP Calculations'!$E$30/I192,1),"-")</f>
        <v>0.95120195143206276</v>
      </c>
      <c r="K192" s="12"/>
      <c r="L192" s="159">
        <v>1</v>
      </c>
      <c r="M192" s="159" t="s">
        <v>402</v>
      </c>
      <c r="N192" s="159">
        <v>6668.53</v>
      </c>
      <c r="O192" s="185">
        <f t="shared" si="7"/>
        <v>6668.53</v>
      </c>
      <c r="P192" s="215">
        <f t="shared" si="9"/>
        <v>6343.1187491832534</v>
      </c>
      <c r="Q192" s="215" cm="1">
        <f t="array" ref="Q192">IF(P192="-",0,P192/(1+'General inputs'!$H$32)^IFERROR(INDEX('MP Calculations'!$C$40:$C$130,MATCH(F192,'MP Calculations'!$D$40:$D$130,0),0),-1))</f>
        <v>12765.977194443018</v>
      </c>
    </row>
    <row r="193" spans="3:17" x14ac:dyDescent="0.2">
      <c r="C193" s="159"/>
      <c r="D193" s="165" t="s">
        <v>337</v>
      </c>
      <c r="E193" s="161">
        <v>38883</v>
      </c>
      <c r="F193" s="172" t="str">
        <f t="shared" si="8"/>
        <v>2005-06</v>
      </c>
      <c r="G193" s="68"/>
      <c r="H193" s="167" t="s">
        <v>279</v>
      </c>
      <c r="I193" s="173">
        <v>3394.6336972305298</v>
      </c>
      <c r="J193" s="168">
        <f>IFERROR(MIN('MP Calculations'!$E$30/I193,1),"-")</f>
        <v>0.95120195143206276</v>
      </c>
      <c r="K193" s="12"/>
      <c r="L193" s="159">
        <v>1</v>
      </c>
      <c r="M193" s="159" t="s">
        <v>402</v>
      </c>
      <c r="N193" s="159">
        <v>0</v>
      </c>
      <c r="O193" s="185">
        <f t="shared" ref="O193:O256" si="10">IF(N193="","-",L193*N193)</f>
        <v>0</v>
      </c>
      <c r="P193" s="215">
        <f t="shared" si="9"/>
        <v>0</v>
      </c>
      <c r="Q193" s="215" cm="1">
        <f t="array" ref="Q193">IF(P193="-",0,P193/(1+'General inputs'!$H$32)^IFERROR(INDEX('MP Calculations'!$C$40:$C$130,MATCH(F193,'MP Calculations'!$D$40:$D$130,0),0),-1))</f>
        <v>0</v>
      </c>
    </row>
    <row r="194" spans="3:17" x14ac:dyDescent="0.2">
      <c r="C194" s="159"/>
      <c r="D194" s="165" t="s">
        <v>338</v>
      </c>
      <c r="E194" s="161">
        <v>38883</v>
      </c>
      <c r="F194" s="172" t="str">
        <f t="shared" si="8"/>
        <v>2005-06</v>
      </c>
      <c r="G194" s="68"/>
      <c r="H194" s="167" t="s">
        <v>279</v>
      </c>
      <c r="I194" s="173">
        <v>3394.6336972305298</v>
      </c>
      <c r="J194" s="168">
        <f>IFERROR(MIN('MP Calculations'!$E$30/I194,1),"-")</f>
        <v>0.95120195143206276</v>
      </c>
      <c r="K194" s="12"/>
      <c r="L194" s="159">
        <v>1</v>
      </c>
      <c r="M194" s="159" t="s">
        <v>402</v>
      </c>
      <c r="N194" s="159">
        <v>11727.68</v>
      </c>
      <c r="O194" s="185">
        <f t="shared" si="10"/>
        <v>11727.68</v>
      </c>
      <c r="P194" s="215">
        <f t="shared" si="9"/>
        <v>11155.392101770774</v>
      </c>
      <c r="Q194" s="215" cm="1">
        <f t="array" ref="Q194">IF(P194="-",0,P194/(1+'General inputs'!$H$32)^IFERROR(INDEX('MP Calculations'!$C$40:$C$130,MATCH(F194,'MP Calculations'!$D$40:$D$130,0),0),-1))</f>
        <v>22451.019253677423</v>
      </c>
    </row>
    <row r="195" spans="3:17" x14ac:dyDescent="0.2">
      <c r="C195" s="159"/>
      <c r="D195" s="165" t="s">
        <v>339</v>
      </c>
      <c r="E195" s="161">
        <v>39022</v>
      </c>
      <c r="F195" s="172" t="str">
        <f t="shared" si="8"/>
        <v>2006-07</v>
      </c>
      <c r="G195" s="68"/>
      <c r="H195" s="167" t="s">
        <v>279</v>
      </c>
      <c r="I195" s="173">
        <v>3394.6336972305298</v>
      </c>
      <c r="J195" s="168">
        <f>IFERROR(MIN('MP Calculations'!$E$30/I195,1),"-")</f>
        <v>0.95120195143206276</v>
      </c>
      <c r="K195" s="12"/>
      <c r="L195" s="159">
        <v>1</v>
      </c>
      <c r="M195" s="159" t="s">
        <v>402</v>
      </c>
      <c r="N195" s="159">
        <v>1656.32</v>
      </c>
      <c r="O195" s="185">
        <f t="shared" si="10"/>
        <v>1656.32</v>
      </c>
      <c r="P195" s="215">
        <f t="shared" si="9"/>
        <v>1575.4948161959542</v>
      </c>
      <c r="Q195" s="215" cm="1">
        <f t="array" ref="Q195">IF(P195="-",0,P195/(1+'General inputs'!$H$32)^IFERROR(INDEX('MP Calculations'!$C$40:$C$130,MATCH(F195,'MP Calculations'!$D$40:$D$130,0),0),-1))</f>
        <v>3042.9896974361682</v>
      </c>
    </row>
    <row r="196" spans="3:17" x14ac:dyDescent="0.2">
      <c r="C196" s="159"/>
      <c r="D196" s="165" t="s">
        <v>340</v>
      </c>
      <c r="E196" s="161">
        <v>39052</v>
      </c>
      <c r="F196" s="172" t="str">
        <f t="shared" si="8"/>
        <v>2006-07</v>
      </c>
      <c r="G196" s="68"/>
      <c r="H196" s="167" t="s">
        <v>279</v>
      </c>
      <c r="I196" s="173">
        <v>3394.6336972305298</v>
      </c>
      <c r="J196" s="168">
        <f>IFERROR(MIN('MP Calculations'!$E$30/I196,1),"-")</f>
        <v>0.95120195143206276</v>
      </c>
      <c r="K196" s="12"/>
      <c r="L196" s="159">
        <v>1</v>
      </c>
      <c r="M196" s="159" t="s">
        <v>402</v>
      </c>
      <c r="N196" s="159">
        <v>10663.56</v>
      </c>
      <c r="O196" s="185">
        <f t="shared" si="10"/>
        <v>10663.56</v>
      </c>
      <c r="P196" s="215">
        <f t="shared" si="9"/>
        <v>10143.199081212886</v>
      </c>
      <c r="Q196" s="215" cm="1">
        <f t="array" ref="Q196">IF(P196="-",0,P196/(1+'General inputs'!$H$32)^IFERROR(INDEX('MP Calculations'!$C$40:$C$130,MATCH(F196,'MP Calculations'!$D$40:$D$130,0),0),-1))</f>
        <v>19591.08337639612</v>
      </c>
    </row>
    <row r="197" spans="3:17" x14ac:dyDescent="0.2">
      <c r="C197" s="159"/>
      <c r="D197" s="165" t="s">
        <v>341</v>
      </c>
      <c r="E197" s="161">
        <v>39203</v>
      </c>
      <c r="F197" s="172" t="str">
        <f t="shared" si="8"/>
        <v>2006-07</v>
      </c>
      <c r="G197" s="68"/>
      <c r="H197" s="167" t="s">
        <v>279</v>
      </c>
      <c r="I197" s="173">
        <v>3394.6336972305298</v>
      </c>
      <c r="J197" s="168">
        <f>IFERROR(MIN('MP Calculations'!$E$30/I197,1),"-")</f>
        <v>0.95120195143206276</v>
      </c>
      <c r="K197" s="12"/>
      <c r="L197" s="159">
        <v>1</v>
      </c>
      <c r="M197" s="159" t="s">
        <v>402</v>
      </c>
      <c r="N197" s="159">
        <v>21332.26</v>
      </c>
      <c r="O197" s="185">
        <f t="shared" si="10"/>
        <v>21332.26</v>
      </c>
      <c r="P197" s="215">
        <f t="shared" si="9"/>
        <v>20291.287340456132</v>
      </c>
      <c r="Q197" s="215" cm="1">
        <f t="array" ref="Q197">IF(P197="-",0,P197/(1+'General inputs'!$H$32)^IFERROR(INDEX('MP Calculations'!$C$40:$C$130,MATCH(F197,'MP Calculations'!$D$40:$D$130,0),0),-1))</f>
        <v>39191.609956427295</v>
      </c>
    </row>
    <row r="198" spans="3:17" x14ac:dyDescent="0.2">
      <c r="C198" s="159"/>
      <c r="D198" s="165" t="s">
        <v>342</v>
      </c>
      <c r="E198" s="161">
        <v>39630</v>
      </c>
      <c r="F198" s="172" t="str">
        <f t="shared" si="8"/>
        <v>2008-09</v>
      </c>
      <c r="G198" s="68"/>
      <c r="H198" s="167" t="s">
        <v>279</v>
      </c>
      <c r="I198" s="173">
        <v>3394.6336972305298</v>
      </c>
      <c r="J198" s="168">
        <f>IFERROR(MIN('MP Calculations'!$E$30/I198,1),"-")</f>
        <v>0.95120195143206276</v>
      </c>
      <c r="K198" s="12"/>
      <c r="L198" s="159">
        <v>1</v>
      </c>
      <c r="M198" s="159" t="s">
        <v>402</v>
      </c>
      <c r="N198" s="159">
        <v>1075.57</v>
      </c>
      <c r="O198" s="185">
        <f t="shared" si="10"/>
        <v>1075.57</v>
      </c>
      <c r="P198" s="215">
        <f t="shared" si="9"/>
        <v>1023.0842829017837</v>
      </c>
      <c r="Q198" s="215" cm="1">
        <f t="array" ref="Q198">IF(P198="-",0,P198/(1+'General inputs'!$H$32)^IFERROR(INDEX('MP Calculations'!$C$40:$C$130,MATCH(F198,'MP Calculations'!$D$40:$D$130,0),0),-1))</f>
        <v>1819.9500910096383</v>
      </c>
    </row>
    <row r="199" spans="3:17" x14ac:dyDescent="0.2">
      <c r="C199" s="159"/>
      <c r="D199" s="165" t="s">
        <v>342</v>
      </c>
      <c r="E199" s="161">
        <v>39630</v>
      </c>
      <c r="F199" s="172" t="str">
        <f t="shared" si="8"/>
        <v>2008-09</v>
      </c>
      <c r="G199" s="68"/>
      <c r="H199" s="167" t="s">
        <v>279</v>
      </c>
      <c r="I199" s="173">
        <v>3394.6336972305298</v>
      </c>
      <c r="J199" s="168">
        <f>IFERROR(MIN('MP Calculations'!$E$30/I199,1),"-")</f>
        <v>0.95120195143206276</v>
      </c>
      <c r="K199" s="12"/>
      <c r="L199" s="159">
        <v>1</v>
      </c>
      <c r="M199" s="159" t="s">
        <v>402</v>
      </c>
      <c r="N199" s="159">
        <v>1829.23</v>
      </c>
      <c r="O199" s="185">
        <f t="shared" si="10"/>
        <v>1829.23</v>
      </c>
      <c r="P199" s="215">
        <f t="shared" si="9"/>
        <v>1739.9671456180722</v>
      </c>
      <c r="Q199" s="215" cm="1">
        <f t="array" ref="Q199">IF(P199="-",0,P199/(1+'General inputs'!$H$32)^IFERROR(INDEX('MP Calculations'!$C$40:$C$130,MATCH(F199,'MP Calculations'!$D$40:$D$130,0),0),-1))</f>
        <v>3095.2028273172004</v>
      </c>
    </row>
    <row r="200" spans="3:17" x14ac:dyDescent="0.2">
      <c r="C200" s="159"/>
      <c r="D200" s="165" t="s">
        <v>343</v>
      </c>
      <c r="E200" s="161">
        <v>39630</v>
      </c>
      <c r="F200" s="172" t="str">
        <f t="shared" si="8"/>
        <v>2008-09</v>
      </c>
      <c r="G200" s="68"/>
      <c r="H200" s="167" t="s">
        <v>279</v>
      </c>
      <c r="I200" s="173">
        <v>3394.6336972305298</v>
      </c>
      <c r="J200" s="168">
        <f>IFERROR(MIN('MP Calculations'!$E$30/I200,1),"-")</f>
        <v>0.95120195143206276</v>
      </c>
      <c r="K200" s="12"/>
      <c r="L200" s="159">
        <v>1</v>
      </c>
      <c r="M200" s="159" t="s">
        <v>402</v>
      </c>
      <c r="N200" s="159">
        <v>4342.59</v>
      </c>
      <c r="O200" s="185">
        <f t="shared" si="10"/>
        <v>4342.59</v>
      </c>
      <c r="P200" s="215">
        <f t="shared" si="9"/>
        <v>4130.6800822693613</v>
      </c>
      <c r="Q200" s="215" cm="1">
        <f t="array" ref="Q200">IF(P200="-",0,P200/(1+'General inputs'!$H$32)^IFERROR(INDEX('MP Calculations'!$C$40:$C$130,MATCH(F200,'MP Calculations'!$D$40:$D$130,0),0),-1))</f>
        <v>7348.0080940501739</v>
      </c>
    </row>
    <row r="201" spans="3:17" x14ac:dyDescent="0.2">
      <c r="C201" s="159"/>
      <c r="D201" s="165" t="s">
        <v>344</v>
      </c>
      <c r="E201" s="161">
        <v>39692</v>
      </c>
      <c r="F201" s="172" t="str">
        <f t="shared" si="8"/>
        <v>2008-09</v>
      </c>
      <c r="G201" s="68"/>
      <c r="H201" s="167" t="s">
        <v>279</v>
      </c>
      <c r="I201" s="173">
        <v>3394.6336972305298</v>
      </c>
      <c r="J201" s="168">
        <f>IFERROR(MIN('MP Calculations'!$E$30/I201,1),"-")</f>
        <v>0.95120195143206276</v>
      </c>
      <c r="K201" s="12"/>
      <c r="L201" s="159">
        <v>1</v>
      </c>
      <c r="M201" s="159" t="s">
        <v>402</v>
      </c>
      <c r="N201" s="159">
        <v>28469.439999999999</v>
      </c>
      <c r="O201" s="185">
        <f t="shared" si="10"/>
        <v>28469.439999999999</v>
      </c>
      <c r="P201" s="215">
        <f t="shared" si="9"/>
        <v>27080.186884178023</v>
      </c>
      <c r="Q201" s="215" cm="1">
        <f t="array" ref="Q201">IF(P201="-",0,P201/(1+'General inputs'!$H$32)^IFERROR(INDEX('MP Calculations'!$C$40:$C$130,MATCH(F201,'MP Calculations'!$D$40:$D$130,0),0),-1))</f>
        <v>48172.559590722536</v>
      </c>
    </row>
    <row r="202" spans="3:17" x14ac:dyDescent="0.2">
      <c r="C202" s="159"/>
      <c r="D202" s="165" t="s">
        <v>345</v>
      </c>
      <c r="E202" s="161">
        <v>39753</v>
      </c>
      <c r="F202" s="172" t="str">
        <f t="shared" si="8"/>
        <v>2008-09</v>
      </c>
      <c r="G202" s="68"/>
      <c r="H202" s="167" t="s">
        <v>279</v>
      </c>
      <c r="I202" s="173">
        <v>3394.6336972305298</v>
      </c>
      <c r="J202" s="168">
        <f>IFERROR(MIN('MP Calculations'!$E$30/I202,1),"-")</f>
        <v>0.95120195143206276</v>
      </c>
      <c r="K202" s="12"/>
      <c r="L202" s="159">
        <v>1</v>
      </c>
      <c r="M202" s="159" t="s">
        <v>402</v>
      </c>
      <c r="N202" s="159">
        <v>5465.52</v>
      </c>
      <c r="O202" s="185">
        <f t="shared" si="10"/>
        <v>5465.52</v>
      </c>
      <c r="P202" s="215">
        <f t="shared" si="9"/>
        <v>5198.8132895909685</v>
      </c>
      <c r="Q202" s="215" cm="1">
        <f t="array" ref="Q202">IF(P202="-",0,P202/(1+'General inputs'!$H$32)^IFERROR(INDEX('MP Calculations'!$C$40:$C$130,MATCH(F202,'MP Calculations'!$D$40:$D$130,0),0),-1))</f>
        <v>9248.0950764850277</v>
      </c>
    </row>
    <row r="203" spans="3:17" x14ac:dyDescent="0.2">
      <c r="C203" s="159"/>
      <c r="D203" s="165" t="s">
        <v>346</v>
      </c>
      <c r="E203" s="161">
        <v>39814</v>
      </c>
      <c r="F203" s="172" t="str">
        <f t="shared" si="8"/>
        <v>2008-09</v>
      </c>
      <c r="G203" s="68"/>
      <c r="H203" s="167" t="s">
        <v>279</v>
      </c>
      <c r="I203" s="173">
        <v>3394.6336972305298</v>
      </c>
      <c r="J203" s="168">
        <f>IFERROR(MIN('MP Calculations'!$E$30/I203,1),"-")</f>
        <v>0.95120195143206276</v>
      </c>
      <c r="K203" s="12"/>
      <c r="L203" s="159">
        <v>1</v>
      </c>
      <c r="M203" s="159" t="s">
        <v>402</v>
      </c>
      <c r="N203" s="159">
        <v>5386.68</v>
      </c>
      <c r="O203" s="185">
        <f t="shared" si="10"/>
        <v>5386.68</v>
      </c>
      <c r="P203" s="215">
        <f t="shared" si="9"/>
        <v>5123.8205277400639</v>
      </c>
      <c r="Q203" s="215" cm="1">
        <f t="array" ref="Q203">IF(P203="-",0,P203/(1+'General inputs'!$H$32)^IFERROR(INDEX('MP Calculations'!$C$40:$C$130,MATCH(F203,'MP Calculations'!$D$40:$D$130,0),0),-1))</f>
        <v>9114.6915182087632</v>
      </c>
    </row>
    <row r="204" spans="3:17" x14ac:dyDescent="0.2">
      <c r="C204" s="159"/>
      <c r="D204" s="165" t="s">
        <v>347</v>
      </c>
      <c r="E204" s="161">
        <v>39814</v>
      </c>
      <c r="F204" s="172" t="str">
        <f t="shared" si="8"/>
        <v>2008-09</v>
      </c>
      <c r="G204" s="68"/>
      <c r="H204" s="167" t="s">
        <v>279</v>
      </c>
      <c r="I204" s="173">
        <v>3394.6336972305298</v>
      </c>
      <c r="J204" s="168">
        <f>IFERROR(MIN('MP Calculations'!$E$30/I204,1),"-")</f>
        <v>0.95120195143206276</v>
      </c>
      <c r="K204" s="12"/>
      <c r="L204" s="159">
        <v>1</v>
      </c>
      <c r="M204" s="159" t="s">
        <v>402</v>
      </c>
      <c r="N204" s="159">
        <v>637.35</v>
      </c>
      <c r="O204" s="185">
        <f t="shared" si="10"/>
        <v>637.35</v>
      </c>
      <c r="P204" s="215">
        <f t="shared" si="9"/>
        <v>606.24856374522517</v>
      </c>
      <c r="Q204" s="215" cm="1">
        <f t="array" ref="Q204">IF(P204="-",0,P204/(1+'General inputs'!$H$32)^IFERROR(INDEX('MP Calculations'!$C$40:$C$130,MATCH(F204,'MP Calculations'!$D$40:$D$130,0),0),-1))</f>
        <v>1078.4469541777783</v>
      </c>
    </row>
    <row r="205" spans="3:17" x14ac:dyDescent="0.2">
      <c r="C205" s="159"/>
      <c r="D205" s="165" t="s">
        <v>348</v>
      </c>
      <c r="E205" s="161">
        <v>39814</v>
      </c>
      <c r="F205" s="172" t="str">
        <f t="shared" si="8"/>
        <v>2008-09</v>
      </c>
      <c r="G205" s="68"/>
      <c r="H205" s="167" t="s">
        <v>279</v>
      </c>
      <c r="I205" s="173">
        <v>3394.6336972305298</v>
      </c>
      <c r="J205" s="168">
        <f>IFERROR(MIN('MP Calculations'!$E$30/I205,1),"-")</f>
        <v>0.95120195143206276</v>
      </c>
      <c r="K205" s="12"/>
      <c r="L205" s="159">
        <v>1</v>
      </c>
      <c r="M205" s="159" t="s">
        <v>402</v>
      </c>
      <c r="N205" s="159">
        <v>3088.3</v>
      </c>
      <c r="O205" s="185">
        <f t="shared" si="10"/>
        <v>3088.3</v>
      </c>
      <c r="P205" s="215">
        <f t="shared" si="9"/>
        <v>2937.5969866076398</v>
      </c>
      <c r="Q205" s="215" cm="1">
        <f t="array" ref="Q205">IF(P205="-",0,P205/(1+'General inputs'!$H$32)^IFERROR(INDEX('MP Calculations'!$C$40:$C$130,MATCH(F205,'MP Calculations'!$D$40:$D$130,0),0),-1))</f>
        <v>5225.6495310068776</v>
      </c>
    </row>
    <row r="206" spans="3:17" x14ac:dyDescent="0.2">
      <c r="C206" s="159"/>
      <c r="D206" s="165" t="s">
        <v>349</v>
      </c>
      <c r="E206" s="161">
        <v>39904</v>
      </c>
      <c r="F206" s="172" t="str">
        <f t="shared" si="8"/>
        <v>2008-09</v>
      </c>
      <c r="G206" s="68"/>
      <c r="H206" s="167" t="s">
        <v>279</v>
      </c>
      <c r="I206" s="173">
        <v>3394.6336972305298</v>
      </c>
      <c r="J206" s="168">
        <f>IFERROR(MIN('MP Calculations'!$E$30/I206,1),"-")</f>
        <v>0.95120195143206276</v>
      </c>
      <c r="K206" s="12"/>
      <c r="L206" s="159">
        <v>1</v>
      </c>
      <c r="M206" s="159" t="s">
        <v>402</v>
      </c>
      <c r="N206" s="159">
        <v>1535.52</v>
      </c>
      <c r="O206" s="185">
        <f t="shared" si="10"/>
        <v>1535.52</v>
      </c>
      <c r="P206" s="215">
        <f t="shared" si="9"/>
        <v>1460.589620462961</v>
      </c>
      <c r="Q206" s="215" cm="1">
        <f t="array" ref="Q206">IF(P206="-",0,P206/(1+'General inputs'!$H$32)^IFERROR(INDEX('MP Calculations'!$C$40:$C$130,MATCH(F206,'MP Calculations'!$D$40:$D$130,0),0),-1))</f>
        <v>2598.2221182694943</v>
      </c>
    </row>
    <row r="207" spans="3:17" x14ac:dyDescent="0.2">
      <c r="C207" s="159"/>
      <c r="D207" s="165" t="s">
        <v>350</v>
      </c>
      <c r="E207" s="161">
        <v>39994</v>
      </c>
      <c r="F207" s="172" t="str">
        <f t="shared" si="8"/>
        <v>2008-09</v>
      </c>
      <c r="G207" s="68"/>
      <c r="H207" s="167" t="s">
        <v>279</v>
      </c>
      <c r="I207" s="173">
        <v>3394.6336972305298</v>
      </c>
      <c r="J207" s="168">
        <f>IFERROR(MIN('MP Calculations'!$E$30/I207,1),"-")</f>
        <v>0.95120195143206276</v>
      </c>
      <c r="K207" s="12"/>
      <c r="L207" s="159">
        <v>1</v>
      </c>
      <c r="M207" s="159" t="s">
        <v>402</v>
      </c>
      <c r="N207" s="159">
        <v>5649.62</v>
      </c>
      <c r="O207" s="185">
        <f t="shared" si="10"/>
        <v>5649.62</v>
      </c>
      <c r="P207" s="215">
        <f t="shared" si="9"/>
        <v>5373.9295688496104</v>
      </c>
      <c r="Q207" s="215" cm="1">
        <f t="array" ref="Q207">IF(P207="-",0,P207/(1+'General inputs'!$H$32)^IFERROR(INDEX('MP Calculations'!$C$40:$C$130,MATCH(F207,'MP Calculations'!$D$40:$D$130,0),0),-1))</f>
        <v>9559.6069369449451</v>
      </c>
    </row>
    <row r="208" spans="3:17" x14ac:dyDescent="0.2">
      <c r="C208" s="159"/>
      <c r="D208" s="165" t="s">
        <v>351</v>
      </c>
      <c r="E208" s="161">
        <v>39995</v>
      </c>
      <c r="F208" s="172" t="str">
        <f t="shared" si="8"/>
        <v>2009-10</v>
      </c>
      <c r="G208" s="68"/>
      <c r="H208" s="167" t="s">
        <v>279</v>
      </c>
      <c r="I208" s="173">
        <v>3394.6336972305298</v>
      </c>
      <c r="J208" s="168">
        <f>IFERROR(MIN('MP Calculations'!$E$30/I208,1),"-")</f>
        <v>0.95120195143206276</v>
      </c>
      <c r="K208" s="12"/>
      <c r="L208" s="159">
        <v>1</v>
      </c>
      <c r="M208" s="159" t="s">
        <v>402</v>
      </c>
      <c r="N208" s="159">
        <v>1451.37</v>
      </c>
      <c r="O208" s="185">
        <f t="shared" si="10"/>
        <v>1451.37</v>
      </c>
      <c r="P208" s="215">
        <f t="shared" si="9"/>
        <v>1380.5459762499529</v>
      </c>
      <c r="Q208" s="215" cm="1">
        <f t="array" ref="Q208">IF(P208="-",0,P208/(1+'General inputs'!$H$32)^IFERROR(INDEX('MP Calculations'!$C$40:$C$130,MATCH(F208,'MP Calculations'!$D$40:$D$130,0),0),-1))</f>
        <v>2356.8460817094929</v>
      </c>
    </row>
    <row r="209" spans="3:17" x14ac:dyDescent="0.2">
      <c r="C209" s="159"/>
      <c r="D209" s="165" t="s">
        <v>352</v>
      </c>
      <c r="E209" s="161">
        <v>39995</v>
      </c>
      <c r="F209" s="172" t="str">
        <f t="shared" si="8"/>
        <v>2009-10</v>
      </c>
      <c r="G209" s="68"/>
      <c r="H209" s="167" t="s">
        <v>279</v>
      </c>
      <c r="I209" s="173">
        <v>3394.6336972305298</v>
      </c>
      <c r="J209" s="168">
        <f>IFERROR(MIN('MP Calculations'!$E$30/I209,1),"-")</f>
        <v>0.95120195143206276</v>
      </c>
      <c r="K209" s="12"/>
      <c r="L209" s="159">
        <v>1</v>
      </c>
      <c r="M209" s="159" t="s">
        <v>402</v>
      </c>
      <c r="N209" s="159">
        <v>12288.52</v>
      </c>
      <c r="O209" s="185">
        <f t="shared" si="10"/>
        <v>12288.52</v>
      </c>
      <c r="P209" s="215">
        <f t="shared" si="9"/>
        <v>11688.864204211932</v>
      </c>
      <c r="Q209" s="215" cm="1">
        <f t="array" ref="Q209">IF(P209="-",0,P209/(1+'General inputs'!$H$32)^IFERROR(INDEX('MP Calculations'!$C$40:$C$130,MATCH(F209,'MP Calculations'!$D$40:$D$130,0),0),-1))</f>
        <v>19955.04262318274</v>
      </c>
    </row>
    <row r="210" spans="3:17" x14ac:dyDescent="0.2">
      <c r="C210" s="159"/>
      <c r="D210" s="165" t="s">
        <v>353</v>
      </c>
      <c r="E210" s="161">
        <v>41760</v>
      </c>
      <c r="F210" s="172" t="str">
        <f t="shared" si="8"/>
        <v>2013-14</v>
      </c>
      <c r="G210" s="68"/>
      <c r="H210" s="167" t="s">
        <v>279</v>
      </c>
      <c r="I210" s="173">
        <v>3394.6336972305298</v>
      </c>
      <c r="J210" s="168">
        <f>IFERROR(MIN('MP Calculations'!$E$30/I210,1),"-")</f>
        <v>0.95120195143206276</v>
      </c>
      <c r="K210" s="12"/>
      <c r="L210" s="159">
        <v>1</v>
      </c>
      <c r="M210" s="159" t="s">
        <v>402</v>
      </c>
      <c r="N210" s="159">
        <v>1071.53</v>
      </c>
      <c r="O210" s="185">
        <f t="shared" si="10"/>
        <v>1071.53</v>
      </c>
      <c r="P210" s="215">
        <f t="shared" si="9"/>
        <v>1019.2414270179981</v>
      </c>
      <c r="Q210" s="215" cm="1">
        <f t="array" ref="Q210">IF(P210="-",0,P210/(1+'General inputs'!$H$32)^IFERROR(INDEX('MP Calculations'!$C$40:$C$130,MATCH(F210,'MP Calculations'!$D$40:$D$130,0),0),-1))</f>
        <v>1476.0006131529979</v>
      </c>
    </row>
    <row r="211" spans="3:17" x14ac:dyDescent="0.2">
      <c r="C211" s="159"/>
      <c r="D211" s="165" t="s">
        <v>354</v>
      </c>
      <c r="E211" s="161">
        <v>41820</v>
      </c>
      <c r="F211" s="172" t="str">
        <f t="shared" si="8"/>
        <v>2013-14</v>
      </c>
      <c r="G211" s="68"/>
      <c r="H211" s="167" t="s">
        <v>279</v>
      </c>
      <c r="I211" s="173">
        <v>3394.6336972305298</v>
      </c>
      <c r="J211" s="168">
        <f>IFERROR(MIN('MP Calculations'!$E$30/I211,1),"-")</f>
        <v>0.95120195143206276</v>
      </c>
      <c r="K211" s="12"/>
      <c r="L211" s="159">
        <v>1</v>
      </c>
      <c r="M211" s="159" t="s">
        <v>402</v>
      </c>
      <c r="N211" s="159">
        <v>9162.99</v>
      </c>
      <c r="O211" s="185">
        <f t="shared" si="10"/>
        <v>9162.99</v>
      </c>
      <c r="P211" s="215">
        <f t="shared" si="9"/>
        <v>8715.8539689524769</v>
      </c>
      <c r="Q211" s="215" cm="1">
        <f t="array" ref="Q211">IF(P211="-",0,P211/(1+'General inputs'!$H$32)^IFERROR(INDEX('MP Calculations'!$C$40:$C$130,MATCH(F211,'MP Calculations'!$D$40:$D$130,0),0),-1))</f>
        <v>12621.745409195066</v>
      </c>
    </row>
    <row r="212" spans="3:17" x14ac:dyDescent="0.2">
      <c r="C212" s="159"/>
      <c r="D212" s="165" t="s">
        <v>355</v>
      </c>
      <c r="E212" s="161">
        <v>41821</v>
      </c>
      <c r="F212" s="172" t="str">
        <f t="shared" si="8"/>
        <v>2014-15</v>
      </c>
      <c r="G212" s="68"/>
      <c r="H212" s="167" t="s">
        <v>279</v>
      </c>
      <c r="I212" s="173">
        <v>3394.6336972305298</v>
      </c>
      <c r="J212" s="168">
        <f>IFERROR(MIN('MP Calculations'!$E$30/I212,1),"-")</f>
        <v>0.95120195143206276</v>
      </c>
      <c r="K212" s="12"/>
      <c r="L212" s="159">
        <v>1</v>
      </c>
      <c r="M212" s="159" t="s">
        <v>402</v>
      </c>
      <c r="N212" s="159">
        <v>32206.5</v>
      </c>
      <c r="O212" s="185">
        <f t="shared" si="10"/>
        <v>32206.5</v>
      </c>
      <c r="P212" s="215">
        <f t="shared" si="9"/>
        <v>30634.885648796728</v>
      </c>
      <c r="Q212" s="215" cm="1">
        <f t="array" ref="Q212">IF(P212="-",0,P212/(1+'General inputs'!$H$32)^IFERROR(INDEX('MP Calculations'!$C$40:$C$130,MATCH(F212,'MP Calculations'!$D$40:$D$130,0),0),-1))</f>
        <v>42575.329258156416</v>
      </c>
    </row>
    <row r="213" spans="3:17" x14ac:dyDescent="0.2">
      <c r="C213" s="159"/>
      <c r="D213" s="165" t="s">
        <v>356</v>
      </c>
      <c r="E213" s="161">
        <v>41969</v>
      </c>
      <c r="F213" s="172" t="str">
        <f t="shared" si="8"/>
        <v>2014-15</v>
      </c>
      <c r="G213" s="68"/>
      <c r="H213" s="167" t="s">
        <v>279</v>
      </c>
      <c r="I213" s="173">
        <v>3394.6336972305298</v>
      </c>
      <c r="J213" s="168">
        <f>IFERROR(MIN('MP Calculations'!$E$30/I213,1),"-")</f>
        <v>0.95120195143206276</v>
      </c>
      <c r="K213" s="12"/>
      <c r="L213" s="159">
        <v>1</v>
      </c>
      <c r="M213" s="159" t="s">
        <v>402</v>
      </c>
      <c r="N213" s="159">
        <v>120646.98</v>
      </c>
      <c r="O213" s="185">
        <f t="shared" si="10"/>
        <v>120646.98</v>
      </c>
      <c r="P213" s="215">
        <f t="shared" si="9"/>
        <v>114759.64281038505</v>
      </c>
      <c r="Q213" s="215" cm="1">
        <f t="array" ref="Q213">IF(P213="-",0,P213/(1+'General inputs'!$H$32)^IFERROR(INDEX('MP Calculations'!$C$40:$C$130,MATCH(F213,'MP Calculations'!$D$40:$D$130,0),0),-1))</f>
        <v>159489.07510913053</v>
      </c>
    </row>
    <row r="214" spans="3:17" x14ac:dyDescent="0.2">
      <c r="C214" s="159"/>
      <c r="D214" s="165" t="s">
        <v>357</v>
      </c>
      <c r="E214" s="161">
        <v>42185</v>
      </c>
      <c r="F214" s="172" t="str">
        <f t="shared" ref="F214:F277" si="11">IF(E214="","-",IF(OR(E214&lt;$E$15,E214&gt;$E$16),"ERROR - date outside of range",IF(MONTH(E214)&gt;=7,YEAR(E214)&amp;"-"&amp;IF(YEAR(E214)=1999,"00",IF(AND(YEAR(E214)&gt;=2000,YEAR(E214)&lt;2009),"0","")&amp;RIGHT(YEAR(E214),2)+1),RIGHT(YEAR(E214),4)-1&amp;"-"&amp;RIGHT(YEAR(E214),2))))</f>
        <v>2014-15</v>
      </c>
      <c r="G214" s="68"/>
      <c r="H214" s="167" t="s">
        <v>279</v>
      </c>
      <c r="I214" s="173">
        <v>3394.6336972305298</v>
      </c>
      <c r="J214" s="168">
        <f>IFERROR(MIN('MP Calculations'!$E$30/I214,1),"-")</f>
        <v>0.95120195143206276</v>
      </c>
      <c r="K214" s="12"/>
      <c r="L214" s="159">
        <v>1</v>
      </c>
      <c r="M214" s="159" t="s">
        <v>402</v>
      </c>
      <c r="N214" s="159">
        <v>3882.09</v>
      </c>
      <c r="O214" s="185">
        <f t="shared" si="10"/>
        <v>3882.09</v>
      </c>
      <c r="P214" s="215">
        <f t="shared" si="9"/>
        <v>3692.6515836348967</v>
      </c>
      <c r="Q214" s="215" cm="1">
        <f t="array" ref="Q214">IF(P214="-",0,P214/(1+'General inputs'!$H$32)^IFERROR(INDEX('MP Calculations'!$C$40:$C$130,MATCH(F214,'MP Calculations'!$D$40:$D$130,0),0),-1))</f>
        <v>5131.9224367688657</v>
      </c>
    </row>
    <row r="215" spans="3:17" x14ac:dyDescent="0.2">
      <c r="C215" s="159"/>
      <c r="D215" s="165" t="s">
        <v>358</v>
      </c>
      <c r="E215" s="161">
        <v>42220</v>
      </c>
      <c r="F215" s="172" t="str">
        <f t="shared" si="11"/>
        <v>2015-16</v>
      </c>
      <c r="G215" s="68"/>
      <c r="H215" s="167" t="s">
        <v>279</v>
      </c>
      <c r="I215" s="173">
        <v>3394.6336972305298</v>
      </c>
      <c r="J215" s="168">
        <f>IFERROR(MIN('MP Calculations'!$E$30/I215,1),"-")</f>
        <v>0.95120195143206276</v>
      </c>
      <c r="K215" s="12"/>
      <c r="L215" s="159">
        <v>1</v>
      </c>
      <c r="M215" s="159" t="s">
        <v>402</v>
      </c>
      <c r="N215" s="159">
        <v>19562.25</v>
      </c>
      <c r="O215" s="185">
        <f t="shared" si="10"/>
        <v>19562.25</v>
      </c>
      <c r="P215" s="215">
        <f t="shared" ref="P215:P278" si="12">IF(O215="-","-",IF(OR(E215&lt;$E$15,E215&gt;$E$16),0,O215*J215))</f>
        <v>18607.65037440187</v>
      </c>
      <c r="Q215" s="215" cm="1">
        <f t="array" ref="Q215">IF(P215="-",0,P215/(1+'General inputs'!$H$32)^IFERROR(INDEX('MP Calculations'!$C$40:$C$130,MATCH(F215,'MP Calculations'!$D$40:$D$130,0),0),-1))</f>
        <v>24817.930846519084</v>
      </c>
    </row>
    <row r="216" spans="3:17" x14ac:dyDescent="0.2">
      <c r="C216" s="159"/>
      <c r="D216" s="165" t="s">
        <v>359</v>
      </c>
      <c r="E216" s="161">
        <v>42220</v>
      </c>
      <c r="F216" s="172" t="str">
        <f t="shared" si="11"/>
        <v>2015-16</v>
      </c>
      <c r="G216" s="68"/>
      <c r="H216" s="167" t="s">
        <v>279</v>
      </c>
      <c r="I216" s="173">
        <v>3394.6336972305298</v>
      </c>
      <c r="J216" s="168">
        <f>IFERROR(MIN('MP Calculations'!$E$30/I216,1),"-")</f>
        <v>0.95120195143206276</v>
      </c>
      <c r="K216" s="12"/>
      <c r="L216" s="159">
        <v>1</v>
      </c>
      <c r="M216" s="159" t="s">
        <v>402</v>
      </c>
      <c r="N216" s="159">
        <v>19562.25</v>
      </c>
      <c r="O216" s="185">
        <f t="shared" si="10"/>
        <v>19562.25</v>
      </c>
      <c r="P216" s="215">
        <f t="shared" si="12"/>
        <v>18607.65037440187</v>
      </c>
      <c r="Q216" s="215" cm="1">
        <f t="array" ref="Q216">IF(P216="-",0,P216/(1+'General inputs'!$H$32)^IFERROR(INDEX('MP Calculations'!$C$40:$C$130,MATCH(F216,'MP Calculations'!$D$40:$D$130,0),0),-1))</f>
        <v>24817.930846519084</v>
      </c>
    </row>
    <row r="217" spans="3:17" x14ac:dyDescent="0.2">
      <c r="C217" s="159"/>
      <c r="D217" s="165" t="s">
        <v>360</v>
      </c>
      <c r="E217" s="161">
        <v>42220</v>
      </c>
      <c r="F217" s="172" t="str">
        <f t="shared" si="11"/>
        <v>2015-16</v>
      </c>
      <c r="G217" s="68"/>
      <c r="H217" s="167" t="s">
        <v>279</v>
      </c>
      <c r="I217" s="173">
        <v>3394.6336972305298</v>
      </c>
      <c r="J217" s="168">
        <f>IFERROR(MIN('MP Calculations'!$E$30/I217,1),"-")</f>
        <v>0.95120195143206276</v>
      </c>
      <c r="K217" s="12"/>
      <c r="L217" s="159">
        <v>1</v>
      </c>
      <c r="M217" s="159" t="s">
        <v>402</v>
      </c>
      <c r="N217" s="159">
        <v>19562.25</v>
      </c>
      <c r="O217" s="185">
        <f t="shared" si="10"/>
        <v>19562.25</v>
      </c>
      <c r="P217" s="215">
        <f t="shared" si="12"/>
        <v>18607.65037440187</v>
      </c>
      <c r="Q217" s="215" cm="1">
        <f t="array" ref="Q217">IF(P217="-",0,P217/(1+'General inputs'!$H$32)^IFERROR(INDEX('MP Calculations'!$C$40:$C$130,MATCH(F217,'MP Calculations'!$D$40:$D$130,0),0),-1))</f>
        <v>24817.930846519084</v>
      </c>
    </row>
    <row r="218" spans="3:17" x14ac:dyDescent="0.2">
      <c r="C218" s="159"/>
      <c r="D218" s="165" t="s">
        <v>361</v>
      </c>
      <c r="E218" s="161">
        <v>42220</v>
      </c>
      <c r="F218" s="172" t="str">
        <f t="shared" si="11"/>
        <v>2015-16</v>
      </c>
      <c r="G218" s="68"/>
      <c r="H218" s="167" t="s">
        <v>279</v>
      </c>
      <c r="I218" s="173">
        <v>3394.6336972305298</v>
      </c>
      <c r="J218" s="168">
        <f>IFERROR(MIN('MP Calculations'!$E$30/I218,1),"-")</f>
        <v>0.95120195143206276</v>
      </c>
      <c r="K218" s="12"/>
      <c r="L218" s="159">
        <v>1</v>
      </c>
      <c r="M218" s="159" t="s">
        <v>402</v>
      </c>
      <c r="N218" s="159">
        <v>19562.25</v>
      </c>
      <c r="O218" s="185">
        <f t="shared" si="10"/>
        <v>19562.25</v>
      </c>
      <c r="P218" s="215">
        <f t="shared" si="12"/>
        <v>18607.65037440187</v>
      </c>
      <c r="Q218" s="215" cm="1">
        <f t="array" ref="Q218">IF(P218="-",0,P218/(1+'General inputs'!$H$32)^IFERROR(INDEX('MP Calculations'!$C$40:$C$130,MATCH(F218,'MP Calculations'!$D$40:$D$130,0),0),-1))</f>
        <v>24817.930846519084</v>
      </c>
    </row>
    <row r="219" spans="3:17" x14ac:dyDescent="0.2">
      <c r="C219" s="159"/>
      <c r="D219" s="165" t="s">
        <v>362</v>
      </c>
      <c r="E219" s="161">
        <v>42229</v>
      </c>
      <c r="F219" s="172" t="str">
        <f t="shared" si="11"/>
        <v>2015-16</v>
      </c>
      <c r="G219" s="68"/>
      <c r="H219" s="167" t="s">
        <v>279</v>
      </c>
      <c r="I219" s="173">
        <v>3394.6336972305298</v>
      </c>
      <c r="J219" s="168">
        <f>IFERROR(MIN('MP Calculations'!$E$30/I219,1),"-")</f>
        <v>0.95120195143206276</v>
      </c>
      <c r="K219" s="12"/>
      <c r="L219" s="159">
        <v>1</v>
      </c>
      <c r="M219" s="159" t="s">
        <v>402</v>
      </c>
      <c r="N219" s="159">
        <v>496.13</v>
      </c>
      <c r="O219" s="185">
        <f t="shared" si="10"/>
        <v>496.13</v>
      </c>
      <c r="P219" s="215">
        <f t="shared" si="12"/>
        <v>471.91982416398929</v>
      </c>
      <c r="Q219" s="215" cm="1">
        <f t="array" ref="Q219">IF(P219="-",0,P219/(1+'General inputs'!$H$32)^IFERROR(INDEX('MP Calculations'!$C$40:$C$130,MATCH(F219,'MP Calculations'!$D$40:$D$130,0),0),-1))</f>
        <v>629.42248621112151</v>
      </c>
    </row>
    <row r="220" spans="3:17" x14ac:dyDescent="0.2">
      <c r="C220" s="159"/>
      <c r="D220" s="165" t="s">
        <v>363</v>
      </c>
      <c r="E220" s="161">
        <v>42257</v>
      </c>
      <c r="F220" s="172" t="str">
        <f t="shared" si="11"/>
        <v>2015-16</v>
      </c>
      <c r="G220" s="68"/>
      <c r="H220" s="167" t="s">
        <v>279</v>
      </c>
      <c r="I220" s="173">
        <v>3394.6336972305298</v>
      </c>
      <c r="J220" s="168">
        <f>IFERROR(MIN('MP Calculations'!$E$30/I220,1),"-")</f>
        <v>0.95120195143206276</v>
      </c>
      <c r="K220" s="12"/>
      <c r="L220" s="159">
        <v>1</v>
      </c>
      <c r="M220" s="159" t="s">
        <v>402</v>
      </c>
      <c r="N220" s="159">
        <v>6819.04</v>
      </c>
      <c r="O220" s="185">
        <f t="shared" si="10"/>
        <v>6819.04</v>
      </c>
      <c r="P220" s="215">
        <f t="shared" si="12"/>
        <v>6486.2841548932929</v>
      </c>
      <c r="Q220" s="215" cm="1">
        <f t="array" ref="Q220">IF(P220="-",0,P220/(1+'General inputs'!$H$32)^IFERROR(INDEX('MP Calculations'!$C$40:$C$130,MATCH(F220,'MP Calculations'!$D$40:$D$130,0),0),-1))</f>
        <v>8651.0735298673462</v>
      </c>
    </row>
    <row r="221" spans="3:17" x14ac:dyDescent="0.2">
      <c r="C221" s="159"/>
      <c r="D221" s="165" t="s">
        <v>364</v>
      </c>
      <c r="E221" s="161">
        <v>42306</v>
      </c>
      <c r="F221" s="172" t="str">
        <f t="shared" si="11"/>
        <v>2015-16</v>
      </c>
      <c r="G221" s="68"/>
      <c r="H221" s="167" t="s">
        <v>279</v>
      </c>
      <c r="I221" s="173">
        <v>3394.6336972305298</v>
      </c>
      <c r="J221" s="168">
        <f>IFERROR(MIN('MP Calculations'!$E$30/I221,1),"-")</f>
        <v>0.95120195143206276</v>
      </c>
      <c r="K221" s="12"/>
      <c r="L221" s="159">
        <v>1</v>
      </c>
      <c r="M221" s="159" t="s">
        <v>402</v>
      </c>
      <c r="N221" s="159">
        <v>1192.72</v>
      </c>
      <c r="O221" s="185">
        <f t="shared" si="10"/>
        <v>1192.72</v>
      </c>
      <c r="P221" s="215">
        <f t="shared" si="12"/>
        <v>1134.5175915120499</v>
      </c>
      <c r="Q221" s="215" cm="1">
        <f t="array" ref="Q221">IF(P221="-",0,P221/(1+'General inputs'!$H$32)^IFERROR(INDEX('MP Calculations'!$C$40:$C$130,MATCH(F221,'MP Calculations'!$D$40:$D$130,0),0),-1))</f>
        <v>1513.1614450924735</v>
      </c>
    </row>
    <row r="222" spans="3:17" x14ac:dyDescent="0.2">
      <c r="C222" s="159"/>
      <c r="D222" s="165" t="s">
        <v>364</v>
      </c>
      <c r="E222" s="161">
        <v>42306</v>
      </c>
      <c r="F222" s="172" t="str">
        <f t="shared" si="11"/>
        <v>2015-16</v>
      </c>
      <c r="G222" s="68"/>
      <c r="H222" s="167" t="s">
        <v>279</v>
      </c>
      <c r="I222" s="173">
        <v>3394.6336972305298</v>
      </c>
      <c r="J222" s="168">
        <f>IFERROR(MIN('MP Calculations'!$E$30/I222,1),"-")</f>
        <v>0.95120195143206276</v>
      </c>
      <c r="K222" s="12"/>
      <c r="L222" s="159">
        <v>1</v>
      </c>
      <c r="M222" s="159" t="s">
        <v>402</v>
      </c>
      <c r="N222" s="159">
        <v>779.05</v>
      </c>
      <c r="O222" s="185">
        <f t="shared" si="10"/>
        <v>779.05</v>
      </c>
      <c r="P222" s="215">
        <f t="shared" si="12"/>
        <v>741.03388026314849</v>
      </c>
      <c r="Q222" s="215" cm="1">
        <f t="array" ref="Q222">IF(P222="-",0,P222/(1+'General inputs'!$H$32)^IFERROR(INDEX('MP Calculations'!$C$40:$C$130,MATCH(F222,'MP Calculations'!$D$40:$D$130,0),0),-1))</f>
        <v>988.35302820384629</v>
      </c>
    </row>
    <row r="223" spans="3:17" x14ac:dyDescent="0.2">
      <c r="C223" s="159"/>
      <c r="D223" s="165" t="s">
        <v>365</v>
      </c>
      <c r="E223" s="161">
        <v>42306</v>
      </c>
      <c r="F223" s="172" t="str">
        <f t="shared" si="11"/>
        <v>2015-16</v>
      </c>
      <c r="G223" s="68"/>
      <c r="H223" s="167" t="s">
        <v>279</v>
      </c>
      <c r="I223" s="173">
        <v>3394.6336972305298</v>
      </c>
      <c r="J223" s="168">
        <f>IFERROR(MIN('MP Calculations'!$E$30/I223,1),"-")</f>
        <v>0.95120195143206276</v>
      </c>
      <c r="K223" s="12"/>
      <c r="L223" s="159">
        <v>1</v>
      </c>
      <c r="M223" s="159" t="s">
        <v>402</v>
      </c>
      <c r="N223" s="159">
        <v>791.34</v>
      </c>
      <c r="O223" s="185">
        <f t="shared" si="10"/>
        <v>791.34</v>
      </c>
      <c r="P223" s="215">
        <f t="shared" si="12"/>
        <v>752.72415224624854</v>
      </c>
      <c r="Q223" s="215" cm="1">
        <f t="array" ref="Q223">IF(P223="-",0,P223/(1+'General inputs'!$H$32)^IFERROR(INDEX('MP Calculations'!$C$40:$C$130,MATCH(F223,'MP Calculations'!$D$40:$D$130,0),0),-1))</f>
        <v>1003.9449141118436</v>
      </c>
    </row>
    <row r="224" spans="3:17" x14ac:dyDescent="0.2">
      <c r="C224" s="159"/>
      <c r="D224" s="165" t="s">
        <v>366</v>
      </c>
      <c r="E224" s="161">
        <v>42361</v>
      </c>
      <c r="F224" s="172" t="str">
        <f t="shared" si="11"/>
        <v>2015-16</v>
      </c>
      <c r="G224" s="68"/>
      <c r="H224" s="167" t="s">
        <v>279</v>
      </c>
      <c r="I224" s="173">
        <v>3394.6336972305298</v>
      </c>
      <c r="J224" s="168">
        <f>IFERROR(MIN('MP Calculations'!$E$30/I224,1),"-")</f>
        <v>0.95120195143206276</v>
      </c>
      <c r="K224" s="12"/>
      <c r="L224" s="159">
        <v>1</v>
      </c>
      <c r="M224" s="159" t="s">
        <v>402</v>
      </c>
      <c r="N224" s="159">
        <v>743468.46</v>
      </c>
      <c r="O224" s="185">
        <f t="shared" si="10"/>
        <v>743468.46</v>
      </c>
      <c r="P224" s="215">
        <f t="shared" si="12"/>
        <v>707188.64998019044</v>
      </c>
      <c r="Q224" s="215" cm="1">
        <f t="array" ref="Q224">IF(P224="-",0,P224/(1+'General inputs'!$H$32)^IFERROR(INDEX('MP Calculations'!$C$40:$C$130,MATCH(F224,'MP Calculations'!$D$40:$D$130,0),0),-1))</f>
        <v>943211.99385796813</v>
      </c>
    </row>
    <row r="225" spans="3:17" x14ac:dyDescent="0.2">
      <c r="C225" s="159"/>
      <c r="D225" s="165" t="s">
        <v>367</v>
      </c>
      <c r="E225" s="161">
        <v>42361</v>
      </c>
      <c r="F225" s="172" t="str">
        <f t="shared" si="11"/>
        <v>2015-16</v>
      </c>
      <c r="G225" s="68"/>
      <c r="H225" s="167" t="s">
        <v>279</v>
      </c>
      <c r="I225" s="173">
        <v>3394.6336972305298</v>
      </c>
      <c r="J225" s="168">
        <f>IFERROR(MIN('MP Calculations'!$E$30/I225,1),"-")</f>
        <v>0.95120195143206276</v>
      </c>
      <c r="K225" s="12"/>
      <c r="L225" s="159">
        <v>1</v>
      </c>
      <c r="M225" s="159" t="s">
        <v>402</v>
      </c>
      <c r="N225" s="159">
        <v>439538.14</v>
      </c>
      <c r="O225" s="185">
        <f t="shared" si="10"/>
        <v>439538.14</v>
      </c>
      <c r="P225" s="215">
        <f t="shared" si="12"/>
        <v>418089.53649681923</v>
      </c>
      <c r="Q225" s="215" cm="1">
        <f t="array" ref="Q225">IF(P225="-",0,P225/(1+'General inputs'!$H$32)^IFERROR(INDEX('MP Calculations'!$C$40:$C$130,MATCH(F225,'MP Calculations'!$D$40:$D$130,0),0),-1))</f>
        <v>557626.4061101164</v>
      </c>
    </row>
    <row r="226" spans="3:17" x14ac:dyDescent="0.2">
      <c r="C226" s="159"/>
      <c r="D226" s="165" t="s">
        <v>368</v>
      </c>
      <c r="E226" s="161">
        <v>42361</v>
      </c>
      <c r="F226" s="172" t="str">
        <f t="shared" si="11"/>
        <v>2015-16</v>
      </c>
      <c r="G226" s="68"/>
      <c r="H226" s="167" t="s">
        <v>279</v>
      </c>
      <c r="I226" s="173">
        <v>3394.6336972305298</v>
      </c>
      <c r="J226" s="168">
        <f>IFERROR(MIN('MP Calculations'!$E$30/I226,1),"-")</f>
        <v>0.95120195143206276</v>
      </c>
      <c r="K226" s="12"/>
      <c r="L226" s="159">
        <v>1</v>
      </c>
      <c r="M226" s="159" t="s">
        <v>402</v>
      </c>
      <c r="N226" s="159">
        <v>302586.40000000002</v>
      </c>
      <c r="O226" s="185">
        <f t="shared" si="10"/>
        <v>302586.40000000002</v>
      </c>
      <c r="P226" s="215">
        <f t="shared" si="12"/>
        <v>287820.77415680274</v>
      </c>
      <c r="Q226" s="215" cm="1">
        <f t="array" ref="Q226">IF(P226="-",0,P226/(1+'General inputs'!$H$32)^IFERROR(INDEX('MP Calculations'!$C$40:$C$130,MATCH(F226,'MP Calculations'!$D$40:$D$130,0),0),-1))</f>
        <v>383880.60424016474</v>
      </c>
    </row>
    <row r="227" spans="3:17" x14ac:dyDescent="0.2">
      <c r="C227" s="159"/>
      <c r="D227" s="165" t="s">
        <v>369</v>
      </c>
      <c r="E227" s="161">
        <v>42409</v>
      </c>
      <c r="F227" s="172" t="str">
        <f t="shared" si="11"/>
        <v>2015-16</v>
      </c>
      <c r="G227" s="68"/>
      <c r="H227" s="167" t="s">
        <v>279</v>
      </c>
      <c r="I227" s="173">
        <v>3394.6336972305298</v>
      </c>
      <c r="J227" s="168">
        <f>IFERROR(MIN('MP Calculations'!$E$30/I227,1),"-")</f>
        <v>0.95120195143206276</v>
      </c>
      <c r="K227" s="12"/>
      <c r="L227" s="159">
        <v>1</v>
      </c>
      <c r="M227" s="159" t="s">
        <v>402</v>
      </c>
      <c r="N227" s="159">
        <v>3609.14</v>
      </c>
      <c r="O227" s="185">
        <f t="shared" si="10"/>
        <v>3609.14</v>
      </c>
      <c r="P227" s="215">
        <f t="shared" si="12"/>
        <v>3433.0210109915147</v>
      </c>
      <c r="Q227" s="215" cm="1">
        <f t="array" ref="Q227">IF(P227="-",0,P227/(1+'General inputs'!$H$32)^IFERROR(INDEX('MP Calculations'!$C$40:$C$130,MATCH(F227,'MP Calculations'!$D$40:$D$130,0),0),-1))</f>
        <v>4578.7875594783773</v>
      </c>
    </row>
    <row r="228" spans="3:17" x14ac:dyDescent="0.2">
      <c r="C228" s="159"/>
      <c r="D228" s="165" t="s">
        <v>370</v>
      </c>
      <c r="E228" s="161">
        <v>42416</v>
      </c>
      <c r="F228" s="172" t="str">
        <f t="shared" si="11"/>
        <v>2015-16</v>
      </c>
      <c r="G228" s="68"/>
      <c r="H228" s="167" t="s">
        <v>279</v>
      </c>
      <c r="I228" s="173">
        <v>3394.6336972305298</v>
      </c>
      <c r="J228" s="168">
        <f>IFERROR(MIN('MP Calculations'!$E$30/I228,1),"-")</f>
        <v>0.95120195143206276</v>
      </c>
      <c r="K228" s="12"/>
      <c r="L228" s="159">
        <v>1</v>
      </c>
      <c r="M228" s="159" t="s">
        <v>402</v>
      </c>
      <c r="N228" s="159">
        <v>1748.46</v>
      </c>
      <c r="O228" s="185">
        <f t="shared" si="10"/>
        <v>1748.46</v>
      </c>
      <c r="P228" s="215">
        <f t="shared" si="12"/>
        <v>1663.1385640009046</v>
      </c>
      <c r="Q228" s="215" cm="1">
        <f t="array" ref="Q228">IF(P228="-",0,P228/(1+'General inputs'!$H$32)^IFERROR(INDEX('MP Calculations'!$C$40:$C$130,MATCH(F228,'MP Calculations'!$D$40:$D$130,0),0),-1))</f>
        <v>2218.2090182829052</v>
      </c>
    </row>
    <row r="229" spans="3:17" x14ac:dyDescent="0.2">
      <c r="C229" s="159"/>
      <c r="D229" s="165" t="s">
        <v>371</v>
      </c>
      <c r="E229" s="161">
        <v>42544</v>
      </c>
      <c r="F229" s="172" t="str">
        <f t="shared" si="11"/>
        <v>2015-16</v>
      </c>
      <c r="G229" s="68"/>
      <c r="H229" s="167" t="s">
        <v>279</v>
      </c>
      <c r="I229" s="173">
        <v>3394.6336972305298</v>
      </c>
      <c r="J229" s="168">
        <f>IFERROR(MIN('MP Calculations'!$E$30/I229,1),"-")</f>
        <v>0.95120195143206276</v>
      </c>
      <c r="K229" s="12"/>
      <c r="L229" s="159">
        <v>1</v>
      </c>
      <c r="M229" s="159" t="s">
        <v>402</v>
      </c>
      <c r="N229" s="159">
        <v>2390.54</v>
      </c>
      <c r="O229" s="185">
        <f t="shared" si="10"/>
        <v>2390.54</v>
      </c>
      <c r="P229" s="215">
        <f t="shared" si="12"/>
        <v>2273.8863129764031</v>
      </c>
      <c r="Q229" s="215" cm="1">
        <f t="array" ref="Q229">IF(P229="-",0,P229/(1+'General inputs'!$H$32)^IFERROR(INDEX('MP Calculations'!$C$40:$C$130,MATCH(F229,'MP Calculations'!$D$40:$D$130,0),0),-1))</f>
        <v>3032.7930788042136</v>
      </c>
    </row>
    <row r="230" spans="3:17" x14ac:dyDescent="0.2">
      <c r="C230" s="159"/>
      <c r="D230" s="165" t="s">
        <v>372</v>
      </c>
      <c r="E230" s="161">
        <v>42544</v>
      </c>
      <c r="F230" s="172" t="str">
        <f t="shared" si="11"/>
        <v>2015-16</v>
      </c>
      <c r="G230" s="68"/>
      <c r="H230" s="167" t="s">
        <v>279</v>
      </c>
      <c r="I230" s="173">
        <v>3394.6336972305298</v>
      </c>
      <c r="J230" s="168">
        <f>IFERROR(MIN('MP Calculations'!$E$30/I230,1),"-")</f>
        <v>0.95120195143206276</v>
      </c>
      <c r="K230" s="12"/>
      <c r="L230" s="159">
        <v>1</v>
      </c>
      <c r="M230" s="159" t="s">
        <v>402</v>
      </c>
      <c r="N230" s="159">
        <v>2390.54</v>
      </c>
      <c r="O230" s="185">
        <f t="shared" si="10"/>
        <v>2390.54</v>
      </c>
      <c r="P230" s="215">
        <f t="shared" si="12"/>
        <v>2273.8863129764031</v>
      </c>
      <c r="Q230" s="215" cm="1">
        <f t="array" ref="Q230">IF(P230="-",0,P230/(1+'General inputs'!$H$32)^IFERROR(INDEX('MP Calculations'!$C$40:$C$130,MATCH(F230,'MP Calculations'!$D$40:$D$130,0),0),-1))</f>
        <v>3032.7930788042136</v>
      </c>
    </row>
    <row r="231" spans="3:17" x14ac:dyDescent="0.2">
      <c r="C231" s="159"/>
      <c r="D231" s="165" t="s">
        <v>373</v>
      </c>
      <c r="E231" s="161">
        <v>42544</v>
      </c>
      <c r="F231" s="172" t="str">
        <f t="shared" si="11"/>
        <v>2015-16</v>
      </c>
      <c r="G231" s="68"/>
      <c r="H231" s="167" t="s">
        <v>279</v>
      </c>
      <c r="I231" s="173">
        <v>3394.6336972305298</v>
      </c>
      <c r="J231" s="168">
        <f>IFERROR(MIN('MP Calculations'!$E$30/I231,1),"-")</f>
        <v>0.95120195143206276</v>
      </c>
      <c r="K231" s="12"/>
      <c r="L231" s="159">
        <v>1</v>
      </c>
      <c r="M231" s="159" t="s">
        <v>402</v>
      </c>
      <c r="N231" s="159">
        <v>2390.54</v>
      </c>
      <c r="O231" s="185">
        <f t="shared" si="10"/>
        <v>2390.54</v>
      </c>
      <c r="P231" s="215">
        <f t="shared" si="12"/>
        <v>2273.8863129764031</v>
      </c>
      <c r="Q231" s="215" cm="1">
        <f t="array" ref="Q231">IF(P231="-",0,P231/(1+'General inputs'!$H$32)^IFERROR(INDEX('MP Calculations'!$C$40:$C$130,MATCH(F231,'MP Calculations'!$D$40:$D$130,0),0),-1))</f>
        <v>3032.7930788042136</v>
      </c>
    </row>
    <row r="232" spans="3:17" x14ac:dyDescent="0.2">
      <c r="C232" s="159"/>
      <c r="D232" s="165" t="s">
        <v>374</v>
      </c>
      <c r="E232" s="161">
        <v>42544</v>
      </c>
      <c r="F232" s="172" t="str">
        <f t="shared" si="11"/>
        <v>2015-16</v>
      </c>
      <c r="G232" s="68"/>
      <c r="H232" s="167" t="s">
        <v>279</v>
      </c>
      <c r="I232" s="173">
        <v>3394.6336972305298</v>
      </c>
      <c r="J232" s="168">
        <f>IFERROR(MIN('MP Calculations'!$E$30/I232,1),"-")</f>
        <v>0.95120195143206276</v>
      </c>
      <c r="K232" s="12"/>
      <c r="L232" s="159">
        <v>1</v>
      </c>
      <c r="M232" s="159" t="s">
        <v>402</v>
      </c>
      <c r="N232" s="159">
        <v>2390.54</v>
      </c>
      <c r="O232" s="185">
        <f t="shared" si="10"/>
        <v>2390.54</v>
      </c>
      <c r="P232" s="215">
        <f t="shared" si="12"/>
        <v>2273.8863129764031</v>
      </c>
      <c r="Q232" s="215" cm="1">
        <f t="array" ref="Q232">IF(P232="-",0,P232/(1+'General inputs'!$H$32)^IFERROR(INDEX('MP Calculations'!$C$40:$C$130,MATCH(F232,'MP Calculations'!$D$40:$D$130,0),0),-1))</f>
        <v>3032.7930788042136</v>
      </c>
    </row>
    <row r="233" spans="3:17" x14ac:dyDescent="0.2">
      <c r="C233" s="159"/>
      <c r="D233" s="165" t="s">
        <v>375</v>
      </c>
      <c r="E233" s="161">
        <v>42726</v>
      </c>
      <c r="F233" s="172" t="str">
        <f t="shared" si="11"/>
        <v>2016-17</v>
      </c>
      <c r="G233" s="68"/>
      <c r="H233" s="167" t="s">
        <v>279</v>
      </c>
      <c r="I233" s="173">
        <v>3394.6336972305298</v>
      </c>
      <c r="J233" s="168">
        <f>IFERROR(MIN('MP Calculations'!$E$30/I233,1),"-")</f>
        <v>0.95120195143206276</v>
      </c>
      <c r="K233" s="12"/>
      <c r="L233" s="159">
        <v>1</v>
      </c>
      <c r="M233" s="159" t="s">
        <v>402</v>
      </c>
      <c r="N233" s="159">
        <v>74847.81</v>
      </c>
      <c r="O233" s="185">
        <f t="shared" si="10"/>
        <v>74847.81</v>
      </c>
      <c r="P233" s="215">
        <f t="shared" si="12"/>
        <v>71195.382932416265</v>
      </c>
      <c r="Q233" s="215" cm="1">
        <f t="array" ref="Q233">IF(P233="-",0,P233/(1+'General inputs'!$H$32)^IFERROR(INDEX('MP Calculations'!$C$40:$C$130,MATCH(F233,'MP Calculations'!$D$40:$D$130,0),0),-1))</f>
        <v>91129.323028682789</v>
      </c>
    </row>
    <row r="234" spans="3:17" x14ac:dyDescent="0.2">
      <c r="C234" s="159"/>
      <c r="D234" s="165" t="s">
        <v>376</v>
      </c>
      <c r="E234" s="161">
        <v>42726</v>
      </c>
      <c r="F234" s="172" t="str">
        <f t="shared" si="11"/>
        <v>2016-17</v>
      </c>
      <c r="G234" s="68"/>
      <c r="H234" s="167" t="s">
        <v>279</v>
      </c>
      <c r="I234" s="173">
        <v>3394.6336972305298</v>
      </c>
      <c r="J234" s="168">
        <f>IFERROR(MIN('MP Calculations'!$E$30/I234,1),"-")</f>
        <v>0.95120195143206276</v>
      </c>
      <c r="K234" s="12"/>
      <c r="L234" s="159">
        <v>1</v>
      </c>
      <c r="M234" s="159" t="s">
        <v>402</v>
      </c>
      <c r="N234" s="159">
        <v>54309.95</v>
      </c>
      <c r="O234" s="185">
        <f t="shared" si="10"/>
        <v>54309.95</v>
      </c>
      <c r="P234" s="215">
        <f t="shared" si="12"/>
        <v>51659.730422177752</v>
      </c>
      <c r="Q234" s="215" cm="1">
        <f t="array" ref="Q234">IF(P234="-",0,P234/(1+'General inputs'!$H$32)^IFERROR(INDEX('MP Calculations'!$C$40:$C$130,MATCH(F234,'MP Calculations'!$D$40:$D$130,0),0),-1))</f>
        <v>66123.898310740289</v>
      </c>
    </row>
    <row r="235" spans="3:17" x14ac:dyDescent="0.2">
      <c r="C235" s="159"/>
      <c r="D235" s="165" t="s">
        <v>377</v>
      </c>
      <c r="E235" s="161">
        <v>42887</v>
      </c>
      <c r="F235" s="172" t="str">
        <f t="shared" si="11"/>
        <v>2016-17</v>
      </c>
      <c r="G235" s="68"/>
      <c r="H235" s="167" t="s">
        <v>279</v>
      </c>
      <c r="I235" s="173">
        <v>3394.6336972305298</v>
      </c>
      <c r="J235" s="168">
        <f>IFERROR(MIN('MP Calculations'!$E$30/I235,1),"-")</f>
        <v>0.95120195143206276</v>
      </c>
      <c r="K235" s="12"/>
      <c r="L235" s="159">
        <v>1</v>
      </c>
      <c r="M235" s="159" t="s">
        <v>402</v>
      </c>
      <c r="N235" s="159">
        <v>3419</v>
      </c>
      <c r="O235" s="185">
        <f t="shared" si="10"/>
        <v>3419</v>
      </c>
      <c r="P235" s="215">
        <f t="shared" si="12"/>
        <v>3252.1594719462228</v>
      </c>
      <c r="Q235" s="215" cm="1">
        <f t="array" ref="Q235">IF(P235="-",0,P235/(1+'General inputs'!$H$32)^IFERROR(INDEX('MP Calculations'!$C$40:$C$130,MATCH(F235,'MP Calculations'!$D$40:$D$130,0),0),-1))</f>
        <v>4162.7290823213998</v>
      </c>
    </row>
    <row r="236" spans="3:17" x14ac:dyDescent="0.2">
      <c r="C236" s="159"/>
      <c r="D236" s="165" t="s">
        <v>378</v>
      </c>
      <c r="E236" s="161">
        <v>42917</v>
      </c>
      <c r="F236" s="172" t="str">
        <f t="shared" si="11"/>
        <v>2017-18</v>
      </c>
      <c r="G236" s="68"/>
      <c r="H236" s="167" t="s">
        <v>279</v>
      </c>
      <c r="I236" s="173">
        <v>3394.6336972305298</v>
      </c>
      <c r="J236" s="168">
        <f>IFERROR(MIN('MP Calculations'!$E$30/I236,1),"-")</f>
        <v>0.95120195143206276</v>
      </c>
      <c r="K236" s="12"/>
      <c r="L236" s="159">
        <v>1</v>
      </c>
      <c r="M236" s="159" t="s">
        <v>402</v>
      </c>
      <c r="N236" s="159">
        <v>4335.8900000000003</v>
      </c>
      <c r="O236" s="185">
        <f t="shared" si="10"/>
        <v>4335.8900000000003</v>
      </c>
      <c r="P236" s="215">
        <f t="shared" si="12"/>
        <v>4124.307029194767</v>
      </c>
      <c r="Q236" s="215" cm="1">
        <f t="array" ref="Q236">IF(P236="-",0,P236/(1+'General inputs'!$H$32)^IFERROR(INDEX('MP Calculations'!$C$40:$C$130,MATCH(F236,'MP Calculations'!$D$40:$D$130,0),0),-1))</f>
        <v>5066.2846048716501</v>
      </c>
    </row>
    <row r="237" spans="3:17" x14ac:dyDescent="0.2">
      <c r="C237" s="159"/>
      <c r="D237" s="165" t="s">
        <v>379</v>
      </c>
      <c r="E237" s="161">
        <v>42957</v>
      </c>
      <c r="F237" s="172" t="str">
        <f t="shared" si="11"/>
        <v>2017-18</v>
      </c>
      <c r="G237" s="68"/>
      <c r="H237" s="167" t="s">
        <v>279</v>
      </c>
      <c r="I237" s="173">
        <v>3394.6336972305298</v>
      </c>
      <c r="J237" s="168">
        <f>IFERROR(MIN('MP Calculations'!$E$30/I237,1),"-")</f>
        <v>0.95120195143206276</v>
      </c>
      <c r="K237" s="12"/>
      <c r="L237" s="159">
        <v>1</v>
      </c>
      <c r="M237" s="159" t="s">
        <v>402</v>
      </c>
      <c r="N237" s="159">
        <v>1139350.45</v>
      </c>
      <c r="O237" s="185">
        <f t="shared" si="10"/>
        <v>1139350.45</v>
      </c>
      <c r="P237" s="215">
        <f t="shared" si="12"/>
        <v>1083752.3714049987</v>
      </c>
      <c r="Q237" s="215" cm="1">
        <f t="array" ref="Q237">IF(P237="-",0,P237/(1+'General inputs'!$H$32)^IFERROR(INDEX('MP Calculations'!$C$40:$C$130,MATCH(F237,'MP Calculations'!$D$40:$D$130,0),0),-1))</f>
        <v>1331277.6948650877</v>
      </c>
    </row>
    <row r="238" spans="3:17" x14ac:dyDescent="0.2">
      <c r="C238" s="159"/>
      <c r="D238" s="165" t="s">
        <v>380</v>
      </c>
      <c r="E238" s="161">
        <v>42958</v>
      </c>
      <c r="F238" s="172" t="str">
        <f t="shared" si="11"/>
        <v>2017-18</v>
      </c>
      <c r="G238" s="68"/>
      <c r="H238" s="167" t="s">
        <v>279</v>
      </c>
      <c r="I238" s="173">
        <v>3394.6336972305298</v>
      </c>
      <c r="J238" s="168">
        <f>IFERROR(MIN('MP Calculations'!$E$30/I238,1),"-")</f>
        <v>0.95120195143206276</v>
      </c>
      <c r="K238" s="12"/>
      <c r="L238" s="159">
        <v>1</v>
      </c>
      <c r="M238" s="159" t="s">
        <v>402</v>
      </c>
      <c r="N238" s="159">
        <v>19428.93</v>
      </c>
      <c r="O238" s="185">
        <f t="shared" si="10"/>
        <v>19428.93</v>
      </c>
      <c r="P238" s="215">
        <f t="shared" si="12"/>
        <v>18480.836130236949</v>
      </c>
      <c r="Q238" s="215" cm="1">
        <f t="array" ref="Q238">IF(P238="-",0,P238/(1+'General inputs'!$H$32)^IFERROR(INDEX('MP Calculations'!$C$40:$C$130,MATCH(F238,'MP Calculations'!$D$40:$D$130,0),0),-1))</f>
        <v>22701.795697798821</v>
      </c>
    </row>
    <row r="239" spans="3:17" x14ac:dyDescent="0.2">
      <c r="C239" s="159"/>
      <c r="D239" s="165" t="s">
        <v>381</v>
      </c>
      <c r="E239" s="161">
        <v>42958</v>
      </c>
      <c r="F239" s="172" t="str">
        <f t="shared" si="11"/>
        <v>2017-18</v>
      </c>
      <c r="G239" s="68"/>
      <c r="H239" s="167" t="s">
        <v>279</v>
      </c>
      <c r="I239" s="173">
        <v>3394.6336972305298</v>
      </c>
      <c r="J239" s="168">
        <f>IFERROR(MIN('MP Calculations'!$E$30/I239,1),"-")</f>
        <v>0.95120195143206276</v>
      </c>
      <c r="K239" s="12"/>
      <c r="L239" s="159">
        <v>1</v>
      </c>
      <c r="M239" s="159" t="s">
        <v>402</v>
      </c>
      <c r="N239" s="159">
        <v>19428.93</v>
      </c>
      <c r="O239" s="185">
        <f t="shared" si="10"/>
        <v>19428.93</v>
      </c>
      <c r="P239" s="215">
        <f t="shared" si="12"/>
        <v>18480.836130236949</v>
      </c>
      <c r="Q239" s="215" cm="1">
        <f t="array" ref="Q239">IF(P239="-",0,P239/(1+'General inputs'!$H$32)^IFERROR(INDEX('MP Calculations'!$C$40:$C$130,MATCH(F239,'MP Calculations'!$D$40:$D$130,0),0),-1))</f>
        <v>22701.795697798821</v>
      </c>
    </row>
    <row r="240" spans="3:17" x14ac:dyDescent="0.2">
      <c r="C240" s="159"/>
      <c r="D240" s="165" t="s">
        <v>382</v>
      </c>
      <c r="E240" s="161">
        <v>43276</v>
      </c>
      <c r="F240" s="172" t="str">
        <f t="shared" si="11"/>
        <v>2017-18</v>
      </c>
      <c r="G240" s="68"/>
      <c r="H240" s="167" t="s">
        <v>279</v>
      </c>
      <c r="I240" s="173">
        <v>3394.6336972305298</v>
      </c>
      <c r="J240" s="168">
        <f>IFERROR(MIN('MP Calculations'!$E$30/I240,1),"-")</f>
        <v>0.95120195143206276</v>
      </c>
      <c r="K240" s="12"/>
      <c r="L240" s="159">
        <v>1</v>
      </c>
      <c r="M240" s="159" t="s">
        <v>402</v>
      </c>
      <c r="N240" s="159">
        <v>3574.64</v>
      </c>
      <c r="O240" s="185">
        <f t="shared" si="10"/>
        <v>3574.64</v>
      </c>
      <c r="P240" s="215">
        <f t="shared" si="12"/>
        <v>3400.2045436671087</v>
      </c>
      <c r="Q240" s="215" cm="1">
        <f t="array" ref="Q240">IF(P240="-",0,P240/(1+'General inputs'!$H$32)^IFERROR(INDEX('MP Calculations'!$C$40:$C$130,MATCH(F240,'MP Calculations'!$D$40:$D$130,0),0),-1))</f>
        <v>4176.7995959211121</v>
      </c>
    </row>
    <row r="241" spans="3:17" x14ac:dyDescent="0.2">
      <c r="C241" s="159"/>
      <c r="D241" s="165" t="s">
        <v>383</v>
      </c>
      <c r="E241" s="161">
        <v>43276</v>
      </c>
      <c r="F241" s="172" t="str">
        <f t="shared" si="11"/>
        <v>2017-18</v>
      </c>
      <c r="G241" s="68"/>
      <c r="H241" s="167" t="s">
        <v>279</v>
      </c>
      <c r="I241" s="173">
        <v>3394.6336972305298</v>
      </c>
      <c r="J241" s="168">
        <f>IFERROR(MIN('MP Calculations'!$E$30/I241,1),"-")</f>
        <v>0.95120195143206276</v>
      </c>
      <c r="K241" s="12"/>
      <c r="L241" s="159">
        <v>1</v>
      </c>
      <c r="M241" s="159" t="s">
        <v>402</v>
      </c>
      <c r="N241" s="159">
        <v>3574.64</v>
      </c>
      <c r="O241" s="185">
        <f t="shared" si="10"/>
        <v>3574.64</v>
      </c>
      <c r="P241" s="215">
        <f t="shared" si="12"/>
        <v>3400.2045436671087</v>
      </c>
      <c r="Q241" s="215" cm="1">
        <f t="array" ref="Q241">IF(P241="-",0,P241/(1+'General inputs'!$H$32)^IFERROR(INDEX('MP Calculations'!$C$40:$C$130,MATCH(F241,'MP Calculations'!$D$40:$D$130,0),0),-1))</f>
        <v>4176.7995959211121</v>
      </c>
    </row>
    <row r="242" spans="3:17" x14ac:dyDescent="0.2">
      <c r="C242" s="159"/>
      <c r="D242" s="165" t="s">
        <v>384</v>
      </c>
      <c r="E242" s="161">
        <v>43276</v>
      </c>
      <c r="F242" s="172" t="str">
        <f t="shared" si="11"/>
        <v>2017-18</v>
      </c>
      <c r="G242" s="68"/>
      <c r="H242" s="167" t="s">
        <v>279</v>
      </c>
      <c r="I242" s="173">
        <v>3394.6336972305298</v>
      </c>
      <c r="J242" s="168">
        <f>IFERROR(MIN('MP Calculations'!$E$30/I242,1),"-")</f>
        <v>0.95120195143206276</v>
      </c>
      <c r="K242" s="12"/>
      <c r="L242" s="159">
        <v>1</v>
      </c>
      <c r="M242" s="159" t="s">
        <v>402</v>
      </c>
      <c r="N242" s="159">
        <v>3574.64</v>
      </c>
      <c r="O242" s="185">
        <f t="shared" si="10"/>
        <v>3574.64</v>
      </c>
      <c r="P242" s="215">
        <f t="shared" si="12"/>
        <v>3400.2045436671087</v>
      </c>
      <c r="Q242" s="215" cm="1">
        <f t="array" ref="Q242">IF(P242="-",0,P242/(1+'General inputs'!$H$32)^IFERROR(INDEX('MP Calculations'!$C$40:$C$130,MATCH(F242,'MP Calculations'!$D$40:$D$130,0),0),-1))</f>
        <v>4176.7995959211121</v>
      </c>
    </row>
    <row r="243" spans="3:17" x14ac:dyDescent="0.2">
      <c r="C243" s="159"/>
      <c r="D243" s="165" t="s">
        <v>385</v>
      </c>
      <c r="E243" s="161">
        <v>43276</v>
      </c>
      <c r="F243" s="172" t="str">
        <f t="shared" si="11"/>
        <v>2017-18</v>
      </c>
      <c r="G243" s="68"/>
      <c r="H243" s="167" t="s">
        <v>279</v>
      </c>
      <c r="I243" s="173">
        <v>3394.6336972305298</v>
      </c>
      <c r="J243" s="168">
        <f>IFERROR(MIN('MP Calculations'!$E$30/I243,1),"-")</f>
        <v>0.95120195143206276</v>
      </c>
      <c r="K243" s="12"/>
      <c r="L243" s="159">
        <v>1</v>
      </c>
      <c r="M243" s="159" t="s">
        <v>402</v>
      </c>
      <c r="N243" s="159">
        <v>3574.64</v>
      </c>
      <c r="O243" s="185">
        <f t="shared" si="10"/>
        <v>3574.64</v>
      </c>
      <c r="P243" s="215">
        <f t="shared" si="12"/>
        <v>3400.2045436671087</v>
      </c>
      <c r="Q243" s="215" cm="1">
        <f t="array" ref="Q243">IF(P243="-",0,P243/(1+'General inputs'!$H$32)^IFERROR(INDEX('MP Calculations'!$C$40:$C$130,MATCH(F243,'MP Calculations'!$D$40:$D$130,0),0),-1))</f>
        <v>4176.7995959211121</v>
      </c>
    </row>
    <row r="244" spans="3:17" x14ac:dyDescent="0.2">
      <c r="C244" s="159"/>
      <c r="D244" s="165" t="s">
        <v>386</v>
      </c>
      <c r="E244" s="161">
        <v>43279</v>
      </c>
      <c r="F244" s="172" t="str">
        <f t="shared" si="11"/>
        <v>2017-18</v>
      </c>
      <c r="G244" s="68"/>
      <c r="H244" s="167" t="s">
        <v>279</v>
      </c>
      <c r="I244" s="173">
        <v>3394.6336972305298</v>
      </c>
      <c r="J244" s="168">
        <f>IFERROR(MIN('MP Calculations'!$E$30/I244,1),"-")</f>
        <v>0.95120195143206276</v>
      </c>
      <c r="K244" s="12"/>
      <c r="L244" s="159">
        <v>1</v>
      </c>
      <c r="M244" s="159" t="s">
        <v>402</v>
      </c>
      <c r="N244" s="159">
        <v>18555.490000000002</v>
      </c>
      <c r="O244" s="185">
        <f t="shared" si="10"/>
        <v>18555.490000000002</v>
      </c>
      <c r="P244" s="215">
        <f t="shared" si="12"/>
        <v>17650.01829777813</v>
      </c>
      <c r="Q244" s="215" cm="1">
        <f t="array" ref="Q244">IF(P244="-",0,P244/(1+'General inputs'!$H$32)^IFERROR(INDEX('MP Calculations'!$C$40:$C$130,MATCH(F244,'MP Calculations'!$D$40:$D$130,0),0),-1))</f>
        <v>21681.22192280013</v>
      </c>
    </row>
    <row r="245" spans="3:17" x14ac:dyDescent="0.2">
      <c r="C245" s="159"/>
      <c r="D245" s="165" t="s">
        <v>387</v>
      </c>
      <c r="E245" s="161">
        <v>43279</v>
      </c>
      <c r="F245" s="172" t="str">
        <f t="shared" si="11"/>
        <v>2017-18</v>
      </c>
      <c r="G245" s="68"/>
      <c r="H245" s="167" t="s">
        <v>279</v>
      </c>
      <c r="I245" s="173">
        <v>3394.6336972305298</v>
      </c>
      <c r="J245" s="168">
        <f>IFERROR(MIN('MP Calculations'!$E$30/I245,1),"-")</f>
        <v>0.95120195143206276</v>
      </c>
      <c r="K245" s="12"/>
      <c r="L245" s="159">
        <v>1</v>
      </c>
      <c r="M245" s="159" t="s">
        <v>402</v>
      </c>
      <c r="N245" s="159">
        <v>18555.490000000002</v>
      </c>
      <c r="O245" s="185">
        <f t="shared" si="10"/>
        <v>18555.490000000002</v>
      </c>
      <c r="P245" s="215">
        <f t="shared" si="12"/>
        <v>17650.01829777813</v>
      </c>
      <c r="Q245" s="215" cm="1">
        <f t="array" ref="Q245">IF(P245="-",0,P245/(1+'General inputs'!$H$32)^IFERROR(INDEX('MP Calculations'!$C$40:$C$130,MATCH(F245,'MP Calculations'!$D$40:$D$130,0),0),-1))</f>
        <v>21681.22192280013</v>
      </c>
    </row>
    <row r="246" spans="3:17" x14ac:dyDescent="0.2">
      <c r="C246" s="159"/>
      <c r="D246" s="165" t="s">
        <v>388</v>
      </c>
      <c r="E246" s="161">
        <v>43281</v>
      </c>
      <c r="F246" s="172" t="str">
        <f t="shared" si="11"/>
        <v>2017-18</v>
      </c>
      <c r="G246" s="68"/>
      <c r="H246" s="167" t="s">
        <v>279</v>
      </c>
      <c r="I246" s="173">
        <v>3394.6336972305298</v>
      </c>
      <c r="J246" s="168">
        <f>IFERROR(MIN('MP Calculations'!$E$30/I246,1),"-")</f>
        <v>0.95120195143206276</v>
      </c>
      <c r="K246" s="12"/>
      <c r="L246" s="159">
        <v>1</v>
      </c>
      <c r="M246" s="159" t="s">
        <v>402</v>
      </c>
      <c r="N246" s="159">
        <v>775.87</v>
      </c>
      <c r="O246" s="185">
        <f t="shared" si="10"/>
        <v>775.87</v>
      </c>
      <c r="P246" s="215">
        <f t="shared" si="12"/>
        <v>738.00905805759453</v>
      </c>
      <c r="Q246" s="215" cm="1">
        <f t="array" ref="Q246">IF(P246="-",0,P246/(1+'General inputs'!$H$32)^IFERROR(INDEX('MP Calculations'!$C$40:$C$130,MATCH(F246,'MP Calculations'!$D$40:$D$130,0),0),-1))</f>
        <v>906.56779493524198</v>
      </c>
    </row>
    <row r="247" spans="3:17" x14ac:dyDescent="0.2">
      <c r="C247" s="159"/>
      <c r="D247" s="165" t="s">
        <v>389</v>
      </c>
      <c r="E247" s="161">
        <v>43315</v>
      </c>
      <c r="F247" s="172" t="str">
        <f t="shared" si="11"/>
        <v>2018-19</v>
      </c>
      <c r="G247" s="68"/>
      <c r="H247" s="167" t="s">
        <v>279</v>
      </c>
      <c r="I247" s="173">
        <v>3394.6336972305298</v>
      </c>
      <c r="J247" s="168">
        <f>IFERROR(MIN('MP Calculations'!$E$30/I247,1),"-")</f>
        <v>0.95120195143206276</v>
      </c>
      <c r="K247" s="12"/>
      <c r="L247" s="159">
        <v>1</v>
      </c>
      <c r="M247" s="159" t="s">
        <v>402</v>
      </c>
      <c r="N247" s="159">
        <v>13818.19</v>
      </c>
      <c r="O247" s="185">
        <f t="shared" si="10"/>
        <v>13818.19</v>
      </c>
      <c r="P247" s="215">
        <f t="shared" si="12"/>
        <v>13143.889293259015</v>
      </c>
      <c r="Q247" s="215" cm="1">
        <f t="array" ref="Q247">IF(P247="-",0,P247/(1+'General inputs'!$H$32)^IFERROR(INDEX('MP Calculations'!$C$40:$C$130,MATCH(F247,'MP Calculations'!$D$40:$D$130,0),0),-1))</f>
        <v>15495.113736473962</v>
      </c>
    </row>
    <row r="248" spans="3:17" x14ac:dyDescent="0.2">
      <c r="C248" s="159"/>
      <c r="D248" s="165" t="s">
        <v>390</v>
      </c>
      <c r="E248" s="161">
        <v>43315</v>
      </c>
      <c r="F248" s="172" t="str">
        <f t="shared" si="11"/>
        <v>2018-19</v>
      </c>
      <c r="G248" s="68"/>
      <c r="H248" s="167" t="s">
        <v>279</v>
      </c>
      <c r="I248" s="173">
        <v>3394.6336972305298</v>
      </c>
      <c r="J248" s="168">
        <f>IFERROR(MIN('MP Calculations'!$E$30/I248,1),"-")</f>
        <v>0.95120195143206276</v>
      </c>
      <c r="K248" s="12"/>
      <c r="L248" s="159">
        <v>1</v>
      </c>
      <c r="M248" s="159" t="s">
        <v>402</v>
      </c>
      <c r="N248" s="159">
        <v>26853.64</v>
      </c>
      <c r="O248" s="185">
        <f t="shared" si="10"/>
        <v>26853.64</v>
      </c>
      <c r="P248" s="215">
        <f t="shared" si="12"/>
        <v>25543.234771054096</v>
      </c>
      <c r="Q248" s="215" cm="1">
        <f t="array" ref="Q248">IF(P248="-",0,P248/(1+'General inputs'!$H$32)^IFERROR(INDEX('MP Calculations'!$C$40:$C$130,MATCH(F248,'MP Calculations'!$D$40:$D$130,0),0),-1))</f>
        <v>30112.497080900368</v>
      </c>
    </row>
    <row r="249" spans="3:17" x14ac:dyDescent="0.2">
      <c r="C249" s="159"/>
      <c r="D249" s="165" t="s">
        <v>391</v>
      </c>
      <c r="E249" s="161">
        <v>43315</v>
      </c>
      <c r="F249" s="172" t="str">
        <f t="shared" si="11"/>
        <v>2018-19</v>
      </c>
      <c r="G249" s="68"/>
      <c r="H249" s="167" t="s">
        <v>279</v>
      </c>
      <c r="I249" s="173">
        <v>3394.6336972305298</v>
      </c>
      <c r="J249" s="168">
        <f>IFERROR(MIN('MP Calculations'!$E$30/I249,1),"-")</f>
        <v>0.95120195143206276</v>
      </c>
      <c r="K249" s="12"/>
      <c r="L249" s="159">
        <v>1</v>
      </c>
      <c r="M249" s="159" t="s">
        <v>402</v>
      </c>
      <c r="N249" s="159">
        <v>22119.71</v>
      </c>
      <c r="O249" s="185">
        <f t="shared" si="10"/>
        <v>22119.71</v>
      </c>
      <c r="P249" s="215">
        <f t="shared" si="12"/>
        <v>21040.311317111311</v>
      </c>
      <c r="Q249" s="215" cm="1">
        <f t="array" ref="Q249">IF(P249="-",0,P249/(1+'General inputs'!$H$32)^IFERROR(INDEX('MP Calculations'!$C$40:$C$130,MATCH(F249,'MP Calculations'!$D$40:$D$130,0),0),-1))</f>
        <v>24804.07508275834</v>
      </c>
    </row>
    <row r="250" spans="3:17" x14ac:dyDescent="0.2">
      <c r="C250" s="159"/>
      <c r="D250" s="165" t="s">
        <v>392</v>
      </c>
      <c r="E250" s="161">
        <v>43315</v>
      </c>
      <c r="F250" s="172" t="str">
        <f t="shared" si="11"/>
        <v>2018-19</v>
      </c>
      <c r="G250" s="68"/>
      <c r="H250" s="167" t="s">
        <v>279</v>
      </c>
      <c r="I250" s="173">
        <v>3394.6336972305298</v>
      </c>
      <c r="J250" s="168">
        <f>IFERROR(MIN('MP Calculations'!$E$30/I250,1),"-")</f>
        <v>0.95120195143206276</v>
      </c>
      <c r="K250" s="12"/>
      <c r="L250" s="159">
        <v>1</v>
      </c>
      <c r="M250" s="159" t="s">
        <v>402</v>
      </c>
      <c r="N250" s="159">
        <v>10772.82</v>
      </c>
      <c r="O250" s="185">
        <f t="shared" si="10"/>
        <v>10772.82</v>
      </c>
      <c r="P250" s="215">
        <f t="shared" si="12"/>
        <v>10247.127406426354</v>
      </c>
      <c r="Q250" s="215" cm="1">
        <f t="array" ref="Q250">IF(P250="-",0,P250/(1+'General inputs'!$H$32)^IFERROR(INDEX('MP Calculations'!$C$40:$C$130,MATCH(F250,'MP Calculations'!$D$40:$D$130,0),0),-1))</f>
        <v>12080.169049822114</v>
      </c>
    </row>
    <row r="251" spans="3:17" x14ac:dyDescent="0.2">
      <c r="C251" s="159"/>
      <c r="D251" s="165" t="s">
        <v>393</v>
      </c>
      <c r="E251" s="161">
        <v>43315</v>
      </c>
      <c r="F251" s="172" t="str">
        <f t="shared" si="11"/>
        <v>2018-19</v>
      </c>
      <c r="G251" s="68"/>
      <c r="H251" s="167" t="s">
        <v>279</v>
      </c>
      <c r="I251" s="173">
        <v>3394.6336972305298</v>
      </c>
      <c r="J251" s="168">
        <f>IFERROR(MIN('MP Calculations'!$E$30/I251,1),"-")</f>
        <v>0.95120195143206276</v>
      </c>
      <c r="K251" s="12"/>
      <c r="L251" s="159">
        <v>1</v>
      </c>
      <c r="M251" s="159" t="s">
        <v>402</v>
      </c>
      <c r="N251" s="159">
        <v>4476.3100000000004</v>
      </c>
      <c r="O251" s="185">
        <f t="shared" si="10"/>
        <v>4476.3100000000004</v>
      </c>
      <c r="P251" s="215">
        <f t="shared" si="12"/>
        <v>4257.8748072148574</v>
      </c>
      <c r="Q251" s="215" cm="1">
        <f t="array" ref="Q251">IF(P251="-",0,P251/(1+'General inputs'!$H$32)^IFERROR(INDEX('MP Calculations'!$C$40:$C$130,MATCH(F251,'MP Calculations'!$D$40:$D$130,0),0),-1))</f>
        <v>5019.5382007133912</v>
      </c>
    </row>
    <row r="252" spans="3:17" x14ac:dyDescent="0.2">
      <c r="C252" s="159"/>
      <c r="D252" s="165" t="s">
        <v>393</v>
      </c>
      <c r="E252" s="161">
        <v>43315</v>
      </c>
      <c r="F252" s="172" t="str">
        <f t="shared" si="11"/>
        <v>2018-19</v>
      </c>
      <c r="G252" s="68"/>
      <c r="H252" s="167" t="s">
        <v>279</v>
      </c>
      <c r="I252" s="173">
        <v>3394.6336972305298</v>
      </c>
      <c r="J252" s="168">
        <f>IFERROR(MIN('MP Calculations'!$E$30/I252,1),"-")</f>
        <v>0.95120195143206276</v>
      </c>
      <c r="K252" s="12"/>
      <c r="L252" s="159">
        <v>1</v>
      </c>
      <c r="M252" s="159" t="s">
        <v>402</v>
      </c>
      <c r="N252" s="159">
        <v>4476.3100000000004</v>
      </c>
      <c r="O252" s="185">
        <f t="shared" si="10"/>
        <v>4476.3100000000004</v>
      </c>
      <c r="P252" s="215">
        <f t="shared" si="12"/>
        <v>4257.8748072148574</v>
      </c>
      <c r="Q252" s="215" cm="1">
        <f t="array" ref="Q252">IF(P252="-",0,P252/(1+'General inputs'!$H$32)^IFERROR(INDEX('MP Calculations'!$C$40:$C$130,MATCH(F252,'MP Calculations'!$D$40:$D$130,0),0),-1))</f>
        <v>5019.5382007133912</v>
      </c>
    </row>
    <row r="253" spans="3:17" x14ac:dyDescent="0.2">
      <c r="C253" s="159"/>
      <c r="D253" s="165" t="s">
        <v>393</v>
      </c>
      <c r="E253" s="161">
        <v>43315</v>
      </c>
      <c r="F253" s="172" t="str">
        <f t="shared" si="11"/>
        <v>2018-19</v>
      </c>
      <c r="G253" s="68"/>
      <c r="H253" s="167" t="s">
        <v>279</v>
      </c>
      <c r="I253" s="173">
        <v>3394.6336972305298</v>
      </c>
      <c r="J253" s="168">
        <f>IFERROR(MIN('MP Calculations'!$E$30/I253,1),"-")</f>
        <v>0.95120195143206276</v>
      </c>
      <c r="K253" s="12"/>
      <c r="L253" s="159">
        <v>1</v>
      </c>
      <c r="M253" s="159" t="s">
        <v>402</v>
      </c>
      <c r="N253" s="159">
        <v>4476.3100000000004</v>
      </c>
      <c r="O253" s="185">
        <f t="shared" si="10"/>
        <v>4476.3100000000004</v>
      </c>
      <c r="P253" s="215">
        <f t="shared" si="12"/>
        <v>4257.8748072148574</v>
      </c>
      <c r="Q253" s="215" cm="1">
        <f t="array" ref="Q253">IF(P253="-",0,P253/(1+'General inputs'!$H$32)^IFERROR(INDEX('MP Calculations'!$C$40:$C$130,MATCH(F253,'MP Calculations'!$D$40:$D$130,0),0),-1))</f>
        <v>5019.5382007133912</v>
      </c>
    </row>
    <row r="254" spans="3:17" x14ac:dyDescent="0.2">
      <c r="C254" s="159"/>
      <c r="D254" s="165" t="s">
        <v>393</v>
      </c>
      <c r="E254" s="161">
        <v>43315</v>
      </c>
      <c r="F254" s="172" t="str">
        <f t="shared" si="11"/>
        <v>2018-19</v>
      </c>
      <c r="G254" s="68"/>
      <c r="H254" s="167" t="s">
        <v>279</v>
      </c>
      <c r="I254" s="173">
        <v>3394.6336972305298</v>
      </c>
      <c r="J254" s="168">
        <f>IFERROR(MIN('MP Calculations'!$E$30/I254,1),"-")</f>
        <v>0.95120195143206276</v>
      </c>
      <c r="K254" s="12"/>
      <c r="L254" s="159">
        <v>1</v>
      </c>
      <c r="M254" s="159" t="s">
        <v>402</v>
      </c>
      <c r="N254" s="159">
        <v>4476.3100000000004</v>
      </c>
      <c r="O254" s="185">
        <f t="shared" si="10"/>
        <v>4476.3100000000004</v>
      </c>
      <c r="P254" s="215">
        <f t="shared" si="12"/>
        <v>4257.8748072148574</v>
      </c>
      <c r="Q254" s="215" cm="1">
        <f t="array" ref="Q254">IF(P254="-",0,P254/(1+'General inputs'!$H$32)^IFERROR(INDEX('MP Calculations'!$C$40:$C$130,MATCH(F254,'MP Calculations'!$D$40:$D$130,0),0),-1))</f>
        <v>5019.5382007133912</v>
      </c>
    </row>
    <row r="255" spans="3:17" x14ac:dyDescent="0.2">
      <c r="C255" s="159"/>
      <c r="D255" s="165" t="s">
        <v>393</v>
      </c>
      <c r="E255" s="161">
        <v>43315</v>
      </c>
      <c r="F255" s="172" t="str">
        <f t="shared" si="11"/>
        <v>2018-19</v>
      </c>
      <c r="G255" s="68"/>
      <c r="H255" s="167" t="s">
        <v>279</v>
      </c>
      <c r="I255" s="173">
        <v>3394.6336972305298</v>
      </c>
      <c r="J255" s="168">
        <f>IFERROR(MIN('MP Calculations'!$E$30/I255,1),"-")</f>
        <v>0.95120195143206276</v>
      </c>
      <c r="K255" s="12"/>
      <c r="L255" s="159">
        <v>1</v>
      </c>
      <c r="M255" s="159" t="s">
        <v>402</v>
      </c>
      <c r="N255" s="159">
        <v>4476.3100000000004</v>
      </c>
      <c r="O255" s="185">
        <f t="shared" si="10"/>
        <v>4476.3100000000004</v>
      </c>
      <c r="P255" s="215">
        <f t="shared" si="12"/>
        <v>4257.8748072148574</v>
      </c>
      <c r="Q255" s="215" cm="1">
        <f t="array" ref="Q255">IF(P255="-",0,P255/(1+'General inputs'!$H$32)^IFERROR(INDEX('MP Calculations'!$C$40:$C$130,MATCH(F255,'MP Calculations'!$D$40:$D$130,0),0),-1))</f>
        <v>5019.5382007133912</v>
      </c>
    </row>
    <row r="256" spans="3:17" x14ac:dyDescent="0.2">
      <c r="C256" s="159"/>
      <c r="D256" s="165" t="s">
        <v>394</v>
      </c>
      <c r="E256" s="161">
        <v>43315</v>
      </c>
      <c r="F256" s="172" t="str">
        <f t="shared" si="11"/>
        <v>2018-19</v>
      </c>
      <c r="G256" s="68"/>
      <c r="H256" s="167" t="s">
        <v>279</v>
      </c>
      <c r="I256" s="173">
        <v>3394.6336972305298</v>
      </c>
      <c r="J256" s="168">
        <f>IFERROR(MIN('MP Calculations'!$E$30/I256,1),"-")</f>
        <v>0.95120195143206276</v>
      </c>
      <c r="K256" s="12"/>
      <c r="L256" s="159">
        <v>1</v>
      </c>
      <c r="M256" s="159" t="s">
        <v>402</v>
      </c>
      <c r="N256" s="159">
        <v>7197.65</v>
      </c>
      <c r="O256" s="185">
        <f t="shared" si="10"/>
        <v>7197.65</v>
      </c>
      <c r="P256" s="215">
        <f t="shared" si="12"/>
        <v>6846.418725724986</v>
      </c>
      <c r="Q256" s="215" cm="1">
        <f t="array" ref="Q256">IF(P256="-",0,P256/(1+'General inputs'!$H$32)^IFERROR(INDEX('MP Calculations'!$C$40:$C$130,MATCH(F256,'MP Calculations'!$D$40:$D$130,0),0),-1))</f>
        <v>8071.1298212958291</v>
      </c>
    </row>
    <row r="257" spans="3:17" x14ac:dyDescent="0.2">
      <c r="C257" s="159"/>
      <c r="D257" s="165" t="s">
        <v>395</v>
      </c>
      <c r="E257" s="161">
        <v>43315</v>
      </c>
      <c r="F257" s="172" t="str">
        <f t="shared" si="11"/>
        <v>2018-19</v>
      </c>
      <c r="G257" s="68"/>
      <c r="H257" s="167" t="s">
        <v>279</v>
      </c>
      <c r="I257" s="173">
        <v>3394.6336972305298</v>
      </c>
      <c r="J257" s="168">
        <f>IFERROR(MIN('MP Calculations'!$E$30/I257,1),"-")</f>
        <v>0.95120195143206276</v>
      </c>
      <c r="K257" s="12"/>
      <c r="L257" s="159">
        <v>1</v>
      </c>
      <c r="M257" s="159" t="s">
        <v>402</v>
      </c>
      <c r="N257" s="159">
        <v>12200.7</v>
      </c>
      <c r="O257" s="185">
        <f t="shared" ref="O257:O320" si="13">IF(N257="","-",L257*N257)</f>
        <v>12200.7</v>
      </c>
      <c r="P257" s="215">
        <f t="shared" si="12"/>
        <v>11605.329648837169</v>
      </c>
      <c r="Q257" s="215" cm="1">
        <f t="array" ref="Q257">IF(P257="-",0,P257/(1+'General inputs'!$H$32)^IFERROR(INDEX('MP Calculations'!$C$40:$C$130,MATCH(F257,'MP Calculations'!$D$40:$D$130,0),0),-1))</f>
        <v>13681.331213755051</v>
      </c>
    </row>
    <row r="258" spans="3:17" x14ac:dyDescent="0.2">
      <c r="C258" s="159"/>
      <c r="D258" s="165" t="s">
        <v>396</v>
      </c>
      <c r="E258" s="161">
        <v>43315</v>
      </c>
      <c r="F258" s="172" t="str">
        <f t="shared" si="11"/>
        <v>2018-19</v>
      </c>
      <c r="G258" s="68"/>
      <c r="H258" s="167" t="s">
        <v>279</v>
      </c>
      <c r="I258" s="173">
        <v>3394.6336972305298</v>
      </c>
      <c r="J258" s="168">
        <f>IFERROR(MIN('MP Calculations'!$E$30/I258,1),"-")</f>
        <v>0.95120195143206276</v>
      </c>
      <c r="K258" s="12"/>
      <c r="L258" s="159">
        <v>1</v>
      </c>
      <c r="M258" s="159" t="s">
        <v>402</v>
      </c>
      <c r="N258" s="159">
        <v>9918.91</v>
      </c>
      <c r="O258" s="185">
        <f t="shared" si="13"/>
        <v>9918.91</v>
      </c>
      <c r="P258" s="215">
        <f t="shared" si="12"/>
        <v>9434.8865480790009</v>
      </c>
      <c r="Q258" s="215" cm="1">
        <f t="array" ref="Q258">IF(P258="-",0,P258/(1+'General inputs'!$H$32)^IFERROR(INDEX('MP Calculations'!$C$40:$C$130,MATCH(F258,'MP Calculations'!$D$40:$D$130,0),0),-1))</f>
        <v>11122.631733378174</v>
      </c>
    </row>
    <row r="259" spans="3:17" x14ac:dyDescent="0.2">
      <c r="C259" s="159"/>
      <c r="D259" s="165" t="s">
        <v>396</v>
      </c>
      <c r="E259" s="161">
        <v>43315</v>
      </c>
      <c r="F259" s="172" t="str">
        <f t="shared" si="11"/>
        <v>2018-19</v>
      </c>
      <c r="G259" s="68"/>
      <c r="H259" s="167" t="s">
        <v>279</v>
      </c>
      <c r="I259" s="173">
        <v>3394.6336972305298</v>
      </c>
      <c r="J259" s="168">
        <f>IFERROR(MIN('MP Calculations'!$E$30/I259,1),"-")</f>
        <v>0.95120195143206276</v>
      </c>
      <c r="K259" s="12"/>
      <c r="L259" s="159">
        <v>1</v>
      </c>
      <c r="M259" s="159" t="s">
        <v>402</v>
      </c>
      <c r="N259" s="159">
        <v>9918.91</v>
      </c>
      <c r="O259" s="185">
        <f t="shared" si="13"/>
        <v>9918.91</v>
      </c>
      <c r="P259" s="215">
        <f t="shared" si="12"/>
        <v>9434.8865480790009</v>
      </c>
      <c r="Q259" s="215" cm="1">
        <f t="array" ref="Q259">IF(P259="-",0,P259/(1+'General inputs'!$H$32)^IFERROR(INDEX('MP Calculations'!$C$40:$C$130,MATCH(F259,'MP Calculations'!$D$40:$D$130,0),0),-1))</f>
        <v>11122.631733378174</v>
      </c>
    </row>
    <row r="260" spans="3:17" x14ac:dyDescent="0.2">
      <c r="C260" s="159"/>
      <c r="D260" s="165" t="s">
        <v>397</v>
      </c>
      <c r="E260" s="161">
        <v>43528</v>
      </c>
      <c r="F260" s="172" t="str">
        <f t="shared" si="11"/>
        <v>2018-19</v>
      </c>
      <c r="G260" s="68"/>
      <c r="H260" s="167" t="s">
        <v>279</v>
      </c>
      <c r="I260" s="173">
        <v>3394.6336972305298</v>
      </c>
      <c r="J260" s="168">
        <f>IFERROR(MIN('MP Calculations'!$E$30/I260,1),"-")</f>
        <v>0.95120195143206276</v>
      </c>
      <c r="K260" s="12"/>
      <c r="L260" s="159">
        <v>1</v>
      </c>
      <c r="M260" s="159" t="s">
        <v>402</v>
      </c>
      <c r="N260" s="159">
        <v>52761.03</v>
      </c>
      <c r="O260" s="185">
        <f t="shared" si="13"/>
        <v>52761.03</v>
      </c>
      <c r="P260" s="215">
        <f t="shared" si="12"/>
        <v>50186.394695565607</v>
      </c>
      <c r="Q260" s="215" cm="1">
        <f t="array" ref="Q260">IF(P260="-",0,P260/(1+'General inputs'!$H$32)^IFERROR(INDEX('MP Calculations'!$C$40:$C$130,MATCH(F260,'MP Calculations'!$D$40:$D$130,0),0),-1))</f>
        <v>59163.910809122965</v>
      </c>
    </row>
    <row r="261" spans="3:17" x14ac:dyDescent="0.2">
      <c r="C261" s="159"/>
      <c r="D261" s="165" t="s">
        <v>398</v>
      </c>
      <c r="E261" s="161">
        <v>43528</v>
      </c>
      <c r="F261" s="172" t="str">
        <f t="shared" si="11"/>
        <v>2018-19</v>
      </c>
      <c r="G261" s="68"/>
      <c r="H261" s="167" t="s">
        <v>279</v>
      </c>
      <c r="I261" s="173">
        <v>3394.6336972305298</v>
      </c>
      <c r="J261" s="168">
        <f>IFERROR(MIN('MP Calculations'!$E$30/I261,1),"-")</f>
        <v>0.95120195143206276</v>
      </c>
      <c r="K261" s="12"/>
      <c r="L261" s="159">
        <v>1</v>
      </c>
      <c r="M261" s="159" t="s">
        <v>402</v>
      </c>
      <c r="N261" s="159">
        <v>52761.03</v>
      </c>
      <c r="O261" s="185">
        <f t="shared" si="13"/>
        <v>52761.03</v>
      </c>
      <c r="P261" s="215">
        <f t="shared" si="12"/>
        <v>50186.394695565607</v>
      </c>
      <c r="Q261" s="215" cm="1">
        <f t="array" ref="Q261">IF(P261="-",0,P261/(1+'General inputs'!$H$32)^IFERROR(INDEX('MP Calculations'!$C$40:$C$130,MATCH(F261,'MP Calculations'!$D$40:$D$130,0),0),-1))</f>
        <v>59163.910809122965</v>
      </c>
    </row>
    <row r="262" spans="3:17" x14ac:dyDescent="0.2">
      <c r="C262" s="159"/>
      <c r="D262" s="165" t="s">
        <v>399</v>
      </c>
      <c r="E262" s="161">
        <v>43646</v>
      </c>
      <c r="F262" s="172" t="str">
        <f t="shared" si="11"/>
        <v>2018-19</v>
      </c>
      <c r="G262" s="68"/>
      <c r="H262" s="167" t="s">
        <v>279</v>
      </c>
      <c r="I262" s="173">
        <v>3394.6336972305298</v>
      </c>
      <c r="J262" s="168">
        <f>IFERROR(MIN('MP Calculations'!$E$30/I262,1),"-")</f>
        <v>0.95120195143206276</v>
      </c>
      <c r="K262" s="12"/>
      <c r="L262" s="159">
        <v>1</v>
      </c>
      <c r="M262" s="159" t="s">
        <v>402</v>
      </c>
      <c r="N262" s="159">
        <v>799.89</v>
      </c>
      <c r="O262" s="185">
        <f t="shared" si="13"/>
        <v>799.89</v>
      </c>
      <c r="P262" s="215">
        <f t="shared" si="12"/>
        <v>760.85692893099269</v>
      </c>
      <c r="Q262" s="215" cm="1">
        <f t="array" ref="Q262">IF(P262="-",0,P262/(1+'General inputs'!$H$32)^IFERROR(INDEX('MP Calculations'!$C$40:$C$130,MATCH(F262,'MP Calculations'!$D$40:$D$130,0),0),-1))</f>
        <v>896.96165175527028</v>
      </c>
    </row>
    <row r="263" spans="3:17" x14ac:dyDescent="0.2">
      <c r="C263" s="159"/>
      <c r="D263" s="165" t="s">
        <v>400</v>
      </c>
      <c r="E263" s="161">
        <v>43646</v>
      </c>
      <c r="F263" s="172" t="str">
        <f t="shared" si="11"/>
        <v>2018-19</v>
      </c>
      <c r="G263" s="68"/>
      <c r="H263" s="167" t="s">
        <v>279</v>
      </c>
      <c r="I263" s="173">
        <v>3394.6336972305298</v>
      </c>
      <c r="J263" s="168">
        <f>IFERROR(MIN('MP Calculations'!$E$30/I263,1),"-")</f>
        <v>0.95120195143206276</v>
      </c>
      <c r="K263" s="12"/>
      <c r="L263" s="159">
        <v>1</v>
      </c>
      <c r="M263" s="159" t="s">
        <v>402</v>
      </c>
      <c r="N263" s="159">
        <v>909.17</v>
      </c>
      <c r="O263" s="185">
        <f t="shared" si="13"/>
        <v>909.17</v>
      </c>
      <c r="P263" s="215">
        <f t="shared" si="12"/>
        <v>864.80427818348846</v>
      </c>
      <c r="Q263" s="215" cm="1">
        <f t="array" ref="Q263">IF(P263="-",0,P263/(1+'General inputs'!$H$32)^IFERROR(INDEX('MP Calculations'!$C$40:$C$130,MATCH(F263,'MP Calculations'!$D$40:$D$130,0),0),-1))</f>
        <v>1019.5034628840704</v>
      </c>
    </row>
    <row r="264" spans="3:17" x14ac:dyDescent="0.2">
      <c r="C264" s="159"/>
      <c r="D264" s="165" t="s">
        <v>401</v>
      </c>
      <c r="E264" s="161">
        <v>43810</v>
      </c>
      <c r="F264" s="172" t="str">
        <f t="shared" si="11"/>
        <v>2019-20</v>
      </c>
      <c r="G264" s="68"/>
      <c r="H264" s="167" t="s">
        <v>279</v>
      </c>
      <c r="I264" s="173">
        <v>3394.6336972305298</v>
      </c>
      <c r="J264" s="168">
        <f>IFERROR(MIN('MP Calculations'!$E$30/I264,1),"-")</f>
        <v>0.95120195143206276</v>
      </c>
      <c r="K264" s="12"/>
      <c r="L264" s="159">
        <v>1</v>
      </c>
      <c r="M264" s="159" t="s">
        <v>402</v>
      </c>
      <c r="N264" s="159">
        <v>55740.67</v>
      </c>
      <c r="O264" s="185">
        <f t="shared" si="13"/>
        <v>55740.67</v>
      </c>
      <c r="P264" s="215">
        <f t="shared" si="12"/>
        <v>53020.634078130635</v>
      </c>
      <c r="Q264" s="215" cm="1">
        <f t="array" ref="Q264">IF(P264="-",0,P264/(1+'General inputs'!$H$32)^IFERROR(INDEX('MP Calculations'!$C$40:$C$130,MATCH(F264,'MP Calculations'!$D$40:$D$130,0),0),-1))</f>
        <v>59985.747360254158</v>
      </c>
    </row>
    <row r="265" spans="3:17" x14ac:dyDescent="0.2">
      <c r="C265" s="159"/>
      <c r="D265" s="165"/>
      <c r="E265" s="161"/>
      <c r="F265" s="172" t="str">
        <f t="shared" si="11"/>
        <v>-</v>
      </c>
      <c r="G265" s="68"/>
      <c r="H265" s="167"/>
      <c r="I265" s="173"/>
      <c r="J265" s="168" t="str">
        <f>IFERROR(MIN('MP Calculations'!$E$30/I265,1),"-")</f>
        <v>-</v>
      </c>
      <c r="K265" s="12"/>
      <c r="L265" s="159"/>
      <c r="M265" s="159"/>
      <c r="N265" s="159"/>
      <c r="O265" s="185" t="str">
        <f t="shared" si="13"/>
        <v>-</v>
      </c>
      <c r="P265" s="215" t="str">
        <f t="shared" si="12"/>
        <v>-</v>
      </c>
      <c r="Q265" s="215" cm="1">
        <f t="array" ref="Q265">IF(P265="-",0,P265/(1+'General inputs'!$H$32)^IFERROR(INDEX('MP Calculations'!$C$40:$C$130,MATCH(F265,'MP Calculations'!$D$40:$D$130,0),0),-1))</f>
        <v>0</v>
      </c>
    </row>
    <row r="266" spans="3:17" x14ac:dyDescent="0.2">
      <c r="C266" s="159"/>
      <c r="D266" s="165"/>
      <c r="E266" s="161"/>
      <c r="F266" s="172" t="str">
        <f t="shared" si="11"/>
        <v>-</v>
      </c>
      <c r="G266" s="68"/>
      <c r="H266" s="167"/>
      <c r="I266" s="173"/>
      <c r="J266" s="168" t="str">
        <f>IFERROR(MIN('MP Calculations'!$E$30/I266,1),"-")</f>
        <v>-</v>
      </c>
      <c r="K266" s="12"/>
      <c r="L266" s="159"/>
      <c r="M266" s="159"/>
      <c r="N266" s="159"/>
      <c r="O266" s="185" t="str">
        <f t="shared" si="13"/>
        <v>-</v>
      </c>
      <c r="P266" s="215" t="str">
        <f t="shared" si="12"/>
        <v>-</v>
      </c>
      <c r="Q266" s="215" cm="1">
        <f t="array" ref="Q266">IF(P266="-",0,P266/(1+'General inputs'!$H$32)^IFERROR(INDEX('MP Calculations'!$C$40:$C$130,MATCH(F266,'MP Calculations'!$D$40:$D$130,0),0),-1))</f>
        <v>0</v>
      </c>
    </row>
    <row r="267" spans="3:17" x14ac:dyDescent="0.2">
      <c r="C267" s="159"/>
      <c r="D267" s="165"/>
      <c r="E267" s="161"/>
      <c r="F267" s="172" t="str">
        <f t="shared" si="11"/>
        <v>-</v>
      </c>
      <c r="G267" s="68"/>
      <c r="H267" s="167"/>
      <c r="I267" s="173"/>
      <c r="J267" s="168" t="str">
        <f>IFERROR(MIN('MP Calculations'!$E$30/I267,1),"-")</f>
        <v>-</v>
      </c>
      <c r="K267" s="12"/>
      <c r="L267" s="159"/>
      <c r="M267" s="159"/>
      <c r="N267" s="159"/>
      <c r="O267" s="185" t="str">
        <f t="shared" si="13"/>
        <v>-</v>
      </c>
      <c r="P267" s="215" t="str">
        <f t="shared" si="12"/>
        <v>-</v>
      </c>
      <c r="Q267" s="215" cm="1">
        <f t="array" ref="Q267">IF(P267="-",0,P267/(1+'General inputs'!$H$32)^IFERROR(INDEX('MP Calculations'!$C$40:$C$130,MATCH(F267,'MP Calculations'!$D$40:$D$130,0),0),-1))</f>
        <v>0</v>
      </c>
    </row>
    <row r="268" spans="3:17" x14ac:dyDescent="0.2">
      <c r="C268" s="159"/>
      <c r="D268" s="165"/>
      <c r="E268" s="161"/>
      <c r="F268" s="172" t="str">
        <f t="shared" si="11"/>
        <v>-</v>
      </c>
      <c r="G268" s="68"/>
      <c r="H268" s="167"/>
      <c r="I268" s="173"/>
      <c r="J268" s="168" t="str">
        <f>IFERROR(MIN('MP Calculations'!$E$30/I268,1),"-")</f>
        <v>-</v>
      </c>
      <c r="K268" s="12"/>
      <c r="L268" s="159"/>
      <c r="M268" s="159"/>
      <c r="N268" s="159"/>
      <c r="O268" s="185" t="str">
        <f t="shared" si="13"/>
        <v>-</v>
      </c>
      <c r="P268" s="215" t="str">
        <f t="shared" si="12"/>
        <v>-</v>
      </c>
      <c r="Q268" s="215" cm="1">
        <f t="array" ref="Q268">IF(P268="-",0,P268/(1+'General inputs'!$H$32)^IFERROR(INDEX('MP Calculations'!$C$40:$C$130,MATCH(F268,'MP Calculations'!$D$40:$D$130,0),0),-1))</f>
        <v>0</v>
      </c>
    </row>
    <row r="269" spans="3:17" x14ac:dyDescent="0.2">
      <c r="C269" s="159"/>
      <c r="D269" s="165"/>
      <c r="E269" s="161"/>
      <c r="F269" s="172" t="str">
        <f t="shared" si="11"/>
        <v>-</v>
      </c>
      <c r="G269" s="68"/>
      <c r="H269" s="167"/>
      <c r="I269" s="173"/>
      <c r="J269" s="168" t="str">
        <f>IFERROR(MIN('MP Calculations'!$E$30/I269,1),"-")</f>
        <v>-</v>
      </c>
      <c r="K269" s="12"/>
      <c r="L269" s="159"/>
      <c r="M269" s="159"/>
      <c r="N269" s="159"/>
      <c r="O269" s="185" t="str">
        <f t="shared" si="13"/>
        <v>-</v>
      </c>
      <c r="P269" s="215" t="str">
        <f t="shared" si="12"/>
        <v>-</v>
      </c>
      <c r="Q269" s="215" cm="1">
        <f t="array" ref="Q269">IF(P269="-",0,P269/(1+'General inputs'!$H$32)^IFERROR(INDEX('MP Calculations'!$C$40:$C$130,MATCH(F269,'MP Calculations'!$D$40:$D$130,0),0),-1))</f>
        <v>0</v>
      </c>
    </row>
    <row r="270" spans="3:17" x14ac:dyDescent="0.2">
      <c r="C270" s="159"/>
      <c r="D270" s="165"/>
      <c r="E270" s="161"/>
      <c r="F270" s="172" t="str">
        <f t="shared" si="11"/>
        <v>-</v>
      </c>
      <c r="G270" s="68"/>
      <c r="H270" s="167"/>
      <c r="I270" s="173"/>
      <c r="J270" s="168" t="str">
        <f>IFERROR(MIN('MP Calculations'!$E$30/I270,1),"-")</f>
        <v>-</v>
      </c>
      <c r="K270" s="12"/>
      <c r="L270" s="159"/>
      <c r="M270" s="159"/>
      <c r="N270" s="159"/>
      <c r="O270" s="185" t="str">
        <f t="shared" si="13"/>
        <v>-</v>
      </c>
      <c r="P270" s="215" t="str">
        <f t="shared" si="12"/>
        <v>-</v>
      </c>
      <c r="Q270" s="215" cm="1">
        <f t="array" ref="Q270">IF(P270="-",0,P270/(1+'General inputs'!$H$32)^IFERROR(INDEX('MP Calculations'!$C$40:$C$130,MATCH(F270,'MP Calculations'!$D$40:$D$130,0),0),-1))</f>
        <v>0</v>
      </c>
    </row>
    <row r="271" spans="3:17" x14ac:dyDescent="0.2">
      <c r="C271" s="159"/>
      <c r="D271" s="165"/>
      <c r="E271" s="161"/>
      <c r="F271" s="172" t="str">
        <f t="shared" si="11"/>
        <v>-</v>
      </c>
      <c r="G271" s="68"/>
      <c r="H271" s="167"/>
      <c r="I271" s="173"/>
      <c r="J271" s="168" t="str">
        <f>IFERROR(MIN('MP Calculations'!$E$30/I271,1),"-")</f>
        <v>-</v>
      </c>
      <c r="K271" s="12"/>
      <c r="L271" s="159"/>
      <c r="M271" s="159"/>
      <c r="N271" s="159"/>
      <c r="O271" s="185" t="str">
        <f t="shared" si="13"/>
        <v>-</v>
      </c>
      <c r="P271" s="215" t="str">
        <f t="shared" si="12"/>
        <v>-</v>
      </c>
      <c r="Q271" s="215" cm="1">
        <f t="array" ref="Q271">IF(P271="-",0,P271/(1+'General inputs'!$H$32)^IFERROR(INDEX('MP Calculations'!$C$40:$C$130,MATCH(F271,'MP Calculations'!$D$40:$D$130,0),0),-1))</f>
        <v>0</v>
      </c>
    </row>
    <row r="272" spans="3:17" x14ac:dyDescent="0.2">
      <c r="C272" s="159"/>
      <c r="D272" s="165"/>
      <c r="E272" s="161"/>
      <c r="F272" s="172" t="str">
        <f t="shared" si="11"/>
        <v>-</v>
      </c>
      <c r="G272" s="68"/>
      <c r="H272" s="167"/>
      <c r="I272" s="173"/>
      <c r="J272" s="168" t="str">
        <f>IFERROR(MIN('MP Calculations'!$E$30/I272,1),"-")</f>
        <v>-</v>
      </c>
      <c r="K272" s="12"/>
      <c r="L272" s="159"/>
      <c r="M272" s="159"/>
      <c r="N272" s="159"/>
      <c r="O272" s="185" t="str">
        <f t="shared" si="13"/>
        <v>-</v>
      </c>
      <c r="P272" s="215" t="str">
        <f t="shared" si="12"/>
        <v>-</v>
      </c>
      <c r="Q272" s="215" cm="1">
        <f t="array" ref="Q272">IF(P272="-",0,P272/(1+'General inputs'!$H$32)^IFERROR(INDEX('MP Calculations'!$C$40:$C$130,MATCH(F272,'MP Calculations'!$D$40:$D$130,0),0),-1))</f>
        <v>0</v>
      </c>
    </row>
    <row r="273" spans="3:17" x14ac:dyDescent="0.2">
      <c r="C273" s="159"/>
      <c r="D273" s="165"/>
      <c r="E273" s="161"/>
      <c r="F273" s="172" t="str">
        <f t="shared" si="11"/>
        <v>-</v>
      </c>
      <c r="G273" s="68"/>
      <c r="H273" s="167"/>
      <c r="I273" s="173"/>
      <c r="J273" s="168" t="str">
        <f>IFERROR(MIN('MP Calculations'!$E$30/I273,1),"-")</f>
        <v>-</v>
      </c>
      <c r="K273" s="12"/>
      <c r="L273" s="159"/>
      <c r="M273" s="159"/>
      <c r="N273" s="159"/>
      <c r="O273" s="185" t="str">
        <f t="shared" si="13"/>
        <v>-</v>
      </c>
      <c r="P273" s="215" t="str">
        <f t="shared" si="12"/>
        <v>-</v>
      </c>
      <c r="Q273" s="215" cm="1">
        <f t="array" ref="Q273">IF(P273="-",0,P273/(1+'General inputs'!$H$32)^IFERROR(INDEX('MP Calculations'!$C$40:$C$130,MATCH(F273,'MP Calculations'!$D$40:$D$130,0),0),-1))</f>
        <v>0</v>
      </c>
    </row>
    <row r="274" spans="3:17" x14ac:dyDescent="0.2">
      <c r="C274" s="159"/>
      <c r="D274" s="165"/>
      <c r="E274" s="161"/>
      <c r="F274" s="172" t="str">
        <f t="shared" si="11"/>
        <v>-</v>
      </c>
      <c r="G274" s="68"/>
      <c r="H274" s="167"/>
      <c r="I274" s="173"/>
      <c r="J274" s="168" t="str">
        <f>IFERROR(MIN('MP Calculations'!$E$30/I274,1),"-")</f>
        <v>-</v>
      </c>
      <c r="K274" s="12"/>
      <c r="L274" s="159"/>
      <c r="M274" s="159"/>
      <c r="N274" s="159"/>
      <c r="O274" s="185" t="str">
        <f t="shared" si="13"/>
        <v>-</v>
      </c>
      <c r="P274" s="215" t="str">
        <f t="shared" si="12"/>
        <v>-</v>
      </c>
      <c r="Q274" s="215" cm="1">
        <f t="array" ref="Q274">IF(P274="-",0,P274/(1+'General inputs'!$H$32)^IFERROR(INDEX('MP Calculations'!$C$40:$C$130,MATCH(F274,'MP Calculations'!$D$40:$D$130,0),0),-1))</f>
        <v>0</v>
      </c>
    </row>
    <row r="275" spans="3:17" x14ac:dyDescent="0.2">
      <c r="C275" s="159"/>
      <c r="D275" s="165"/>
      <c r="E275" s="161"/>
      <c r="F275" s="172" t="str">
        <f t="shared" si="11"/>
        <v>-</v>
      </c>
      <c r="G275" s="68"/>
      <c r="H275" s="167"/>
      <c r="I275" s="173"/>
      <c r="J275" s="168" t="str">
        <f>IFERROR(MIN('MP Calculations'!$E$30/I275,1),"-")</f>
        <v>-</v>
      </c>
      <c r="K275" s="12"/>
      <c r="L275" s="159"/>
      <c r="M275" s="159"/>
      <c r="N275" s="159"/>
      <c r="O275" s="185" t="str">
        <f t="shared" si="13"/>
        <v>-</v>
      </c>
      <c r="P275" s="215" t="str">
        <f t="shared" si="12"/>
        <v>-</v>
      </c>
      <c r="Q275" s="215" cm="1">
        <f t="array" ref="Q275">IF(P275="-",0,P275/(1+'General inputs'!$H$32)^IFERROR(INDEX('MP Calculations'!$C$40:$C$130,MATCH(F275,'MP Calculations'!$D$40:$D$130,0),0),-1))</f>
        <v>0</v>
      </c>
    </row>
    <row r="276" spans="3:17" x14ac:dyDescent="0.2">
      <c r="C276" s="159"/>
      <c r="D276" s="165"/>
      <c r="E276" s="161"/>
      <c r="F276" s="172" t="str">
        <f t="shared" si="11"/>
        <v>-</v>
      </c>
      <c r="G276" s="68"/>
      <c r="H276" s="167"/>
      <c r="I276" s="173"/>
      <c r="J276" s="168" t="str">
        <f>IFERROR(MIN('MP Calculations'!$E$30/I276,1),"-")</f>
        <v>-</v>
      </c>
      <c r="K276" s="12"/>
      <c r="L276" s="159"/>
      <c r="M276" s="159"/>
      <c r="N276" s="159"/>
      <c r="O276" s="185" t="str">
        <f t="shared" si="13"/>
        <v>-</v>
      </c>
      <c r="P276" s="215" t="str">
        <f t="shared" si="12"/>
        <v>-</v>
      </c>
      <c r="Q276" s="215" cm="1">
        <f t="array" ref="Q276">IF(P276="-",0,P276/(1+'General inputs'!$H$32)^IFERROR(INDEX('MP Calculations'!$C$40:$C$130,MATCH(F276,'MP Calculations'!$D$40:$D$130,0),0),-1))</f>
        <v>0</v>
      </c>
    </row>
    <row r="277" spans="3:17" x14ac:dyDescent="0.2">
      <c r="C277" s="159"/>
      <c r="D277" s="165"/>
      <c r="E277" s="161"/>
      <c r="F277" s="172" t="str">
        <f t="shared" si="11"/>
        <v>-</v>
      </c>
      <c r="G277" s="68"/>
      <c r="H277" s="167"/>
      <c r="I277" s="173"/>
      <c r="J277" s="168" t="str">
        <f>IFERROR(MIN('MP Calculations'!$E$30/I277,1),"-")</f>
        <v>-</v>
      </c>
      <c r="K277" s="12"/>
      <c r="L277" s="159"/>
      <c r="M277" s="159"/>
      <c r="N277" s="159"/>
      <c r="O277" s="185" t="str">
        <f t="shared" si="13"/>
        <v>-</v>
      </c>
      <c r="P277" s="215" t="str">
        <f t="shared" si="12"/>
        <v>-</v>
      </c>
      <c r="Q277" s="215" cm="1">
        <f t="array" ref="Q277">IF(P277="-",0,P277/(1+'General inputs'!$H$32)^IFERROR(INDEX('MP Calculations'!$C$40:$C$130,MATCH(F277,'MP Calculations'!$D$40:$D$130,0),0),-1))</f>
        <v>0</v>
      </c>
    </row>
    <row r="278" spans="3:17" x14ac:dyDescent="0.2">
      <c r="C278" s="159"/>
      <c r="D278" s="165"/>
      <c r="E278" s="161"/>
      <c r="F278" s="172" t="str">
        <f t="shared" ref="F278:F341" si="14">IF(E278="","-",IF(OR(E278&lt;$E$15,E278&gt;$E$16),"ERROR - date outside of range",IF(MONTH(E278)&gt;=7,YEAR(E278)&amp;"-"&amp;IF(YEAR(E278)=1999,"00",IF(AND(YEAR(E278)&gt;=2000,YEAR(E278)&lt;2009),"0","")&amp;RIGHT(YEAR(E278),2)+1),RIGHT(YEAR(E278),4)-1&amp;"-"&amp;RIGHT(YEAR(E278),2))))</f>
        <v>-</v>
      </c>
      <c r="G278" s="68"/>
      <c r="H278" s="167"/>
      <c r="I278" s="173"/>
      <c r="J278" s="168" t="str">
        <f>IFERROR(MIN('MP Calculations'!$E$30/I278,1),"-")</f>
        <v>-</v>
      </c>
      <c r="K278" s="12"/>
      <c r="L278" s="159"/>
      <c r="M278" s="159"/>
      <c r="N278" s="159"/>
      <c r="O278" s="185" t="str">
        <f t="shared" si="13"/>
        <v>-</v>
      </c>
      <c r="P278" s="215" t="str">
        <f t="shared" si="12"/>
        <v>-</v>
      </c>
      <c r="Q278" s="215" cm="1">
        <f t="array" ref="Q278">IF(P278="-",0,P278/(1+'General inputs'!$H$32)^IFERROR(INDEX('MP Calculations'!$C$40:$C$130,MATCH(F278,'MP Calculations'!$D$40:$D$130,0),0),-1))</f>
        <v>0</v>
      </c>
    </row>
    <row r="279" spans="3:17" x14ac:dyDescent="0.2">
      <c r="C279" s="159"/>
      <c r="D279" s="165"/>
      <c r="E279" s="161"/>
      <c r="F279" s="172" t="str">
        <f t="shared" si="14"/>
        <v>-</v>
      </c>
      <c r="G279" s="68"/>
      <c r="H279" s="167"/>
      <c r="I279" s="173"/>
      <c r="J279" s="168" t="str">
        <f>IFERROR(MIN('MP Calculations'!$E$30/I279,1),"-")</f>
        <v>-</v>
      </c>
      <c r="K279" s="12"/>
      <c r="L279" s="159"/>
      <c r="M279" s="159"/>
      <c r="N279" s="159"/>
      <c r="O279" s="185" t="str">
        <f t="shared" si="13"/>
        <v>-</v>
      </c>
      <c r="P279" s="215" t="str">
        <f t="shared" ref="P279:P342" si="15">IF(O279="-","-",IF(OR(E279&lt;$E$15,E279&gt;$E$16),0,O279*J279))</f>
        <v>-</v>
      </c>
      <c r="Q279" s="215" cm="1">
        <f t="array" ref="Q279">IF(P279="-",0,P279/(1+'General inputs'!$H$32)^IFERROR(INDEX('MP Calculations'!$C$40:$C$130,MATCH(F279,'MP Calculations'!$D$40:$D$130,0),0),-1))</f>
        <v>0</v>
      </c>
    </row>
    <row r="280" spans="3:17" x14ac:dyDescent="0.2">
      <c r="C280" s="159"/>
      <c r="D280" s="165"/>
      <c r="E280" s="161"/>
      <c r="F280" s="172" t="str">
        <f t="shared" si="14"/>
        <v>-</v>
      </c>
      <c r="G280" s="68"/>
      <c r="H280" s="167"/>
      <c r="I280" s="173"/>
      <c r="J280" s="168" t="str">
        <f>IFERROR(MIN('MP Calculations'!$E$30/I280,1),"-")</f>
        <v>-</v>
      </c>
      <c r="K280" s="12"/>
      <c r="L280" s="159"/>
      <c r="M280" s="159"/>
      <c r="N280" s="159"/>
      <c r="O280" s="185" t="str">
        <f t="shared" si="13"/>
        <v>-</v>
      </c>
      <c r="P280" s="215" t="str">
        <f t="shared" si="15"/>
        <v>-</v>
      </c>
      <c r="Q280" s="215" cm="1">
        <f t="array" ref="Q280">IF(P280="-",0,P280/(1+'General inputs'!$H$32)^IFERROR(INDEX('MP Calculations'!$C$40:$C$130,MATCH(F280,'MP Calculations'!$D$40:$D$130,0),0),-1))</f>
        <v>0</v>
      </c>
    </row>
    <row r="281" spans="3:17" x14ac:dyDescent="0.2">
      <c r="C281" s="159"/>
      <c r="D281" s="165"/>
      <c r="E281" s="161"/>
      <c r="F281" s="172" t="str">
        <f t="shared" si="14"/>
        <v>-</v>
      </c>
      <c r="G281" s="68"/>
      <c r="H281" s="167"/>
      <c r="I281" s="173"/>
      <c r="J281" s="168" t="str">
        <f>IFERROR(MIN('MP Calculations'!$E$30/I281,1),"-")</f>
        <v>-</v>
      </c>
      <c r="K281" s="12"/>
      <c r="L281" s="159"/>
      <c r="M281" s="159"/>
      <c r="N281" s="159"/>
      <c r="O281" s="185" t="str">
        <f t="shared" si="13"/>
        <v>-</v>
      </c>
      <c r="P281" s="215" t="str">
        <f t="shared" si="15"/>
        <v>-</v>
      </c>
      <c r="Q281" s="215" cm="1">
        <f t="array" ref="Q281">IF(P281="-",0,P281/(1+'General inputs'!$H$32)^IFERROR(INDEX('MP Calculations'!$C$40:$C$130,MATCH(F281,'MP Calculations'!$D$40:$D$130,0),0),-1))</f>
        <v>0</v>
      </c>
    </row>
    <row r="282" spans="3:17" x14ac:dyDescent="0.2">
      <c r="C282" s="159"/>
      <c r="D282" s="165"/>
      <c r="E282" s="161"/>
      <c r="F282" s="172" t="str">
        <f t="shared" si="14"/>
        <v>-</v>
      </c>
      <c r="G282" s="68"/>
      <c r="H282" s="167"/>
      <c r="I282" s="173"/>
      <c r="J282" s="168" t="str">
        <f>IFERROR(MIN('MP Calculations'!$E$30/I282,1),"-")</f>
        <v>-</v>
      </c>
      <c r="K282" s="12"/>
      <c r="L282" s="159"/>
      <c r="M282" s="159"/>
      <c r="N282" s="159"/>
      <c r="O282" s="185" t="str">
        <f t="shared" si="13"/>
        <v>-</v>
      </c>
      <c r="P282" s="215" t="str">
        <f t="shared" si="15"/>
        <v>-</v>
      </c>
      <c r="Q282" s="215" cm="1">
        <f t="array" ref="Q282">IF(P282="-",0,P282/(1+'General inputs'!$H$32)^IFERROR(INDEX('MP Calculations'!$C$40:$C$130,MATCH(F282,'MP Calculations'!$D$40:$D$130,0),0),-1))</f>
        <v>0</v>
      </c>
    </row>
    <row r="283" spans="3:17" x14ac:dyDescent="0.2">
      <c r="C283" s="159"/>
      <c r="D283" s="165"/>
      <c r="E283" s="161"/>
      <c r="F283" s="172" t="str">
        <f t="shared" si="14"/>
        <v>-</v>
      </c>
      <c r="G283" s="68"/>
      <c r="H283" s="167"/>
      <c r="I283" s="173"/>
      <c r="J283" s="168" t="str">
        <f>IFERROR(MIN('MP Calculations'!$E$30/I283,1),"-")</f>
        <v>-</v>
      </c>
      <c r="K283" s="12"/>
      <c r="L283" s="159"/>
      <c r="M283" s="159"/>
      <c r="N283" s="159"/>
      <c r="O283" s="185" t="str">
        <f t="shared" si="13"/>
        <v>-</v>
      </c>
      <c r="P283" s="215" t="str">
        <f t="shared" si="15"/>
        <v>-</v>
      </c>
      <c r="Q283" s="215" cm="1">
        <f t="array" ref="Q283">IF(P283="-",0,P283/(1+'General inputs'!$H$32)^IFERROR(INDEX('MP Calculations'!$C$40:$C$130,MATCH(F283,'MP Calculations'!$D$40:$D$130,0),0),-1))</f>
        <v>0</v>
      </c>
    </row>
    <row r="284" spans="3:17" x14ac:dyDescent="0.2">
      <c r="C284" s="159"/>
      <c r="D284" s="165"/>
      <c r="E284" s="161"/>
      <c r="F284" s="172" t="str">
        <f t="shared" si="14"/>
        <v>-</v>
      </c>
      <c r="G284" s="68"/>
      <c r="H284" s="167"/>
      <c r="I284" s="173"/>
      <c r="J284" s="168" t="str">
        <f>IFERROR(MIN('MP Calculations'!$E$30/I284,1),"-")</f>
        <v>-</v>
      </c>
      <c r="K284" s="12"/>
      <c r="L284" s="159"/>
      <c r="M284" s="159"/>
      <c r="N284" s="159"/>
      <c r="O284" s="185" t="str">
        <f t="shared" si="13"/>
        <v>-</v>
      </c>
      <c r="P284" s="215" t="str">
        <f t="shared" si="15"/>
        <v>-</v>
      </c>
      <c r="Q284" s="215" cm="1">
        <f t="array" ref="Q284">IF(P284="-",0,P284/(1+'General inputs'!$H$32)^IFERROR(INDEX('MP Calculations'!$C$40:$C$130,MATCH(F284,'MP Calculations'!$D$40:$D$130,0),0),-1))</f>
        <v>0</v>
      </c>
    </row>
    <row r="285" spans="3:17" x14ac:dyDescent="0.2">
      <c r="C285" s="159"/>
      <c r="D285" s="165"/>
      <c r="E285" s="161"/>
      <c r="F285" s="172" t="str">
        <f t="shared" si="14"/>
        <v>-</v>
      </c>
      <c r="G285" s="68"/>
      <c r="H285" s="167"/>
      <c r="I285" s="173"/>
      <c r="J285" s="168" t="str">
        <f>IFERROR(MIN('MP Calculations'!$E$30/I285,1),"-")</f>
        <v>-</v>
      </c>
      <c r="K285" s="12"/>
      <c r="L285" s="159"/>
      <c r="M285" s="159"/>
      <c r="N285" s="159"/>
      <c r="O285" s="185" t="str">
        <f t="shared" si="13"/>
        <v>-</v>
      </c>
      <c r="P285" s="215" t="str">
        <f t="shared" si="15"/>
        <v>-</v>
      </c>
      <c r="Q285" s="215" cm="1">
        <f t="array" ref="Q285">IF(P285="-",0,P285/(1+'General inputs'!$H$32)^IFERROR(INDEX('MP Calculations'!$C$40:$C$130,MATCH(F285,'MP Calculations'!$D$40:$D$130,0),0),-1))</f>
        <v>0</v>
      </c>
    </row>
    <row r="286" spans="3:17" x14ac:dyDescent="0.2">
      <c r="C286" s="159"/>
      <c r="D286" s="165"/>
      <c r="E286" s="161"/>
      <c r="F286" s="172" t="str">
        <f t="shared" si="14"/>
        <v>-</v>
      </c>
      <c r="G286" s="68"/>
      <c r="H286" s="167"/>
      <c r="I286" s="173"/>
      <c r="J286" s="168" t="str">
        <f>IFERROR(MIN('MP Calculations'!$E$30/I286,1),"-")</f>
        <v>-</v>
      </c>
      <c r="K286" s="12"/>
      <c r="L286" s="159"/>
      <c r="M286" s="159"/>
      <c r="N286" s="159"/>
      <c r="O286" s="185" t="str">
        <f t="shared" si="13"/>
        <v>-</v>
      </c>
      <c r="P286" s="215" t="str">
        <f t="shared" si="15"/>
        <v>-</v>
      </c>
      <c r="Q286" s="215" cm="1">
        <f t="array" ref="Q286">IF(P286="-",0,P286/(1+'General inputs'!$H$32)^IFERROR(INDEX('MP Calculations'!$C$40:$C$130,MATCH(F286,'MP Calculations'!$D$40:$D$130,0),0),-1))</f>
        <v>0</v>
      </c>
    </row>
    <row r="287" spans="3:17" x14ac:dyDescent="0.2">
      <c r="C287" s="159"/>
      <c r="D287" s="165"/>
      <c r="E287" s="161"/>
      <c r="F287" s="172" t="str">
        <f t="shared" si="14"/>
        <v>-</v>
      </c>
      <c r="G287" s="68"/>
      <c r="H287" s="167"/>
      <c r="I287" s="173"/>
      <c r="J287" s="168" t="str">
        <f>IFERROR(MIN('MP Calculations'!$E$30/I287,1),"-")</f>
        <v>-</v>
      </c>
      <c r="K287" s="12"/>
      <c r="L287" s="159"/>
      <c r="M287" s="159"/>
      <c r="N287" s="159"/>
      <c r="O287" s="185" t="str">
        <f t="shared" si="13"/>
        <v>-</v>
      </c>
      <c r="P287" s="215" t="str">
        <f t="shared" si="15"/>
        <v>-</v>
      </c>
      <c r="Q287" s="215" cm="1">
        <f t="array" ref="Q287">IF(P287="-",0,P287/(1+'General inputs'!$H$32)^IFERROR(INDEX('MP Calculations'!$C$40:$C$130,MATCH(F287,'MP Calculations'!$D$40:$D$130,0),0),-1))</f>
        <v>0</v>
      </c>
    </row>
    <row r="288" spans="3:17" x14ac:dyDescent="0.2">
      <c r="C288" s="159"/>
      <c r="D288" s="165"/>
      <c r="E288" s="161"/>
      <c r="F288" s="172" t="str">
        <f t="shared" si="14"/>
        <v>-</v>
      </c>
      <c r="G288" s="68"/>
      <c r="H288" s="167"/>
      <c r="I288" s="173"/>
      <c r="J288" s="168" t="str">
        <f>IFERROR(MIN('MP Calculations'!$E$30/I288,1),"-")</f>
        <v>-</v>
      </c>
      <c r="K288" s="12"/>
      <c r="L288" s="159"/>
      <c r="M288" s="159"/>
      <c r="N288" s="159"/>
      <c r="O288" s="185" t="str">
        <f t="shared" si="13"/>
        <v>-</v>
      </c>
      <c r="P288" s="215" t="str">
        <f t="shared" si="15"/>
        <v>-</v>
      </c>
      <c r="Q288" s="215" cm="1">
        <f t="array" ref="Q288">IF(P288="-",0,P288/(1+'General inputs'!$H$32)^IFERROR(INDEX('MP Calculations'!$C$40:$C$130,MATCH(F288,'MP Calculations'!$D$40:$D$130,0),0),-1))</f>
        <v>0</v>
      </c>
    </row>
    <row r="289" spans="3:17" x14ac:dyDescent="0.2">
      <c r="C289" s="159"/>
      <c r="D289" s="165"/>
      <c r="E289" s="161"/>
      <c r="F289" s="172" t="str">
        <f t="shared" si="14"/>
        <v>-</v>
      </c>
      <c r="G289" s="68"/>
      <c r="H289" s="167"/>
      <c r="I289" s="173"/>
      <c r="J289" s="168" t="str">
        <f>IFERROR(MIN('MP Calculations'!$E$30/I289,1),"-")</f>
        <v>-</v>
      </c>
      <c r="K289" s="12"/>
      <c r="L289" s="159"/>
      <c r="M289" s="159"/>
      <c r="N289" s="159"/>
      <c r="O289" s="185" t="str">
        <f t="shared" si="13"/>
        <v>-</v>
      </c>
      <c r="P289" s="215" t="str">
        <f t="shared" si="15"/>
        <v>-</v>
      </c>
      <c r="Q289" s="215" cm="1">
        <f t="array" ref="Q289">IF(P289="-",0,P289/(1+'General inputs'!$H$32)^IFERROR(INDEX('MP Calculations'!$C$40:$C$130,MATCH(F289,'MP Calculations'!$D$40:$D$130,0),0),-1))</f>
        <v>0</v>
      </c>
    </row>
    <row r="290" spans="3:17" x14ac:dyDescent="0.2">
      <c r="C290" s="159"/>
      <c r="D290" s="165"/>
      <c r="E290" s="161"/>
      <c r="F290" s="172" t="str">
        <f t="shared" si="14"/>
        <v>-</v>
      </c>
      <c r="G290" s="68"/>
      <c r="H290" s="167"/>
      <c r="I290" s="173"/>
      <c r="J290" s="168" t="str">
        <f>IFERROR(MIN('MP Calculations'!$E$30/I290,1),"-")</f>
        <v>-</v>
      </c>
      <c r="K290" s="12"/>
      <c r="L290" s="159"/>
      <c r="M290" s="159"/>
      <c r="N290" s="159"/>
      <c r="O290" s="185" t="str">
        <f t="shared" si="13"/>
        <v>-</v>
      </c>
      <c r="P290" s="215" t="str">
        <f t="shared" si="15"/>
        <v>-</v>
      </c>
      <c r="Q290" s="215" cm="1">
        <f t="array" ref="Q290">IF(P290="-",0,P290/(1+'General inputs'!$H$32)^IFERROR(INDEX('MP Calculations'!$C$40:$C$130,MATCH(F290,'MP Calculations'!$D$40:$D$130,0),0),-1))</f>
        <v>0</v>
      </c>
    </row>
    <row r="291" spans="3:17" x14ac:dyDescent="0.2">
      <c r="C291" s="159"/>
      <c r="D291" s="165"/>
      <c r="E291" s="161"/>
      <c r="F291" s="172" t="str">
        <f t="shared" si="14"/>
        <v>-</v>
      </c>
      <c r="G291" s="68"/>
      <c r="H291" s="167"/>
      <c r="I291" s="173"/>
      <c r="J291" s="168" t="str">
        <f>IFERROR(MIN('MP Calculations'!$E$30/I291,1),"-")</f>
        <v>-</v>
      </c>
      <c r="K291" s="12"/>
      <c r="L291" s="159"/>
      <c r="M291" s="159"/>
      <c r="N291" s="159"/>
      <c r="O291" s="185" t="str">
        <f t="shared" si="13"/>
        <v>-</v>
      </c>
      <c r="P291" s="215" t="str">
        <f t="shared" si="15"/>
        <v>-</v>
      </c>
      <c r="Q291" s="215" cm="1">
        <f t="array" ref="Q291">IF(P291="-",0,P291/(1+'General inputs'!$H$32)^IFERROR(INDEX('MP Calculations'!$C$40:$C$130,MATCH(F291,'MP Calculations'!$D$40:$D$130,0),0),-1))</f>
        <v>0</v>
      </c>
    </row>
    <row r="292" spans="3:17" x14ac:dyDescent="0.2">
      <c r="C292" s="159"/>
      <c r="D292" s="165"/>
      <c r="E292" s="161"/>
      <c r="F292" s="172" t="str">
        <f t="shared" si="14"/>
        <v>-</v>
      </c>
      <c r="G292" s="68"/>
      <c r="H292" s="167"/>
      <c r="I292" s="173"/>
      <c r="J292" s="168" t="str">
        <f>IFERROR(MIN('MP Calculations'!$E$30/I292,1),"-")</f>
        <v>-</v>
      </c>
      <c r="K292" s="12"/>
      <c r="L292" s="159"/>
      <c r="M292" s="159"/>
      <c r="N292" s="159"/>
      <c r="O292" s="185" t="str">
        <f t="shared" si="13"/>
        <v>-</v>
      </c>
      <c r="P292" s="215" t="str">
        <f t="shared" si="15"/>
        <v>-</v>
      </c>
      <c r="Q292" s="215" cm="1">
        <f t="array" ref="Q292">IF(P292="-",0,P292/(1+'General inputs'!$H$32)^IFERROR(INDEX('MP Calculations'!$C$40:$C$130,MATCH(F292,'MP Calculations'!$D$40:$D$130,0),0),-1))</f>
        <v>0</v>
      </c>
    </row>
    <row r="293" spans="3:17" x14ac:dyDescent="0.2">
      <c r="C293" s="159"/>
      <c r="D293" s="165"/>
      <c r="E293" s="161"/>
      <c r="F293" s="172" t="str">
        <f t="shared" si="14"/>
        <v>-</v>
      </c>
      <c r="G293" s="68"/>
      <c r="H293" s="167"/>
      <c r="I293" s="173"/>
      <c r="J293" s="168" t="str">
        <f>IFERROR(MIN('MP Calculations'!$E$30/I293,1),"-")</f>
        <v>-</v>
      </c>
      <c r="K293" s="12"/>
      <c r="L293" s="159"/>
      <c r="M293" s="159"/>
      <c r="N293" s="159"/>
      <c r="O293" s="185" t="str">
        <f t="shared" si="13"/>
        <v>-</v>
      </c>
      <c r="P293" s="215" t="str">
        <f t="shared" si="15"/>
        <v>-</v>
      </c>
      <c r="Q293" s="215" cm="1">
        <f t="array" ref="Q293">IF(P293="-",0,P293/(1+'General inputs'!$H$32)^IFERROR(INDEX('MP Calculations'!$C$40:$C$130,MATCH(F293,'MP Calculations'!$D$40:$D$130,0),0),-1))</f>
        <v>0</v>
      </c>
    </row>
    <row r="294" spans="3:17" x14ac:dyDescent="0.2">
      <c r="C294" s="159"/>
      <c r="D294" s="165"/>
      <c r="E294" s="161"/>
      <c r="F294" s="172" t="str">
        <f t="shared" si="14"/>
        <v>-</v>
      </c>
      <c r="G294" s="68"/>
      <c r="H294" s="167"/>
      <c r="I294" s="173"/>
      <c r="J294" s="168" t="str">
        <f>IFERROR(MIN('MP Calculations'!$E$30/I294,1),"-")</f>
        <v>-</v>
      </c>
      <c r="K294" s="12"/>
      <c r="L294" s="159"/>
      <c r="M294" s="159"/>
      <c r="N294" s="159"/>
      <c r="O294" s="185" t="str">
        <f t="shared" si="13"/>
        <v>-</v>
      </c>
      <c r="P294" s="215" t="str">
        <f t="shared" si="15"/>
        <v>-</v>
      </c>
      <c r="Q294" s="215" cm="1">
        <f t="array" ref="Q294">IF(P294="-",0,P294/(1+'General inputs'!$H$32)^IFERROR(INDEX('MP Calculations'!$C$40:$C$130,MATCH(F294,'MP Calculations'!$D$40:$D$130,0),0),-1))</f>
        <v>0</v>
      </c>
    </row>
    <row r="295" spans="3:17" x14ac:dyDescent="0.2">
      <c r="C295" s="159"/>
      <c r="D295" s="165"/>
      <c r="E295" s="161"/>
      <c r="F295" s="172" t="str">
        <f t="shared" si="14"/>
        <v>-</v>
      </c>
      <c r="G295" s="68"/>
      <c r="H295" s="167"/>
      <c r="I295" s="173"/>
      <c r="J295" s="168" t="str">
        <f>IFERROR(MIN('MP Calculations'!$E$30/I295,1),"-")</f>
        <v>-</v>
      </c>
      <c r="K295" s="12"/>
      <c r="L295" s="159"/>
      <c r="M295" s="159"/>
      <c r="N295" s="159"/>
      <c r="O295" s="185" t="str">
        <f t="shared" si="13"/>
        <v>-</v>
      </c>
      <c r="P295" s="215" t="str">
        <f t="shared" si="15"/>
        <v>-</v>
      </c>
      <c r="Q295" s="215" cm="1">
        <f t="array" ref="Q295">IF(P295="-",0,P295/(1+'General inputs'!$H$32)^IFERROR(INDEX('MP Calculations'!$C$40:$C$130,MATCH(F295,'MP Calculations'!$D$40:$D$130,0),0),-1))</f>
        <v>0</v>
      </c>
    </row>
    <row r="296" spans="3:17" x14ac:dyDescent="0.2">
      <c r="C296" s="159"/>
      <c r="D296" s="165"/>
      <c r="E296" s="161"/>
      <c r="F296" s="172" t="str">
        <f t="shared" si="14"/>
        <v>-</v>
      </c>
      <c r="G296" s="68"/>
      <c r="H296" s="167"/>
      <c r="I296" s="173"/>
      <c r="J296" s="168" t="str">
        <f>IFERROR(MIN('MP Calculations'!$E$30/I296,1),"-")</f>
        <v>-</v>
      </c>
      <c r="K296" s="12"/>
      <c r="L296" s="159"/>
      <c r="M296" s="159"/>
      <c r="N296" s="159"/>
      <c r="O296" s="185" t="str">
        <f t="shared" si="13"/>
        <v>-</v>
      </c>
      <c r="P296" s="215" t="str">
        <f t="shared" si="15"/>
        <v>-</v>
      </c>
      <c r="Q296" s="215" cm="1">
        <f t="array" ref="Q296">IF(P296="-",0,P296/(1+'General inputs'!$H$32)^IFERROR(INDEX('MP Calculations'!$C$40:$C$130,MATCH(F296,'MP Calculations'!$D$40:$D$130,0),0),-1))</f>
        <v>0</v>
      </c>
    </row>
    <row r="297" spans="3:17" x14ac:dyDescent="0.2">
      <c r="C297" s="159"/>
      <c r="D297" s="165"/>
      <c r="E297" s="161"/>
      <c r="F297" s="172" t="str">
        <f t="shared" si="14"/>
        <v>-</v>
      </c>
      <c r="G297" s="68"/>
      <c r="H297" s="167"/>
      <c r="I297" s="173"/>
      <c r="J297" s="168" t="str">
        <f>IFERROR(MIN('MP Calculations'!$E$30/I297,1),"-")</f>
        <v>-</v>
      </c>
      <c r="K297" s="12"/>
      <c r="L297" s="159"/>
      <c r="M297" s="159"/>
      <c r="N297" s="159"/>
      <c r="O297" s="185" t="str">
        <f t="shared" si="13"/>
        <v>-</v>
      </c>
      <c r="P297" s="215" t="str">
        <f t="shared" si="15"/>
        <v>-</v>
      </c>
      <c r="Q297" s="215" cm="1">
        <f t="array" ref="Q297">IF(P297="-",0,P297/(1+'General inputs'!$H$32)^IFERROR(INDEX('MP Calculations'!$C$40:$C$130,MATCH(F297,'MP Calculations'!$D$40:$D$130,0),0),-1))</f>
        <v>0</v>
      </c>
    </row>
    <row r="298" spans="3:17" x14ac:dyDescent="0.2">
      <c r="C298" s="159"/>
      <c r="D298" s="165"/>
      <c r="E298" s="161"/>
      <c r="F298" s="172" t="str">
        <f t="shared" si="14"/>
        <v>-</v>
      </c>
      <c r="G298" s="68"/>
      <c r="H298" s="167"/>
      <c r="I298" s="173"/>
      <c r="J298" s="168" t="str">
        <f>IFERROR(MIN('MP Calculations'!$E$30/I298,1),"-")</f>
        <v>-</v>
      </c>
      <c r="K298" s="12"/>
      <c r="L298" s="159"/>
      <c r="M298" s="159"/>
      <c r="N298" s="159"/>
      <c r="O298" s="185" t="str">
        <f t="shared" si="13"/>
        <v>-</v>
      </c>
      <c r="P298" s="215" t="str">
        <f t="shared" si="15"/>
        <v>-</v>
      </c>
      <c r="Q298" s="215" cm="1">
        <f t="array" ref="Q298">IF(P298="-",0,P298/(1+'General inputs'!$H$32)^IFERROR(INDEX('MP Calculations'!$C$40:$C$130,MATCH(F298,'MP Calculations'!$D$40:$D$130,0),0),-1))</f>
        <v>0</v>
      </c>
    </row>
    <row r="299" spans="3:17" x14ac:dyDescent="0.2">
      <c r="C299" s="159"/>
      <c r="D299" s="165"/>
      <c r="E299" s="161"/>
      <c r="F299" s="172" t="str">
        <f t="shared" si="14"/>
        <v>-</v>
      </c>
      <c r="G299" s="68"/>
      <c r="H299" s="167"/>
      <c r="I299" s="173"/>
      <c r="J299" s="168" t="str">
        <f>IFERROR(MIN('MP Calculations'!$E$30/I299,1),"-")</f>
        <v>-</v>
      </c>
      <c r="K299" s="12"/>
      <c r="L299" s="159"/>
      <c r="M299" s="159"/>
      <c r="N299" s="159"/>
      <c r="O299" s="185" t="str">
        <f t="shared" si="13"/>
        <v>-</v>
      </c>
      <c r="P299" s="215" t="str">
        <f t="shared" si="15"/>
        <v>-</v>
      </c>
      <c r="Q299" s="215" cm="1">
        <f t="array" ref="Q299">IF(P299="-",0,P299/(1+'General inputs'!$H$32)^IFERROR(INDEX('MP Calculations'!$C$40:$C$130,MATCH(F299,'MP Calculations'!$D$40:$D$130,0),0),-1))</f>
        <v>0</v>
      </c>
    </row>
    <row r="300" spans="3:17" x14ac:dyDescent="0.2">
      <c r="C300" s="159"/>
      <c r="D300" s="165"/>
      <c r="E300" s="161"/>
      <c r="F300" s="172" t="str">
        <f t="shared" si="14"/>
        <v>-</v>
      </c>
      <c r="G300" s="68"/>
      <c r="H300" s="167"/>
      <c r="I300" s="173"/>
      <c r="J300" s="168" t="str">
        <f>IFERROR(MIN('MP Calculations'!$E$30/I300,1),"-")</f>
        <v>-</v>
      </c>
      <c r="K300" s="12"/>
      <c r="L300" s="159"/>
      <c r="M300" s="159"/>
      <c r="N300" s="159"/>
      <c r="O300" s="185" t="str">
        <f t="shared" si="13"/>
        <v>-</v>
      </c>
      <c r="P300" s="215" t="str">
        <f t="shared" si="15"/>
        <v>-</v>
      </c>
      <c r="Q300" s="215" cm="1">
        <f t="array" ref="Q300">IF(P300="-",0,P300/(1+'General inputs'!$H$32)^IFERROR(INDEX('MP Calculations'!$C$40:$C$130,MATCH(F300,'MP Calculations'!$D$40:$D$130,0),0),-1))</f>
        <v>0</v>
      </c>
    </row>
    <row r="301" spans="3:17" x14ac:dyDescent="0.2">
      <c r="C301" s="159"/>
      <c r="D301" s="165"/>
      <c r="E301" s="161"/>
      <c r="F301" s="172" t="str">
        <f t="shared" si="14"/>
        <v>-</v>
      </c>
      <c r="G301" s="68"/>
      <c r="H301" s="167"/>
      <c r="I301" s="173"/>
      <c r="J301" s="168" t="str">
        <f>IFERROR(MIN('MP Calculations'!$E$30/I301,1),"-")</f>
        <v>-</v>
      </c>
      <c r="K301" s="12"/>
      <c r="L301" s="159"/>
      <c r="M301" s="159"/>
      <c r="N301" s="159"/>
      <c r="O301" s="185" t="str">
        <f t="shared" si="13"/>
        <v>-</v>
      </c>
      <c r="P301" s="215" t="str">
        <f t="shared" si="15"/>
        <v>-</v>
      </c>
      <c r="Q301" s="215" cm="1">
        <f t="array" ref="Q301">IF(P301="-",0,P301/(1+'General inputs'!$H$32)^IFERROR(INDEX('MP Calculations'!$C$40:$C$130,MATCH(F301,'MP Calculations'!$D$40:$D$130,0),0),-1))</f>
        <v>0</v>
      </c>
    </row>
    <row r="302" spans="3:17" x14ac:dyDescent="0.2">
      <c r="C302" s="159"/>
      <c r="D302" s="165"/>
      <c r="E302" s="161"/>
      <c r="F302" s="172" t="str">
        <f t="shared" si="14"/>
        <v>-</v>
      </c>
      <c r="G302" s="68"/>
      <c r="H302" s="167"/>
      <c r="I302" s="173"/>
      <c r="J302" s="168" t="str">
        <f>IFERROR(MIN('MP Calculations'!$E$30/I302,1),"-")</f>
        <v>-</v>
      </c>
      <c r="K302" s="12"/>
      <c r="L302" s="159"/>
      <c r="M302" s="159"/>
      <c r="N302" s="159"/>
      <c r="O302" s="185" t="str">
        <f t="shared" si="13"/>
        <v>-</v>
      </c>
      <c r="P302" s="215" t="str">
        <f t="shared" si="15"/>
        <v>-</v>
      </c>
      <c r="Q302" s="215" cm="1">
        <f t="array" ref="Q302">IF(P302="-",0,P302/(1+'General inputs'!$H$32)^IFERROR(INDEX('MP Calculations'!$C$40:$C$130,MATCH(F302,'MP Calculations'!$D$40:$D$130,0),0),-1))</f>
        <v>0</v>
      </c>
    </row>
    <row r="303" spans="3:17" x14ac:dyDescent="0.2">
      <c r="C303" s="159"/>
      <c r="D303" s="165"/>
      <c r="E303" s="161"/>
      <c r="F303" s="172" t="str">
        <f t="shared" si="14"/>
        <v>-</v>
      </c>
      <c r="G303" s="68"/>
      <c r="H303" s="167"/>
      <c r="I303" s="173"/>
      <c r="J303" s="168" t="str">
        <f>IFERROR(MIN('MP Calculations'!$E$30/I303,1),"-")</f>
        <v>-</v>
      </c>
      <c r="K303" s="12"/>
      <c r="L303" s="159"/>
      <c r="M303" s="159"/>
      <c r="N303" s="159"/>
      <c r="O303" s="185" t="str">
        <f t="shared" si="13"/>
        <v>-</v>
      </c>
      <c r="P303" s="215" t="str">
        <f t="shared" si="15"/>
        <v>-</v>
      </c>
      <c r="Q303" s="215" cm="1">
        <f t="array" ref="Q303">IF(P303="-",0,P303/(1+'General inputs'!$H$32)^IFERROR(INDEX('MP Calculations'!$C$40:$C$130,MATCH(F303,'MP Calculations'!$D$40:$D$130,0),0),-1))</f>
        <v>0</v>
      </c>
    </row>
    <row r="304" spans="3:17" x14ac:dyDescent="0.2">
      <c r="C304" s="159"/>
      <c r="D304" s="165"/>
      <c r="E304" s="161"/>
      <c r="F304" s="172" t="str">
        <f t="shared" si="14"/>
        <v>-</v>
      </c>
      <c r="G304" s="68"/>
      <c r="H304" s="167"/>
      <c r="I304" s="173"/>
      <c r="J304" s="168" t="str">
        <f>IFERROR(MIN('MP Calculations'!$E$30/I304,1),"-")</f>
        <v>-</v>
      </c>
      <c r="K304" s="12"/>
      <c r="L304" s="159"/>
      <c r="M304" s="159"/>
      <c r="N304" s="159"/>
      <c r="O304" s="185" t="str">
        <f t="shared" si="13"/>
        <v>-</v>
      </c>
      <c r="P304" s="215" t="str">
        <f t="shared" si="15"/>
        <v>-</v>
      </c>
      <c r="Q304" s="215" cm="1">
        <f t="array" ref="Q304">IF(P304="-",0,P304/(1+'General inputs'!$H$32)^IFERROR(INDEX('MP Calculations'!$C$40:$C$130,MATCH(F304,'MP Calculations'!$D$40:$D$130,0),0),-1))</f>
        <v>0</v>
      </c>
    </row>
    <row r="305" spans="3:17" x14ac:dyDescent="0.2">
      <c r="C305" s="159"/>
      <c r="D305" s="165"/>
      <c r="E305" s="161"/>
      <c r="F305" s="172" t="str">
        <f t="shared" si="14"/>
        <v>-</v>
      </c>
      <c r="G305" s="68"/>
      <c r="H305" s="167"/>
      <c r="I305" s="173"/>
      <c r="J305" s="168" t="str">
        <f>IFERROR(MIN('MP Calculations'!$E$30/I305,1),"-")</f>
        <v>-</v>
      </c>
      <c r="K305" s="12"/>
      <c r="L305" s="159"/>
      <c r="M305" s="159"/>
      <c r="N305" s="159"/>
      <c r="O305" s="185" t="str">
        <f t="shared" si="13"/>
        <v>-</v>
      </c>
      <c r="P305" s="215" t="str">
        <f t="shared" si="15"/>
        <v>-</v>
      </c>
      <c r="Q305" s="215" cm="1">
        <f t="array" ref="Q305">IF(P305="-",0,P305/(1+'General inputs'!$H$32)^IFERROR(INDEX('MP Calculations'!$C$40:$C$130,MATCH(F305,'MP Calculations'!$D$40:$D$130,0),0),-1))</f>
        <v>0</v>
      </c>
    </row>
    <row r="306" spans="3:17" x14ac:dyDescent="0.2">
      <c r="C306" s="159"/>
      <c r="D306" s="165"/>
      <c r="E306" s="161"/>
      <c r="F306" s="172" t="str">
        <f t="shared" si="14"/>
        <v>-</v>
      </c>
      <c r="G306" s="68"/>
      <c r="H306" s="167"/>
      <c r="I306" s="173"/>
      <c r="J306" s="168" t="str">
        <f>IFERROR(MIN('MP Calculations'!$E$30/I306,1),"-")</f>
        <v>-</v>
      </c>
      <c r="K306" s="12"/>
      <c r="L306" s="159"/>
      <c r="M306" s="159"/>
      <c r="N306" s="159"/>
      <c r="O306" s="185" t="str">
        <f t="shared" si="13"/>
        <v>-</v>
      </c>
      <c r="P306" s="215" t="str">
        <f t="shared" si="15"/>
        <v>-</v>
      </c>
      <c r="Q306" s="215" cm="1">
        <f t="array" ref="Q306">IF(P306="-",0,P306/(1+'General inputs'!$H$32)^IFERROR(INDEX('MP Calculations'!$C$40:$C$130,MATCH(F306,'MP Calculations'!$D$40:$D$130,0),0),-1))</f>
        <v>0</v>
      </c>
    </row>
    <row r="307" spans="3:17" x14ac:dyDescent="0.2">
      <c r="C307" s="159"/>
      <c r="D307" s="165"/>
      <c r="E307" s="161"/>
      <c r="F307" s="172" t="str">
        <f t="shared" si="14"/>
        <v>-</v>
      </c>
      <c r="G307" s="68"/>
      <c r="H307" s="167"/>
      <c r="I307" s="173"/>
      <c r="J307" s="168" t="str">
        <f>IFERROR(MIN('MP Calculations'!$E$30/I307,1),"-")</f>
        <v>-</v>
      </c>
      <c r="K307" s="12"/>
      <c r="L307" s="159"/>
      <c r="M307" s="159"/>
      <c r="N307" s="159"/>
      <c r="O307" s="185" t="str">
        <f t="shared" si="13"/>
        <v>-</v>
      </c>
      <c r="P307" s="215" t="str">
        <f t="shared" si="15"/>
        <v>-</v>
      </c>
      <c r="Q307" s="215" cm="1">
        <f t="array" ref="Q307">IF(P307="-",0,P307/(1+'General inputs'!$H$32)^IFERROR(INDEX('MP Calculations'!$C$40:$C$130,MATCH(F307,'MP Calculations'!$D$40:$D$130,0),0),-1))</f>
        <v>0</v>
      </c>
    </row>
    <row r="308" spans="3:17" x14ac:dyDescent="0.2">
      <c r="C308" s="159"/>
      <c r="D308" s="165"/>
      <c r="E308" s="161"/>
      <c r="F308" s="172" t="str">
        <f t="shared" si="14"/>
        <v>-</v>
      </c>
      <c r="G308" s="68"/>
      <c r="H308" s="167"/>
      <c r="I308" s="173"/>
      <c r="J308" s="168" t="str">
        <f>IFERROR(MIN('MP Calculations'!$E$30/I308,1),"-")</f>
        <v>-</v>
      </c>
      <c r="K308" s="12"/>
      <c r="L308" s="159"/>
      <c r="M308" s="159"/>
      <c r="N308" s="159"/>
      <c r="O308" s="185" t="str">
        <f t="shared" si="13"/>
        <v>-</v>
      </c>
      <c r="P308" s="215" t="str">
        <f t="shared" si="15"/>
        <v>-</v>
      </c>
      <c r="Q308" s="215" cm="1">
        <f t="array" ref="Q308">IF(P308="-",0,P308/(1+'General inputs'!$H$32)^IFERROR(INDEX('MP Calculations'!$C$40:$C$130,MATCH(F308,'MP Calculations'!$D$40:$D$130,0),0),-1))</f>
        <v>0</v>
      </c>
    </row>
    <row r="309" spans="3:17" x14ac:dyDescent="0.2">
      <c r="C309" s="159"/>
      <c r="D309" s="165"/>
      <c r="E309" s="161"/>
      <c r="F309" s="172" t="str">
        <f t="shared" si="14"/>
        <v>-</v>
      </c>
      <c r="G309" s="68"/>
      <c r="H309" s="167"/>
      <c r="I309" s="173"/>
      <c r="J309" s="168" t="str">
        <f>IFERROR(MIN('MP Calculations'!$E$30/I309,1),"-")</f>
        <v>-</v>
      </c>
      <c r="K309" s="12"/>
      <c r="L309" s="159"/>
      <c r="M309" s="159"/>
      <c r="N309" s="159"/>
      <c r="O309" s="185" t="str">
        <f t="shared" si="13"/>
        <v>-</v>
      </c>
      <c r="P309" s="215" t="str">
        <f t="shared" si="15"/>
        <v>-</v>
      </c>
      <c r="Q309" s="215" cm="1">
        <f t="array" ref="Q309">IF(P309="-",0,P309/(1+'General inputs'!$H$32)^IFERROR(INDEX('MP Calculations'!$C$40:$C$130,MATCH(F309,'MP Calculations'!$D$40:$D$130,0),0),-1))</f>
        <v>0</v>
      </c>
    </row>
    <row r="310" spans="3:17" x14ac:dyDescent="0.2">
      <c r="C310" s="159"/>
      <c r="D310" s="165"/>
      <c r="E310" s="161"/>
      <c r="F310" s="172" t="str">
        <f t="shared" si="14"/>
        <v>-</v>
      </c>
      <c r="G310" s="68"/>
      <c r="H310" s="167"/>
      <c r="I310" s="173"/>
      <c r="J310" s="168" t="str">
        <f>IFERROR(MIN('MP Calculations'!$E$30/I310,1),"-")</f>
        <v>-</v>
      </c>
      <c r="K310" s="12"/>
      <c r="L310" s="159"/>
      <c r="M310" s="159"/>
      <c r="N310" s="159"/>
      <c r="O310" s="185" t="str">
        <f t="shared" si="13"/>
        <v>-</v>
      </c>
      <c r="P310" s="215" t="str">
        <f t="shared" si="15"/>
        <v>-</v>
      </c>
      <c r="Q310" s="215" cm="1">
        <f t="array" ref="Q310">IF(P310="-",0,P310/(1+'General inputs'!$H$32)^IFERROR(INDEX('MP Calculations'!$C$40:$C$130,MATCH(F310,'MP Calculations'!$D$40:$D$130,0),0),-1))</f>
        <v>0</v>
      </c>
    </row>
    <row r="311" spans="3:17" x14ac:dyDescent="0.2">
      <c r="C311" s="159"/>
      <c r="D311" s="165"/>
      <c r="E311" s="161"/>
      <c r="F311" s="172" t="str">
        <f t="shared" si="14"/>
        <v>-</v>
      </c>
      <c r="G311" s="68"/>
      <c r="H311" s="167"/>
      <c r="I311" s="173"/>
      <c r="J311" s="168" t="str">
        <f>IFERROR(MIN('MP Calculations'!$E$30/I311,1),"-")</f>
        <v>-</v>
      </c>
      <c r="K311" s="12"/>
      <c r="L311" s="159"/>
      <c r="M311" s="159"/>
      <c r="N311" s="159"/>
      <c r="O311" s="185" t="str">
        <f t="shared" si="13"/>
        <v>-</v>
      </c>
      <c r="P311" s="215" t="str">
        <f t="shared" si="15"/>
        <v>-</v>
      </c>
      <c r="Q311" s="215" cm="1">
        <f t="array" ref="Q311">IF(P311="-",0,P311/(1+'General inputs'!$H$32)^IFERROR(INDEX('MP Calculations'!$C$40:$C$130,MATCH(F311,'MP Calculations'!$D$40:$D$130,0),0),-1))</f>
        <v>0</v>
      </c>
    </row>
    <row r="312" spans="3:17" x14ac:dyDescent="0.2">
      <c r="C312" s="159"/>
      <c r="D312" s="165"/>
      <c r="E312" s="161"/>
      <c r="F312" s="172" t="str">
        <f t="shared" si="14"/>
        <v>-</v>
      </c>
      <c r="G312" s="68"/>
      <c r="H312" s="167"/>
      <c r="I312" s="173"/>
      <c r="J312" s="168" t="str">
        <f>IFERROR(MIN('MP Calculations'!$E$30/I312,1),"-")</f>
        <v>-</v>
      </c>
      <c r="K312" s="12"/>
      <c r="L312" s="159"/>
      <c r="M312" s="159"/>
      <c r="N312" s="159"/>
      <c r="O312" s="185" t="str">
        <f t="shared" si="13"/>
        <v>-</v>
      </c>
      <c r="P312" s="215" t="str">
        <f t="shared" si="15"/>
        <v>-</v>
      </c>
      <c r="Q312" s="215" cm="1">
        <f t="array" ref="Q312">IF(P312="-",0,P312/(1+'General inputs'!$H$32)^IFERROR(INDEX('MP Calculations'!$C$40:$C$130,MATCH(F312,'MP Calculations'!$D$40:$D$130,0),0),-1))</f>
        <v>0</v>
      </c>
    </row>
    <row r="313" spans="3:17" x14ac:dyDescent="0.2">
      <c r="C313" s="159"/>
      <c r="D313" s="165"/>
      <c r="E313" s="161"/>
      <c r="F313" s="172" t="str">
        <f t="shared" si="14"/>
        <v>-</v>
      </c>
      <c r="G313" s="68"/>
      <c r="H313" s="167"/>
      <c r="I313" s="173"/>
      <c r="J313" s="168" t="str">
        <f>IFERROR(MIN('MP Calculations'!$E$30/I313,1),"-")</f>
        <v>-</v>
      </c>
      <c r="K313" s="12"/>
      <c r="L313" s="159"/>
      <c r="M313" s="159"/>
      <c r="N313" s="159"/>
      <c r="O313" s="185" t="str">
        <f t="shared" si="13"/>
        <v>-</v>
      </c>
      <c r="P313" s="215" t="str">
        <f t="shared" si="15"/>
        <v>-</v>
      </c>
      <c r="Q313" s="215" cm="1">
        <f t="array" ref="Q313">IF(P313="-",0,P313/(1+'General inputs'!$H$32)^IFERROR(INDEX('MP Calculations'!$C$40:$C$130,MATCH(F313,'MP Calculations'!$D$40:$D$130,0),0),-1))</f>
        <v>0</v>
      </c>
    </row>
    <row r="314" spans="3:17" x14ac:dyDescent="0.2">
      <c r="C314" s="159"/>
      <c r="D314" s="165"/>
      <c r="E314" s="161"/>
      <c r="F314" s="172" t="str">
        <f t="shared" si="14"/>
        <v>-</v>
      </c>
      <c r="G314" s="68"/>
      <c r="H314" s="167"/>
      <c r="I314" s="173"/>
      <c r="J314" s="168" t="str">
        <f>IFERROR(MIN('MP Calculations'!$E$30/I314,1),"-")</f>
        <v>-</v>
      </c>
      <c r="K314" s="12"/>
      <c r="L314" s="159"/>
      <c r="M314" s="159"/>
      <c r="N314" s="159"/>
      <c r="O314" s="185" t="str">
        <f t="shared" si="13"/>
        <v>-</v>
      </c>
      <c r="P314" s="215" t="str">
        <f t="shared" si="15"/>
        <v>-</v>
      </c>
      <c r="Q314" s="215" cm="1">
        <f t="array" ref="Q314">IF(P314="-",0,P314/(1+'General inputs'!$H$32)^IFERROR(INDEX('MP Calculations'!$C$40:$C$130,MATCH(F314,'MP Calculations'!$D$40:$D$130,0),0),-1))</f>
        <v>0</v>
      </c>
    </row>
    <row r="315" spans="3:17" x14ac:dyDescent="0.2">
      <c r="C315" s="159"/>
      <c r="D315" s="165"/>
      <c r="E315" s="161"/>
      <c r="F315" s="172" t="str">
        <f t="shared" si="14"/>
        <v>-</v>
      </c>
      <c r="G315" s="68"/>
      <c r="H315" s="167"/>
      <c r="I315" s="173"/>
      <c r="J315" s="168" t="str">
        <f>IFERROR(MIN('MP Calculations'!$E$30/I315,1),"-")</f>
        <v>-</v>
      </c>
      <c r="K315" s="12"/>
      <c r="L315" s="159"/>
      <c r="M315" s="159"/>
      <c r="N315" s="159"/>
      <c r="O315" s="185" t="str">
        <f t="shared" si="13"/>
        <v>-</v>
      </c>
      <c r="P315" s="215" t="str">
        <f t="shared" si="15"/>
        <v>-</v>
      </c>
      <c r="Q315" s="215" cm="1">
        <f t="array" ref="Q315">IF(P315="-",0,P315/(1+'General inputs'!$H$32)^IFERROR(INDEX('MP Calculations'!$C$40:$C$130,MATCH(F315,'MP Calculations'!$D$40:$D$130,0),0),-1))</f>
        <v>0</v>
      </c>
    </row>
    <row r="316" spans="3:17" x14ac:dyDescent="0.2">
      <c r="C316" s="159"/>
      <c r="D316" s="165"/>
      <c r="E316" s="161"/>
      <c r="F316" s="172" t="str">
        <f t="shared" si="14"/>
        <v>-</v>
      </c>
      <c r="G316" s="68"/>
      <c r="H316" s="167"/>
      <c r="I316" s="173"/>
      <c r="J316" s="168" t="str">
        <f>IFERROR(MIN('MP Calculations'!$E$30/I316,1),"-")</f>
        <v>-</v>
      </c>
      <c r="K316" s="12"/>
      <c r="L316" s="159"/>
      <c r="M316" s="159"/>
      <c r="N316" s="159"/>
      <c r="O316" s="185" t="str">
        <f t="shared" si="13"/>
        <v>-</v>
      </c>
      <c r="P316" s="215" t="str">
        <f t="shared" si="15"/>
        <v>-</v>
      </c>
      <c r="Q316" s="215" cm="1">
        <f t="array" ref="Q316">IF(P316="-",0,P316/(1+'General inputs'!$H$32)^IFERROR(INDEX('MP Calculations'!$C$40:$C$130,MATCH(F316,'MP Calculations'!$D$40:$D$130,0),0),-1))</f>
        <v>0</v>
      </c>
    </row>
    <row r="317" spans="3:17" x14ac:dyDescent="0.2">
      <c r="C317" s="159"/>
      <c r="D317" s="165"/>
      <c r="E317" s="161"/>
      <c r="F317" s="172" t="str">
        <f t="shared" si="14"/>
        <v>-</v>
      </c>
      <c r="G317" s="68"/>
      <c r="H317" s="167"/>
      <c r="I317" s="173"/>
      <c r="J317" s="168" t="str">
        <f>IFERROR(MIN('MP Calculations'!$E$30/I317,1),"-")</f>
        <v>-</v>
      </c>
      <c r="K317" s="12"/>
      <c r="L317" s="159"/>
      <c r="M317" s="159"/>
      <c r="N317" s="159"/>
      <c r="O317" s="185" t="str">
        <f t="shared" si="13"/>
        <v>-</v>
      </c>
      <c r="P317" s="215" t="str">
        <f t="shared" si="15"/>
        <v>-</v>
      </c>
      <c r="Q317" s="215" cm="1">
        <f t="array" ref="Q317">IF(P317="-",0,P317/(1+'General inputs'!$H$32)^IFERROR(INDEX('MP Calculations'!$C$40:$C$130,MATCH(F317,'MP Calculations'!$D$40:$D$130,0),0),-1))</f>
        <v>0</v>
      </c>
    </row>
    <row r="318" spans="3:17" x14ac:dyDescent="0.2">
      <c r="C318" s="159"/>
      <c r="D318" s="165"/>
      <c r="E318" s="161"/>
      <c r="F318" s="172" t="str">
        <f t="shared" si="14"/>
        <v>-</v>
      </c>
      <c r="G318" s="68"/>
      <c r="H318" s="167"/>
      <c r="I318" s="173"/>
      <c r="J318" s="168" t="str">
        <f>IFERROR(MIN('MP Calculations'!$E$30/I318,1),"-")</f>
        <v>-</v>
      </c>
      <c r="K318" s="12"/>
      <c r="L318" s="159"/>
      <c r="M318" s="159"/>
      <c r="N318" s="159"/>
      <c r="O318" s="185" t="str">
        <f t="shared" si="13"/>
        <v>-</v>
      </c>
      <c r="P318" s="215" t="str">
        <f t="shared" si="15"/>
        <v>-</v>
      </c>
      <c r="Q318" s="215" cm="1">
        <f t="array" ref="Q318">IF(P318="-",0,P318/(1+'General inputs'!$H$32)^IFERROR(INDEX('MP Calculations'!$C$40:$C$130,MATCH(F318,'MP Calculations'!$D$40:$D$130,0),0),-1))</f>
        <v>0</v>
      </c>
    </row>
    <row r="319" spans="3:17" x14ac:dyDescent="0.2">
      <c r="C319" s="159"/>
      <c r="D319" s="165"/>
      <c r="E319" s="161"/>
      <c r="F319" s="172" t="str">
        <f t="shared" si="14"/>
        <v>-</v>
      </c>
      <c r="G319" s="68"/>
      <c r="H319" s="167"/>
      <c r="I319" s="173"/>
      <c r="J319" s="168" t="str">
        <f>IFERROR(MIN('MP Calculations'!$E$30/I319,1),"-")</f>
        <v>-</v>
      </c>
      <c r="K319" s="12"/>
      <c r="L319" s="159"/>
      <c r="M319" s="159"/>
      <c r="N319" s="159"/>
      <c r="O319" s="185" t="str">
        <f t="shared" si="13"/>
        <v>-</v>
      </c>
      <c r="P319" s="215" t="str">
        <f t="shared" si="15"/>
        <v>-</v>
      </c>
      <c r="Q319" s="215" cm="1">
        <f t="array" ref="Q319">IF(P319="-",0,P319/(1+'General inputs'!$H$32)^IFERROR(INDEX('MP Calculations'!$C$40:$C$130,MATCH(F319,'MP Calculations'!$D$40:$D$130,0),0),-1))</f>
        <v>0</v>
      </c>
    </row>
    <row r="320" spans="3:17" x14ac:dyDescent="0.2">
      <c r="C320" s="159"/>
      <c r="D320" s="165"/>
      <c r="E320" s="161"/>
      <c r="F320" s="172" t="str">
        <f t="shared" si="14"/>
        <v>-</v>
      </c>
      <c r="G320" s="68"/>
      <c r="H320" s="167"/>
      <c r="I320" s="173"/>
      <c r="J320" s="168" t="str">
        <f>IFERROR(MIN('MP Calculations'!$E$30/I320,1),"-")</f>
        <v>-</v>
      </c>
      <c r="K320" s="12"/>
      <c r="L320" s="159"/>
      <c r="M320" s="159"/>
      <c r="N320" s="159"/>
      <c r="O320" s="185" t="str">
        <f t="shared" si="13"/>
        <v>-</v>
      </c>
      <c r="P320" s="215" t="str">
        <f t="shared" si="15"/>
        <v>-</v>
      </c>
      <c r="Q320" s="215" cm="1">
        <f t="array" ref="Q320">IF(P320="-",0,P320/(1+'General inputs'!$H$32)^IFERROR(INDEX('MP Calculations'!$C$40:$C$130,MATCH(F320,'MP Calculations'!$D$40:$D$130,0),0),-1))</f>
        <v>0</v>
      </c>
    </row>
    <row r="321" spans="3:17" x14ac:dyDescent="0.2">
      <c r="C321" s="159"/>
      <c r="D321" s="165"/>
      <c r="E321" s="161"/>
      <c r="F321" s="172" t="str">
        <f t="shared" si="14"/>
        <v>-</v>
      </c>
      <c r="G321" s="68"/>
      <c r="H321" s="167"/>
      <c r="I321" s="173"/>
      <c r="J321" s="168" t="str">
        <f>IFERROR(MIN('MP Calculations'!$E$30/I321,1),"-")</f>
        <v>-</v>
      </c>
      <c r="K321" s="12"/>
      <c r="L321" s="159"/>
      <c r="M321" s="159"/>
      <c r="N321" s="159"/>
      <c r="O321" s="185" t="str">
        <f t="shared" ref="O321:O384" si="16">IF(N321="","-",L321*N321)</f>
        <v>-</v>
      </c>
      <c r="P321" s="215" t="str">
        <f t="shared" si="15"/>
        <v>-</v>
      </c>
      <c r="Q321" s="215" cm="1">
        <f t="array" ref="Q321">IF(P321="-",0,P321/(1+'General inputs'!$H$32)^IFERROR(INDEX('MP Calculations'!$C$40:$C$130,MATCH(F321,'MP Calculations'!$D$40:$D$130,0),0),-1))</f>
        <v>0</v>
      </c>
    </row>
    <row r="322" spans="3:17" x14ac:dyDescent="0.2">
      <c r="C322" s="159"/>
      <c r="D322" s="165"/>
      <c r="E322" s="161"/>
      <c r="F322" s="172" t="str">
        <f t="shared" si="14"/>
        <v>-</v>
      </c>
      <c r="G322" s="68"/>
      <c r="H322" s="167"/>
      <c r="I322" s="173"/>
      <c r="J322" s="168" t="str">
        <f>IFERROR(MIN('MP Calculations'!$E$30/I322,1),"-")</f>
        <v>-</v>
      </c>
      <c r="K322" s="12"/>
      <c r="L322" s="159"/>
      <c r="M322" s="159"/>
      <c r="N322" s="159"/>
      <c r="O322" s="185" t="str">
        <f t="shared" si="16"/>
        <v>-</v>
      </c>
      <c r="P322" s="215" t="str">
        <f t="shared" si="15"/>
        <v>-</v>
      </c>
      <c r="Q322" s="215" cm="1">
        <f t="array" ref="Q322">IF(P322="-",0,P322/(1+'General inputs'!$H$32)^IFERROR(INDEX('MP Calculations'!$C$40:$C$130,MATCH(F322,'MP Calculations'!$D$40:$D$130,0),0),-1))</f>
        <v>0</v>
      </c>
    </row>
    <row r="323" spans="3:17" x14ac:dyDescent="0.2">
      <c r="C323" s="159"/>
      <c r="D323" s="165"/>
      <c r="E323" s="161"/>
      <c r="F323" s="172" t="str">
        <f t="shared" si="14"/>
        <v>-</v>
      </c>
      <c r="G323" s="68"/>
      <c r="H323" s="167"/>
      <c r="I323" s="173"/>
      <c r="J323" s="168" t="str">
        <f>IFERROR(MIN('MP Calculations'!$E$30/I323,1),"-")</f>
        <v>-</v>
      </c>
      <c r="K323" s="12"/>
      <c r="L323" s="159"/>
      <c r="M323" s="159"/>
      <c r="N323" s="159"/>
      <c r="O323" s="185" t="str">
        <f t="shared" si="16"/>
        <v>-</v>
      </c>
      <c r="P323" s="215" t="str">
        <f t="shared" si="15"/>
        <v>-</v>
      </c>
      <c r="Q323" s="215" cm="1">
        <f t="array" ref="Q323">IF(P323="-",0,P323/(1+'General inputs'!$H$32)^IFERROR(INDEX('MP Calculations'!$C$40:$C$130,MATCH(F323,'MP Calculations'!$D$40:$D$130,0),0),-1))</f>
        <v>0</v>
      </c>
    </row>
    <row r="324" spans="3:17" x14ac:dyDescent="0.2">
      <c r="C324" s="159"/>
      <c r="D324" s="165"/>
      <c r="E324" s="161"/>
      <c r="F324" s="172" t="str">
        <f t="shared" si="14"/>
        <v>-</v>
      </c>
      <c r="G324" s="68"/>
      <c r="H324" s="167"/>
      <c r="I324" s="173"/>
      <c r="J324" s="168" t="str">
        <f>IFERROR(MIN('MP Calculations'!$E$30/I324,1),"-")</f>
        <v>-</v>
      </c>
      <c r="K324" s="12"/>
      <c r="L324" s="159"/>
      <c r="M324" s="159"/>
      <c r="N324" s="159"/>
      <c r="O324" s="185" t="str">
        <f t="shared" si="16"/>
        <v>-</v>
      </c>
      <c r="P324" s="215" t="str">
        <f t="shared" si="15"/>
        <v>-</v>
      </c>
      <c r="Q324" s="215" cm="1">
        <f t="array" ref="Q324">IF(P324="-",0,P324/(1+'General inputs'!$H$32)^IFERROR(INDEX('MP Calculations'!$C$40:$C$130,MATCH(F324,'MP Calculations'!$D$40:$D$130,0),0),-1))</f>
        <v>0</v>
      </c>
    </row>
    <row r="325" spans="3:17" x14ac:dyDescent="0.2">
      <c r="C325" s="159"/>
      <c r="D325" s="165"/>
      <c r="E325" s="161"/>
      <c r="F325" s="172" t="str">
        <f t="shared" si="14"/>
        <v>-</v>
      </c>
      <c r="G325" s="68"/>
      <c r="H325" s="167"/>
      <c r="I325" s="173"/>
      <c r="J325" s="168" t="str">
        <f>IFERROR(MIN('MP Calculations'!$E$30/I325,1),"-")</f>
        <v>-</v>
      </c>
      <c r="K325" s="12"/>
      <c r="L325" s="159"/>
      <c r="M325" s="159"/>
      <c r="N325" s="159"/>
      <c r="O325" s="185" t="str">
        <f t="shared" si="16"/>
        <v>-</v>
      </c>
      <c r="P325" s="215" t="str">
        <f t="shared" si="15"/>
        <v>-</v>
      </c>
      <c r="Q325" s="215" cm="1">
        <f t="array" ref="Q325">IF(P325="-",0,P325/(1+'General inputs'!$H$32)^IFERROR(INDEX('MP Calculations'!$C$40:$C$130,MATCH(F325,'MP Calculations'!$D$40:$D$130,0),0),-1))</f>
        <v>0</v>
      </c>
    </row>
    <row r="326" spans="3:17" x14ac:dyDescent="0.2">
      <c r="C326" s="159"/>
      <c r="D326" s="165"/>
      <c r="E326" s="161"/>
      <c r="F326" s="172" t="str">
        <f t="shared" si="14"/>
        <v>-</v>
      </c>
      <c r="G326" s="68"/>
      <c r="H326" s="167"/>
      <c r="I326" s="173"/>
      <c r="J326" s="168" t="str">
        <f>IFERROR(MIN('MP Calculations'!$E$30/I326,1),"-")</f>
        <v>-</v>
      </c>
      <c r="K326" s="12"/>
      <c r="L326" s="159"/>
      <c r="M326" s="159"/>
      <c r="N326" s="159"/>
      <c r="O326" s="185" t="str">
        <f t="shared" si="16"/>
        <v>-</v>
      </c>
      <c r="P326" s="215" t="str">
        <f t="shared" si="15"/>
        <v>-</v>
      </c>
      <c r="Q326" s="215" cm="1">
        <f t="array" ref="Q326">IF(P326="-",0,P326/(1+'General inputs'!$H$32)^IFERROR(INDEX('MP Calculations'!$C$40:$C$130,MATCH(F326,'MP Calculations'!$D$40:$D$130,0),0),-1))</f>
        <v>0</v>
      </c>
    </row>
    <row r="327" spans="3:17" x14ac:dyDescent="0.2">
      <c r="C327" s="159"/>
      <c r="D327" s="165"/>
      <c r="E327" s="161"/>
      <c r="F327" s="172" t="str">
        <f t="shared" si="14"/>
        <v>-</v>
      </c>
      <c r="G327" s="68"/>
      <c r="H327" s="167"/>
      <c r="I327" s="173"/>
      <c r="J327" s="168" t="str">
        <f>IFERROR(MIN('MP Calculations'!$E$30/I327,1),"-")</f>
        <v>-</v>
      </c>
      <c r="K327" s="12"/>
      <c r="L327" s="159"/>
      <c r="M327" s="159"/>
      <c r="N327" s="159"/>
      <c r="O327" s="185" t="str">
        <f t="shared" si="16"/>
        <v>-</v>
      </c>
      <c r="P327" s="215" t="str">
        <f t="shared" si="15"/>
        <v>-</v>
      </c>
      <c r="Q327" s="215" cm="1">
        <f t="array" ref="Q327">IF(P327="-",0,P327/(1+'General inputs'!$H$32)^IFERROR(INDEX('MP Calculations'!$C$40:$C$130,MATCH(F327,'MP Calculations'!$D$40:$D$130,0),0),-1))</f>
        <v>0</v>
      </c>
    </row>
    <row r="328" spans="3:17" x14ac:dyDescent="0.2">
      <c r="C328" s="159"/>
      <c r="D328" s="165"/>
      <c r="E328" s="161"/>
      <c r="F328" s="172" t="str">
        <f t="shared" si="14"/>
        <v>-</v>
      </c>
      <c r="G328" s="68"/>
      <c r="H328" s="167"/>
      <c r="I328" s="173"/>
      <c r="J328" s="168" t="str">
        <f>IFERROR(MIN('MP Calculations'!$E$30/I328,1),"-")</f>
        <v>-</v>
      </c>
      <c r="K328" s="12"/>
      <c r="L328" s="159"/>
      <c r="M328" s="159"/>
      <c r="N328" s="159"/>
      <c r="O328" s="185" t="str">
        <f t="shared" si="16"/>
        <v>-</v>
      </c>
      <c r="P328" s="215" t="str">
        <f t="shared" si="15"/>
        <v>-</v>
      </c>
      <c r="Q328" s="215" cm="1">
        <f t="array" ref="Q328">IF(P328="-",0,P328/(1+'General inputs'!$H$32)^IFERROR(INDEX('MP Calculations'!$C$40:$C$130,MATCH(F328,'MP Calculations'!$D$40:$D$130,0),0),-1))</f>
        <v>0</v>
      </c>
    </row>
    <row r="329" spans="3:17" x14ac:dyDescent="0.2">
      <c r="C329" s="159"/>
      <c r="D329" s="165"/>
      <c r="E329" s="161"/>
      <c r="F329" s="172" t="str">
        <f t="shared" si="14"/>
        <v>-</v>
      </c>
      <c r="G329" s="68"/>
      <c r="H329" s="167"/>
      <c r="I329" s="173"/>
      <c r="J329" s="168" t="str">
        <f>IFERROR(MIN('MP Calculations'!$E$30/I329,1),"-")</f>
        <v>-</v>
      </c>
      <c r="K329" s="12"/>
      <c r="L329" s="159"/>
      <c r="M329" s="159"/>
      <c r="N329" s="159"/>
      <c r="O329" s="185" t="str">
        <f t="shared" si="16"/>
        <v>-</v>
      </c>
      <c r="P329" s="215" t="str">
        <f t="shared" si="15"/>
        <v>-</v>
      </c>
      <c r="Q329" s="215" cm="1">
        <f t="array" ref="Q329">IF(P329="-",0,P329/(1+'General inputs'!$H$32)^IFERROR(INDEX('MP Calculations'!$C$40:$C$130,MATCH(F329,'MP Calculations'!$D$40:$D$130,0),0),-1))</f>
        <v>0</v>
      </c>
    </row>
    <row r="330" spans="3:17" x14ac:dyDescent="0.2">
      <c r="C330" s="159"/>
      <c r="D330" s="165"/>
      <c r="E330" s="161"/>
      <c r="F330" s="172" t="str">
        <f t="shared" si="14"/>
        <v>-</v>
      </c>
      <c r="G330" s="68"/>
      <c r="H330" s="167"/>
      <c r="I330" s="173"/>
      <c r="J330" s="168" t="str">
        <f>IFERROR(MIN('MP Calculations'!$E$30/I330,1),"-")</f>
        <v>-</v>
      </c>
      <c r="K330" s="12"/>
      <c r="L330" s="159"/>
      <c r="M330" s="159"/>
      <c r="N330" s="159"/>
      <c r="O330" s="185" t="str">
        <f t="shared" si="16"/>
        <v>-</v>
      </c>
      <c r="P330" s="215" t="str">
        <f t="shared" si="15"/>
        <v>-</v>
      </c>
      <c r="Q330" s="215" cm="1">
        <f t="array" ref="Q330">IF(P330="-",0,P330/(1+'General inputs'!$H$32)^IFERROR(INDEX('MP Calculations'!$C$40:$C$130,MATCH(F330,'MP Calculations'!$D$40:$D$130,0),0),-1))</f>
        <v>0</v>
      </c>
    </row>
    <row r="331" spans="3:17" x14ac:dyDescent="0.2">
      <c r="C331" s="159"/>
      <c r="D331" s="165"/>
      <c r="E331" s="161"/>
      <c r="F331" s="172" t="str">
        <f t="shared" si="14"/>
        <v>-</v>
      </c>
      <c r="G331" s="68"/>
      <c r="H331" s="167"/>
      <c r="I331" s="173"/>
      <c r="J331" s="168" t="str">
        <f>IFERROR(MIN('MP Calculations'!$E$30/I331,1),"-")</f>
        <v>-</v>
      </c>
      <c r="K331" s="12"/>
      <c r="L331" s="159"/>
      <c r="M331" s="159"/>
      <c r="N331" s="159"/>
      <c r="O331" s="185" t="str">
        <f t="shared" si="16"/>
        <v>-</v>
      </c>
      <c r="P331" s="215" t="str">
        <f t="shared" si="15"/>
        <v>-</v>
      </c>
      <c r="Q331" s="215" cm="1">
        <f t="array" ref="Q331">IF(P331="-",0,P331/(1+'General inputs'!$H$32)^IFERROR(INDEX('MP Calculations'!$C$40:$C$130,MATCH(F331,'MP Calculations'!$D$40:$D$130,0),0),-1))</f>
        <v>0</v>
      </c>
    </row>
    <row r="332" spans="3:17" x14ac:dyDescent="0.2">
      <c r="C332" s="159"/>
      <c r="D332" s="165"/>
      <c r="E332" s="161"/>
      <c r="F332" s="172" t="str">
        <f t="shared" si="14"/>
        <v>-</v>
      </c>
      <c r="G332" s="68"/>
      <c r="H332" s="167"/>
      <c r="I332" s="173"/>
      <c r="J332" s="168" t="str">
        <f>IFERROR(MIN('MP Calculations'!$E$30/I332,1),"-")</f>
        <v>-</v>
      </c>
      <c r="K332" s="12"/>
      <c r="L332" s="159"/>
      <c r="M332" s="159"/>
      <c r="N332" s="159"/>
      <c r="O332" s="185" t="str">
        <f t="shared" si="16"/>
        <v>-</v>
      </c>
      <c r="P332" s="215" t="str">
        <f t="shared" si="15"/>
        <v>-</v>
      </c>
      <c r="Q332" s="215" cm="1">
        <f t="array" ref="Q332">IF(P332="-",0,P332/(1+'General inputs'!$H$32)^IFERROR(INDEX('MP Calculations'!$C$40:$C$130,MATCH(F332,'MP Calculations'!$D$40:$D$130,0),0),-1))</f>
        <v>0</v>
      </c>
    </row>
    <row r="333" spans="3:17" x14ac:dyDescent="0.2">
      <c r="C333" s="159"/>
      <c r="D333" s="165"/>
      <c r="E333" s="161"/>
      <c r="F333" s="172" t="str">
        <f t="shared" si="14"/>
        <v>-</v>
      </c>
      <c r="G333" s="68"/>
      <c r="H333" s="167"/>
      <c r="I333" s="173"/>
      <c r="J333" s="168" t="str">
        <f>IFERROR(MIN('MP Calculations'!$E$30/I333,1),"-")</f>
        <v>-</v>
      </c>
      <c r="K333" s="12"/>
      <c r="L333" s="159"/>
      <c r="M333" s="159"/>
      <c r="N333" s="159"/>
      <c r="O333" s="185" t="str">
        <f t="shared" si="16"/>
        <v>-</v>
      </c>
      <c r="P333" s="215" t="str">
        <f t="shared" si="15"/>
        <v>-</v>
      </c>
      <c r="Q333" s="215" cm="1">
        <f t="array" ref="Q333">IF(P333="-",0,P333/(1+'General inputs'!$H$32)^IFERROR(INDEX('MP Calculations'!$C$40:$C$130,MATCH(F333,'MP Calculations'!$D$40:$D$130,0),0),-1))</f>
        <v>0</v>
      </c>
    </row>
    <row r="334" spans="3:17" x14ac:dyDescent="0.2">
      <c r="C334" s="159"/>
      <c r="D334" s="165"/>
      <c r="E334" s="161"/>
      <c r="F334" s="172" t="str">
        <f t="shared" si="14"/>
        <v>-</v>
      </c>
      <c r="G334" s="68"/>
      <c r="H334" s="167"/>
      <c r="I334" s="173"/>
      <c r="J334" s="168" t="str">
        <f>IFERROR(MIN('MP Calculations'!$E$30/I334,1),"-")</f>
        <v>-</v>
      </c>
      <c r="K334" s="12"/>
      <c r="L334" s="159"/>
      <c r="M334" s="159"/>
      <c r="N334" s="159"/>
      <c r="O334" s="185" t="str">
        <f t="shared" si="16"/>
        <v>-</v>
      </c>
      <c r="P334" s="215" t="str">
        <f t="shared" si="15"/>
        <v>-</v>
      </c>
      <c r="Q334" s="215" cm="1">
        <f t="array" ref="Q334">IF(P334="-",0,P334/(1+'General inputs'!$H$32)^IFERROR(INDEX('MP Calculations'!$C$40:$C$130,MATCH(F334,'MP Calculations'!$D$40:$D$130,0),0),-1))</f>
        <v>0</v>
      </c>
    </row>
    <row r="335" spans="3:17" x14ac:dyDescent="0.2">
      <c r="C335" s="159"/>
      <c r="D335" s="165"/>
      <c r="E335" s="161"/>
      <c r="F335" s="172" t="str">
        <f t="shared" si="14"/>
        <v>-</v>
      </c>
      <c r="G335" s="68"/>
      <c r="H335" s="167"/>
      <c r="I335" s="173"/>
      <c r="J335" s="168" t="str">
        <f>IFERROR(MIN('MP Calculations'!$E$30/I335,1),"-")</f>
        <v>-</v>
      </c>
      <c r="K335" s="12"/>
      <c r="L335" s="159"/>
      <c r="M335" s="159"/>
      <c r="N335" s="159"/>
      <c r="O335" s="185" t="str">
        <f t="shared" si="16"/>
        <v>-</v>
      </c>
      <c r="P335" s="215" t="str">
        <f t="shared" si="15"/>
        <v>-</v>
      </c>
      <c r="Q335" s="215" cm="1">
        <f t="array" ref="Q335">IF(P335="-",0,P335/(1+'General inputs'!$H$32)^IFERROR(INDEX('MP Calculations'!$C$40:$C$130,MATCH(F335,'MP Calculations'!$D$40:$D$130,0),0),-1))</f>
        <v>0</v>
      </c>
    </row>
    <row r="336" spans="3:17" x14ac:dyDescent="0.2">
      <c r="C336" s="159"/>
      <c r="D336" s="165"/>
      <c r="E336" s="161"/>
      <c r="F336" s="172" t="str">
        <f t="shared" si="14"/>
        <v>-</v>
      </c>
      <c r="G336" s="68"/>
      <c r="H336" s="167"/>
      <c r="I336" s="173"/>
      <c r="J336" s="168" t="str">
        <f>IFERROR(MIN('MP Calculations'!$E$30/I336,1),"-")</f>
        <v>-</v>
      </c>
      <c r="K336" s="12"/>
      <c r="L336" s="159"/>
      <c r="M336" s="159"/>
      <c r="N336" s="159"/>
      <c r="O336" s="185" t="str">
        <f t="shared" si="16"/>
        <v>-</v>
      </c>
      <c r="P336" s="215" t="str">
        <f t="shared" si="15"/>
        <v>-</v>
      </c>
      <c r="Q336" s="215" cm="1">
        <f t="array" ref="Q336">IF(P336="-",0,P336/(1+'General inputs'!$H$32)^IFERROR(INDEX('MP Calculations'!$C$40:$C$130,MATCH(F336,'MP Calculations'!$D$40:$D$130,0),0),-1))</f>
        <v>0</v>
      </c>
    </row>
    <row r="337" spans="3:17" x14ac:dyDescent="0.2">
      <c r="C337" s="159"/>
      <c r="D337" s="165"/>
      <c r="E337" s="161"/>
      <c r="F337" s="172" t="str">
        <f t="shared" si="14"/>
        <v>-</v>
      </c>
      <c r="G337" s="68"/>
      <c r="H337" s="167"/>
      <c r="I337" s="173"/>
      <c r="J337" s="168" t="str">
        <f>IFERROR(MIN('MP Calculations'!$E$30/I337,1),"-")</f>
        <v>-</v>
      </c>
      <c r="K337" s="12"/>
      <c r="L337" s="159"/>
      <c r="M337" s="159"/>
      <c r="N337" s="159"/>
      <c r="O337" s="185" t="str">
        <f t="shared" si="16"/>
        <v>-</v>
      </c>
      <c r="P337" s="215" t="str">
        <f t="shared" si="15"/>
        <v>-</v>
      </c>
      <c r="Q337" s="215" cm="1">
        <f t="array" ref="Q337">IF(P337="-",0,P337/(1+'General inputs'!$H$32)^IFERROR(INDEX('MP Calculations'!$C$40:$C$130,MATCH(F337,'MP Calculations'!$D$40:$D$130,0),0),-1))</f>
        <v>0</v>
      </c>
    </row>
    <row r="338" spans="3:17" x14ac:dyDescent="0.2">
      <c r="C338" s="159"/>
      <c r="D338" s="165"/>
      <c r="E338" s="161"/>
      <c r="F338" s="172" t="str">
        <f t="shared" si="14"/>
        <v>-</v>
      </c>
      <c r="G338" s="68"/>
      <c r="H338" s="167"/>
      <c r="I338" s="173"/>
      <c r="J338" s="168" t="str">
        <f>IFERROR(MIN('MP Calculations'!$E$30/I338,1),"-")</f>
        <v>-</v>
      </c>
      <c r="K338" s="12"/>
      <c r="L338" s="159"/>
      <c r="M338" s="159"/>
      <c r="N338" s="159"/>
      <c r="O338" s="185" t="str">
        <f t="shared" si="16"/>
        <v>-</v>
      </c>
      <c r="P338" s="215" t="str">
        <f t="shared" si="15"/>
        <v>-</v>
      </c>
      <c r="Q338" s="215" cm="1">
        <f t="array" ref="Q338">IF(P338="-",0,P338/(1+'General inputs'!$H$32)^IFERROR(INDEX('MP Calculations'!$C$40:$C$130,MATCH(F338,'MP Calculations'!$D$40:$D$130,0),0),-1))</f>
        <v>0</v>
      </c>
    </row>
    <row r="339" spans="3:17" x14ac:dyDescent="0.2">
      <c r="C339" s="159"/>
      <c r="D339" s="165"/>
      <c r="E339" s="161"/>
      <c r="F339" s="172" t="str">
        <f t="shared" si="14"/>
        <v>-</v>
      </c>
      <c r="G339" s="68"/>
      <c r="H339" s="167"/>
      <c r="I339" s="173"/>
      <c r="J339" s="168" t="str">
        <f>IFERROR(MIN('MP Calculations'!$E$30/I339,1),"-")</f>
        <v>-</v>
      </c>
      <c r="K339" s="12"/>
      <c r="L339" s="159"/>
      <c r="M339" s="159"/>
      <c r="N339" s="159"/>
      <c r="O339" s="185" t="str">
        <f t="shared" si="16"/>
        <v>-</v>
      </c>
      <c r="P339" s="215" t="str">
        <f t="shared" si="15"/>
        <v>-</v>
      </c>
      <c r="Q339" s="215" cm="1">
        <f t="array" ref="Q339">IF(P339="-",0,P339/(1+'General inputs'!$H$32)^IFERROR(INDEX('MP Calculations'!$C$40:$C$130,MATCH(F339,'MP Calculations'!$D$40:$D$130,0),0),-1))</f>
        <v>0</v>
      </c>
    </row>
    <row r="340" spans="3:17" x14ac:dyDescent="0.2">
      <c r="C340" s="159"/>
      <c r="D340" s="165"/>
      <c r="E340" s="161"/>
      <c r="F340" s="172" t="str">
        <f t="shared" si="14"/>
        <v>-</v>
      </c>
      <c r="G340" s="68"/>
      <c r="H340" s="167"/>
      <c r="I340" s="173"/>
      <c r="J340" s="168" t="str">
        <f>IFERROR(MIN('MP Calculations'!$E$30/I340,1),"-")</f>
        <v>-</v>
      </c>
      <c r="K340" s="12"/>
      <c r="L340" s="159"/>
      <c r="M340" s="159"/>
      <c r="N340" s="159"/>
      <c r="O340" s="185" t="str">
        <f t="shared" si="16"/>
        <v>-</v>
      </c>
      <c r="P340" s="215" t="str">
        <f t="shared" si="15"/>
        <v>-</v>
      </c>
      <c r="Q340" s="215" cm="1">
        <f t="array" ref="Q340">IF(P340="-",0,P340/(1+'General inputs'!$H$32)^IFERROR(INDEX('MP Calculations'!$C$40:$C$130,MATCH(F340,'MP Calculations'!$D$40:$D$130,0),0),-1))</f>
        <v>0</v>
      </c>
    </row>
    <row r="341" spans="3:17" x14ac:dyDescent="0.2">
      <c r="C341" s="159"/>
      <c r="D341" s="165"/>
      <c r="E341" s="161"/>
      <c r="F341" s="172" t="str">
        <f t="shared" si="14"/>
        <v>-</v>
      </c>
      <c r="G341" s="68"/>
      <c r="H341" s="167"/>
      <c r="I341" s="173"/>
      <c r="J341" s="168" t="str">
        <f>IFERROR(MIN('MP Calculations'!$E$30/I341,1),"-")</f>
        <v>-</v>
      </c>
      <c r="K341" s="12"/>
      <c r="L341" s="159"/>
      <c r="M341" s="159"/>
      <c r="N341" s="159"/>
      <c r="O341" s="185" t="str">
        <f t="shared" si="16"/>
        <v>-</v>
      </c>
      <c r="P341" s="215" t="str">
        <f t="shared" si="15"/>
        <v>-</v>
      </c>
      <c r="Q341" s="215" cm="1">
        <f t="array" ref="Q341">IF(P341="-",0,P341/(1+'General inputs'!$H$32)^IFERROR(INDEX('MP Calculations'!$C$40:$C$130,MATCH(F341,'MP Calculations'!$D$40:$D$130,0),0),-1))</f>
        <v>0</v>
      </c>
    </row>
    <row r="342" spans="3:17" x14ac:dyDescent="0.2">
      <c r="C342" s="159"/>
      <c r="D342" s="165"/>
      <c r="E342" s="161"/>
      <c r="F342" s="172" t="str">
        <f t="shared" ref="F342:F405" si="17">IF(E342="","-",IF(OR(E342&lt;$E$15,E342&gt;$E$16),"ERROR - date outside of range",IF(MONTH(E342)&gt;=7,YEAR(E342)&amp;"-"&amp;IF(YEAR(E342)=1999,"00",IF(AND(YEAR(E342)&gt;=2000,YEAR(E342)&lt;2009),"0","")&amp;RIGHT(YEAR(E342),2)+1),RIGHT(YEAR(E342),4)-1&amp;"-"&amp;RIGHT(YEAR(E342),2))))</f>
        <v>-</v>
      </c>
      <c r="G342" s="68"/>
      <c r="H342" s="167"/>
      <c r="I342" s="173"/>
      <c r="J342" s="168" t="str">
        <f>IFERROR(MIN('MP Calculations'!$E$30/I342,1),"-")</f>
        <v>-</v>
      </c>
      <c r="K342" s="12"/>
      <c r="L342" s="159"/>
      <c r="M342" s="159"/>
      <c r="N342" s="159"/>
      <c r="O342" s="185" t="str">
        <f t="shared" si="16"/>
        <v>-</v>
      </c>
      <c r="P342" s="215" t="str">
        <f t="shared" si="15"/>
        <v>-</v>
      </c>
      <c r="Q342" s="215" cm="1">
        <f t="array" ref="Q342">IF(P342="-",0,P342/(1+'General inputs'!$H$32)^IFERROR(INDEX('MP Calculations'!$C$40:$C$130,MATCH(F342,'MP Calculations'!$D$40:$D$130,0),0),-1))</f>
        <v>0</v>
      </c>
    </row>
    <row r="343" spans="3:17" x14ac:dyDescent="0.2">
      <c r="C343" s="159"/>
      <c r="D343" s="165"/>
      <c r="E343" s="161"/>
      <c r="F343" s="172" t="str">
        <f t="shared" si="17"/>
        <v>-</v>
      </c>
      <c r="G343" s="68"/>
      <c r="H343" s="167"/>
      <c r="I343" s="173"/>
      <c r="J343" s="168" t="str">
        <f>IFERROR(MIN('MP Calculations'!$E$30/I343,1),"-")</f>
        <v>-</v>
      </c>
      <c r="K343" s="12"/>
      <c r="L343" s="159"/>
      <c r="M343" s="159"/>
      <c r="N343" s="159"/>
      <c r="O343" s="185" t="str">
        <f t="shared" si="16"/>
        <v>-</v>
      </c>
      <c r="P343" s="215" t="str">
        <f t="shared" ref="P343:P406" si="18">IF(O343="-","-",IF(OR(E343&lt;$E$15,E343&gt;$E$16),0,O343*J343))</f>
        <v>-</v>
      </c>
      <c r="Q343" s="215" cm="1">
        <f t="array" ref="Q343">IF(P343="-",0,P343/(1+'General inputs'!$H$32)^IFERROR(INDEX('MP Calculations'!$C$40:$C$130,MATCH(F343,'MP Calculations'!$D$40:$D$130,0),0),-1))</f>
        <v>0</v>
      </c>
    </row>
    <row r="344" spans="3:17" x14ac:dyDescent="0.2">
      <c r="C344" s="159"/>
      <c r="D344" s="165"/>
      <c r="E344" s="161"/>
      <c r="F344" s="172" t="str">
        <f t="shared" si="17"/>
        <v>-</v>
      </c>
      <c r="G344" s="68"/>
      <c r="H344" s="167"/>
      <c r="I344" s="173"/>
      <c r="J344" s="168" t="str">
        <f>IFERROR(MIN('MP Calculations'!$E$30/I344,1),"-")</f>
        <v>-</v>
      </c>
      <c r="K344" s="12"/>
      <c r="L344" s="159"/>
      <c r="M344" s="159"/>
      <c r="N344" s="159"/>
      <c r="O344" s="185" t="str">
        <f t="shared" si="16"/>
        <v>-</v>
      </c>
      <c r="P344" s="215" t="str">
        <f t="shared" si="18"/>
        <v>-</v>
      </c>
      <c r="Q344" s="215" cm="1">
        <f t="array" ref="Q344">IF(P344="-",0,P344/(1+'General inputs'!$H$32)^IFERROR(INDEX('MP Calculations'!$C$40:$C$130,MATCH(F344,'MP Calculations'!$D$40:$D$130,0),0),-1))</f>
        <v>0</v>
      </c>
    </row>
    <row r="345" spans="3:17" x14ac:dyDescent="0.2">
      <c r="C345" s="159"/>
      <c r="D345" s="165"/>
      <c r="E345" s="161"/>
      <c r="F345" s="172" t="str">
        <f t="shared" si="17"/>
        <v>-</v>
      </c>
      <c r="G345" s="68"/>
      <c r="H345" s="167"/>
      <c r="I345" s="173"/>
      <c r="J345" s="168" t="str">
        <f>IFERROR(MIN('MP Calculations'!$E$30/I345,1),"-")</f>
        <v>-</v>
      </c>
      <c r="K345" s="12"/>
      <c r="L345" s="159"/>
      <c r="M345" s="159"/>
      <c r="N345" s="159"/>
      <c r="O345" s="185" t="str">
        <f t="shared" si="16"/>
        <v>-</v>
      </c>
      <c r="P345" s="215" t="str">
        <f t="shared" si="18"/>
        <v>-</v>
      </c>
      <c r="Q345" s="215" cm="1">
        <f t="array" ref="Q345">IF(P345="-",0,P345/(1+'General inputs'!$H$32)^IFERROR(INDEX('MP Calculations'!$C$40:$C$130,MATCH(F345,'MP Calculations'!$D$40:$D$130,0),0),-1))</f>
        <v>0</v>
      </c>
    </row>
    <row r="346" spans="3:17" x14ac:dyDescent="0.2">
      <c r="C346" s="159"/>
      <c r="D346" s="165"/>
      <c r="E346" s="161"/>
      <c r="F346" s="172" t="str">
        <f t="shared" si="17"/>
        <v>-</v>
      </c>
      <c r="G346" s="68"/>
      <c r="H346" s="167"/>
      <c r="I346" s="173"/>
      <c r="J346" s="168" t="str">
        <f>IFERROR(MIN('MP Calculations'!$E$30/I346,1),"-")</f>
        <v>-</v>
      </c>
      <c r="K346" s="12"/>
      <c r="L346" s="159"/>
      <c r="M346" s="159"/>
      <c r="N346" s="159"/>
      <c r="O346" s="185" t="str">
        <f t="shared" si="16"/>
        <v>-</v>
      </c>
      <c r="P346" s="215" t="str">
        <f t="shared" si="18"/>
        <v>-</v>
      </c>
      <c r="Q346" s="215" cm="1">
        <f t="array" ref="Q346">IF(P346="-",0,P346/(1+'General inputs'!$H$32)^IFERROR(INDEX('MP Calculations'!$C$40:$C$130,MATCH(F346,'MP Calculations'!$D$40:$D$130,0),0),-1))</f>
        <v>0</v>
      </c>
    </row>
    <row r="347" spans="3:17" x14ac:dyDescent="0.2">
      <c r="C347" s="159"/>
      <c r="D347" s="165"/>
      <c r="E347" s="161"/>
      <c r="F347" s="172" t="str">
        <f t="shared" si="17"/>
        <v>-</v>
      </c>
      <c r="G347" s="68"/>
      <c r="H347" s="167"/>
      <c r="I347" s="173"/>
      <c r="J347" s="168" t="str">
        <f>IFERROR(MIN('MP Calculations'!$E$30/I347,1),"-")</f>
        <v>-</v>
      </c>
      <c r="K347" s="12"/>
      <c r="L347" s="159"/>
      <c r="M347" s="159"/>
      <c r="N347" s="159"/>
      <c r="O347" s="185" t="str">
        <f t="shared" si="16"/>
        <v>-</v>
      </c>
      <c r="P347" s="215" t="str">
        <f t="shared" si="18"/>
        <v>-</v>
      </c>
      <c r="Q347" s="215" cm="1">
        <f t="array" ref="Q347">IF(P347="-",0,P347/(1+'General inputs'!$H$32)^IFERROR(INDEX('MP Calculations'!$C$40:$C$130,MATCH(F347,'MP Calculations'!$D$40:$D$130,0),0),-1))</f>
        <v>0</v>
      </c>
    </row>
    <row r="348" spans="3:17" x14ac:dyDescent="0.2">
      <c r="C348" s="159"/>
      <c r="D348" s="165"/>
      <c r="E348" s="161"/>
      <c r="F348" s="172" t="str">
        <f t="shared" si="17"/>
        <v>-</v>
      </c>
      <c r="G348" s="68"/>
      <c r="H348" s="167"/>
      <c r="I348" s="173"/>
      <c r="J348" s="168" t="str">
        <f>IFERROR(MIN('MP Calculations'!$E$30/I348,1),"-")</f>
        <v>-</v>
      </c>
      <c r="K348" s="12"/>
      <c r="L348" s="159"/>
      <c r="M348" s="159"/>
      <c r="N348" s="159"/>
      <c r="O348" s="185" t="str">
        <f t="shared" si="16"/>
        <v>-</v>
      </c>
      <c r="P348" s="215" t="str">
        <f t="shared" si="18"/>
        <v>-</v>
      </c>
      <c r="Q348" s="215" cm="1">
        <f t="array" ref="Q348">IF(P348="-",0,P348/(1+'General inputs'!$H$32)^IFERROR(INDEX('MP Calculations'!$C$40:$C$130,MATCH(F348,'MP Calculations'!$D$40:$D$130,0),0),-1))</f>
        <v>0</v>
      </c>
    </row>
    <row r="349" spans="3:17" x14ac:dyDescent="0.2">
      <c r="C349" s="159"/>
      <c r="D349" s="165"/>
      <c r="E349" s="161"/>
      <c r="F349" s="172" t="str">
        <f t="shared" si="17"/>
        <v>-</v>
      </c>
      <c r="G349" s="68"/>
      <c r="H349" s="167"/>
      <c r="I349" s="173"/>
      <c r="J349" s="168" t="str">
        <f>IFERROR(MIN('MP Calculations'!$E$30/I349,1),"-")</f>
        <v>-</v>
      </c>
      <c r="K349" s="12"/>
      <c r="L349" s="159"/>
      <c r="M349" s="159"/>
      <c r="N349" s="159"/>
      <c r="O349" s="185" t="str">
        <f t="shared" si="16"/>
        <v>-</v>
      </c>
      <c r="P349" s="215" t="str">
        <f t="shared" si="18"/>
        <v>-</v>
      </c>
      <c r="Q349" s="215" cm="1">
        <f t="array" ref="Q349">IF(P349="-",0,P349/(1+'General inputs'!$H$32)^IFERROR(INDEX('MP Calculations'!$C$40:$C$130,MATCH(F349,'MP Calculations'!$D$40:$D$130,0),0),-1))</f>
        <v>0</v>
      </c>
    </row>
    <row r="350" spans="3:17" x14ac:dyDescent="0.2">
      <c r="C350" s="159"/>
      <c r="D350" s="165"/>
      <c r="E350" s="161"/>
      <c r="F350" s="172" t="str">
        <f t="shared" si="17"/>
        <v>-</v>
      </c>
      <c r="G350" s="68"/>
      <c r="H350" s="167"/>
      <c r="I350" s="173"/>
      <c r="J350" s="168" t="str">
        <f>IFERROR(MIN('MP Calculations'!$E$30/I350,1),"-")</f>
        <v>-</v>
      </c>
      <c r="K350" s="12"/>
      <c r="L350" s="159"/>
      <c r="M350" s="159"/>
      <c r="N350" s="159"/>
      <c r="O350" s="185" t="str">
        <f t="shared" si="16"/>
        <v>-</v>
      </c>
      <c r="P350" s="215" t="str">
        <f t="shared" si="18"/>
        <v>-</v>
      </c>
      <c r="Q350" s="215" cm="1">
        <f t="array" ref="Q350">IF(P350="-",0,P350/(1+'General inputs'!$H$32)^IFERROR(INDEX('MP Calculations'!$C$40:$C$130,MATCH(F350,'MP Calculations'!$D$40:$D$130,0),0),-1))</f>
        <v>0</v>
      </c>
    </row>
    <row r="351" spans="3:17" x14ac:dyDescent="0.2">
      <c r="C351" s="159"/>
      <c r="D351" s="165"/>
      <c r="E351" s="161"/>
      <c r="F351" s="172" t="str">
        <f t="shared" si="17"/>
        <v>-</v>
      </c>
      <c r="G351" s="68"/>
      <c r="H351" s="167"/>
      <c r="I351" s="173"/>
      <c r="J351" s="168" t="str">
        <f>IFERROR(MIN('MP Calculations'!$E$30/I351,1),"-")</f>
        <v>-</v>
      </c>
      <c r="K351" s="12"/>
      <c r="L351" s="159"/>
      <c r="M351" s="159"/>
      <c r="N351" s="159"/>
      <c r="O351" s="185" t="str">
        <f t="shared" si="16"/>
        <v>-</v>
      </c>
      <c r="P351" s="215" t="str">
        <f t="shared" si="18"/>
        <v>-</v>
      </c>
      <c r="Q351" s="215" cm="1">
        <f t="array" ref="Q351">IF(P351="-",0,P351/(1+'General inputs'!$H$32)^IFERROR(INDEX('MP Calculations'!$C$40:$C$130,MATCH(F351,'MP Calculations'!$D$40:$D$130,0),0),-1))</f>
        <v>0</v>
      </c>
    </row>
    <row r="352" spans="3:17" x14ac:dyDescent="0.2">
      <c r="C352" s="159"/>
      <c r="D352" s="165"/>
      <c r="E352" s="161"/>
      <c r="F352" s="172" t="str">
        <f t="shared" si="17"/>
        <v>-</v>
      </c>
      <c r="G352" s="68"/>
      <c r="H352" s="167"/>
      <c r="I352" s="173"/>
      <c r="J352" s="168" t="str">
        <f>IFERROR(MIN('MP Calculations'!$E$30/I352,1),"-")</f>
        <v>-</v>
      </c>
      <c r="K352" s="12"/>
      <c r="L352" s="159"/>
      <c r="M352" s="159"/>
      <c r="N352" s="159"/>
      <c r="O352" s="185" t="str">
        <f t="shared" si="16"/>
        <v>-</v>
      </c>
      <c r="P352" s="215" t="str">
        <f t="shared" si="18"/>
        <v>-</v>
      </c>
      <c r="Q352" s="215" cm="1">
        <f t="array" ref="Q352">IF(P352="-",0,P352/(1+'General inputs'!$H$32)^IFERROR(INDEX('MP Calculations'!$C$40:$C$130,MATCH(F352,'MP Calculations'!$D$40:$D$130,0),0),-1))</f>
        <v>0</v>
      </c>
    </row>
    <row r="353" spans="3:17" x14ac:dyDescent="0.2">
      <c r="C353" s="159"/>
      <c r="D353" s="165"/>
      <c r="E353" s="161"/>
      <c r="F353" s="172" t="str">
        <f t="shared" si="17"/>
        <v>-</v>
      </c>
      <c r="G353" s="68"/>
      <c r="H353" s="167"/>
      <c r="I353" s="173"/>
      <c r="J353" s="168" t="str">
        <f>IFERROR(MIN('MP Calculations'!$E$30/I353,1),"-")</f>
        <v>-</v>
      </c>
      <c r="K353" s="12"/>
      <c r="L353" s="159"/>
      <c r="M353" s="159"/>
      <c r="N353" s="159"/>
      <c r="O353" s="185" t="str">
        <f t="shared" si="16"/>
        <v>-</v>
      </c>
      <c r="P353" s="215" t="str">
        <f t="shared" si="18"/>
        <v>-</v>
      </c>
      <c r="Q353" s="215" cm="1">
        <f t="array" ref="Q353">IF(P353="-",0,P353/(1+'General inputs'!$H$32)^IFERROR(INDEX('MP Calculations'!$C$40:$C$130,MATCH(F353,'MP Calculations'!$D$40:$D$130,0),0),-1))</f>
        <v>0</v>
      </c>
    </row>
    <row r="354" spans="3:17" x14ac:dyDescent="0.2">
      <c r="C354" s="159"/>
      <c r="D354" s="165"/>
      <c r="E354" s="161"/>
      <c r="F354" s="172" t="str">
        <f t="shared" si="17"/>
        <v>-</v>
      </c>
      <c r="G354" s="68"/>
      <c r="H354" s="167"/>
      <c r="I354" s="173"/>
      <c r="J354" s="168" t="str">
        <f>IFERROR(MIN('MP Calculations'!$E$30/I354,1),"-")</f>
        <v>-</v>
      </c>
      <c r="K354" s="12"/>
      <c r="L354" s="159"/>
      <c r="M354" s="159"/>
      <c r="N354" s="159"/>
      <c r="O354" s="185" t="str">
        <f t="shared" si="16"/>
        <v>-</v>
      </c>
      <c r="P354" s="215" t="str">
        <f t="shared" si="18"/>
        <v>-</v>
      </c>
      <c r="Q354" s="215" cm="1">
        <f t="array" ref="Q354">IF(P354="-",0,P354/(1+'General inputs'!$H$32)^IFERROR(INDEX('MP Calculations'!$C$40:$C$130,MATCH(F354,'MP Calculations'!$D$40:$D$130,0),0),-1))</f>
        <v>0</v>
      </c>
    </row>
    <row r="355" spans="3:17" x14ac:dyDescent="0.2">
      <c r="C355" s="159"/>
      <c r="D355" s="165"/>
      <c r="E355" s="161"/>
      <c r="F355" s="172" t="str">
        <f t="shared" si="17"/>
        <v>-</v>
      </c>
      <c r="G355" s="68"/>
      <c r="H355" s="167"/>
      <c r="I355" s="173"/>
      <c r="J355" s="168" t="str">
        <f>IFERROR(MIN('MP Calculations'!$E$30/I355,1),"-")</f>
        <v>-</v>
      </c>
      <c r="K355" s="12"/>
      <c r="L355" s="159"/>
      <c r="M355" s="159"/>
      <c r="N355" s="159"/>
      <c r="O355" s="185" t="str">
        <f t="shared" si="16"/>
        <v>-</v>
      </c>
      <c r="P355" s="215" t="str">
        <f t="shared" si="18"/>
        <v>-</v>
      </c>
      <c r="Q355" s="215" cm="1">
        <f t="array" ref="Q355">IF(P355="-",0,P355/(1+'General inputs'!$H$32)^IFERROR(INDEX('MP Calculations'!$C$40:$C$130,MATCH(F355,'MP Calculations'!$D$40:$D$130,0),0),-1))</f>
        <v>0</v>
      </c>
    </row>
    <row r="356" spans="3:17" x14ac:dyDescent="0.2">
      <c r="C356" s="159"/>
      <c r="D356" s="165"/>
      <c r="E356" s="161"/>
      <c r="F356" s="172" t="str">
        <f t="shared" si="17"/>
        <v>-</v>
      </c>
      <c r="G356" s="68"/>
      <c r="H356" s="167"/>
      <c r="I356" s="173"/>
      <c r="J356" s="168" t="str">
        <f>IFERROR(MIN('MP Calculations'!$E$30/I356,1),"-")</f>
        <v>-</v>
      </c>
      <c r="K356" s="12"/>
      <c r="L356" s="159"/>
      <c r="M356" s="159"/>
      <c r="N356" s="159"/>
      <c r="O356" s="185" t="str">
        <f t="shared" si="16"/>
        <v>-</v>
      </c>
      <c r="P356" s="215" t="str">
        <f t="shared" si="18"/>
        <v>-</v>
      </c>
      <c r="Q356" s="215" cm="1">
        <f t="array" ref="Q356">IF(P356="-",0,P356/(1+'General inputs'!$H$32)^IFERROR(INDEX('MP Calculations'!$C$40:$C$130,MATCH(F356,'MP Calculations'!$D$40:$D$130,0),0),-1))</f>
        <v>0</v>
      </c>
    </row>
    <row r="357" spans="3:17" x14ac:dyDescent="0.2">
      <c r="C357" s="159"/>
      <c r="D357" s="165"/>
      <c r="E357" s="161"/>
      <c r="F357" s="172" t="str">
        <f t="shared" si="17"/>
        <v>-</v>
      </c>
      <c r="G357" s="68"/>
      <c r="H357" s="167"/>
      <c r="I357" s="173"/>
      <c r="J357" s="168" t="str">
        <f>IFERROR(MIN('MP Calculations'!$E$30/I357,1),"-")</f>
        <v>-</v>
      </c>
      <c r="K357" s="12"/>
      <c r="L357" s="159"/>
      <c r="M357" s="159"/>
      <c r="N357" s="159"/>
      <c r="O357" s="185" t="str">
        <f t="shared" si="16"/>
        <v>-</v>
      </c>
      <c r="P357" s="215" t="str">
        <f t="shared" si="18"/>
        <v>-</v>
      </c>
      <c r="Q357" s="215" cm="1">
        <f t="array" ref="Q357">IF(P357="-",0,P357/(1+'General inputs'!$H$32)^IFERROR(INDEX('MP Calculations'!$C$40:$C$130,MATCH(F357,'MP Calculations'!$D$40:$D$130,0),0),-1))</f>
        <v>0</v>
      </c>
    </row>
    <row r="358" spans="3:17" x14ac:dyDescent="0.2">
      <c r="C358" s="159"/>
      <c r="D358" s="165"/>
      <c r="E358" s="161"/>
      <c r="F358" s="172" t="str">
        <f t="shared" si="17"/>
        <v>-</v>
      </c>
      <c r="G358" s="68"/>
      <c r="H358" s="167"/>
      <c r="I358" s="173"/>
      <c r="J358" s="168" t="str">
        <f>IFERROR(MIN('MP Calculations'!$E$30/I358,1),"-")</f>
        <v>-</v>
      </c>
      <c r="K358" s="12"/>
      <c r="L358" s="159"/>
      <c r="M358" s="159"/>
      <c r="N358" s="159"/>
      <c r="O358" s="185" t="str">
        <f t="shared" si="16"/>
        <v>-</v>
      </c>
      <c r="P358" s="215" t="str">
        <f t="shared" si="18"/>
        <v>-</v>
      </c>
      <c r="Q358" s="215" cm="1">
        <f t="array" ref="Q358">IF(P358="-",0,P358/(1+'General inputs'!$H$32)^IFERROR(INDEX('MP Calculations'!$C$40:$C$130,MATCH(F358,'MP Calculations'!$D$40:$D$130,0),0),-1))</f>
        <v>0</v>
      </c>
    </row>
    <row r="359" spans="3:17" x14ac:dyDescent="0.2">
      <c r="C359" s="159"/>
      <c r="D359" s="165"/>
      <c r="E359" s="161"/>
      <c r="F359" s="172" t="str">
        <f t="shared" si="17"/>
        <v>-</v>
      </c>
      <c r="G359" s="68"/>
      <c r="H359" s="167"/>
      <c r="I359" s="173"/>
      <c r="J359" s="168" t="str">
        <f>IFERROR(MIN('MP Calculations'!$E$30/I359,1),"-")</f>
        <v>-</v>
      </c>
      <c r="K359" s="12"/>
      <c r="L359" s="159"/>
      <c r="M359" s="159"/>
      <c r="N359" s="159"/>
      <c r="O359" s="185" t="str">
        <f t="shared" si="16"/>
        <v>-</v>
      </c>
      <c r="P359" s="215" t="str">
        <f t="shared" si="18"/>
        <v>-</v>
      </c>
      <c r="Q359" s="215" cm="1">
        <f t="array" ref="Q359">IF(P359="-",0,P359/(1+'General inputs'!$H$32)^IFERROR(INDEX('MP Calculations'!$C$40:$C$130,MATCH(F359,'MP Calculations'!$D$40:$D$130,0),0),-1))</f>
        <v>0</v>
      </c>
    </row>
    <row r="360" spans="3:17" x14ac:dyDescent="0.2">
      <c r="C360" s="159"/>
      <c r="D360" s="165"/>
      <c r="E360" s="161"/>
      <c r="F360" s="172" t="str">
        <f t="shared" si="17"/>
        <v>-</v>
      </c>
      <c r="G360" s="68"/>
      <c r="H360" s="167"/>
      <c r="I360" s="173"/>
      <c r="J360" s="168" t="str">
        <f>IFERROR(MIN('MP Calculations'!$E$30/I360,1),"-")</f>
        <v>-</v>
      </c>
      <c r="K360" s="12"/>
      <c r="L360" s="159"/>
      <c r="M360" s="159"/>
      <c r="N360" s="159"/>
      <c r="O360" s="185" t="str">
        <f t="shared" si="16"/>
        <v>-</v>
      </c>
      <c r="P360" s="215" t="str">
        <f t="shared" si="18"/>
        <v>-</v>
      </c>
      <c r="Q360" s="215" cm="1">
        <f t="array" ref="Q360">IF(P360="-",0,P360/(1+'General inputs'!$H$32)^IFERROR(INDEX('MP Calculations'!$C$40:$C$130,MATCH(F360,'MP Calculations'!$D$40:$D$130,0),0),-1))</f>
        <v>0</v>
      </c>
    </row>
    <row r="361" spans="3:17" x14ac:dyDescent="0.2">
      <c r="C361" s="159"/>
      <c r="D361" s="165"/>
      <c r="E361" s="161"/>
      <c r="F361" s="172" t="str">
        <f t="shared" si="17"/>
        <v>-</v>
      </c>
      <c r="G361" s="68"/>
      <c r="H361" s="167"/>
      <c r="I361" s="173"/>
      <c r="J361" s="168" t="str">
        <f>IFERROR(MIN('MP Calculations'!$E$30/I361,1),"-")</f>
        <v>-</v>
      </c>
      <c r="K361" s="12"/>
      <c r="L361" s="159"/>
      <c r="M361" s="159"/>
      <c r="N361" s="159"/>
      <c r="O361" s="185" t="str">
        <f t="shared" si="16"/>
        <v>-</v>
      </c>
      <c r="P361" s="215" t="str">
        <f t="shared" si="18"/>
        <v>-</v>
      </c>
      <c r="Q361" s="215" cm="1">
        <f t="array" ref="Q361">IF(P361="-",0,P361/(1+'General inputs'!$H$32)^IFERROR(INDEX('MP Calculations'!$C$40:$C$130,MATCH(F361,'MP Calculations'!$D$40:$D$130,0),0),-1))</f>
        <v>0</v>
      </c>
    </row>
    <row r="362" spans="3:17" x14ac:dyDescent="0.2">
      <c r="C362" s="159"/>
      <c r="D362" s="165"/>
      <c r="E362" s="161"/>
      <c r="F362" s="172" t="str">
        <f t="shared" si="17"/>
        <v>-</v>
      </c>
      <c r="G362" s="68"/>
      <c r="H362" s="167"/>
      <c r="I362" s="173"/>
      <c r="J362" s="168" t="str">
        <f>IFERROR(MIN('MP Calculations'!$E$30/I362,1),"-")</f>
        <v>-</v>
      </c>
      <c r="K362" s="12"/>
      <c r="L362" s="159"/>
      <c r="M362" s="159"/>
      <c r="N362" s="159"/>
      <c r="O362" s="185" t="str">
        <f t="shared" si="16"/>
        <v>-</v>
      </c>
      <c r="P362" s="215" t="str">
        <f t="shared" si="18"/>
        <v>-</v>
      </c>
      <c r="Q362" s="215" cm="1">
        <f t="array" ref="Q362">IF(P362="-",0,P362/(1+'General inputs'!$H$32)^IFERROR(INDEX('MP Calculations'!$C$40:$C$130,MATCH(F362,'MP Calculations'!$D$40:$D$130,0),0),-1))</f>
        <v>0</v>
      </c>
    </row>
    <row r="363" spans="3:17" x14ac:dyDescent="0.2">
      <c r="C363" s="159"/>
      <c r="D363" s="165"/>
      <c r="E363" s="161"/>
      <c r="F363" s="172" t="str">
        <f t="shared" si="17"/>
        <v>-</v>
      </c>
      <c r="G363" s="68"/>
      <c r="H363" s="167"/>
      <c r="I363" s="173"/>
      <c r="J363" s="168" t="str">
        <f>IFERROR(MIN('MP Calculations'!$E$30/I363,1),"-")</f>
        <v>-</v>
      </c>
      <c r="K363" s="12"/>
      <c r="L363" s="159"/>
      <c r="M363" s="159"/>
      <c r="N363" s="159"/>
      <c r="O363" s="185" t="str">
        <f t="shared" si="16"/>
        <v>-</v>
      </c>
      <c r="P363" s="215" t="str">
        <f t="shared" si="18"/>
        <v>-</v>
      </c>
      <c r="Q363" s="215" cm="1">
        <f t="array" ref="Q363">IF(P363="-",0,P363/(1+'General inputs'!$H$32)^IFERROR(INDEX('MP Calculations'!$C$40:$C$130,MATCH(F363,'MP Calculations'!$D$40:$D$130,0),0),-1))</f>
        <v>0</v>
      </c>
    </row>
    <row r="364" spans="3:17" x14ac:dyDescent="0.2">
      <c r="C364" s="159"/>
      <c r="D364" s="165"/>
      <c r="E364" s="161"/>
      <c r="F364" s="172" t="str">
        <f t="shared" si="17"/>
        <v>-</v>
      </c>
      <c r="G364" s="68"/>
      <c r="H364" s="167"/>
      <c r="I364" s="173"/>
      <c r="J364" s="168" t="str">
        <f>IFERROR(MIN('MP Calculations'!$E$30/I364,1),"-")</f>
        <v>-</v>
      </c>
      <c r="K364" s="12"/>
      <c r="L364" s="159"/>
      <c r="M364" s="159"/>
      <c r="N364" s="159"/>
      <c r="O364" s="185" t="str">
        <f t="shared" si="16"/>
        <v>-</v>
      </c>
      <c r="P364" s="215" t="str">
        <f t="shared" si="18"/>
        <v>-</v>
      </c>
      <c r="Q364" s="215" cm="1">
        <f t="array" ref="Q364">IF(P364="-",0,P364/(1+'General inputs'!$H$32)^IFERROR(INDEX('MP Calculations'!$C$40:$C$130,MATCH(F364,'MP Calculations'!$D$40:$D$130,0),0),-1))</f>
        <v>0</v>
      </c>
    </row>
    <row r="365" spans="3:17" x14ac:dyDescent="0.2">
      <c r="C365" s="159"/>
      <c r="D365" s="165"/>
      <c r="E365" s="161"/>
      <c r="F365" s="172" t="str">
        <f t="shared" si="17"/>
        <v>-</v>
      </c>
      <c r="G365" s="68"/>
      <c r="H365" s="167"/>
      <c r="I365" s="173"/>
      <c r="J365" s="168" t="str">
        <f>IFERROR(MIN('MP Calculations'!$E$30/I365,1),"-")</f>
        <v>-</v>
      </c>
      <c r="K365" s="12"/>
      <c r="L365" s="159"/>
      <c r="M365" s="159"/>
      <c r="N365" s="159"/>
      <c r="O365" s="185" t="str">
        <f t="shared" si="16"/>
        <v>-</v>
      </c>
      <c r="P365" s="215" t="str">
        <f t="shared" si="18"/>
        <v>-</v>
      </c>
      <c r="Q365" s="215" cm="1">
        <f t="array" ref="Q365">IF(P365="-",0,P365/(1+'General inputs'!$H$32)^IFERROR(INDEX('MP Calculations'!$C$40:$C$130,MATCH(F365,'MP Calculations'!$D$40:$D$130,0),0),-1))</f>
        <v>0</v>
      </c>
    </row>
    <row r="366" spans="3:17" x14ac:dyDescent="0.2">
      <c r="C366" s="159"/>
      <c r="D366" s="165"/>
      <c r="E366" s="161"/>
      <c r="F366" s="172" t="str">
        <f t="shared" si="17"/>
        <v>-</v>
      </c>
      <c r="G366" s="68"/>
      <c r="H366" s="167"/>
      <c r="I366" s="173"/>
      <c r="J366" s="168" t="str">
        <f>IFERROR(MIN('MP Calculations'!$E$30/I366,1),"-")</f>
        <v>-</v>
      </c>
      <c r="K366" s="12"/>
      <c r="L366" s="159"/>
      <c r="M366" s="159"/>
      <c r="N366" s="159"/>
      <c r="O366" s="185" t="str">
        <f t="shared" si="16"/>
        <v>-</v>
      </c>
      <c r="P366" s="215" t="str">
        <f t="shared" si="18"/>
        <v>-</v>
      </c>
      <c r="Q366" s="215" cm="1">
        <f t="array" ref="Q366">IF(P366="-",0,P366/(1+'General inputs'!$H$32)^IFERROR(INDEX('MP Calculations'!$C$40:$C$130,MATCH(F366,'MP Calculations'!$D$40:$D$130,0),0),-1))</f>
        <v>0</v>
      </c>
    </row>
    <row r="367" spans="3:17" x14ac:dyDescent="0.2">
      <c r="C367" s="159"/>
      <c r="D367" s="165"/>
      <c r="E367" s="161"/>
      <c r="F367" s="172" t="str">
        <f t="shared" si="17"/>
        <v>-</v>
      </c>
      <c r="G367" s="68"/>
      <c r="H367" s="167"/>
      <c r="I367" s="173"/>
      <c r="J367" s="168" t="str">
        <f>IFERROR(MIN('MP Calculations'!$E$30/I367,1),"-")</f>
        <v>-</v>
      </c>
      <c r="K367" s="12"/>
      <c r="L367" s="159"/>
      <c r="M367" s="159"/>
      <c r="N367" s="159"/>
      <c r="O367" s="185" t="str">
        <f t="shared" si="16"/>
        <v>-</v>
      </c>
      <c r="P367" s="215" t="str">
        <f t="shared" si="18"/>
        <v>-</v>
      </c>
      <c r="Q367" s="215" cm="1">
        <f t="array" ref="Q367">IF(P367="-",0,P367/(1+'General inputs'!$H$32)^IFERROR(INDEX('MP Calculations'!$C$40:$C$130,MATCH(F367,'MP Calculations'!$D$40:$D$130,0),0),-1))</f>
        <v>0</v>
      </c>
    </row>
    <row r="368" spans="3:17" x14ac:dyDescent="0.2">
      <c r="C368" s="159"/>
      <c r="D368" s="165"/>
      <c r="E368" s="161"/>
      <c r="F368" s="172" t="str">
        <f t="shared" si="17"/>
        <v>-</v>
      </c>
      <c r="G368" s="68"/>
      <c r="H368" s="167"/>
      <c r="I368" s="173"/>
      <c r="J368" s="168" t="str">
        <f>IFERROR(MIN('MP Calculations'!$E$30/I368,1),"-")</f>
        <v>-</v>
      </c>
      <c r="K368" s="12"/>
      <c r="L368" s="159"/>
      <c r="M368" s="159"/>
      <c r="N368" s="159"/>
      <c r="O368" s="185" t="str">
        <f t="shared" si="16"/>
        <v>-</v>
      </c>
      <c r="P368" s="215" t="str">
        <f t="shared" si="18"/>
        <v>-</v>
      </c>
      <c r="Q368" s="215" cm="1">
        <f t="array" ref="Q368">IF(P368="-",0,P368/(1+'General inputs'!$H$32)^IFERROR(INDEX('MP Calculations'!$C$40:$C$130,MATCH(F368,'MP Calculations'!$D$40:$D$130,0),0),-1))</f>
        <v>0</v>
      </c>
    </row>
    <row r="369" spans="3:17" x14ac:dyDescent="0.2">
      <c r="C369" s="159"/>
      <c r="D369" s="165"/>
      <c r="E369" s="161"/>
      <c r="F369" s="172" t="str">
        <f t="shared" si="17"/>
        <v>-</v>
      </c>
      <c r="G369" s="68"/>
      <c r="H369" s="167"/>
      <c r="I369" s="173"/>
      <c r="J369" s="168" t="str">
        <f>IFERROR(MIN('MP Calculations'!$E$30/I369,1),"-")</f>
        <v>-</v>
      </c>
      <c r="K369" s="12"/>
      <c r="L369" s="159"/>
      <c r="M369" s="159"/>
      <c r="N369" s="159"/>
      <c r="O369" s="185" t="str">
        <f t="shared" si="16"/>
        <v>-</v>
      </c>
      <c r="P369" s="215" t="str">
        <f t="shared" si="18"/>
        <v>-</v>
      </c>
      <c r="Q369" s="215" cm="1">
        <f t="array" ref="Q369">IF(P369="-",0,P369/(1+'General inputs'!$H$32)^IFERROR(INDEX('MP Calculations'!$C$40:$C$130,MATCH(F369,'MP Calculations'!$D$40:$D$130,0),0),-1))</f>
        <v>0</v>
      </c>
    </row>
    <row r="370" spans="3:17" x14ac:dyDescent="0.2">
      <c r="C370" s="159"/>
      <c r="D370" s="165"/>
      <c r="E370" s="161"/>
      <c r="F370" s="172" t="str">
        <f t="shared" si="17"/>
        <v>-</v>
      </c>
      <c r="G370" s="68"/>
      <c r="H370" s="167"/>
      <c r="I370" s="173"/>
      <c r="J370" s="168" t="str">
        <f>IFERROR(MIN('MP Calculations'!$E$30/I370,1),"-")</f>
        <v>-</v>
      </c>
      <c r="K370" s="12"/>
      <c r="L370" s="159"/>
      <c r="M370" s="159"/>
      <c r="N370" s="159"/>
      <c r="O370" s="185" t="str">
        <f t="shared" si="16"/>
        <v>-</v>
      </c>
      <c r="P370" s="215" t="str">
        <f t="shared" si="18"/>
        <v>-</v>
      </c>
      <c r="Q370" s="215" cm="1">
        <f t="array" ref="Q370">IF(P370="-",0,P370/(1+'General inputs'!$H$32)^IFERROR(INDEX('MP Calculations'!$C$40:$C$130,MATCH(F370,'MP Calculations'!$D$40:$D$130,0),0),-1))</f>
        <v>0</v>
      </c>
    </row>
    <row r="371" spans="3:17" x14ac:dyDescent="0.2">
      <c r="C371" s="159"/>
      <c r="D371" s="165"/>
      <c r="E371" s="161"/>
      <c r="F371" s="172" t="str">
        <f t="shared" si="17"/>
        <v>-</v>
      </c>
      <c r="G371" s="68"/>
      <c r="H371" s="167"/>
      <c r="I371" s="173"/>
      <c r="J371" s="168" t="str">
        <f>IFERROR(MIN('MP Calculations'!$E$30/I371,1),"-")</f>
        <v>-</v>
      </c>
      <c r="K371" s="12"/>
      <c r="L371" s="159"/>
      <c r="M371" s="159"/>
      <c r="N371" s="159"/>
      <c r="O371" s="185" t="str">
        <f t="shared" si="16"/>
        <v>-</v>
      </c>
      <c r="P371" s="215" t="str">
        <f t="shared" si="18"/>
        <v>-</v>
      </c>
      <c r="Q371" s="215" cm="1">
        <f t="array" ref="Q371">IF(P371="-",0,P371/(1+'General inputs'!$H$32)^IFERROR(INDEX('MP Calculations'!$C$40:$C$130,MATCH(F371,'MP Calculations'!$D$40:$D$130,0),0),-1))</f>
        <v>0</v>
      </c>
    </row>
    <row r="372" spans="3:17" x14ac:dyDescent="0.2">
      <c r="C372" s="159"/>
      <c r="D372" s="165"/>
      <c r="E372" s="161"/>
      <c r="F372" s="172" t="str">
        <f t="shared" si="17"/>
        <v>-</v>
      </c>
      <c r="G372" s="68"/>
      <c r="H372" s="167"/>
      <c r="I372" s="173"/>
      <c r="J372" s="168" t="str">
        <f>IFERROR(MIN('MP Calculations'!$E$30/I372,1),"-")</f>
        <v>-</v>
      </c>
      <c r="K372" s="12"/>
      <c r="L372" s="159"/>
      <c r="M372" s="159"/>
      <c r="N372" s="159"/>
      <c r="O372" s="185" t="str">
        <f t="shared" si="16"/>
        <v>-</v>
      </c>
      <c r="P372" s="215" t="str">
        <f t="shared" si="18"/>
        <v>-</v>
      </c>
      <c r="Q372" s="215" cm="1">
        <f t="array" ref="Q372">IF(P372="-",0,P372/(1+'General inputs'!$H$32)^IFERROR(INDEX('MP Calculations'!$C$40:$C$130,MATCH(F372,'MP Calculations'!$D$40:$D$130,0),0),-1))</f>
        <v>0</v>
      </c>
    </row>
    <row r="373" spans="3:17" x14ac:dyDescent="0.2">
      <c r="C373" s="159"/>
      <c r="D373" s="165"/>
      <c r="E373" s="161"/>
      <c r="F373" s="172" t="str">
        <f t="shared" si="17"/>
        <v>-</v>
      </c>
      <c r="G373" s="68"/>
      <c r="H373" s="167"/>
      <c r="I373" s="173"/>
      <c r="J373" s="168" t="str">
        <f>IFERROR(MIN('MP Calculations'!$E$30/I373,1),"-")</f>
        <v>-</v>
      </c>
      <c r="K373" s="12"/>
      <c r="L373" s="159"/>
      <c r="M373" s="159"/>
      <c r="N373" s="159"/>
      <c r="O373" s="185" t="str">
        <f t="shared" si="16"/>
        <v>-</v>
      </c>
      <c r="P373" s="215" t="str">
        <f t="shared" si="18"/>
        <v>-</v>
      </c>
      <c r="Q373" s="215" cm="1">
        <f t="array" ref="Q373">IF(P373="-",0,P373/(1+'General inputs'!$H$32)^IFERROR(INDEX('MP Calculations'!$C$40:$C$130,MATCH(F373,'MP Calculations'!$D$40:$D$130,0),0),-1))</f>
        <v>0</v>
      </c>
    </row>
    <row r="374" spans="3:17" x14ac:dyDescent="0.2">
      <c r="C374" s="159"/>
      <c r="D374" s="165"/>
      <c r="E374" s="161"/>
      <c r="F374" s="172" t="str">
        <f t="shared" si="17"/>
        <v>-</v>
      </c>
      <c r="G374" s="68"/>
      <c r="H374" s="167"/>
      <c r="I374" s="173"/>
      <c r="J374" s="168" t="str">
        <f>IFERROR(MIN('MP Calculations'!$E$30/I374,1),"-")</f>
        <v>-</v>
      </c>
      <c r="K374" s="12"/>
      <c r="L374" s="159"/>
      <c r="M374" s="159"/>
      <c r="N374" s="159"/>
      <c r="O374" s="185" t="str">
        <f t="shared" si="16"/>
        <v>-</v>
      </c>
      <c r="P374" s="215" t="str">
        <f t="shared" si="18"/>
        <v>-</v>
      </c>
      <c r="Q374" s="215" cm="1">
        <f t="array" ref="Q374">IF(P374="-",0,P374/(1+'General inputs'!$H$32)^IFERROR(INDEX('MP Calculations'!$C$40:$C$130,MATCH(F374,'MP Calculations'!$D$40:$D$130,0),0),-1))</f>
        <v>0</v>
      </c>
    </row>
    <row r="375" spans="3:17" x14ac:dyDescent="0.2">
      <c r="C375" s="159"/>
      <c r="D375" s="165"/>
      <c r="E375" s="161"/>
      <c r="F375" s="172" t="str">
        <f t="shared" si="17"/>
        <v>-</v>
      </c>
      <c r="G375" s="68"/>
      <c r="H375" s="167"/>
      <c r="I375" s="173"/>
      <c r="J375" s="168" t="str">
        <f>IFERROR(MIN('MP Calculations'!$E$30/I375,1),"-")</f>
        <v>-</v>
      </c>
      <c r="K375" s="12"/>
      <c r="L375" s="159"/>
      <c r="M375" s="159"/>
      <c r="N375" s="159"/>
      <c r="O375" s="185" t="str">
        <f t="shared" si="16"/>
        <v>-</v>
      </c>
      <c r="P375" s="215" t="str">
        <f t="shared" si="18"/>
        <v>-</v>
      </c>
      <c r="Q375" s="215" cm="1">
        <f t="array" ref="Q375">IF(P375="-",0,P375/(1+'General inputs'!$H$32)^IFERROR(INDEX('MP Calculations'!$C$40:$C$130,MATCH(F375,'MP Calculations'!$D$40:$D$130,0),0),-1))</f>
        <v>0</v>
      </c>
    </row>
    <row r="376" spans="3:17" x14ac:dyDescent="0.2">
      <c r="C376" s="159"/>
      <c r="D376" s="165"/>
      <c r="E376" s="161"/>
      <c r="F376" s="172" t="str">
        <f t="shared" si="17"/>
        <v>-</v>
      </c>
      <c r="G376" s="68"/>
      <c r="H376" s="167"/>
      <c r="I376" s="173"/>
      <c r="J376" s="168" t="str">
        <f>IFERROR(MIN('MP Calculations'!$E$30/I376,1),"-")</f>
        <v>-</v>
      </c>
      <c r="K376" s="12"/>
      <c r="L376" s="159"/>
      <c r="M376" s="159"/>
      <c r="N376" s="159"/>
      <c r="O376" s="185" t="str">
        <f t="shared" si="16"/>
        <v>-</v>
      </c>
      <c r="P376" s="215" t="str">
        <f t="shared" si="18"/>
        <v>-</v>
      </c>
      <c r="Q376" s="215" cm="1">
        <f t="array" ref="Q376">IF(P376="-",0,P376/(1+'General inputs'!$H$32)^IFERROR(INDEX('MP Calculations'!$C$40:$C$130,MATCH(F376,'MP Calculations'!$D$40:$D$130,0),0),-1))</f>
        <v>0</v>
      </c>
    </row>
    <row r="377" spans="3:17" x14ac:dyDescent="0.2">
      <c r="C377" s="159"/>
      <c r="D377" s="165"/>
      <c r="E377" s="161"/>
      <c r="F377" s="172" t="str">
        <f t="shared" si="17"/>
        <v>-</v>
      </c>
      <c r="G377" s="68"/>
      <c r="H377" s="167"/>
      <c r="I377" s="173"/>
      <c r="J377" s="168" t="str">
        <f>IFERROR(MIN('MP Calculations'!$E$30/I377,1),"-")</f>
        <v>-</v>
      </c>
      <c r="K377" s="12"/>
      <c r="L377" s="159"/>
      <c r="M377" s="159"/>
      <c r="N377" s="159"/>
      <c r="O377" s="185" t="str">
        <f t="shared" si="16"/>
        <v>-</v>
      </c>
      <c r="P377" s="215" t="str">
        <f t="shared" si="18"/>
        <v>-</v>
      </c>
      <c r="Q377" s="215" cm="1">
        <f t="array" ref="Q377">IF(P377="-",0,P377/(1+'General inputs'!$H$32)^IFERROR(INDEX('MP Calculations'!$C$40:$C$130,MATCH(F377,'MP Calculations'!$D$40:$D$130,0),0),-1))</f>
        <v>0</v>
      </c>
    </row>
    <row r="378" spans="3:17" x14ac:dyDescent="0.2">
      <c r="C378" s="159"/>
      <c r="D378" s="165"/>
      <c r="E378" s="161"/>
      <c r="F378" s="172" t="str">
        <f t="shared" si="17"/>
        <v>-</v>
      </c>
      <c r="G378" s="68"/>
      <c r="H378" s="167"/>
      <c r="I378" s="173"/>
      <c r="J378" s="168" t="str">
        <f>IFERROR(MIN('MP Calculations'!$E$30/I378,1),"-")</f>
        <v>-</v>
      </c>
      <c r="K378" s="12"/>
      <c r="L378" s="159"/>
      <c r="M378" s="159"/>
      <c r="N378" s="159"/>
      <c r="O378" s="185" t="str">
        <f t="shared" si="16"/>
        <v>-</v>
      </c>
      <c r="P378" s="215" t="str">
        <f t="shared" si="18"/>
        <v>-</v>
      </c>
      <c r="Q378" s="215" cm="1">
        <f t="array" ref="Q378">IF(P378="-",0,P378/(1+'General inputs'!$H$32)^IFERROR(INDEX('MP Calculations'!$C$40:$C$130,MATCH(F378,'MP Calculations'!$D$40:$D$130,0),0),-1))</f>
        <v>0</v>
      </c>
    </row>
    <row r="379" spans="3:17" x14ac:dyDescent="0.2">
      <c r="C379" s="159"/>
      <c r="D379" s="165"/>
      <c r="E379" s="161"/>
      <c r="F379" s="172" t="str">
        <f t="shared" si="17"/>
        <v>-</v>
      </c>
      <c r="G379" s="68"/>
      <c r="H379" s="167"/>
      <c r="I379" s="173"/>
      <c r="J379" s="168" t="str">
        <f>IFERROR(MIN('MP Calculations'!$E$30/I379,1),"-")</f>
        <v>-</v>
      </c>
      <c r="K379" s="12"/>
      <c r="L379" s="159"/>
      <c r="M379" s="159"/>
      <c r="N379" s="159"/>
      <c r="O379" s="185" t="str">
        <f t="shared" si="16"/>
        <v>-</v>
      </c>
      <c r="P379" s="215" t="str">
        <f t="shared" si="18"/>
        <v>-</v>
      </c>
      <c r="Q379" s="215" cm="1">
        <f t="array" ref="Q379">IF(P379="-",0,P379/(1+'General inputs'!$H$32)^IFERROR(INDEX('MP Calculations'!$C$40:$C$130,MATCH(F379,'MP Calculations'!$D$40:$D$130,0),0),-1))</f>
        <v>0</v>
      </c>
    </row>
    <row r="380" spans="3:17" x14ac:dyDescent="0.2">
      <c r="C380" s="159"/>
      <c r="D380" s="165"/>
      <c r="E380" s="161"/>
      <c r="F380" s="172" t="str">
        <f t="shared" si="17"/>
        <v>-</v>
      </c>
      <c r="G380" s="68"/>
      <c r="H380" s="167"/>
      <c r="I380" s="173"/>
      <c r="J380" s="168" t="str">
        <f>IFERROR(MIN('MP Calculations'!$E$30/I380,1),"-")</f>
        <v>-</v>
      </c>
      <c r="K380" s="12"/>
      <c r="L380" s="159"/>
      <c r="M380" s="159"/>
      <c r="N380" s="159"/>
      <c r="O380" s="185" t="str">
        <f t="shared" si="16"/>
        <v>-</v>
      </c>
      <c r="P380" s="215" t="str">
        <f t="shared" si="18"/>
        <v>-</v>
      </c>
      <c r="Q380" s="215" cm="1">
        <f t="array" ref="Q380">IF(P380="-",0,P380/(1+'General inputs'!$H$32)^IFERROR(INDEX('MP Calculations'!$C$40:$C$130,MATCH(F380,'MP Calculations'!$D$40:$D$130,0),0),-1))</f>
        <v>0</v>
      </c>
    </row>
    <row r="381" spans="3:17" x14ac:dyDescent="0.2">
      <c r="C381" s="159"/>
      <c r="D381" s="165"/>
      <c r="E381" s="161"/>
      <c r="F381" s="172" t="str">
        <f t="shared" si="17"/>
        <v>-</v>
      </c>
      <c r="G381" s="68"/>
      <c r="H381" s="167"/>
      <c r="I381" s="173"/>
      <c r="J381" s="168" t="str">
        <f>IFERROR(MIN('MP Calculations'!$E$30/I381,1),"-")</f>
        <v>-</v>
      </c>
      <c r="K381" s="12"/>
      <c r="L381" s="159"/>
      <c r="M381" s="159"/>
      <c r="N381" s="159"/>
      <c r="O381" s="185" t="str">
        <f t="shared" si="16"/>
        <v>-</v>
      </c>
      <c r="P381" s="215" t="str">
        <f t="shared" si="18"/>
        <v>-</v>
      </c>
      <c r="Q381" s="215" cm="1">
        <f t="array" ref="Q381">IF(P381="-",0,P381/(1+'General inputs'!$H$32)^IFERROR(INDEX('MP Calculations'!$C$40:$C$130,MATCH(F381,'MP Calculations'!$D$40:$D$130,0),0),-1))</f>
        <v>0</v>
      </c>
    </row>
    <row r="382" spans="3:17" x14ac:dyDescent="0.2">
      <c r="C382" s="159"/>
      <c r="D382" s="165"/>
      <c r="E382" s="161"/>
      <c r="F382" s="172" t="str">
        <f t="shared" si="17"/>
        <v>-</v>
      </c>
      <c r="G382" s="68"/>
      <c r="H382" s="167"/>
      <c r="I382" s="173"/>
      <c r="J382" s="168" t="str">
        <f>IFERROR(MIN('MP Calculations'!$E$30/I382,1),"-")</f>
        <v>-</v>
      </c>
      <c r="K382" s="12"/>
      <c r="L382" s="159"/>
      <c r="M382" s="159"/>
      <c r="N382" s="159"/>
      <c r="O382" s="185" t="str">
        <f t="shared" si="16"/>
        <v>-</v>
      </c>
      <c r="P382" s="215" t="str">
        <f t="shared" si="18"/>
        <v>-</v>
      </c>
      <c r="Q382" s="215" cm="1">
        <f t="array" ref="Q382">IF(P382="-",0,P382/(1+'General inputs'!$H$32)^IFERROR(INDEX('MP Calculations'!$C$40:$C$130,MATCH(F382,'MP Calculations'!$D$40:$D$130,0),0),-1))</f>
        <v>0</v>
      </c>
    </row>
    <row r="383" spans="3:17" x14ac:dyDescent="0.2">
      <c r="C383" s="159"/>
      <c r="D383" s="165"/>
      <c r="E383" s="161"/>
      <c r="F383" s="172" t="str">
        <f t="shared" si="17"/>
        <v>-</v>
      </c>
      <c r="G383" s="68"/>
      <c r="H383" s="167"/>
      <c r="I383" s="173"/>
      <c r="J383" s="168" t="str">
        <f>IFERROR(MIN('MP Calculations'!$E$30/I383,1),"-")</f>
        <v>-</v>
      </c>
      <c r="K383" s="12"/>
      <c r="L383" s="159"/>
      <c r="M383" s="159"/>
      <c r="N383" s="159"/>
      <c r="O383" s="185" t="str">
        <f t="shared" si="16"/>
        <v>-</v>
      </c>
      <c r="P383" s="215" t="str">
        <f t="shared" si="18"/>
        <v>-</v>
      </c>
      <c r="Q383" s="215" cm="1">
        <f t="array" ref="Q383">IF(P383="-",0,P383/(1+'General inputs'!$H$32)^IFERROR(INDEX('MP Calculations'!$C$40:$C$130,MATCH(F383,'MP Calculations'!$D$40:$D$130,0),0),-1))</f>
        <v>0</v>
      </c>
    </row>
    <row r="384" spans="3:17" x14ac:dyDescent="0.2">
      <c r="C384" s="159"/>
      <c r="D384" s="165"/>
      <c r="E384" s="161"/>
      <c r="F384" s="172" t="str">
        <f t="shared" si="17"/>
        <v>-</v>
      </c>
      <c r="G384" s="68"/>
      <c r="H384" s="167"/>
      <c r="I384" s="173"/>
      <c r="J384" s="168" t="str">
        <f>IFERROR(MIN('MP Calculations'!$E$30/I384,1),"-")</f>
        <v>-</v>
      </c>
      <c r="K384" s="12"/>
      <c r="L384" s="159"/>
      <c r="M384" s="159"/>
      <c r="N384" s="159"/>
      <c r="O384" s="185" t="str">
        <f t="shared" si="16"/>
        <v>-</v>
      </c>
      <c r="P384" s="215" t="str">
        <f t="shared" si="18"/>
        <v>-</v>
      </c>
      <c r="Q384" s="215" cm="1">
        <f t="array" ref="Q384">IF(P384="-",0,P384/(1+'General inputs'!$H$32)^IFERROR(INDEX('MP Calculations'!$C$40:$C$130,MATCH(F384,'MP Calculations'!$D$40:$D$130,0),0),-1))</f>
        <v>0</v>
      </c>
    </row>
    <row r="385" spans="3:17" x14ac:dyDescent="0.2">
      <c r="C385" s="159"/>
      <c r="D385" s="165"/>
      <c r="E385" s="161"/>
      <c r="F385" s="172" t="str">
        <f t="shared" si="17"/>
        <v>-</v>
      </c>
      <c r="G385" s="68"/>
      <c r="H385" s="167"/>
      <c r="I385" s="173"/>
      <c r="J385" s="168" t="str">
        <f>IFERROR(MIN('MP Calculations'!$E$30/I385,1),"-")</f>
        <v>-</v>
      </c>
      <c r="K385" s="12"/>
      <c r="L385" s="159"/>
      <c r="M385" s="159"/>
      <c r="N385" s="159"/>
      <c r="O385" s="185" t="str">
        <f t="shared" ref="O385:O541" si="19">IF(N385="","-",L385*N385)</f>
        <v>-</v>
      </c>
      <c r="P385" s="215" t="str">
        <f t="shared" si="18"/>
        <v>-</v>
      </c>
      <c r="Q385" s="215" cm="1">
        <f t="array" ref="Q385">IF(P385="-",0,P385/(1+'General inputs'!$H$32)^IFERROR(INDEX('MP Calculations'!$C$40:$C$130,MATCH(F385,'MP Calculations'!$D$40:$D$130,0),0),-1))</f>
        <v>0</v>
      </c>
    </row>
    <row r="386" spans="3:17" x14ac:dyDescent="0.2">
      <c r="C386" s="159"/>
      <c r="D386" s="165"/>
      <c r="E386" s="161"/>
      <c r="F386" s="172" t="str">
        <f t="shared" si="17"/>
        <v>-</v>
      </c>
      <c r="G386" s="68"/>
      <c r="H386" s="167"/>
      <c r="I386" s="173"/>
      <c r="J386" s="168" t="str">
        <f>IFERROR(MIN('MP Calculations'!$E$30/I386,1),"-")</f>
        <v>-</v>
      </c>
      <c r="K386" s="12"/>
      <c r="L386" s="159"/>
      <c r="M386" s="159"/>
      <c r="N386" s="159"/>
      <c r="O386" s="185" t="str">
        <f t="shared" si="19"/>
        <v>-</v>
      </c>
      <c r="P386" s="215" t="str">
        <f t="shared" si="18"/>
        <v>-</v>
      </c>
      <c r="Q386" s="215" cm="1">
        <f t="array" ref="Q386">IF(P386="-",0,P386/(1+'General inputs'!$H$32)^IFERROR(INDEX('MP Calculations'!$C$40:$C$130,MATCH(F386,'MP Calculations'!$D$40:$D$130,0),0),-1))</f>
        <v>0</v>
      </c>
    </row>
    <row r="387" spans="3:17" x14ac:dyDescent="0.2">
      <c r="C387" s="159"/>
      <c r="D387" s="165"/>
      <c r="E387" s="161"/>
      <c r="F387" s="172" t="str">
        <f t="shared" si="17"/>
        <v>-</v>
      </c>
      <c r="G387" s="68"/>
      <c r="H387" s="167"/>
      <c r="I387" s="173"/>
      <c r="J387" s="168" t="str">
        <f>IFERROR(MIN('MP Calculations'!$E$30/I387,1),"-")</f>
        <v>-</v>
      </c>
      <c r="K387" s="12"/>
      <c r="L387" s="159"/>
      <c r="M387" s="159"/>
      <c r="N387" s="159"/>
      <c r="O387" s="185" t="str">
        <f t="shared" si="19"/>
        <v>-</v>
      </c>
      <c r="P387" s="215" t="str">
        <f t="shared" si="18"/>
        <v>-</v>
      </c>
      <c r="Q387" s="215" cm="1">
        <f t="array" ref="Q387">IF(P387="-",0,P387/(1+'General inputs'!$H$32)^IFERROR(INDEX('MP Calculations'!$C$40:$C$130,MATCH(F387,'MP Calculations'!$D$40:$D$130,0),0),-1))</f>
        <v>0</v>
      </c>
    </row>
    <row r="388" spans="3:17" x14ac:dyDescent="0.2">
      <c r="C388" s="159"/>
      <c r="D388" s="165"/>
      <c r="E388" s="161"/>
      <c r="F388" s="172" t="str">
        <f t="shared" si="17"/>
        <v>-</v>
      </c>
      <c r="G388" s="68"/>
      <c r="H388" s="167"/>
      <c r="I388" s="173"/>
      <c r="J388" s="168" t="str">
        <f>IFERROR(MIN('MP Calculations'!$E$30/I388,1),"-")</f>
        <v>-</v>
      </c>
      <c r="K388" s="12"/>
      <c r="L388" s="159"/>
      <c r="M388" s="159"/>
      <c r="N388" s="159"/>
      <c r="O388" s="185" t="str">
        <f t="shared" si="19"/>
        <v>-</v>
      </c>
      <c r="P388" s="215" t="str">
        <f t="shared" si="18"/>
        <v>-</v>
      </c>
      <c r="Q388" s="215" cm="1">
        <f t="array" ref="Q388">IF(P388="-",0,P388/(1+'General inputs'!$H$32)^IFERROR(INDEX('MP Calculations'!$C$40:$C$130,MATCH(F388,'MP Calculations'!$D$40:$D$130,0),0),-1))</f>
        <v>0</v>
      </c>
    </row>
    <row r="389" spans="3:17" x14ac:dyDescent="0.2">
      <c r="C389" s="159"/>
      <c r="D389" s="165"/>
      <c r="E389" s="161"/>
      <c r="F389" s="172" t="str">
        <f t="shared" si="17"/>
        <v>-</v>
      </c>
      <c r="G389" s="68"/>
      <c r="H389" s="167"/>
      <c r="I389" s="173"/>
      <c r="J389" s="168" t="str">
        <f>IFERROR(MIN('MP Calculations'!$E$30/I389,1),"-")</f>
        <v>-</v>
      </c>
      <c r="K389" s="12"/>
      <c r="L389" s="159"/>
      <c r="M389" s="159"/>
      <c r="N389" s="159"/>
      <c r="O389" s="185" t="str">
        <f t="shared" si="19"/>
        <v>-</v>
      </c>
      <c r="P389" s="215" t="str">
        <f t="shared" si="18"/>
        <v>-</v>
      </c>
      <c r="Q389" s="215" cm="1">
        <f t="array" ref="Q389">IF(P389="-",0,P389/(1+'General inputs'!$H$32)^IFERROR(INDEX('MP Calculations'!$C$40:$C$130,MATCH(F389,'MP Calculations'!$D$40:$D$130,0),0),-1))</f>
        <v>0</v>
      </c>
    </row>
    <row r="390" spans="3:17" x14ac:dyDescent="0.2">
      <c r="C390" s="159"/>
      <c r="D390" s="165"/>
      <c r="E390" s="161"/>
      <c r="F390" s="172" t="str">
        <f t="shared" si="17"/>
        <v>-</v>
      </c>
      <c r="G390" s="68"/>
      <c r="H390" s="167"/>
      <c r="I390" s="173"/>
      <c r="J390" s="168" t="str">
        <f>IFERROR(MIN('MP Calculations'!$E$30/I390,1),"-")</f>
        <v>-</v>
      </c>
      <c r="K390" s="12"/>
      <c r="L390" s="159"/>
      <c r="M390" s="159"/>
      <c r="N390" s="159"/>
      <c r="O390" s="185" t="str">
        <f t="shared" si="19"/>
        <v>-</v>
      </c>
      <c r="P390" s="215" t="str">
        <f t="shared" si="18"/>
        <v>-</v>
      </c>
      <c r="Q390" s="215" cm="1">
        <f t="array" ref="Q390">IF(P390="-",0,P390/(1+'General inputs'!$H$32)^IFERROR(INDEX('MP Calculations'!$C$40:$C$130,MATCH(F390,'MP Calculations'!$D$40:$D$130,0),0),-1))</f>
        <v>0</v>
      </c>
    </row>
    <row r="391" spans="3:17" x14ac:dyDescent="0.2">
      <c r="C391" s="159"/>
      <c r="D391" s="165"/>
      <c r="E391" s="161"/>
      <c r="F391" s="172" t="str">
        <f t="shared" si="17"/>
        <v>-</v>
      </c>
      <c r="G391" s="68"/>
      <c r="H391" s="167"/>
      <c r="I391" s="173"/>
      <c r="J391" s="168" t="str">
        <f>IFERROR(MIN('MP Calculations'!$E$30/I391,1),"-")</f>
        <v>-</v>
      </c>
      <c r="K391" s="12"/>
      <c r="L391" s="159"/>
      <c r="M391" s="159"/>
      <c r="N391" s="159"/>
      <c r="O391" s="185" t="str">
        <f t="shared" si="19"/>
        <v>-</v>
      </c>
      <c r="P391" s="215" t="str">
        <f t="shared" si="18"/>
        <v>-</v>
      </c>
      <c r="Q391" s="215" cm="1">
        <f t="array" ref="Q391">IF(P391="-",0,P391/(1+'General inputs'!$H$32)^IFERROR(INDEX('MP Calculations'!$C$40:$C$130,MATCH(F391,'MP Calculations'!$D$40:$D$130,0),0),-1))</f>
        <v>0</v>
      </c>
    </row>
    <row r="392" spans="3:17" x14ac:dyDescent="0.2">
      <c r="C392" s="159"/>
      <c r="D392" s="165"/>
      <c r="E392" s="161"/>
      <c r="F392" s="172" t="str">
        <f t="shared" si="17"/>
        <v>-</v>
      </c>
      <c r="G392" s="68"/>
      <c r="H392" s="167"/>
      <c r="I392" s="173"/>
      <c r="J392" s="168" t="str">
        <f>IFERROR(MIN('MP Calculations'!$E$30/I392,1),"-")</f>
        <v>-</v>
      </c>
      <c r="K392" s="12"/>
      <c r="L392" s="159"/>
      <c r="M392" s="159"/>
      <c r="N392" s="159"/>
      <c r="O392" s="185" t="str">
        <f t="shared" si="19"/>
        <v>-</v>
      </c>
      <c r="P392" s="215" t="str">
        <f t="shared" si="18"/>
        <v>-</v>
      </c>
      <c r="Q392" s="215" cm="1">
        <f t="array" ref="Q392">IF(P392="-",0,P392/(1+'General inputs'!$H$32)^IFERROR(INDEX('MP Calculations'!$C$40:$C$130,MATCH(F392,'MP Calculations'!$D$40:$D$130,0),0),-1))</f>
        <v>0</v>
      </c>
    </row>
    <row r="393" spans="3:17" x14ac:dyDescent="0.2">
      <c r="C393" s="159"/>
      <c r="D393" s="165"/>
      <c r="E393" s="161"/>
      <c r="F393" s="172" t="str">
        <f t="shared" si="17"/>
        <v>-</v>
      </c>
      <c r="G393" s="68"/>
      <c r="H393" s="167"/>
      <c r="I393" s="173"/>
      <c r="J393" s="168" t="str">
        <f>IFERROR(MIN('MP Calculations'!$E$30/I393,1),"-")</f>
        <v>-</v>
      </c>
      <c r="K393" s="12"/>
      <c r="L393" s="159"/>
      <c r="M393" s="159"/>
      <c r="N393" s="159"/>
      <c r="O393" s="185" t="str">
        <f t="shared" si="19"/>
        <v>-</v>
      </c>
      <c r="P393" s="215" t="str">
        <f t="shared" si="18"/>
        <v>-</v>
      </c>
      <c r="Q393" s="215" cm="1">
        <f t="array" ref="Q393">IF(P393="-",0,P393/(1+'General inputs'!$H$32)^IFERROR(INDEX('MP Calculations'!$C$40:$C$130,MATCH(F393,'MP Calculations'!$D$40:$D$130,0),0),-1))</f>
        <v>0</v>
      </c>
    </row>
    <row r="394" spans="3:17" x14ac:dyDescent="0.2">
      <c r="C394" s="159"/>
      <c r="D394" s="165"/>
      <c r="E394" s="161"/>
      <c r="F394" s="172" t="str">
        <f t="shared" si="17"/>
        <v>-</v>
      </c>
      <c r="G394" s="68"/>
      <c r="H394" s="167"/>
      <c r="I394" s="173"/>
      <c r="J394" s="168" t="str">
        <f>IFERROR(MIN('MP Calculations'!$E$30/I394,1),"-")</f>
        <v>-</v>
      </c>
      <c r="K394" s="12"/>
      <c r="L394" s="159"/>
      <c r="M394" s="159"/>
      <c r="N394" s="159"/>
      <c r="O394" s="185" t="str">
        <f t="shared" si="19"/>
        <v>-</v>
      </c>
      <c r="P394" s="215" t="str">
        <f t="shared" si="18"/>
        <v>-</v>
      </c>
      <c r="Q394" s="215" cm="1">
        <f t="array" ref="Q394">IF(P394="-",0,P394/(1+'General inputs'!$H$32)^IFERROR(INDEX('MP Calculations'!$C$40:$C$130,MATCH(F394,'MP Calculations'!$D$40:$D$130,0),0),-1))</f>
        <v>0</v>
      </c>
    </row>
    <row r="395" spans="3:17" x14ac:dyDescent="0.2">
      <c r="C395" s="159"/>
      <c r="D395" s="165"/>
      <c r="E395" s="161"/>
      <c r="F395" s="172" t="str">
        <f t="shared" si="17"/>
        <v>-</v>
      </c>
      <c r="G395" s="68"/>
      <c r="H395" s="167"/>
      <c r="I395" s="173"/>
      <c r="J395" s="168" t="str">
        <f>IFERROR(MIN('MP Calculations'!$E$30/I395,1),"-")</f>
        <v>-</v>
      </c>
      <c r="K395" s="12"/>
      <c r="L395" s="159"/>
      <c r="M395" s="159"/>
      <c r="N395" s="159"/>
      <c r="O395" s="185" t="str">
        <f t="shared" si="19"/>
        <v>-</v>
      </c>
      <c r="P395" s="215" t="str">
        <f t="shared" si="18"/>
        <v>-</v>
      </c>
      <c r="Q395" s="215" cm="1">
        <f t="array" ref="Q395">IF(P395="-",0,P395/(1+'General inputs'!$H$32)^IFERROR(INDEX('MP Calculations'!$C$40:$C$130,MATCH(F395,'MP Calculations'!$D$40:$D$130,0),0),-1))</f>
        <v>0</v>
      </c>
    </row>
    <row r="396" spans="3:17" x14ac:dyDescent="0.2">
      <c r="C396" s="159"/>
      <c r="D396" s="165"/>
      <c r="E396" s="161"/>
      <c r="F396" s="172" t="str">
        <f t="shared" si="17"/>
        <v>-</v>
      </c>
      <c r="G396" s="68"/>
      <c r="H396" s="167"/>
      <c r="I396" s="173"/>
      <c r="J396" s="168" t="str">
        <f>IFERROR(MIN('MP Calculations'!$E$30/I396,1),"-")</f>
        <v>-</v>
      </c>
      <c r="K396" s="12"/>
      <c r="L396" s="159"/>
      <c r="M396" s="159"/>
      <c r="N396" s="159"/>
      <c r="O396" s="185" t="str">
        <f t="shared" si="19"/>
        <v>-</v>
      </c>
      <c r="P396" s="215" t="str">
        <f t="shared" si="18"/>
        <v>-</v>
      </c>
      <c r="Q396" s="215" cm="1">
        <f t="array" ref="Q396">IF(P396="-",0,P396/(1+'General inputs'!$H$32)^IFERROR(INDEX('MP Calculations'!$C$40:$C$130,MATCH(F396,'MP Calculations'!$D$40:$D$130,0),0),-1))</f>
        <v>0</v>
      </c>
    </row>
    <row r="397" spans="3:17" x14ac:dyDescent="0.2">
      <c r="C397" s="159"/>
      <c r="D397" s="165"/>
      <c r="E397" s="161"/>
      <c r="F397" s="172" t="str">
        <f t="shared" si="17"/>
        <v>-</v>
      </c>
      <c r="G397" s="68"/>
      <c r="H397" s="167"/>
      <c r="I397" s="173"/>
      <c r="J397" s="168" t="str">
        <f>IFERROR(MIN('MP Calculations'!$E$30/I397,1),"-")</f>
        <v>-</v>
      </c>
      <c r="K397" s="12"/>
      <c r="L397" s="159"/>
      <c r="M397" s="159"/>
      <c r="N397" s="159"/>
      <c r="O397" s="185" t="str">
        <f t="shared" si="19"/>
        <v>-</v>
      </c>
      <c r="P397" s="215" t="str">
        <f t="shared" si="18"/>
        <v>-</v>
      </c>
      <c r="Q397" s="215" cm="1">
        <f t="array" ref="Q397">IF(P397="-",0,P397/(1+'General inputs'!$H$32)^IFERROR(INDEX('MP Calculations'!$C$40:$C$130,MATCH(F397,'MP Calculations'!$D$40:$D$130,0),0),-1))</f>
        <v>0</v>
      </c>
    </row>
    <row r="398" spans="3:17" x14ac:dyDescent="0.2">
      <c r="C398" s="159"/>
      <c r="D398" s="165"/>
      <c r="E398" s="161"/>
      <c r="F398" s="172" t="str">
        <f t="shared" si="17"/>
        <v>-</v>
      </c>
      <c r="G398" s="68"/>
      <c r="H398" s="167"/>
      <c r="I398" s="173"/>
      <c r="J398" s="168" t="str">
        <f>IFERROR(MIN('MP Calculations'!$E$30/I398,1),"-")</f>
        <v>-</v>
      </c>
      <c r="K398" s="12"/>
      <c r="L398" s="159"/>
      <c r="M398" s="159"/>
      <c r="N398" s="159"/>
      <c r="O398" s="185" t="str">
        <f t="shared" si="19"/>
        <v>-</v>
      </c>
      <c r="P398" s="215" t="str">
        <f t="shared" si="18"/>
        <v>-</v>
      </c>
      <c r="Q398" s="215" cm="1">
        <f t="array" ref="Q398">IF(P398="-",0,P398/(1+'General inputs'!$H$32)^IFERROR(INDEX('MP Calculations'!$C$40:$C$130,MATCH(F398,'MP Calculations'!$D$40:$D$130,0),0),-1))</f>
        <v>0</v>
      </c>
    </row>
    <row r="399" spans="3:17" x14ac:dyDescent="0.2">
      <c r="C399" s="159"/>
      <c r="D399" s="165"/>
      <c r="E399" s="161"/>
      <c r="F399" s="172" t="str">
        <f t="shared" si="17"/>
        <v>-</v>
      </c>
      <c r="G399" s="68"/>
      <c r="H399" s="167"/>
      <c r="I399" s="173"/>
      <c r="J399" s="168" t="str">
        <f>IFERROR(MIN('MP Calculations'!$E$30/I399,1),"-")</f>
        <v>-</v>
      </c>
      <c r="K399" s="12"/>
      <c r="L399" s="159"/>
      <c r="M399" s="159"/>
      <c r="N399" s="159"/>
      <c r="O399" s="185" t="str">
        <f t="shared" si="19"/>
        <v>-</v>
      </c>
      <c r="P399" s="215" t="str">
        <f t="shared" si="18"/>
        <v>-</v>
      </c>
      <c r="Q399" s="215" cm="1">
        <f t="array" ref="Q399">IF(P399="-",0,P399/(1+'General inputs'!$H$32)^IFERROR(INDEX('MP Calculations'!$C$40:$C$130,MATCH(F399,'MP Calculations'!$D$40:$D$130,0),0),-1))</f>
        <v>0</v>
      </c>
    </row>
    <row r="400" spans="3:17" x14ac:dyDescent="0.2">
      <c r="C400" s="159"/>
      <c r="D400" s="165"/>
      <c r="E400" s="161"/>
      <c r="F400" s="172" t="str">
        <f t="shared" si="17"/>
        <v>-</v>
      </c>
      <c r="G400" s="68"/>
      <c r="H400" s="167"/>
      <c r="I400" s="173"/>
      <c r="J400" s="168" t="str">
        <f>IFERROR(MIN('MP Calculations'!$E$30/I400,1),"-")</f>
        <v>-</v>
      </c>
      <c r="K400" s="12"/>
      <c r="L400" s="159"/>
      <c r="M400" s="159"/>
      <c r="N400" s="159"/>
      <c r="O400" s="185" t="str">
        <f t="shared" si="19"/>
        <v>-</v>
      </c>
      <c r="P400" s="215" t="str">
        <f t="shared" si="18"/>
        <v>-</v>
      </c>
      <c r="Q400" s="215" cm="1">
        <f t="array" ref="Q400">IF(P400="-",0,P400/(1+'General inputs'!$H$32)^IFERROR(INDEX('MP Calculations'!$C$40:$C$130,MATCH(F400,'MP Calculations'!$D$40:$D$130,0),0),-1))</f>
        <v>0</v>
      </c>
    </row>
    <row r="401" spans="3:17" x14ac:dyDescent="0.2">
      <c r="C401" s="159"/>
      <c r="D401" s="165"/>
      <c r="E401" s="161"/>
      <c r="F401" s="172" t="str">
        <f t="shared" si="17"/>
        <v>-</v>
      </c>
      <c r="G401" s="68"/>
      <c r="H401" s="167"/>
      <c r="I401" s="173"/>
      <c r="J401" s="168" t="str">
        <f>IFERROR(MIN('MP Calculations'!$E$30/I401,1),"-")</f>
        <v>-</v>
      </c>
      <c r="K401" s="12"/>
      <c r="L401" s="159"/>
      <c r="M401" s="159"/>
      <c r="N401" s="159"/>
      <c r="O401" s="185" t="str">
        <f t="shared" si="19"/>
        <v>-</v>
      </c>
      <c r="P401" s="215" t="str">
        <f t="shared" si="18"/>
        <v>-</v>
      </c>
      <c r="Q401" s="215" cm="1">
        <f t="array" ref="Q401">IF(P401="-",0,P401/(1+'General inputs'!$H$32)^IFERROR(INDEX('MP Calculations'!$C$40:$C$130,MATCH(F401,'MP Calculations'!$D$40:$D$130,0),0),-1))</f>
        <v>0</v>
      </c>
    </row>
    <row r="402" spans="3:17" x14ac:dyDescent="0.2">
      <c r="C402" s="159"/>
      <c r="D402" s="165"/>
      <c r="E402" s="161"/>
      <c r="F402" s="172" t="str">
        <f t="shared" si="17"/>
        <v>-</v>
      </c>
      <c r="G402" s="68"/>
      <c r="H402" s="167"/>
      <c r="I402" s="173"/>
      <c r="J402" s="168" t="str">
        <f>IFERROR(MIN('MP Calculations'!$E$30/I402,1),"-")</f>
        <v>-</v>
      </c>
      <c r="K402" s="12"/>
      <c r="L402" s="159"/>
      <c r="M402" s="159"/>
      <c r="N402" s="159"/>
      <c r="O402" s="185" t="str">
        <f t="shared" si="19"/>
        <v>-</v>
      </c>
      <c r="P402" s="215" t="str">
        <f t="shared" si="18"/>
        <v>-</v>
      </c>
      <c r="Q402" s="215" cm="1">
        <f t="array" ref="Q402">IF(P402="-",0,P402/(1+'General inputs'!$H$32)^IFERROR(INDEX('MP Calculations'!$C$40:$C$130,MATCH(F402,'MP Calculations'!$D$40:$D$130,0),0),-1))</f>
        <v>0</v>
      </c>
    </row>
    <row r="403" spans="3:17" x14ac:dyDescent="0.2">
      <c r="C403" s="159"/>
      <c r="D403" s="165"/>
      <c r="E403" s="161"/>
      <c r="F403" s="172" t="str">
        <f t="shared" si="17"/>
        <v>-</v>
      </c>
      <c r="G403" s="68"/>
      <c r="H403" s="167"/>
      <c r="I403" s="173"/>
      <c r="J403" s="168" t="str">
        <f>IFERROR(MIN('MP Calculations'!$E$30/I403,1),"-")</f>
        <v>-</v>
      </c>
      <c r="K403" s="12"/>
      <c r="L403" s="159"/>
      <c r="M403" s="159"/>
      <c r="N403" s="159"/>
      <c r="O403" s="185" t="str">
        <f t="shared" si="19"/>
        <v>-</v>
      </c>
      <c r="P403" s="215" t="str">
        <f t="shared" si="18"/>
        <v>-</v>
      </c>
      <c r="Q403" s="215" cm="1">
        <f t="array" ref="Q403">IF(P403="-",0,P403/(1+'General inputs'!$H$32)^IFERROR(INDEX('MP Calculations'!$C$40:$C$130,MATCH(F403,'MP Calculations'!$D$40:$D$130,0),0),-1))</f>
        <v>0</v>
      </c>
    </row>
    <row r="404" spans="3:17" x14ac:dyDescent="0.2">
      <c r="C404" s="159"/>
      <c r="D404" s="165"/>
      <c r="E404" s="161"/>
      <c r="F404" s="172" t="str">
        <f t="shared" si="17"/>
        <v>-</v>
      </c>
      <c r="G404" s="68"/>
      <c r="H404" s="167"/>
      <c r="I404" s="173"/>
      <c r="J404" s="168" t="str">
        <f>IFERROR(MIN('MP Calculations'!$E$30/I404,1),"-")</f>
        <v>-</v>
      </c>
      <c r="K404" s="12"/>
      <c r="L404" s="159"/>
      <c r="M404" s="159"/>
      <c r="N404" s="159"/>
      <c r="O404" s="185" t="str">
        <f t="shared" si="19"/>
        <v>-</v>
      </c>
      <c r="P404" s="215" t="str">
        <f t="shared" si="18"/>
        <v>-</v>
      </c>
      <c r="Q404" s="215" cm="1">
        <f t="array" ref="Q404">IF(P404="-",0,P404/(1+'General inputs'!$H$32)^IFERROR(INDEX('MP Calculations'!$C$40:$C$130,MATCH(F404,'MP Calculations'!$D$40:$D$130,0),0),-1))</f>
        <v>0</v>
      </c>
    </row>
    <row r="405" spans="3:17" x14ac:dyDescent="0.2">
      <c r="C405" s="159"/>
      <c r="D405" s="165"/>
      <c r="E405" s="161"/>
      <c r="F405" s="172" t="str">
        <f t="shared" si="17"/>
        <v>-</v>
      </c>
      <c r="G405" s="68"/>
      <c r="H405" s="167"/>
      <c r="I405" s="173"/>
      <c r="J405" s="168" t="str">
        <f>IFERROR(MIN('MP Calculations'!$E$30/I405,1),"-")</f>
        <v>-</v>
      </c>
      <c r="K405" s="12"/>
      <c r="L405" s="159"/>
      <c r="M405" s="159"/>
      <c r="N405" s="159"/>
      <c r="O405" s="185" t="str">
        <f t="shared" si="19"/>
        <v>-</v>
      </c>
      <c r="P405" s="215" t="str">
        <f t="shared" si="18"/>
        <v>-</v>
      </c>
      <c r="Q405" s="215" cm="1">
        <f t="array" ref="Q405">IF(P405="-",0,P405/(1+'General inputs'!$H$32)^IFERROR(INDEX('MP Calculations'!$C$40:$C$130,MATCH(F405,'MP Calculations'!$D$40:$D$130,0),0),-1))</f>
        <v>0</v>
      </c>
    </row>
    <row r="406" spans="3:17" x14ac:dyDescent="0.2">
      <c r="C406" s="159"/>
      <c r="D406" s="165"/>
      <c r="E406" s="161"/>
      <c r="F406" s="172" t="str">
        <f t="shared" ref="F406:F469" si="20">IF(E406="","-",IF(OR(E406&lt;$E$15,E406&gt;$E$16),"ERROR - date outside of range",IF(MONTH(E406)&gt;=7,YEAR(E406)&amp;"-"&amp;IF(YEAR(E406)=1999,"00",IF(AND(YEAR(E406)&gt;=2000,YEAR(E406)&lt;2009),"0","")&amp;RIGHT(YEAR(E406),2)+1),RIGHT(YEAR(E406),4)-1&amp;"-"&amp;RIGHT(YEAR(E406),2))))</f>
        <v>-</v>
      </c>
      <c r="G406" s="68"/>
      <c r="H406" s="167"/>
      <c r="I406" s="173"/>
      <c r="J406" s="168" t="str">
        <f>IFERROR(MIN('MP Calculations'!$E$30/I406,1),"-")</f>
        <v>-</v>
      </c>
      <c r="K406" s="12"/>
      <c r="L406" s="159"/>
      <c r="M406" s="159"/>
      <c r="N406" s="159"/>
      <c r="O406" s="185" t="str">
        <f t="shared" si="19"/>
        <v>-</v>
      </c>
      <c r="P406" s="215" t="str">
        <f t="shared" si="18"/>
        <v>-</v>
      </c>
      <c r="Q406" s="215" cm="1">
        <f t="array" ref="Q406">IF(P406="-",0,P406/(1+'General inputs'!$H$32)^IFERROR(INDEX('MP Calculations'!$C$40:$C$130,MATCH(F406,'MP Calculations'!$D$40:$D$130,0),0),-1))</f>
        <v>0</v>
      </c>
    </row>
    <row r="407" spans="3:17" x14ac:dyDescent="0.2">
      <c r="C407" s="159"/>
      <c r="D407" s="165"/>
      <c r="E407" s="161"/>
      <c r="F407" s="172" t="str">
        <f t="shared" si="20"/>
        <v>-</v>
      </c>
      <c r="G407" s="68"/>
      <c r="H407" s="167"/>
      <c r="I407" s="173"/>
      <c r="J407" s="168" t="str">
        <f>IFERROR(MIN('MP Calculations'!$E$30/I407,1),"-")</f>
        <v>-</v>
      </c>
      <c r="K407" s="12"/>
      <c r="L407" s="159"/>
      <c r="M407" s="159"/>
      <c r="N407" s="159"/>
      <c r="O407" s="185" t="str">
        <f t="shared" si="19"/>
        <v>-</v>
      </c>
      <c r="P407" s="215" t="str">
        <f t="shared" ref="P407:P470" si="21">IF(O407="-","-",IF(OR(E407&lt;$E$15,E407&gt;$E$16),0,O407*J407))</f>
        <v>-</v>
      </c>
      <c r="Q407" s="215" cm="1">
        <f t="array" ref="Q407">IF(P407="-",0,P407/(1+'General inputs'!$H$32)^IFERROR(INDEX('MP Calculations'!$C$40:$C$130,MATCH(F407,'MP Calculations'!$D$40:$D$130,0),0),-1))</f>
        <v>0</v>
      </c>
    </row>
    <row r="408" spans="3:17" x14ac:dyDescent="0.2">
      <c r="C408" s="159"/>
      <c r="D408" s="165"/>
      <c r="E408" s="161"/>
      <c r="F408" s="172" t="str">
        <f t="shared" si="20"/>
        <v>-</v>
      </c>
      <c r="G408" s="68"/>
      <c r="H408" s="167"/>
      <c r="I408" s="173"/>
      <c r="J408" s="168" t="str">
        <f>IFERROR(MIN('MP Calculations'!$E$30/I408,1),"-")</f>
        <v>-</v>
      </c>
      <c r="K408" s="12"/>
      <c r="L408" s="159"/>
      <c r="M408" s="159"/>
      <c r="N408" s="159"/>
      <c r="O408" s="185" t="str">
        <f t="shared" ref="O408:O409" si="22">IF(N408="","-",L408*N408)</f>
        <v>-</v>
      </c>
      <c r="P408" s="215" t="str">
        <f t="shared" si="21"/>
        <v>-</v>
      </c>
      <c r="Q408" s="215" cm="1">
        <f t="array" ref="Q408">IF(P408="-",0,P408/(1+'General inputs'!$H$32)^IFERROR(INDEX('MP Calculations'!$C$40:$C$130,MATCH(F408,'MP Calculations'!$D$40:$D$130,0),0),-1))</f>
        <v>0</v>
      </c>
    </row>
    <row r="409" spans="3:17" x14ac:dyDescent="0.2">
      <c r="C409" s="159"/>
      <c r="D409" s="165"/>
      <c r="E409" s="161"/>
      <c r="F409" s="172" t="str">
        <f t="shared" si="20"/>
        <v>-</v>
      </c>
      <c r="G409" s="68"/>
      <c r="H409" s="167"/>
      <c r="I409" s="173"/>
      <c r="J409" s="168" t="str">
        <f>IFERROR(MIN('MP Calculations'!$E$30/I409,1),"-")</f>
        <v>-</v>
      </c>
      <c r="K409" s="12"/>
      <c r="L409" s="159"/>
      <c r="M409" s="159"/>
      <c r="N409" s="159"/>
      <c r="O409" s="185" t="str">
        <f t="shared" si="22"/>
        <v>-</v>
      </c>
      <c r="P409" s="215" t="str">
        <f t="shared" si="21"/>
        <v>-</v>
      </c>
      <c r="Q409" s="215" cm="1">
        <f t="array" ref="Q409">IF(P409="-",0,P409/(1+'General inputs'!$H$32)^IFERROR(INDEX('MP Calculations'!$C$40:$C$130,MATCH(F409,'MP Calculations'!$D$40:$D$130,0),0),-1))</f>
        <v>0</v>
      </c>
    </row>
    <row r="410" spans="3:17" x14ac:dyDescent="0.2">
      <c r="C410" s="159"/>
      <c r="D410" s="165"/>
      <c r="E410" s="161"/>
      <c r="F410" s="172" t="str">
        <f t="shared" si="20"/>
        <v>-</v>
      </c>
      <c r="G410" s="68"/>
      <c r="H410" s="167"/>
      <c r="I410" s="173"/>
      <c r="J410" s="168" t="str">
        <f>IFERROR(MIN('MP Calculations'!$E$30/I410,1),"-")</f>
        <v>-</v>
      </c>
      <c r="K410" s="12"/>
      <c r="L410" s="159"/>
      <c r="M410" s="159"/>
      <c r="N410" s="159"/>
      <c r="O410" s="185" t="str">
        <f t="shared" ref="O410:O472" si="23">IF(N410="","-",L410*N410)</f>
        <v>-</v>
      </c>
      <c r="P410" s="215" t="str">
        <f t="shared" si="21"/>
        <v>-</v>
      </c>
      <c r="Q410" s="215" cm="1">
        <f t="array" ref="Q410">IF(P410="-",0,P410/(1+'General inputs'!$H$32)^IFERROR(INDEX('MP Calculations'!$C$40:$C$130,MATCH(F410,'MP Calculations'!$D$40:$D$130,0),0),-1))</f>
        <v>0</v>
      </c>
    </row>
    <row r="411" spans="3:17" x14ac:dyDescent="0.2">
      <c r="C411" s="159"/>
      <c r="D411" s="165"/>
      <c r="E411" s="161"/>
      <c r="F411" s="172" t="str">
        <f t="shared" si="20"/>
        <v>-</v>
      </c>
      <c r="G411" s="68"/>
      <c r="H411" s="167"/>
      <c r="I411" s="173"/>
      <c r="J411" s="168" t="str">
        <f>IFERROR(MIN('MP Calculations'!$E$30/I411,1),"-")</f>
        <v>-</v>
      </c>
      <c r="K411" s="12"/>
      <c r="L411" s="159"/>
      <c r="M411" s="159"/>
      <c r="N411" s="159"/>
      <c r="O411" s="185" t="str">
        <f t="shared" si="23"/>
        <v>-</v>
      </c>
      <c r="P411" s="215" t="str">
        <f t="shared" si="21"/>
        <v>-</v>
      </c>
      <c r="Q411" s="215" cm="1">
        <f t="array" ref="Q411">IF(P411="-",0,P411/(1+'General inputs'!$H$32)^IFERROR(INDEX('MP Calculations'!$C$40:$C$130,MATCH(F411,'MP Calculations'!$D$40:$D$130,0),0),-1))</f>
        <v>0</v>
      </c>
    </row>
    <row r="412" spans="3:17" x14ac:dyDescent="0.2">
      <c r="C412" s="159"/>
      <c r="D412" s="165"/>
      <c r="E412" s="161"/>
      <c r="F412" s="172" t="str">
        <f t="shared" si="20"/>
        <v>-</v>
      </c>
      <c r="G412" s="68"/>
      <c r="H412" s="167"/>
      <c r="I412" s="173"/>
      <c r="J412" s="168" t="str">
        <f>IFERROR(MIN('MP Calculations'!$E$30/I412,1),"-")</f>
        <v>-</v>
      </c>
      <c r="K412" s="12"/>
      <c r="L412" s="159"/>
      <c r="M412" s="159"/>
      <c r="N412" s="159"/>
      <c r="O412" s="185" t="str">
        <f t="shared" si="23"/>
        <v>-</v>
      </c>
      <c r="P412" s="215" t="str">
        <f t="shared" si="21"/>
        <v>-</v>
      </c>
      <c r="Q412" s="215" cm="1">
        <f t="array" ref="Q412">IF(P412="-",0,P412/(1+'General inputs'!$H$32)^IFERROR(INDEX('MP Calculations'!$C$40:$C$130,MATCH(F412,'MP Calculations'!$D$40:$D$130,0),0),-1))</f>
        <v>0</v>
      </c>
    </row>
    <row r="413" spans="3:17" x14ac:dyDescent="0.2">
      <c r="C413" s="159"/>
      <c r="D413" s="165"/>
      <c r="E413" s="161"/>
      <c r="F413" s="172" t="str">
        <f t="shared" si="20"/>
        <v>-</v>
      </c>
      <c r="G413" s="68"/>
      <c r="H413" s="167"/>
      <c r="I413" s="173"/>
      <c r="J413" s="168" t="str">
        <f>IFERROR(MIN('MP Calculations'!$E$30/I413,1),"-")</f>
        <v>-</v>
      </c>
      <c r="K413" s="12"/>
      <c r="L413" s="159"/>
      <c r="M413" s="159"/>
      <c r="N413" s="159"/>
      <c r="O413" s="185" t="str">
        <f t="shared" si="23"/>
        <v>-</v>
      </c>
      <c r="P413" s="215" t="str">
        <f t="shared" si="21"/>
        <v>-</v>
      </c>
      <c r="Q413" s="215" cm="1">
        <f t="array" ref="Q413">IF(P413="-",0,P413/(1+'General inputs'!$H$32)^IFERROR(INDEX('MP Calculations'!$C$40:$C$130,MATCH(F413,'MP Calculations'!$D$40:$D$130,0),0),-1))</f>
        <v>0</v>
      </c>
    </row>
    <row r="414" spans="3:17" x14ac:dyDescent="0.2">
      <c r="C414" s="159"/>
      <c r="D414" s="165"/>
      <c r="E414" s="161"/>
      <c r="F414" s="172" t="str">
        <f t="shared" si="20"/>
        <v>-</v>
      </c>
      <c r="G414" s="68"/>
      <c r="H414" s="167"/>
      <c r="I414" s="173"/>
      <c r="J414" s="168" t="str">
        <f>IFERROR(MIN('MP Calculations'!$E$30/I414,1),"-")</f>
        <v>-</v>
      </c>
      <c r="K414" s="12"/>
      <c r="L414" s="159"/>
      <c r="M414" s="159"/>
      <c r="N414" s="159"/>
      <c r="O414" s="185" t="str">
        <f t="shared" si="23"/>
        <v>-</v>
      </c>
      <c r="P414" s="215" t="str">
        <f t="shared" si="21"/>
        <v>-</v>
      </c>
      <c r="Q414" s="215" cm="1">
        <f t="array" ref="Q414">IF(P414="-",0,P414/(1+'General inputs'!$H$32)^IFERROR(INDEX('MP Calculations'!$C$40:$C$130,MATCH(F414,'MP Calculations'!$D$40:$D$130,0),0),-1))</f>
        <v>0</v>
      </c>
    </row>
    <row r="415" spans="3:17" x14ac:dyDescent="0.2">
      <c r="C415" s="159"/>
      <c r="D415" s="165"/>
      <c r="E415" s="161"/>
      <c r="F415" s="172" t="str">
        <f t="shared" si="20"/>
        <v>-</v>
      </c>
      <c r="G415" s="68"/>
      <c r="H415" s="167"/>
      <c r="I415" s="173"/>
      <c r="J415" s="168" t="str">
        <f>IFERROR(MIN('MP Calculations'!$E$30/I415,1),"-")</f>
        <v>-</v>
      </c>
      <c r="K415" s="12"/>
      <c r="L415" s="159"/>
      <c r="M415" s="159"/>
      <c r="N415" s="159"/>
      <c r="O415" s="185" t="str">
        <f t="shared" si="23"/>
        <v>-</v>
      </c>
      <c r="P415" s="215" t="str">
        <f t="shared" si="21"/>
        <v>-</v>
      </c>
      <c r="Q415" s="215" cm="1">
        <f t="array" ref="Q415">IF(P415="-",0,P415/(1+'General inputs'!$H$32)^IFERROR(INDEX('MP Calculations'!$C$40:$C$130,MATCH(F415,'MP Calculations'!$D$40:$D$130,0),0),-1))</f>
        <v>0</v>
      </c>
    </row>
    <row r="416" spans="3:17" x14ac:dyDescent="0.2">
      <c r="C416" s="159"/>
      <c r="D416" s="165"/>
      <c r="E416" s="161"/>
      <c r="F416" s="172" t="str">
        <f t="shared" si="20"/>
        <v>-</v>
      </c>
      <c r="G416" s="68"/>
      <c r="H416" s="167"/>
      <c r="I416" s="173"/>
      <c r="J416" s="168" t="str">
        <f>IFERROR(MIN('MP Calculations'!$E$30/I416,1),"-")</f>
        <v>-</v>
      </c>
      <c r="K416" s="12"/>
      <c r="L416" s="159"/>
      <c r="M416" s="159"/>
      <c r="N416" s="159"/>
      <c r="O416" s="185" t="str">
        <f t="shared" si="23"/>
        <v>-</v>
      </c>
      <c r="P416" s="215" t="str">
        <f t="shared" si="21"/>
        <v>-</v>
      </c>
      <c r="Q416" s="215" cm="1">
        <f t="array" ref="Q416">IF(P416="-",0,P416/(1+'General inputs'!$H$32)^IFERROR(INDEX('MP Calculations'!$C$40:$C$130,MATCH(F416,'MP Calculations'!$D$40:$D$130,0),0),-1))</f>
        <v>0</v>
      </c>
    </row>
    <row r="417" spans="3:17" x14ac:dyDescent="0.2">
      <c r="C417" s="159"/>
      <c r="D417" s="165"/>
      <c r="E417" s="161"/>
      <c r="F417" s="172" t="str">
        <f t="shared" si="20"/>
        <v>-</v>
      </c>
      <c r="G417" s="68"/>
      <c r="H417" s="167"/>
      <c r="I417" s="173"/>
      <c r="J417" s="168" t="str">
        <f>IFERROR(MIN('MP Calculations'!$E$30/I417,1),"-")</f>
        <v>-</v>
      </c>
      <c r="K417" s="12"/>
      <c r="L417" s="159"/>
      <c r="M417" s="159"/>
      <c r="N417" s="159"/>
      <c r="O417" s="185" t="str">
        <f t="shared" si="23"/>
        <v>-</v>
      </c>
      <c r="P417" s="215" t="str">
        <f t="shared" si="21"/>
        <v>-</v>
      </c>
      <c r="Q417" s="215" cm="1">
        <f t="array" ref="Q417">IF(P417="-",0,P417/(1+'General inputs'!$H$32)^IFERROR(INDEX('MP Calculations'!$C$40:$C$130,MATCH(F417,'MP Calculations'!$D$40:$D$130,0),0),-1))</f>
        <v>0</v>
      </c>
    </row>
    <row r="418" spans="3:17" x14ac:dyDescent="0.2">
      <c r="C418" s="159"/>
      <c r="D418" s="165"/>
      <c r="E418" s="161"/>
      <c r="F418" s="172" t="str">
        <f t="shared" si="20"/>
        <v>-</v>
      </c>
      <c r="G418" s="68"/>
      <c r="H418" s="167"/>
      <c r="I418" s="173"/>
      <c r="J418" s="168" t="str">
        <f>IFERROR(MIN('MP Calculations'!$E$30/I418,1),"-")</f>
        <v>-</v>
      </c>
      <c r="K418" s="12"/>
      <c r="L418" s="159"/>
      <c r="M418" s="159"/>
      <c r="N418" s="159"/>
      <c r="O418" s="185" t="str">
        <f t="shared" si="23"/>
        <v>-</v>
      </c>
      <c r="P418" s="215" t="str">
        <f t="shared" si="21"/>
        <v>-</v>
      </c>
      <c r="Q418" s="215" cm="1">
        <f t="array" ref="Q418">IF(P418="-",0,P418/(1+'General inputs'!$H$32)^IFERROR(INDEX('MP Calculations'!$C$40:$C$130,MATCH(F418,'MP Calculations'!$D$40:$D$130,0),0),-1))</f>
        <v>0</v>
      </c>
    </row>
    <row r="419" spans="3:17" x14ac:dyDescent="0.2">
      <c r="C419" s="159"/>
      <c r="D419" s="165"/>
      <c r="E419" s="161"/>
      <c r="F419" s="172" t="str">
        <f t="shared" si="20"/>
        <v>-</v>
      </c>
      <c r="G419" s="68"/>
      <c r="H419" s="167"/>
      <c r="I419" s="173"/>
      <c r="J419" s="168" t="str">
        <f>IFERROR(MIN('MP Calculations'!$E$30/I419,1),"-")</f>
        <v>-</v>
      </c>
      <c r="K419" s="12"/>
      <c r="L419" s="159"/>
      <c r="M419" s="159"/>
      <c r="N419" s="159"/>
      <c r="O419" s="185" t="str">
        <f t="shared" si="23"/>
        <v>-</v>
      </c>
      <c r="P419" s="215" t="str">
        <f t="shared" si="21"/>
        <v>-</v>
      </c>
      <c r="Q419" s="215" cm="1">
        <f t="array" ref="Q419">IF(P419="-",0,P419/(1+'General inputs'!$H$32)^IFERROR(INDEX('MP Calculations'!$C$40:$C$130,MATCH(F419,'MP Calculations'!$D$40:$D$130,0),0),-1))</f>
        <v>0</v>
      </c>
    </row>
    <row r="420" spans="3:17" x14ac:dyDescent="0.2">
      <c r="C420" s="159"/>
      <c r="D420" s="165"/>
      <c r="E420" s="161"/>
      <c r="F420" s="172" t="str">
        <f t="shared" si="20"/>
        <v>-</v>
      </c>
      <c r="G420" s="68"/>
      <c r="H420" s="167"/>
      <c r="I420" s="173"/>
      <c r="J420" s="168" t="str">
        <f>IFERROR(MIN('MP Calculations'!$E$30/I420,1),"-")</f>
        <v>-</v>
      </c>
      <c r="K420" s="12"/>
      <c r="L420" s="159"/>
      <c r="M420" s="159"/>
      <c r="N420" s="159"/>
      <c r="O420" s="185" t="str">
        <f t="shared" si="23"/>
        <v>-</v>
      </c>
      <c r="P420" s="215" t="str">
        <f t="shared" si="21"/>
        <v>-</v>
      </c>
      <c r="Q420" s="215" cm="1">
        <f t="array" ref="Q420">IF(P420="-",0,P420/(1+'General inputs'!$H$32)^IFERROR(INDEX('MP Calculations'!$C$40:$C$130,MATCH(F420,'MP Calculations'!$D$40:$D$130,0),0),-1))</f>
        <v>0</v>
      </c>
    </row>
    <row r="421" spans="3:17" x14ac:dyDescent="0.2">
      <c r="C421" s="159"/>
      <c r="D421" s="165"/>
      <c r="E421" s="161"/>
      <c r="F421" s="172" t="str">
        <f t="shared" si="20"/>
        <v>-</v>
      </c>
      <c r="G421" s="68"/>
      <c r="H421" s="167"/>
      <c r="I421" s="173"/>
      <c r="J421" s="168" t="str">
        <f>IFERROR(MIN('MP Calculations'!$E$30/I421,1),"-")</f>
        <v>-</v>
      </c>
      <c r="K421" s="12"/>
      <c r="L421" s="159"/>
      <c r="M421" s="159"/>
      <c r="N421" s="159"/>
      <c r="O421" s="185" t="str">
        <f t="shared" si="23"/>
        <v>-</v>
      </c>
      <c r="P421" s="215" t="str">
        <f t="shared" si="21"/>
        <v>-</v>
      </c>
      <c r="Q421" s="215" cm="1">
        <f t="array" ref="Q421">IF(P421="-",0,P421/(1+'General inputs'!$H$32)^IFERROR(INDEX('MP Calculations'!$C$40:$C$130,MATCH(F421,'MP Calculations'!$D$40:$D$130,0),0),-1))</f>
        <v>0</v>
      </c>
    </row>
    <row r="422" spans="3:17" x14ac:dyDescent="0.2">
      <c r="C422" s="159"/>
      <c r="D422" s="165"/>
      <c r="E422" s="161"/>
      <c r="F422" s="172" t="str">
        <f t="shared" si="20"/>
        <v>-</v>
      </c>
      <c r="G422" s="68"/>
      <c r="H422" s="167"/>
      <c r="I422" s="173"/>
      <c r="J422" s="168" t="str">
        <f>IFERROR(MIN('MP Calculations'!$E$30/I422,1),"-")</f>
        <v>-</v>
      </c>
      <c r="K422" s="12"/>
      <c r="L422" s="159"/>
      <c r="M422" s="159"/>
      <c r="N422" s="159"/>
      <c r="O422" s="185" t="str">
        <f t="shared" si="23"/>
        <v>-</v>
      </c>
      <c r="P422" s="215" t="str">
        <f t="shared" si="21"/>
        <v>-</v>
      </c>
      <c r="Q422" s="215" cm="1">
        <f t="array" ref="Q422">IF(P422="-",0,P422/(1+'General inputs'!$H$32)^IFERROR(INDEX('MP Calculations'!$C$40:$C$130,MATCH(F422,'MP Calculations'!$D$40:$D$130,0),0),-1))</f>
        <v>0</v>
      </c>
    </row>
    <row r="423" spans="3:17" x14ac:dyDescent="0.2">
      <c r="C423" s="159"/>
      <c r="D423" s="165"/>
      <c r="E423" s="161"/>
      <c r="F423" s="172" t="str">
        <f t="shared" si="20"/>
        <v>-</v>
      </c>
      <c r="G423" s="68"/>
      <c r="H423" s="167"/>
      <c r="I423" s="173"/>
      <c r="J423" s="168" t="str">
        <f>IFERROR(MIN('MP Calculations'!$E$30/I423,1),"-")</f>
        <v>-</v>
      </c>
      <c r="K423" s="12"/>
      <c r="L423" s="159"/>
      <c r="M423" s="159"/>
      <c r="N423" s="159"/>
      <c r="O423" s="185" t="str">
        <f t="shared" si="23"/>
        <v>-</v>
      </c>
      <c r="P423" s="215" t="str">
        <f t="shared" si="21"/>
        <v>-</v>
      </c>
      <c r="Q423" s="215" cm="1">
        <f t="array" ref="Q423">IF(P423="-",0,P423/(1+'General inputs'!$H$32)^IFERROR(INDEX('MP Calculations'!$C$40:$C$130,MATCH(F423,'MP Calculations'!$D$40:$D$130,0),0),-1))</f>
        <v>0</v>
      </c>
    </row>
    <row r="424" spans="3:17" x14ac:dyDescent="0.2">
      <c r="C424" s="159"/>
      <c r="D424" s="165"/>
      <c r="E424" s="161"/>
      <c r="F424" s="172" t="str">
        <f t="shared" si="20"/>
        <v>-</v>
      </c>
      <c r="G424" s="68"/>
      <c r="H424" s="167"/>
      <c r="I424" s="173"/>
      <c r="J424" s="168" t="str">
        <f>IFERROR(MIN('MP Calculations'!$E$30/I424,1),"-")</f>
        <v>-</v>
      </c>
      <c r="K424" s="12"/>
      <c r="L424" s="159"/>
      <c r="M424" s="159"/>
      <c r="N424" s="159"/>
      <c r="O424" s="185" t="str">
        <f t="shared" si="23"/>
        <v>-</v>
      </c>
      <c r="P424" s="215" t="str">
        <f t="shared" si="21"/>
        <v>-</v>
      </c>
      <c r="Q424" s="215" cm="1">
        <f t="array" ref="Q424">IF(P424="-",0,P424/(1+'General inputs'!$H$32)^IFERROR(INDEX('MP Calculations'!$C$40:$C$130,MATCH(F424,'MP Calculations'!$D$40:$D$130,0),0),-1))</f>
        <v>0</v>
      </c>
    </row>
    <row r="425" spans="3:17" x14ac:dyDescent="0.2">
      <c r="C425" s="159"/>
      <c r="D425" s="165"/>
      <c r="E425" s="161"/>
      <c r="F425" s="172" t="str">
        <f t="shared" si="20"/>
        <v>-</v>
      </c>
      <c r="G425" s="68"/>
      <c r="H425" s="167"/>
      <c r="I425" s="173"/>
      <c r="J425" s="168" t="str">
        <f>IFERROR(MIN('MP Calculations'!$E$30/I425,1),"-")</f>
        <v>-</v>
      </c>
      <c r="K425" s="12"/>
      <c r="L425" s="159"/>
      <c r="M425" s="159"/>
      <c r="N425" s="159"/>
      <c r="O425" s="185" t="str">
        <f t="shared" si="23"/>
        <v>-</v>
      </c>
      <c r="P425" s="215" t="str">
        <f t="shared" si="21"/>
        <v>-</v>
      </c>
      <c r="Q425" s="215" cm="1">
        <f t="array" ref="Q425">IF(P425="-",0,P425/(1+'General inputs'!$H$32)^IFERROR(INDEX('MP Calculations'!$C$40:$C$130,MATCH(F425,'MP Calculations'!$D$40:$D$130,0),0),-1))</f>
        <v>0</v>
      </c>
    </row>
    <row r="426" spans="3:17" x14ac:dyDescent="0.2">
      <c r="C426" s="159"/>
      <c r="D426" s="165"/>
      <c r="E426" s="161"/>
      <c r="F426" s="172" t="str">
        <f t="shared" si="20"/>
        <v>-</v>
      </c>
      <c r="G426" s="68"/>
      <c r="H426" s="167"/>
      <c r="I426" s="173"/>
      <c r="J426" s="168" t="str">
        <f>IFERROR(MIN('MP Calculations'!$E$30/I426,1),"-")</f>
        <v>-</v>
      </c>
      <c r="K426" s="12"/>
      <c r="L426" s="159"/>
      <c r="M426" s="159"/>
      <c r="N426" s="159"/>
      <c r="O426" s="185" t="str">
        <f t="shared" si="23"/>
        <v>-</v>
      </c>
      <c r="P426" s="215" t="str">
        <f t="shared" si="21"/>
        <v>-</v>
      </c>
      <c r="Q426" s="215" cm="1">
        <f t="array" ref="Q426">IF(P426="-",0,P426/(1+'General inputs'!$H$32)^IFERROR(INDEX('MP Calculations'!$C$40:$C$130,MATCH(F426,'MP Calculations'!$D$40:$D$130,0),0),-1))</f>
        <v>0</v>
      </c>
    </row>
    <row r="427" spans="3:17" x14ac:dyDescent="0.2">
      <c r="C427" s="159"/>
      <c r="D427" s="165"/>
      <c r="E427" s="161"/>
      <c r="F427" s="172" t="str">
        <f t="shared" si="20"/>
        <v>-</v>
      </c>
      <c r="G427" s="68"/>
      <c r="H427" s="167"/>
      <c r="I427" s="173"/>
      <c r="J427" s="168" t="str">
        <f>IFERROR(MIN('MP Calculations'!$E$30/I427,1),"-")</f>
        <v>-</v>
      </c>
      <c r="K427" s="12"/>
      <c r="L427" s="159"/>
      <c r="M427" s="159"/>
      <c r="N427" s="159"/>
      <c r="O427" s="185" t="str">
        <f t="shared" si="23"/>
        <v>-</v>
      </c>
      <c r="P427" s="215" t="str">
        <f t="shared" si="21"/>
        <v>-</v>
      </c>
      <c r="Q427" s="215" cm="1">
        <f t="array" ref="Q427">IF(P427="-",0,P427/(1+'General inputs'!$H$32)^IFERROR(INDEX('MP Calculations'!$C$40:$C$130,MATCH(F427,'MP Calculations'!$D$40:$D$130,0),0),-1))</f>
        <v>0</v>
      </c>
    </row>
    <row r="428" spans="3:17" x14ac:dyDescent="0.2">
      <c r="C428" s="159"/>
      <c r="D428" s="165"/>
      <c r="E428" s="161"/>
      <c r="F428" s="172" t="str">
        <f t="shared" si="20"/>
        <v>-</v>
      </c>
      <c r="G428" s="68"/>
      <c r="H428" s="167"/>
      <c r="I428" s="173"/>
      <c r="J428" s="168" t="str">
        <f>IFERROR(MIN('MP Calculations'!$E$30/I428,1),"-")</f>
        <v>-</v>
      </c>
      <c r="K428" s="12"/>
      <c r="L428" s="159"/>
      <c r="M428" s="159"/>
      <c r="N428" s="159"/>
      <c r="O428" s="185" t="str">
        <f t="shared" si="23"/>
        <v>-</v>
      </c>
      <c r="P428" s="215" t="str">
        <f t="shared" si="21"/>
        <v>-</v>
      </c>
      <c r="Q428" s="215" cm="1">
        <f t="array" ref="Q428">IF(P428="-",0,P428/(1+'General inputs'!$H$32)^IFERROR(INDEX('MP Calculations'!$C$40:$C$130,MATCH(F428,'MP Calculations'!$D$40:$D$130,0),0),-1))</f>
        <v>0</v>
      </c>
    </row>
    <row r="429" spans="3:17" x14ac:dyDescent="0.2">
      <c r="C429" s="159"/>
      <c r="D429" s="165"/>
      <c r="E429" s="161"/>
      <c r="F429" s="172" t="str">
        <f t="shared" si="20"/>
        <v>-</v>
      </c>
      <c r="G429" s="68"/>
      <c r="H429" s="167"/>
      <c r="I429" s="173"/>
      <c r="J429" s="168" t="str">
        <f>IFERROR(MIN('MP Calculations'!$E$30/I429,1),"-")</f>
        <v>-</v>
      </c>
      <c r="K429" s="12"/>
      <c r="L429" s="159"/>
      <c r="M429" s="159"/>
      <c r="N429" s="159"/>
      <c r="O429" s="185" t="str">
        <f t="shared" si="23"/>
        <v>-</v>
      </c>
      <c r="P429" s="215" t="str">
        <f t="shared" si="21"/>
        <v>-</v>
      </c>
      <c r="Q429" s="215" cm="1">
        <f t="array" ref="Q429">IF(P429="-",0,P429/(1+'General inputs'!$H$32)^IFERROR(INDEX('MP Calculations'!$C$40:$C$130,MATCH(F429,'MP Calculations'!$D$40:$D$130,0),0),-1))</f>
        <v>0</v>
      </c>
    </row>
    <row r="430" spans="3:17" x14ac:dyDescent="0.2">
      <c r="C430" s="159"/>
      <c r="D430" s="165"/>
      <c r="E430" s="161"/>
      <c r="F430" s="172" t="str">
        <f t="shared" si="20"/>
        <v>-</v>
      </c>
      <c r="G430" s="68"/>
      <c r="H430" s="167"/>
      <c r="I430" s="173"/>
      <c r="J430" s="168" t="str">
        <f>IFERROR(MIN('MP Calculations'!$E$30/I430,1),"-")</f>
        <v>-</v>
      </c>
      <c r="K430" s="12"/>
      <c r="L430" s="159"/>
      <c r="M430" s="159"/>
      <c r="N430" s="159"/>
      <c r="O430" s="185" t="str">
        <f t="shared" si="23"/>
        <v>-</v>
      </c>
      <c r="P430" s="215" t="str">
        <f t="shared" si="21"/>
        <v>-</v>
      </c>
      <c r="Q430" s="215" cm="1">
        <f t="array" ref="Q430">IF(P430="-",0,P430/(1+'General inputs'!$H$32)^IFERROR(INDEX('MP Calculations'!$C$40:$C$130,MATCH(F430,'MP Calculations'!$D$40:$D$130,0),0),-1))</f>
        <v>0</v>
      </c>
    </row>
    <row r="431" spans="3:17" x14ac:dyDescent="0.2">
      <c r="C431" s="159"/>
      <c r="D431" s="165"/>
      <c r="E431" s="161"/>
      <c r="F431" s="172" t="str">
        <f t="shared" si="20"/>
        <v>-</v>
      </c>
      <c r="G431" s="68"/>
      <c r="H431" s="167"/>
      <c r="I431" s="173"/>
      <c r="J431" s="168" t="str">
        <f>IFERROR(MIN('MP Calculations'!$E$30/I431,1),"-")</f>
        <v>-</v>
      </c>
      <c r="K431" s="12"/>
      <c r="L431" s="159"/>
      <c r="M431" s="159"/>
      <c r="N431" s="159"/>
      <c r="O431" s="185" t="str">
        <f t="shared" si="23"/>
        <v>-</v>
      </c>
      <c r="P431" s="215" t="str">
        <f t="shared" si="21"/>
        <v>-</v>
      </c>
      <c r="Q431" s="215" cm="1">
        <f t="array" ref="Q431">IF(P431="-",0,P431/(1+'General inputs'!$H$32)^IFERROR(INDEX('MP Calculations'!$C$40:$C$130,MATCH(F431,'MP Calculations'!$D$40:$D$130,0),0),-1))</f>
        <v>0</v>
      </c>
    </row>
    <row r="432" spans="3:17" x14ac:dyDescent="0.2">
      <c r="C432" s="159"/>
      <c r="D432" s="165"/>
      <c r="E432" s="161"/>
      <c r="F432" s="172" t="str">
        <f t="shared" si="20"/>
        <v>-</v>
      </c>
      <c r="G432" s="68"/>
      <c r="H432" s="167"/>
      <c r="I432" s="173"/>
      <c r="J432" s="168" t="str">
        <f>IFERROR(MIN('MP Calculations'!$E$30/I432,1),"-")</f>
        <v>-</v>
      </c>
      <c r="K432" s="12"/>
      <c r="L432" s="159"/>
      <c r="M432" s="159"/>
      <c r="N432" s="159"/>
      <c r="O432" s="185" t="str">
        <f t="shared" si="23"/>
        <v>-</v>
      </c>
      <c r="P432" s="215" t="str">
        <f t="shared" si="21"/>
        <v>-</v>
      </c>
      <c r="Q432" s="215" cm="1">
        <f t="array" ref="Q432">IF(P432="-",0,P432/(1+'General inputs'!$H$32)^IFERROR(INDEX('MP Calculations'!$C$40:$C$130,MATCH(F432,'MP Calculations'!$D$40:$D$130,0),0),-1))</f>
        <v>0</v>
      </c>
    </row>
    <row r="433" spans="3:17" x14ac:dyDescent="0.2">
      <c r="C433" s="159"/>
      <c r="D433" s="165"/>
      <c r="E433" s="161"/>
      <c r="F433" s="172" t="str">
        <f t="shared" si="20"/>
        <v>-</v>
      </c>
      <c r="G433" s="68"/>
      <c r="H433" s="167"/>
      <c r="I433" s="173"/>
      <c r="J433" s="168" t="str">
        <f>IFERROR(MIN('MP Calculations'!$E$30/I433,1),"-")</f>
        <v>-</v>
      </c>
      <c r="K433" s="12"/>
      <c r="L433" s="159"/>
      <c r="M433" s="159"/>
      <c r="N433" s="159"/>
      <c r="O433" s="185" t="str">
        <f t="shared" si="23"/>
        <v>-</v>
      </c>
      <c r="P433" s="215" t="str">
        <f t="shared" si="21"/>
        <v>-</v>
      </c>
      <c r="Q433" s="215" cm="1">
        <f t="array" ref="Q433">IF(P433="-",0,P433/(1+'General inputs'!$H$32)^IFERROR(INDEX('MP Calculations'!$C$40:$C$130,MATCH(F433,'MP Calculations'!$D$40:$D$130,0),0),-1))</f>
        <v>0</v>
      </c>
    </row>
    <row r="434" spans="3:17" x14ac:dyDescent="0.2">
      <c r="C434" s="159"/>
      <c r="D434" s="165"/>
      <c r="E434" s="161"/>
      <c r="F434" s="172" t="str">
        <f t="shared" si="20"/>
        <v>-</v>
      </c>
      <c r="G434" s="68"/>
      <c r="H434" s="167"/>
      <c r="I434" s="173"/>
      <c r="J434" s="168" t="str">
        <f>IFERROR(MIN('MP Calculations'!$E$30/I434,1),"-")</f>
        <v>-</v>
      </c>
      <c r="K434" s="12"/>
      <c r="L434" s="159"/>
      <c r="M434" s="159"/>
      <c r="N434" s="159"/>
      <c r="O434" s="185" t="str">
        <f t="shared" si="23"/>
        <v>-</v>
      </c>
      <c r="P434" s="215" t="str">
        <f t="shared" si="21"/>
        <v>-</v>
      </c>
      <c r="Q434" s="215" cm="1">
        <f t="array" ref="Q434">IF(P434="-",0,P434/(1+'General inputs'!$H$32)^IFERROR(INDEX('MP Calculations'!$C$40:$C$130,MATCH(F434,'MP Calculations'!$D$40:$D$130,0),0),-1))</f>
        <v>0</v>
      </c>
    </row>
    <row r="435" spans="3:17" x14ac:dyDescent="0.2">
      <c r="C435" s="159"/>
      <c r="D435" s="165"/>
      <c r="E435" s="161"/>
      <c r="F435" s="172" t="str">
        <f t="shared" si="20"/>
        <v>-</v>
      </c>
      <c r="G435" s="68"/>
      <c r="H435" s="167"/>
      <c r="I435" s="173"/>
      <c r="J435" s="168" t="str">
        <f>IFERROR(MIN('MP Calculations'!$E$30/I435,1),"-")</f>
        <v>-</v>
      </c>
      <c r="K435" s="12"/>
      <c r="L435" s="159"/>
      <c r="M435" s="159"/>
      <c r="N435" s="159"/>
      <c r="O435" s="185" t="str">
        <f t="shared" si="23"/>
        <v>-</v>
      </c>
      <c r="P435" s="215" t="str">
        <f t="shared" si="21"/>
        <v>-</v>
      </c>
      <c r="Q435" s="215" cm="1">
        <f t="array" ref="Q435">IF(P435="-",0,P435/(1+'General inputs'!$H$32)^IFERROR(INDEX('MP Calculations'!$C$40:$C$130,MATCH(F435,'MP Calculations'!$D$40:$D$130,0),0),-1))</f>
        <v>0</v>
      </c>
    </row>
    <row r="436" spans="3:17" x14ac:dyDescent="0.2">
      <c r="C436" s="159"/>
      <c r="D436" s="165"/>
      <c r="E436" s="161"/>
      <c r="F436" s="172" t="str">
        <f t="shared" si="20"/>
        <v>-</v>
      </c>
      <c r="G436" s="68"/>
      <c r="H436" s="167"/>
      <c r="I436" s="173"/>
      <c r="J436" s="168" t="str">
        <f>IFERROR(MIN('MP Calculations'!$E$30/I436,1),"-")</f>
        <v>-</v>
      </c>
      <c r="K436" s="12"/>
      <c r="L436" s="159"/>
      <c r="M436" s="159"/>
      <c r="N436" s="159"/>
      <c r="O436" s="185" t="str">
        <f t="shared" si="23"/>
        <v>-</v>
      </c>
      <c r="P436" s="215" t="str">
        <f t="shared" si="21"/>
        <v>-</v>
      </c>
      <c r="Q436" s="215" cm="1">
        <f t="array" ref="Q436">IF(P436="-",0,P436/(1+'General inputs'!$H$32)^IFERROR(INDEX('MP Calculations'!$C$40:$C$130,MATCH(F436,'MP Calculations'!$D$40:$D$130,0),0),-1))</f>
        <v>0</v>
      </c>
    </row>
    <row r="437" spans="3:17" x14ac:dyDescent="0.2">
      <c r="C437" s="159"/>
      <c r="D437" s="165"/>
      <c r="E437" s="161"/>
      <c r="F437" s="172" t="str">
        <f t="shared" si="20"/>
        <v>-</v>
      </c>
      <c r="G437" s="68"/>
      <c r="H437" s="167"/>
      <c r="I437" s="173"/>
      <c r="J437" s="168" t="str">
        <f>IFERROR(MIN('MP Calculations'!$E$30/I437,1),"-")</f>
        <v>-</v>
      </c>
      <c r="K437" s="12"/>
      <c r="L437" s="159"/>
      <c r="M437" s="159"/>
      <c r="N437" s="159"/>
      <c r="O437" s="185" t="str">
        <f t="shared" si="23"/>
        <v>-</v>
      </c>
      <c r="P437" s="215" t="str">
        <f t="shared" si="21"/>
        <v>-</v>
      </c>
      <c r="Q437" s="215" cm="1">
        <f t="array" ref="Q437">IF(P437="-",0,P437/(1+'General inputs'!$H$32)^IFERROR(INDEX('MP Calculations'!$C$40:$C$130,MATCH(F437,'MP Calculations'!$D$40:$D$130,0),0),-1))</f>
        <v>0</v>
      </c>
    </row>
    <row r="438" spans="3:17" x14ac:dyDescent="0.2">
      <c r="C438" s="159"/>
      <c r="D438" s="165"/>
      <c r="E438" s="161"/>
      <c r="F438" s="172" t="str">
        <f t="shared" si="20"/>
        <v>-</v>
      </c>
      <c r="G438" s="68"/>
      <c r="H438" s="167"/>
      <c r="I438" s="173"/>
      <c r="J438" s="168" t="str">
        <f>IFERROR(MIN('MP Calculations'!$E$30/I438,1),"-")</f>
        <v>-</v>
      </c>
      <c r="K438" s="12"/>
      <c r="L438" s="159"/>
      <c r="M438" s="159"/>
      <c r="N438" s="159"/>
      <c r="O438" s="185" t="str">
        <f t="shared" si="23"/>
        <v>-</v>
      </c>
      <c r="P438" s="215" t="str">
        <f t="shared" si="21"/>
        <v>-</v>
      </c>
      <c r="Q438" s="215" cm="1">
        <f t="array" ref="Q438">IF(P438="-",0,P438/(1+'General inputs'!$H$32)^IFERROR(INDEX('MP Calculations'!$C$40:$C$130,MATCH(F438,'MP Calculations'!$D$40:$D$130,0),0),-1))</f>
        <v>0</v>
      </c>
    </row>
    <row r="439" spans="3:17" x14ac:dyDescent="0.2">
      <c r="C439" s="159"/>
      <c r="D439" s="165"/>
      <c r="E439" s="161"/>
      <c r="F439" s="172" t="str">
        <f t="shared" si="20"/>
        <v>-</v>
      </c>
      <c r="G439" s="68"/>
      <c r="H439" s="167"/>
      <c r="I439" s="173"/>
      <c r="J439" s="168" t="str">
        <f>IFERROR(MIN('MP Calculations'!$E$30/I439,1),"-")</f>
        <v>-</v>
      </c>
      <c r="K439" s="12"/>
      <c r="L439" s="159"/>
      <c r="M439" s="159"/>
      <c r="N439" s="159"/>
      <c r="O439" s="185" t="str">
        <f t="shared" si="23"/>
        <v>-</v>
      </c>
      <c r="P439" s="215" t="str">
        <f t="shared" si="21"/>
        <v>-</v>
      </c>
      <c r="Q439" s="215" cm="1">
        <f t="array" ref="Q439">IF(P439="-",0,P439/(1+'General inputs'!$H$32)^IFERROR(INDEX('MP Calculations'!$C$40:$C$130,MATCH(F439,'MP Calculations'!$D$40:$D$130,0),0),-1))</f>
        <v>0</v>
      </c>
    </row>
    <row r="440" spans="3:17" x14ac:dyDescent="0.2">
      <c r="C440" s="159"/>
      <c r="D440" s="165"/>
      <c r="E440" s="161"/>
      <c r="F440" s="172" t="str">
        <f t="shared" si="20"/>
        <v>-</v>
      </c>
      <c r="G440" s="68"/>
      <c r="H440" s="167"/>
      <c r="I440" s="173"/>
      <c r="J440" s="168" t="str">
        <f>IFERROR(MIN('MP Calculations'!$E$30/I440,1),"-")</f>
        <v>-</v>
      </c>
      <c r="K440" s="12"/>
      <c r="L440" s="159"/>
      <c r="M440" s="159"/>
      <c r="N440" s="159"/>
      <c r="O440" s="185" t="str">
        <f t="shared" si="23"/>
        <v>-</v>
      </c>
      <c r="P440" s="215" t="str">
        <f t="shared" si="21"/>
        <v>-</v>
      </c>
      <c r="Q440" s="215" cm="1">
        <f t="array" ref="Q440">IF(P440="-",0,P440/(1+'General inputs'!$H$32)^IFERROR(INDEX('MP Calculations'!$C$40:$C$130,MATCH(F440,'MP Calculations'!$D$40:$D$130,0),0),-1))</f>
        <v>0</v>
      </c>
    </row>
    <row r="441" spans="3:17" x14ac:dyDescent="0.2">
      <c r="C441" s="159"/>
      <c r="D441" s="165"/>
      <c r="E441" s="161"/>
      <c r="F441" s="172" t="str">
        <f t="shared" si="20"/>
        <v>-</v>
      </c>
      <c r="G441" s="68"/>
      <c r="H441" s="167"/>
      <c r="I441" s="173"/>
      <c r="J441" s="168" t="str">
        <f>IFERROR(MIN('MP Calculations'!$E$30/I441,1),"-")</f>
        <v>-</v>
      </c>
      <c r="K441" s="12"/>
      <c r="L441" s="159"/>
      <c r="M441" s="159"/>
      <c r="N441" s="159"/>
      <c r="O441" s="185" t="str">
        <f t="shared" si="23"/>
        <v>-</v>
      </c>
      <c r="P441" s="215" t="str">
        <f t="shared" si="21"/>
        <v>-</v>
      </c>
      <c r="Q441" s="215" cm="1">
        <f t="array" ref="Q441">IF(P441="-",0,P441/(1+'General inputs'!$H$32)^IFERROR(INDEX('MP Calculations'!$C$40:$C$130,MATCH(F441,'MP Calculations'!$D$40:$D$130,0),0),-1))</f>
        <v>0</v>
      </c>
    </row>
    <row r="442" spans="3:17" x14ac:dyDescent="0.2">
      <c r="C442" s="159"/>
      <c r="D442" s="165"/>
      <c r="E442" s="161"/>
      <c r="F442" s="172" t="str">
        <f t="shared" si="20"/>
        <v>-</v>
      </c>
      <c r="G442" s="68"/>
      <c r="H442" s="167"/>
      <c r="I442" s="173"/>
      <c r="J442" s="168" t="str">
        <f>IFERROR(MIN('MP Calculations'!$E$30/I442,1),"-")</f>
        <v>-</v>
      </c>
      <c r="K442" s="12"/>
      <c r="L442" s="159"/>
      <c r="M442" s="159"/>
      <c r="N442" s="159"/>
      <c r="O442" s="185" t="str">
        <f t="shared" si="23"/>
        <v>-</v>
      </c>
      <c r="P442" s="215" t="str">
        <f t="shared" si="21"/>
        <v>-</v>
      </c>
      <c r="Q442" s="215" cm="1">
        <f t="array" ref="Q442">IF(P442="-",0,P442/(1+'General inputs'!$H$32)^IFERROR(INDEX('MP Calculations'!$C$40:$C$130,MATCH(F442,'MP Calculations'!$D$40:$D$130,0),0),-1))</f>
        <v>0</v>
      </c>
    </row>
    <row r="443" spans="3:17" x14ac:dyDescent="0.2">
      <c r="C443" s="159"/>
      <c r="D443" s="165"/>
      <c r="E443" s="161"/>
      <c r="F443" s="172" t="str">
        <f t="shared" si="20"/>
        <v>-</v>
      </c>
      <c r="G443" s="68"/>
      <c r="H443" s="167"/>
      <c r="I443" s="173"/>
      <c r="J443" s="168" t="str">
        <f>IFERROR(MIN('MP Calculations'!$E$30/I443,1),"-")</f>
        <v>-</v>
      </c>
      <c r="K443" s="12"/>
      <c r="L443" s="159"/>
      <c r="M443" s="159"/>
      <c r="N443" s="159"/>
      <c r="O443" s="185" t="str">
        <f t="shared" si="23"/>
        <v>-</v>
      </c>
      <c r="P443" s="215" t="str">
        <f t="shared" si="21"/>
        <v>-</v>
      </c>
      <c r="Q443" s="215" cm="1">
        <f t="array" ref="Q443">IF(P443="-",0,P443/(1+'General inputs'!$H$32)^IFERROR(INDEX('MP Calculations'!$C$40:$C$130,MATCH(F443,'MP Calculations'!$D$40:$D$130,0),0),-1))</f>
        <v>0</v>
      </c>
    </row>
    <row r="444" spans="3:17" x14ac:dyDescent="0.2">
      <c r="C444" s="159"/>
      <c r="D444" s="165"/>
      <c r="E444" s="161"/>
      <c r="F444" s="172" t="str">
        <f t="shared" si="20"/>
        <v>-</v>
      </c>
      <c r="G444" s="68"/>
      <c r="H444" s="167"/>
      <c r="I444" s="173"/>
      <c r="J444" s="168" t="str">
        <f>IFERROR(MIN('MP Calculations'!$E$30/I444,1),"-")</f>
        <v>-</v>
      </c>
      <c r="K444" s="12"/>
      <c r="L444" s="159"/>
      <c r="M444" s="159"/>
      <c r="N444" s="159"/>
      <c r="O444" s="185" t="str">
        <f t="shared" si="23"/>
        <v>-</v>
      </c>
      <c r="P444" s="215" t="str">
        <f t="shared" si="21"/>
        <v>-</v>
      </c>
      <c r="Q444" s="215" cm="1">
        <f t="array" ref="Q444">IF(P444="-",0,P444/(1+'General inputs'!$H$32)^IFERROR(INDEX('MP Calculations'!$C$40:$C$130,MATCH(F444,'MP Calculations'!$D$40:$D$130,0),0),-1))</f>
        <v>0</v>
      </c>
    </row>
    <row r="445" spans="3:17" x14ac:dyDescent="0.2">
      <c r="C445" s="159"/>
      <c r="D445" s="165"/>
      <c r="E445" s="161"/>
      <c r="F445" s="172" t="str">
        <f t="shared" si="20"/>
        <v>-</v>
      </c>
      <c r="G445" s="68"/>
      <c r="H445" s="167"/>
      <c r="I445" s="173"/>
      <c r="J445" s="168" t="str">
        <f>IFERROR(MIN('MP Calculations'!$E$30/I445,1),"-")</f>
        <v>-</v>
      </c>
      <c r="K445" s="12"/>
      <c r="L445" s="159"/>
      <c r="M445" s="159"/>
      <c r="N445" s="159"/>
      <c r="O445" s="185" t="str">
        <f t="shared" si="23"/>
        <v>-</v>
      </c>
      <c r="P445" s="215" t="str">
        <f t="shared" si="21"/>
        <v>-</v>
      </c>
      <c r="Q445" s="215" cm="1">
        <f t="array" ref="Q445">IF(P445="-",0,P445/(1+'General inputs'!$H$32)^IFERROR(INDEX('MP Calculations'!$C$40:$C$130,MATCH(F445,'MP Calculations'!$D$40:$D$130,0),0),-1))</f>
        <v>0</v>
      </c>
    </row>
    <row r="446" spans="3:17" x14ac:dyDescent="0.2">
      <c r="C446" s="159"/>
      <c r="D446" s="165"/>
      <c r="E446" s="161"/>
      <c r="F446" s="172" t="str">
        <f t="shared" si="20"/>
        <v>-</v>
      </c>
      <c r="G446" s="68"/>
      <c r="H446" s="167"/>
      <c r="I446" s="173"/>
      <c r="J446" s="168" t="str">
        <f>IFERROR(MIN('MP Calculations'!$E$30/I446,1),"-")</f>
        <v>-</v>
      </c>
      <c r="K446" s="12"/>
      <c r="L446" s="159"/>
      <c r="M446" s="159"/>
      <c r="N446" s="159"/>
      <c r="O446" s="185" t="str">
        <f t="shared" si="23"/>
        <v>-</v>
      </c>
      <c r="P446" s="215" t="str">
        <f t="shared" si="21"/>
        <v>-</v>
      </c>
      <c r="Q446" s="215" cm="1">
        <f t="array" ref="Q446">IF(P446="-",0,P446/(1+'General inputs'!$H$32)^IFERROR(INDEX('MP Calculations'!$C$40:$C$130,MATCH(F446,'MP Calculations'!$D$40:$D$130,0),0),-1))</f>
        <v>0</v>
      </c>
    </row>
    <row r="447" spans="3:17" x14ac:dyDescent="0.2">
      <c r="C447" s="159"/>
      <c r="D447" s="165"/>
      <c r="E447" s="161"/>
      <c r="F447" s="172" t="str">
        <f t="shared" si="20"/>
        <v>-</v>
      </c>
      <c r="G447" s="68"/>
      <c r="H447" s="167"/>
      <c r="I447" s="173"/>
      <c r="J447" s="168" t="str">
        <f>IFERROR(MIN('MP Calculations'!$E$30/I447,1),"-")</f>
        <v>-</v>
      </c>
      <c r="K447" s="12"/>
      <c r="L447" s="159"/>
      <c r="M447" s="159"/>
      <c r="N447" s="159"/>
      <c r="O447" s="185" t="str">
        <f t="shared" si="23"/>
        <v>-</v>
      </c>
      <c r="P447" s="215" t="str">
        <f t="shared" si="21"/>
        <v>-</v>
      </c>
      <c r="Q447" s="215" cm="1">
        <f t="array" ref="Q447">IF(P447="-",0,P447/(1+'General inputs'!$H$32)^IFERROR(INDEX('MP Calculations'!$C$40:$C$130,MATCH(F447,'MP Calculations'!$D$40:$D$130,0),0),-1))</f>
        <v>0</v>
      </c>
    </row>
    <row r="448" spans="3:17" x14ac:dyDescent="0.2">
      <c r="C448" s="159"/>
      <c r="D448" s="165"/>
      <c r="E448" s="161"/>
      <c r="F448" s="172" t="str">
        <f t="shared" si="20"/>
        <v>-</v>
      </c>
      <c r="G448" s="68"/>
      <c r="H448" s="167"/>
      <c r="I448" s="173"/>
      <c r="J448" s="168" t="str">
        <f>IFERROR(MIN('MP Calculations'!$E$30/I448,1),"-")</f>
        <v>-</v>
      </c>
      <c r="K448" s="12"/>
      <c r="L448" s="159"/>
      <c r="M448" s="159"/>
      <c r="N448" s="159"/>
      <c r="O448" s="185" t="str">
        <f t="shared" si="23"/>
        <v>-</v>
      </c>
      <c r="P448" s="215" t="str">
        <f t="shared" si="21"/>
        <v>-</v>
      </c>
      <c r="Q448" s="215" cm="1">
        <f t="array" ref="Q448">IF(P448="-",0,P448/(1+'General inputs'!$H$32)^IFERROR(INDEX('MP Calculations'!$C$40:$C$130,MATCH(F448,'MP Calculations'!$D$40:$D$130,0),0),-1))</f>
        <v>0</v>
      </c>
    </row>
    <row r="449" spans="3:17" x14ac:dyDescent="0.2">
      <c r="C449" s="159"/>
      <c r="D449" s="165"/>
      <c r="E449" s="161"/>
      <c r="F449" s="172" t="str">
        <f t="shared" si="20"/>
        <v>-</v>
      </c>
      <c r="G449" s="68"/>
      <c r="H449" s="167"/>
      <c r="I449" s="173"/>
      <c r="J449" s="168" t="str">
        <f>IFERROR(MIN('MP Calculations'!$E$30/I449,1),"-")</f>
        <v>-</v>
      </c>
      <c r="K449" s="12"/>
      <c r="L449" s="159"/>
      <c r="M449" s="159"/>
      <c r="N449" s="159"/>
      <c r="O449" s="185" t="str">
        <f t="shared" si="23"/>
        <v>-</v>
      </c>
      <c r="P449" s="215" t="str">
        <f t="shared" si="21"/>
        <v>-</v>
      </c>
      <c r="Q449" s="215" cm="1">
        <f t="array" ref="Q449">IF(P449="-",0,P449/(1+'General inputs'!$H$32)^IFERROR(INDEX('MP Calculations'!$C$40:$C$130,MATCH(F449,'MP Calculations'!$D$40:$D$130,0),0),-1))</f>
        <v>0</v>
      </c>
    </row>
    <row r="450" spans="3:17" x14ac:dyDescent="0.2">
      <c r="C450" s="159"/>
      <c r="D450" s="165"/>
      <c r="E450" s="161"/>
      <c r="F450" s="172" t="str">
        <f t="shared" si="20"/>
        <v>-</v>
      </c>
      <c r="G450" s="68"/>
      <c r="H450" s="167"/>
      <c r="I450" s="173"/>
      <c r="J450" s="168" t="str">
        <f>IFERROR(MIN('MP Calculations'!$E$30/I450,1),"-")</f>
        <v>-</v>
      </c>
      <c r="K450" s="12"/>
      <c r="L450" s="159"/>
      <c r="M450" s="159"/>
      <c r="N450" s="159"/>
      <c r="O450" s="185" t="str">
        <f t="shared" si="23"/>
        <v>-</v>
      </c>
      <c r="P450" s="215" t="str">
        <f t="shared" si="21"/>
        <v>-</v>
      </c>
      <c r="Q450" s="215" cm="1">
        <f t="array" ref="Q450">IF(P450="-",0,P450/(1+'General inputs'!$H$32)^IFERROR(INDEX('MP Calculations'!$C$40:$C$130,MATCH(F450,'MP Calculations'!$D$40:$D$130,0),0),-1))</f>
        <v>0</v>
      </c>
    </row>
    <row r="451" spans="3:17" x14ac:dyDescent="0.2">
      <c r="C451" s="159"/>
      <c r="D451" s="165"/>
      <c r="E451" s="161"/>
      <c r="F451" s="172" t="str">
        <f t="shared" si="20"/>
        <v>-</v>
      </c>
      <c r="G451" s="68"/>
      <c r="H451" s="167"/>
      <c r="I451" s="173"/>
      <c r="J451" s="168" t="str">
        <f>IFERROR(MIN('MP Calculations'!$E$30/I451,1),"-")</f>
        <v>-</v>
      </c>
      <c r="K451" s="12"/>
      <c r="L451" s="159"/>
      <c r="M451" s="159"/>
      <c r="N451" s="159"/>
      <c r="O451" s="185" t="str">
        <f t="shared" si="23"/>
        <v>-</v>
      </c>
      <c r="P451" s="215" t="str">
        <f t="shared" si="21"/>
        <v>-</v>
      </c>
      <c r="Q451" s="215" cm="1">
        <f t="array" ref="Q451">IF(P451="-",0,P451/(1+'General inputs'!$H$32)^IFERROR(INDEX('MP Calculations'!$C$40:$C$130,MATCH(F451,'MP Calculations'!$D$40:$D$130,0),0),-1))</f>
        <v>0</v>
      </c>
    </row>
    <row r="452" spans="3:17" x14ac:dyDescent="0.2">
      <c r="C452" s="159"/>
      <c r="D452" s="165"/>
      <c r="E452" s="161"/>
      <c r="F452" s="172" t="str">
        <f t="shared" si="20"/>
        <v>-</v>
      </c>
      <c r="G452" s="68"/>
      <c r="H452" s="167"/>
      <c r="I452" s="173"/>
      <c r="J452" s="168" t="str">
        <f>IFERROR(MIN('MP Calculations'!$E$30/I452,1),"-")</f>
        <v>-</v>
      </c>
      <c r="K452" s="12"/>
      <c r="L452" s="159"/>
      <c r="M452" s="159"/>
      <c r="N452" s="159"/>
      <c r="O452" s="185" t="str">
        <f t="shared" si="23"/>
        <v>-</v>
      </c>
      <c r="P452" s="215" t="str">
        <f t="shared" si="21"/>
        <v>-</v>
      </c>
      <c r="Q452" s="215" cm="1">
        <f t="array" ref="Q452">IF(P452="-",0,P452/(1+'General inputs'!$H$32)^IFERROR(INDEX('MP Calculations'!$C$40:$C$130,MATCH(F452,'MP Calculations'!$D$40:$D$130,0),0),-1))</f>
        <v>0</v>
      </c>
    </row>
    <row r="453" spans="3:17" x14ac:dyDescent="0.2">
      <c r="C453" s="159"/>
      <c r="D453" s="165"/>
      <c r="E453" s="161"/>
      <c r="F453" s="172" t="str">
        <f t="shared" si="20"/>
        <v>-</v>
      </c>
      <c r="G453" s="68"/>
      <c r="H453" s="167"/>
      <c r="I453" s="173"/>
      <c r="J453" s="168" t="str">
        <f>IFERROR(MIN('MP Calculations'!$E$30/I453,1),"-")</f>
        <v>-</v>
      </c>
      <c r="K453" s="12"/>
      <c r="L453" s="159"/>
      <c r="M453" s="159"/>
      <c r="N453" s="159"/>
      <c r="O453" s="185" t="str">
        <f t="shared" si="23"/>
        <v>-</v>
      </c>
      <c r="P453" s="215" t="str">
        <f t="shared" si="21"/>
        <v>-</v>
      </c>
      <c r="Q453" s="215" cm="1">
        <f t="array" ref="Q453">IF(P453="-",0,P453/(1+'General inputs'!$H$32)^IFERROR(INDEX('MP Calculations'!$C$40:$C$130,MATCH(F453,'MP Calculations'!$D$40:$D$130,0),0),-1))</f>
        <v>0</v>
      </c>
    </row>
    <row r="454" spans="3:17" x14ac:dyDescent="0.2">
      <c r="C454" s="159"/>
      <c r="D454" s="165"/>
      <c r="E454" s="161"/>
      <c r="F454" s="172" t="str">
        <f t="shared" si="20"/>
        <v>-</v>
      </c>
      <c r="G454" s="68"/>
      <c r="H454" s="167"/>
      <c r="I454" s="173"/>
      <c r="J454" s="168" t="str">
        <f>IFERROR(MIN('MP Calculations'!$E$30/I454,1),"-")</f>
        <v>-</v>
      </c>
      <c r="K454" s="12"/>
      <c r="L454" s="159"/>
      <c r="M454" s="159"/>
      <c r="N454" s="159"/>
      <c r="O454" s="185" t="str">
        <f t="shared" si="23"/>
        <v>-</v>
      </c>
      <c r="P454" s="215" t="str">
        <f t="shared" si="21"/>
        <v>-</v>
      </c>
      <c r="Q454" s="215" cm="1">
        <f t="array" ref="Q454">IF(P454="-",0,P454/(1+'General inputs'!$H$32)^IFERROR(INDEX('MP Calculations'!$C$40:$C$130,MATCH(F454,'MP Calculations'!$D$40:$D$130,0),0),-1))</f>
        <v>0</v>
      </c>
    </row>
    <row r="455" spans="3:17" x14ac:dyDescent="0.2">
      <c r="C455" s="159"/>
      <c r="D455" s="165"/>
      <c r="E455" s="161"/>
      <c r="F455" s="172" t="str">
        <f t="shared" si="20"/>
        <v>-</v>
      </c>
      <c r="G455" s="68"/>
      <c r="H455" s="167"/>
      <c r="I455" s="173"/>
      <c r="J455" s="168" t="str">
        <f>IFERROR(MIN('MP Calculations'!$E$30/I455,1),"-")</f>
        <v>-</v>
      </c>
      <c r="K455" s="12"/>
      <c r="L455" s="159"/>
      <c r="M455" s="159"/>
      <c r="N455" s="159"/>
      <c r="O455" s="185" t="str">
        <f t="shared" si="23"/>
        <v>-</v>
      </c>
      <c r="P455" s="215" t="str">
        <f t="shared" si="21"/>
        <v>-</v>
      </c>
      <c r="Q455" s="215" cm="1">
        <f t="array" ref="Q455">IF(P455="-",0,P455/(1+'General inputs'!$H$32)^IFERROR(INDEX('MP Calculations'!$C$40:$C$130,MATCH(F455,'MP Calculations'!$D$40:$D$130,0),0),-1))</f>
        <v>0</v>
      </c>
    </row>
    <row r="456" spans="3:17" x14ac:dyDescent="0.2">
      <c r="C456" s="159"/>
      <c r="D456" s="165"/>
      <c r="E456" s="161"/>
      <c r="F456" s="172" t="str">
        <f t="shared" si="20"/>
        <v>-</v>
      </c>
      <c r="G456" s="68"/>
      <c r="H456" s="167"/>
      <c r="I456" s="173"/>
      <c r="J456" s="168" t="str">
        <f>IFERROR(MIN('MP Calculations'!$E$30/I456,1),"-")</f>
        <v>-</v>
      </c>
      <c r="K456" s="12"/>
      <c r="L456" s="159"/>
      <c r="M456" s="159"/>
      <c r="N456" s="159"/>
      <c r="O456" s="185" t="str">
        <f t="shared" si="23"/>
        <v>-</v>
      </c>
      <c r="P456" s="215" t="str">
        <f t="shared" si="21"/>
        <v>-</v>
      </c>
      <c r="Q456" s="215" cm="1">
        <f t="array" ref="Q456">IF(P456="-",0,P456/(1+'General inputs'!$H$32)^IFERROR(INDEX('MP Calculations'!$C$40:$C$130,MATCH(F456,'MP Calculations'!$D$40:$D$130,0),0),-1))</f>
        <v>0</v>
      </c>
    </row>
    <row r="457" spans="3:17" x14ac:dyDescent="0.2">
      <c r="C457" s="159"/>
      <c r="D457" s="165"/>
      <c r="E457" s="161"/>
      <c r="F457" s="172" t="str">
        <f t="shared" si="20"/>
        <v>-</v>
      </c>
      <c r="G457" s="68"/>
      <c r="H457" s="167"/>
      <c r="I457" s="173"/>
      <c r="J457" s="168" t="str">
        <f>IFERROR(MIN('MP Calculations'!$E$30/I457,1),"-")</f>
        <v>-</v>
      </c>
      <c r="K457" s="12"/>
      <c r="L457" s="159"/>
      <c r="M457" s="159"/>
      <c r="N457" s="159"/>
      <c r="O457" s="185" t="str">
        <f t="shared" si="23"/>
        <v>-</v>
      </c>
      <c r="P457" s="215" t="str">
        <f t="shared" si="21"/>
        <v>-</v>
      </c>
      <c r="Q457" s="215" cm="1">
        <f t="array" ref="Q457">IF(P457="-",0,P457/(1+'General inputs'!$H$32)^IFERROR(INDEX('MP Calculations'!$C$40:$C$130,MATCH(F457,'MP Calculations'!$D$40:$D$130,0),0),-1))</f>
        <v>0</v>
      </c>
    </row>
    <row r="458" spans="3:17" x14ac:dyDescent="0.2">
      <c r="C458" s="159"/>
      <c r="D458" s="165"/>
      <c r="E458" s="161"/>
      <c r="F458" s="172" t="str">
        <f t="shared" si="20"/>
        <v>-</v>
      </c>
      <c r="G458" s="68"/>
      <c r="H458" s="167"/>
      <c r="I458" s="173"/>
      <c r="J458" s="168" t="str">
        <f>IFERROR(MIN('MP Calculations'!$E$30/I458,1),"-")</f>
        <v>-</v>
      </c>
      <c r="K458" s="12"/>
      <c r="L458" s="159"/>
      <c r="M458" s="159"/>
      <c r="N458" s="159"/>
      <c r="O458" s="185" t="str">
        <f t="shared" si="23"/>
        <v>-</v>
      </c>
      <c r="P458" s="215" t="str">
        <f t="shared" si="21"/>
        <v>-</v>
      </c>
      <c r="Q458" s="215" cm="1">
        <f t="array" ref="Q458">IF(P458="-",0,P458/(1+'General inputs'!$H$32)^IFERROR(INDEX('MP Calculations'!$C$40:$C$130,MATCH(F458,'MP Calculations'!$D$40:$D$130,0),0),-1))</f>
        <v>0</v>
      </c>
    </row>
    <row r="459" spans="3:17" x14ac:dyDescent="0.2">
      <c r="C459" s="159"/>
      <c r="D459" s="165"/>
      <c r="E459" s="161"/>
      <c r="F459" s="172" t="str">
        <f t="shared" si="20"/>
        <v>-</v>
      </c>
      <c r="G459" s="68"/>
      <c r="H459" s="167"/>
      <c r="I459" s="173"/>
      <c r="J459" s="168" t="str">
        <f>IFERROR(MIN('MP Calculations'!$E$30/I459,1),"-")</f>
        <v>-</v>
      </c>
      <c r="K459" s="12"/>
      <c r="L459" s="159"/>
      <c r="M459" s="159"/>
      <c r="N459" s="159"/>
      <c r="O459" s="185" t="str">
        <f t="shared" si="23"/>
        <v>-</v>
      </c>
      <c r="P459" s="215" t="str">
        <f t="shared" si="21"/>
        <v>-</v>
      </c>
      <c r="Q459" s="215" cm="1">
        <f t="array" ref="Q459">IF(P459="-",0,P459/(1+'General inputs'!$H$32)^IFERROR(INDEX('MP Calculations'!$C$40:$C$130,MATCH(F459,'MP Calculations'!$D$40:$D$130,0),0),-1))</f>
        <v>0</v>
      </c>
    </row>
    <row r="460" spans="3:17" x14ac:dyDescent="0.2">
      <c r="C460" s="159"/>
      <c r="D460" s="165"/>
      <c r="E460" s="161"/>
      <c r="F460" s="172" t="str">
        <f t="shared" si="20"/>
        <v>-</v>
      </c>
      <c r="G460" s="68"/>
      <c r="H460" s="167"/>
      <c r="I460" s="173"/>
      <c r="J460" s="168" t="str">
        <f>IFERROR(MIN('MP Calculations'!$E$30/I460,1),"-")</f>
        <v>-</v>
      </c>
      <c r="K460" s="12"/>
      <c r="L460" s="159"/>
      <c r="M460" s="159"/>
      <c r="N460" s="159"/>
      <c r="O460" s="185" t="str">
        <f t="shared" si="23"/>
        <v>-</v>
      </c>
      <c r="P460" s="215" t="str">
        <f t="shared" si="21"/>
        <v>-</v>
      </c>
      <c r="Q460" s="215" cm="1">
        <f t="array" ref="Q460">IF(P460="-",0,P460/(1+'General inputs'!$H$32)^IFERROR(INDEX('MP Calculations'!$C$40:$C$130,MATCH(F460,'MP Calculations'!$D$40:$D$130,0),0),-1))</f>
        <v>0</v>
      </c>
    </row>
    <row r="461" spans="3:17" x14ac:dyDescent="0.2">
      <c r="C461" s="159"/>
      <c r="D461" s="165"/>
      <c r="E461" s="161"/>
      <c r="F461" s="172" t="str">
        <f t="shared" si="20"/>
        <v>-</v>
      </c>
      <c r="G461" s="68"/>
      <c r="H461" s="167"/>
      <c r="I461" s="173"/>
      <c r="J461" s="168" t="str">
        <f>IFERROR(MIN('MP Calculations'!$E$30/I461,1),"-")</f>
        <v>-</v>
      </c>
      <c r="K461" s="12"/>
      <c r="L461" s="159"/>
      <c r="M461" s="159"/>
      <c r="N461" s="159"/>
      <c r="O461" s="185" t="str">
        <f t="shared" si="23"/>
        <v>-</v>
      </c>
      <c r="P461" s="215" t="str">
        <f t="shared" si="21"/>
        <v>-</v>
      </c>
      <c r="Q461" s="215" cm="1">
        <f t="array" ref="Q461">IF(P461="-",0,P461/(1+'General inputs'!$H$32)^IFERROR(INDEX('MP Calculations'!$C$40:$C$130,MATCH(F461,'MP Calculations'!$D$40:$D$130,0),0),-1))</f>
        <v>0</v>
      </c>
    </row>
    <row r="462" spans="3:17" x14ac:dyDescent="0.2">
      <c r="C462" s="159"/>
      <c r="D462" s="165"/>
      <c r="E462" s="161"/>
      <c r="F462" s="172" t="str">
        <f t="shared" si="20"/>
        <v>-</v>
      </c>
      <c r="G462" s="68"/>
      <c r="H462" s="167"/>
      <c r="I462" s="173"/>
      <c r="J462" s="168" t="str">
        <f>IFERROR(MIN('MP Calculations'!$E$30/I462,1),"-")</f>
        <v>-</v>
      </c>
      <c r="K462" s="12"/>
      <c r="L462" s="159"/>
      <c r="M462" s="159"/>
      <c r="N462" s="159"/>
      <c r="O462" s="185" t="str">
        <f t="shared" si="23"/>
        <v>-</v>
      </c>
      <c r="P462" s="215" t="str">
        <f t="shared" si="21"/>
        <v>-</v>
      </c>
      <c r="Q462" s="215" cm="1">
        <f t="array" ref="Q462">IF(P462="-",0,P462/(1+'General inputs'!$H$32)^IFERROR(INDEX('MP Calculations'!$C$40:$C$130,MATCH(F462,'MP Calculations'!$D$40:$D$130,0),0),-1))</f>
        <v>0</v>
      </c>
    </row>
    <row r="463" spans="3:17" x14ac:dyDescent="0.2">
      <c r="C463" s="159"/>
      <c r="D463" s="165"/>
      <c r="E463" s="161"/>
      <c r="F463" s="172" t="str">
        <f t="shared" si="20"/>
        <v>-</v>
      </c>
      <c r="G463" s="68"/>
      <c r="H463" s="167"/>
      <c r="I463" s="173"/>
      <c r="J463" s="168" t="str">
        <f>IFERROR(MIN('MP Calculations'!$E$30/I463,1),"-")</f>
        <v>-</v>
      </c>
      <c r="K463" s="12"/>
      <c r="L463" s="159"/>
      <c r="M463" s="159"/>
      <c r="N463" s="159"/>
      <c r="O463" s="185" t="str">
        <f t="shared" si="23"/>
        <v>-</v>
      </c>
      <c r="P463" s="215" t="str">
        <f t="shared" si="21"/>
        <v>-</v>
      </c>
      <c r="Q463" s="215" cm="1">
        <f t="array" ref="Q463">IF(P463="-",0,P463/(1+'General inputs'!$H$32)^IFERROR(INDEX('MP Calculations'!$C$40:$C$130,MATCH(F463,'MP Calculations'!$D$40:$D$130,0),0),-1))</f>
        <v>0</v>
      </c>
    </row>
    <row r="464" spans="3:17" x14ac:dyDescent="0.2">
      <c r="C464" s="159"/>
      <c r="D464" s="165"/>
      <c r="E464" s="161"/>
      <c r="F464" s="172" t="str">
        <f t="shared" si="20"/>
        <v>-</v>
      </c>
      <c r="G464" s="68"/>
      <c r="H464" s="167"/>
      <c r="I464" s="173"/>
      <c r="J464" s="168" t="str">
        <f>IFERROR(MIN('MP Calculations'!$E$30/I464,1),"-")</f>
        <v>-</v>
      </c>
      <c r="K464" s="12"/>
      <c r="L464" s="159"/>
      <c r="M464" s="159"/>
      <c r="N464" s="159"/>
      <c r="O464" s="185" t="str">
        <f t="shared" si="23"/>
        <v>-</v>
      </c>
      <c r="P464" s="215" t="str">
        <f t="shared" si="21"/>
        <v>-</v>
      </c>
      <c r="Q464" s="215" cm="1">
        <f t="array" ref="Q464">IF(P464="-",0,P464/(1+'General inputs'!$H$32)^IFERROR(INDEX('MP Calculations'!$C$40:$C$130,MATCH(F464,'MP Calculations'!$D$40:$D$130,0),0),-1))</f>
        <v>0</v>
      </c>
    </row>
    <row r="465" spans="3:17" x14ac:dyDescent="0.2">
      <c r="C465" s="159"/>
      <c r="D465" s="165"/>
      <c r="E465" s="161"/>
      <c r="F465" s="172" t="str">
        <f t="shared" si="20"/>
        <v>-</v>
      </c>
      <c r="G465" s="68"/>
      <c r="H465" s="167"/>
      <c r="I465" s="173"/>
      <c r="J465" s="168" t="str">
        <f>IFERROR(MIN('MP Calculations'!$E$30/I465,1),"-")</f>
        <v>-</v>
      </c>
      <c r="K465" s="12"/>
      <c r="L465" s="159"/>
      <c r="M465" s="159"/>
      <c r="N465" s="159"/>
      <c r="O465" s="185" t="str">
        <f t="shared" si="23"/>
        <v>-</v>
      </c>
      <c r="P465" s="215" t="str">
        <f t="shared" si="21"/>
        <v>-</v>
      </c>
      <c r="Q465" s="215" cm="1">
        <f t="array" ref="Q465">IF(P465="-",0,P465/(1+'General inputs'!$H$32)^IFERROR(INDEX('MP Calculations'!$C$40:$C$130,MATCH(F465,'MP Calculations'!$D$40:$D$130,0),0),-1))</f>
        <v>0</v>
      </c>
    </row>
    <row r="466" spans="3:17" x14ac:dyDescent="0.2">
      <c r="C466" s="159"/>
      <c r="D466" s="165"/>
      <c r="E466" s="161"/>
      <c r="F466" s="172" t="str">
        <f t="shared" si="20"/>
        <v>-</v>
      </c>
      <c r="G466" s="68"/>
      <c r="H466" s="167"/>
      <c r="I466" s="173"/>
      <c r="J466" s="168" t="str">
        <f>IFERROR(MIN('MP Calculations'!$E$30/I466,1),"-")</f>
        <v>-</v>
      </c>
      <c r="K466" s="12"/>
      <c r="L466" s="159"/>
      <c r="M466" s="159"/>
      <c r="N466" s="159"/>
      <c r="O466" s="185" t="str">
        <f t="shared" si="23"/>
        <v>-</v>
      </c>
      <c r="P466" s="215" t="str">
        <f t="shared" si="21"/>
        <v>-</v>
      </c>
      <c r="Q466" s="215" cm="1">
        <f t="array" ref="Q466">IF(P466="-",0,P466/(1+'General inputs'!$H$32)^IFERROR(INDEX('MP Calculations'!$C$40:$C$130,MATCH(F466,'MP Calculations'!$D$40:$D$130,0),0),-1))</f>
        <v>0</v>
      </c>
    </row>
    <row r="467" spans="3:17" x14ac:dyDescent="0.2">
      <c r="C467" s="159"/>
      <c r="D467" s="165"/>
      <c r="E467" s="161"/>
      <c r="F467" s="172" t="str">
        <f t="shared" si="20"/>
        <v>-</v>
      </c>
      <c r="G467" s="68"/>
      <c r="H467" s="167"/>
      <c r="I467" s="173"/>
      <c r="J467" s="168" t="str">
        <f>IFERROR(MIN('MP Calculations'!$E$30/I467,1),"-")</f>
        <v>-</v>
      </c>
      <c r="K467" s="12"/>
      <c r="L467" s="159"/>
      <c r="M467" s="159"/>
      <c r="N467" s="159"/>
      <c r="O467" s="185" t="str">
        <f t="shared" si="23"/>
        <v>-</v>
      </c>
      <c r="P467" s="215" t="str">
        <f t="shared" si="21"/>
        <v>-</v>
      </c>
      <c r="Q467" s="215" cm="1">
        <f t="array" ref="Q467">IF(P467="-",0,P467/(1+'General inputs'!$H$32)^IFERROR(INDEX('MP Calculations'!$C$40:$C$130,MATCH(F467,'MP Calculations'!$D$40:$D$130,0),0),-1))</f>
        <v>0</v>
      </c>
    </row>
    <row r="468" spans="3:17" x14ac:dyDescent="0.2">
      <c r="C468" s="159"/>
      <c r="D468" s="165"/>
      <c r="E468" s="161"/>
      <c r="F468" s="172" t="str">
        <f t="shared" si="20"/>
        <v>-</v>
      </c>
      <c r="G468" s="68"/>
      <c r="H468" s="167"/>
      <c r="I468" s="173"/>
      <c r="J468" s="168" t="str">
        <f>IFERROR(MIN('MP Calculations'!$E$30/I468,1),"-")</f>
        <v>-</v>
      </c>
      <c r="K468" s="12"/>
      <c r="L468" s="159"/>
      <c r="M468" s="159"/>
      <c r="N468" s="159"/>
      <c r="O468" s="185" t="str">
        <f t="shared" si="23"/>
        <v>-</v>
      </c>
      <c r="P468" s="215" t="str">
        <f t="shared" si="21"/>
        <v>-</v>
      </c>
      <c r="Q468" s="215" cm="1">
        <f t="array" ref="Q468">IF(P468="-",0,P468/(1+'General inputs'!$H$32)^IFERROR(INDEX('MP Calculations'!$C$40:$C$130,MATCH(F468,'MP Calculations'!$D$40:$D$130,0),0),-1))</f>
        <v>0</v>
      </c>
    </row>
    <row r="469" spans="3:17" x14ac:dyDescent="0.2">
      <c r="C469" s="159"/>
      <c r="D469" s="165"/>
      <c r="E469" s="161"/>
      <c r="F469" s="172" t="str">
        <f t="shared" si="20"/>
        <v>-</v>
      </c>
      <c r="G469" s="68"/>
      <c r="H469" s="167"/>
      <c r="I469" s="173"/>
      <c r="J469" s="168" t="str">
        <f>IFERROR(MIN('MP Calculations'!$E$30/I469,1),"-")</f>
        <v>-</v>
      </c>
      <c r="K469" s="12"/>
      <c r="L469" s="159"/>
      <c r="M469" s="159"/>
      <c r="N469" s="159"/>
      <c r="O469" s="185" t="str">
        <f t="shared" si="23"/>
        <v>-</v>
      </c>
      <c r="P469" s="215" t="str">
        <f t="shared" si="21"/>
        <v>-</v>
      </c>
      <c r="Q469" s="215" cm="1">
        <f t="array" ref="Q469">IF(P469="-",0,P469/(1+'General inputs'!$H$32)^IFERROR(INDEX('MP Calculations'!$C$40:$C$130,MATCH(F469,'MP Calculations'!$D$40:$D$130,0),0),-1))</f>
        <v>0</v>
      </c>
    </row>
    <row r="470" spans="3:17" x14ac:dyDescent="0.2">
      <c r="C470" s="159"/>
      <c r="D470" s="165"/>
      <c r="E470" s="161"/>
      <c r="F470" s="172" t="str">
        <f t="shared" ref="F470:F533" si="24">IF(E470="","-",IF(OR(E470&lt;$E$15,E470&gt;$E$16),"ERROR - date outside of range",IF(MONTH(E470)&gt;=7,YEAR(E470)&amp;"-"&amp;IF(YEAR(E470)=1999,"00",IF(AND(YEAR(E470)&gt;=2000,YEAR(E470)&lt;2009),"0","")&amp;RIGHT(YEAR(E470),2)+1),RIGHT(YEAR(E470),4)-1&amp;"-"&amp;RIGHT(YEAR(E470),2))))</f>
        <v>-</v>
      </c>
      <c r="G470" s="68"/>
      <c r="H470" s="167"/>
      <c r="I470" s="173"/>
      <c r="J470" s="168" t="str">
        <f>IFERROR(MIN('MP Calculations'!$E$30/I470,1),"-")</f>
        <v>-</v>
      </c>
      <c r="K470" s="12"/>
      <c r="L470" s="159"/>
      <c r="M470" s="159"/>
      <c r="N470" s="159"/>
      <c r="O470" s="185" t="str">
        <f t="shared" si="23"/>
        <v>-</v>
      </c>
      <c r="P470" s="215" t="str">
        <f t="shared" si="21"/>
        <v>-</v>
      </c>
      <c r="Q470" s="215" cm="1">
        <f t="array" ref="Q470">IF(P470="-",0,P470/(1+'General inputs'!$H$32)^IFERROR(INDEX('MP Calculations'!$C$40:$C$130,MATCH(F470,'MP Calculations'!$D$40:$D$130,0),0),-1))</f>
        <v>0</v>
      </c>
    </row>
    <row r="471" spans="3:17" x14ac:dyDescent="0.2">
      <c r="C471" s="159"/>
      <c r="D471" s="165"/>
      <c r="E471" s="161"/>
      <c r="F471" s="172" t="str">
        <f t="shared" si="24"/>
        <v>-</v>
      </c>
      <c r="G471" s="68"/>
      <c r="H471" s="167"/>
      <c r="I471" s="173"/>
      <c r="J471" s="168" t="str">
        <f>IFERROR(MIN('MP Calculations'!$E$30/I471,1),"-")</f>
        <v>-</v>
      </c>
      <c r="K471" s="12"/>
      <c r="L471" s="159"/>
      <c r="M471" s="159"/>
      <c r="N471" s="159"/>
      <c r="O471" s="185" t="str">
        <f t="shared" si="23"/>
        <v>-</v>
      </c>
      <c r="P471" s="215" t="str">
        <f t="shared" ref="P471:P534" si="25">IF(O471="-","-",IF(OR(E471&lt;$E$15,E471&gt;$E$16),0,O471*J471))</f>
        <v>-</v>
      </c>
      <c r="Q471" s="215" cm="1">
        <f t="array" ref="Q471">IF(P471="-",0,P471/(1+'General inputs'!$H$32)^IFERROR(INDEX('MP Calculations'!$C$40:$C$130,MATCH(F471,'MP Calculations'!$D$40:$D$130,0),0),-1))</f>
        <v>0</v>
      </c>
    </row>
    <row r="472" spans="3:17" x14ac:dyDescent="0.2">
      <c r="C472" s="159"/>
      <c r="D472" s="165"/>
      <c r="E472" s="161"/>
      <c r="F472" s="172" t="str">
        <f t="shared" si="24"/>
        <v>-</v>
      </c>
      <c r="G472" s="68"/>
      <c r="H472" s="167"/>
      <c r="I472" s="173"/>
      <c r="J472" s="168" t="str">
        <f>IFERROR(MIN('MP Calculations'!$E$30/I472,1),"-")</f>
        <v>-</v>
      </c>
      <c r="K472" s="12"/>
      <c r="L472" s="159"/>
      <c r="M472" s="159"/>
      <c r="N472" s="159"/>
      <c r="O472" s="185" t="str">
        <f t="shared" si="23"/>
        <v>-</v>
      </c>
      <c r="P472" s="215" t="str">
        <f t="shared" si="25"/>
        <v>-</v>
      </c>
      <c r="Q472" s="215" cm="1">
        <f t="array" ref="Q472">IF(P472="-",0,P472/(1+'General inputs'!$H$32)^IFERROR(INDEX('MP Calculations'!$C$40:$C$130,MATCH(F472,'MP Calculations'!$D$40:$D$130,0),0),-1))</f>
        <v>0</v>
      </c>
    </row>
    <row r="473" spans="3:17" x14ac:dyDescent="0.2">
      <c r="C473" s="159"/>
      <c r="D473" s="165"/>
      <c r="E473" s="161"/>
      <c r="F473" s="172" t="str">
        <f t="shared" si="24"/>
        <v>-</v>
      </c>
      <c r="G473" s="68"/>
      <c r="H473" s="167"/>
      <c r="I473" s="173"/>
      <c r="J473" s="168" t="str">
        <f>IFERROR(MIN('MP Calculations'!$E$30/I473,1),"-")</f>
        <v>-</v>
      </c>
      <c r="K473" s="12"/>
      <c r="L473" s="159"/>
      <c r="M473" s="159"/>
      <c r="N473" s="159"/>
      <c r="O473" s="185" t="str">
        <f t="shared" ref="O473:O500" si="26">IF(N473="","-",L473*N473)</f>
        <v>-</v>
      </c>
      <c r="P473" s="215" t="str">
        <f t="shared" si="25"/>
        <v>-</v>
      </c>
      <c r="Q473" s="215" cm="1">
        <f t="array" ref="Q473">IF(P473="-",0,P473/(1+'General inputs'!$H$32)^IFERROR(INDEX('MP Calculations'!$C$40:$C$130,MATCH(F473,'MP Calculations'!$D$40:$D$130,0),0),-1))</f>
        <v>0</v>
      </c>
    </row>
    <row r="474" spans="3:17" x14ac:dyDescent="0.2">
      <c r="C474" s="159"/>
      <c r="D474" s="165"/>
      <c r="E474" s="161"/>
      <c r="F474" s="172" t="str">
        <f t="shared" si="24"/>
        <v>-</v>
      </c>
      <c r="G474" s="68"/>
      <c r="H474" s="167"/>
      <c r="I474" s="173"/>
      <c r="J474" s="168" t="str">
        <f>IFERROR(MIN('MP Calculations'!$E$30/I474,1),"-")</f>
        <v>-</v>
      </c>
      <c r="K474" s="12"/>
      <c r="L474" s="159"/>
      <c r="M474" s="159"/>
      <c r="N474" s="159"/>
      <c r="O474" s="185" t="str">
        <f t="shared" si="26"/>
        <v>-</v>
      </c>
      <c r="P474" s="215" t="str">
        <f t="shared" si="25"/>
        <v>-</v>
      </c>
      <c r="Q474" s="215" cm="1">
        <f t="array" ref="Q474">IF(P474="-",0,P474/(1+'General inputs'!$H$32)^IFERROR(INDEX('MP Calculations'!$C$40:$C$130,MATCH(F474,'MP Calculations'!$D$40:$D$130,0),0),-1))</f>
        <v>0</v>
      </c>
    </row>
    <row r="475" spans="3:17" x14ac:dyDescent="0.2">
      <c r="C475" s="159"/>
      <c r="D475" s="165"/>
      <c r="E475" s="161"/>
      <c r="F475" s="172" t="str">
        <f t="shared" si="24"/>
        <v>-</v>
      </c>
      <c r="G475" s="68"/>
      <c r="H475" s="167"/>
      <c r="I475" s="173"/>
      <c r="J475" s="168" t="str">
        <f>IFERROR(MIN('MP Calculations'!$E$30/I475,1),"-")</f>
        <v>-</v>
      </c>
      <c r="K475" s="12"/>
      <c r="L475" s="159"/>
      <c r="M475" s="159"/>
      <c r="N475" s="159"/>
      <c r="O475" s="185" t="str">
        <f t="shared" si="26"/>
        <v>-</v>
      </c>
      <c r="P475" s="215" t="str">
        <f t="shared" si="25"/>
        <v>-</v>
      </c>
      <c r="Q475" s="215" cm="1">
        <f t="array" ref="Q475">IF(P475="-",0,P475/(1+'General inputs'!$H$32)^IFERROR(INDEX('MP Calculations'!$C$40:$C$130,MATCH(F475,'MP Calculations'!$D$40:$D$130,0),0),-1))</f>
        <v>0</v>
      </c>
    </row>
    <row r="476" spans="3:17" x14ac:dyDescent="0.2">
      <c r="C476" s="159"/>
      <c r="D476" s="165"/>
      <c r="E476" s="161"/>
      <c r="F476" s="172" t="str">
        <f t="shared" si="24"/>
        <v>-</v>
      </c>
      <c r="G476" s="68"/>
      <c r="H476" s="167"/>
      <c r="I476" s="173"/>
      <c r="J476" s="168" t="str">
        <f>IFERROR(MIN('MP Calculations'!$E$30/I476,1),"-")</f>
        <v>-</v>
      </c>
      <c r="K476" s="12"/>
      <c r="L476" s="159"/>
      <c r="M476" s="159"/>
      <c r="N476" s="159"/>
      <c r="O476" s="185" t="str">
        <f t="shared" si="26"/>
        <v>-</v>
      </c>
      <c r="P476" s="215" t="str">
        <f t="shared" si="25"/>
        <v>-</v>
      </c>
      <c r="Q476" s="215" cm="1">
        <f t="array" ref="Q476">IF(P476="-",0,P476/(1+'General inputs'!$H$32)^IFERROR(INDEX('MP Calculations'!$C$40:$C$130,MATCH(F476,'MP Calculations'!$D$40:$D$130,0),0),-1))</f>
        <v>0</v>
      </c>
    </row>
    <row r="477" spans="3:17" x14ac:dyDescent="0.2">
      <c r="C477" s="159"/>
      <c r="D477" s="165"/>
      <c r="E477" s="161"/>
      <c r="F477" s="172" t="str">
        <f t="shared" si="24"/>
        <v>-</v>
      </c>
      <c r="G477" s="68"/>
      <c r="H477" s="167"/>
      <c r="I477" s="173"/>
      <c r="J477" s="168" t="str">
        <f>IFERROR(MIN('MP Calculations'!$E$30/I477,1),"-")</f>
        <v>-</v>
      </c>
      <c r="K477" s="12"/>
      <c r="L477" s="159"/>
      <c r="M477" s="159"/>
      <c r="N477" s="159"/>
      <c r="O477" s="185" t="str">
        <f t="shared" si="26"/>
        <v>-</v>
      </c>
      <c r="P477" s="215" t="str">
        <f t="shared" si="25"/>
        <v>-</v>
      </c>
      <c r="Q477" s="215" cm="1">
        <f t="array" ref="Q477">IF(P477="-",0,P477/(1+'General inputs'!$H$32)^IFERROR(INDEX('MP Calculations'!$C$40:$C$130,MATCH(F477,'MP Calculations'!$D$40:$D$130,0),0),-1))</f>
        <v>0</v>
      </c>
    </row>
    <row r="478" spans="3:17" x14ac:dyDescent="0.2">
      <c r="C478" s="159"/>
      <c r="D478" s="165"/>
      <c r="E478" s="161"/>
      <c r="F478" s="172" t="str">
        <f t="shared" si="24"/>
        <v>-</v>
      </c>
      <c r="G478" s="68"/>
      <c r="H478" s="167"/>
      <c r="I478" s="173"/>
      <c r="J478" s="168" t="str">
        <f>IFERROR(MIN('MP Calculations'!$E$30/I478,1),"-")</f>
        <v>-</v>
      </c>
      <c r="K478" s="12"/>
      <c r="L478" s="159"/>
      <c r="M478" s="159"/>
      <c r="N478" s="159"/>
      <c r="O478" s="185" t="str">
        <f t="shared" si="26"/>
        <v>-</v>
      </c>
      <c r="P478" s="215" t="str">
        <f t="shared" si="25"/>
        <v>-</v>
      </c>
      <c r="Q478" s="215" cm="1">
        <f t="array" ref="Q478">IF(P478="-",0,P478/(1+'General inputs'!$H$32)^IFERROR(INDEX('MP Calculations'!$C$40:$C$130,MATCH(F478,'MP Calculations'!$D$40:$D$130,0),0),-1))</f>
        <v>0</v>
      </c>
    </row>
    <row r="479" spans="3:17" x14ac:dyDescent="0.2">
      <c r="C479" s="159"/>
      <c r="D479" s="165"/>
      <c r="E479" s="161"/>
      <c r="F479" s="172" t="str">
        <f t="shared" si="24"/>
        <v>-</v>
      </c>
      <c r="G479" s="68"/>
      <c r="H479" s="167"/>
      <c r="I479" s="173"/>
      <c r="J479" s="168" t="str">
        <f>IFERROR(MIN('MP Calculations'!$E$30/I479,1),"-")</f>
        <v>-</v>
      </c>
      <c r="K479" s="12"/>
      <c r="L479" s="159"/>
      <c r="M479" s="159"/>
      <c r="N479" s="159"/>
      <c r="O479" s="185" t="str">
        <f t="shared" si="26"/>
        <v>-</v>
      </c>
      <c r="P479" s="215" t="str">
        <f t="shared" si="25"/>
        <v>-</v>
      </c>
      <c r="Q479" s="215" cm="1">
        <f t="array" ref="Q479">IF(P479="-",0,P479/(1+'General inputs'!$H$32)^IFERROR(INDEX('MP Calculations'!$C$40:$C$130,MATCH(F479,'MP Calculations'!$D$40:$D$130,0),0),-1))</f>
        <v>0</v>
      </c>
    </row>
    <row r="480" spans="3:17" x14ac:dyDescent="0.2">
      <c r="C480" s="159"/>
      <c r="D480" s="165"/>
      <c r="E480" s="161"/>
      <c r="F480" s="172" t="str">
        <f t="shared" si="24"/>
        <v>-</v>
      </c>
      <c r="G480" s="68"/>
      <c r="H480" s="167"/>
      <c r="I480" s="173"/>
      <c r="J480" s="168" t="str">
        <f>IFERROR(MIN('MP Calculations'!$E$30/I480,1),"-")</f>
        <v>-</v>
      </c>
      <c r="K480" s="12"/>
      <c r="L480" s="159"/>
      <c r="M480" s="159"/>
      <c r="N480" s="159"/>
      <c r="O480" s="185" t="str">
        <f t="shared" si="26"/>
        <v>-</v>
      </c>
      <c r="P480" s="215" t="str">
        <f t="shared" si="25"/>
        <v>-</v>
      </c>
      <c r="Q480" s="215" cm="1">
        <f t="array" ref="Q480">IF(P480="-",0,P480/(1+'General inputs'!$H$32)^IFERROR(INDEX('MP Calculations'!$C$40:$C$130,MATCH(F480,'MP Calculations'!$D$40:$D$130,0),0),-1))</f>
        <v>0</v>
      </c>
    </row>
    <row r="481" spans="3:17" x14ac:dyDescent="0.2">
      <c r="C481" s="159"/>
      <c r="D481" s="165"/>
      <c r="E481" s="161"/>
      <c r="F481" s="172" t="str">
        <f t="shared" si="24"/>
        <v>-</v>
      </c>
      <c r="G481" s="68"/>
      <c r="H481" s="167"/>
      <c r="I481" s="173"/>
      <c r="J481" s="168" t="str">
        <f>IFERROR(MIN('MP Calculations'!$E$30/I481,1),"-")</f>
        <v>-</v>
      </c>
      <c r="K481" s="12"/>
      <c r="L481" s="159"/>
      <c r="M481" s="159"/>
      <c r="N481" s="159"/>
      <c r="O481" s="185" t="str">
        <f t="shared" si="26"/>
        <v>-</v>
      </c>
      <c r="P481" s="215" t="str">
        <f t="shared" si="25"/>
        <v>-</v>
      </c>
      <c r="Q481" s="215" cm="1">
        <f t="array" ref="Q481">IF(P481="-",0,P481/(1+'General inputs'!$H$32)^IFERROR(INDEX('MP Calculations'!$C$40:$C$130,MATCH(F481,'MP Calculations'!$D$40:$D$130,0),0),-1))</f>
        <v>0</v>
      </c>
    </row>
    <row r="482" spans="3:17" x14ac:dyDescent="0.2">
      <c r="C482" s="159"/>
      <c r="D482" s="165"/>
      <c r="E482" s="161"/>
      <c r="F482" s="172" t="str">
        <f t="shared" si="24"/>
        <v>-</v>
      </c>
      <c r="G482" s="68"/>
      <c r="H482" s="167"/>
      <c r="I482" s="173"/>
      <c r="J482" s="168" t="str">
        <f>IFERROR(MIN('MP Calculations'!$E$30/I482,1),"-")</f>
        <v>-</v>
      </c>
      <c r="K482" s="12"/>
      <c r="L482" s="159"/>
      <c r="M482" s="159"/>
      <c r="N482" s="159"/>
      <c r="O482" s="185" t="str">
        <f t="shared" si="26"/>
        <v>-</v>
      </c>
      <c r="P482" s="215" t="str">
        <f t="shared" si="25"/>
        <v>-</v>
      </c>
      <c r="Q482" s="215" cm="1">
        <f t="array" ref="Q482">IF(P482="-",0,P482/(1+'General inputs'!$H$32)^IFERROR(INDEX('MP Calculations'!$C$40:$C$130,MATCH(F482,'MP Calculations'!$D$40:$D$130,0),0),-1))</f>
        <v>0</v>
      </c>
    </row>
    <row r="483" spans="3:17" x14ac:dyDescent="0.2">
      <c r="C483" s="159"/>
      <c r="D483" s="165"/>
      <c r="E483" s="161"/>
      <c r="F483" s="172" t="str">
        <f t="shared" si="24"/>
        <v>-</v>
      </c>
      <c r="G483" s="68"/>
      <c r="H483" s="167"/>
      <c r="I483" s="173"/>
      <c r="J483" s="168" t="str">
        <f>IFERROR(MIN('MP Calculations'!$E$30/I483,1),"-")</f>
        <v>-</v>
      </c>
      <c r="K483" s="12"/>
      <c r="L483" s="159"/>
      <c r="M483" s="159"/>
      <c r="N483" s="159"/>
      <c r="O483" s="185" t="str">
        <f t="shared" si="26"/>
        <v>-</v>
      </c>
      <c r="P483" s="215" t="str">
        <f t="shared" si="25"/>
        <v>-</v>
      </c>
      <c r="Q483" s="215" cm="1">
        <f t="array" ref="Q483">IF(P483="-",0,P483/(1+'General inputs'!$H$32)^IFERROR(INDEX('MP Calculations'!$C$40:$C$130,MATCH(F483,'MP Calculations'!$D$40:$D$130,0),0),-1))</f>
        <v>0</v>
      </c>
    </row>
    <row r="484" spans="3:17" x14ac:dyDescent="0.2">
      <c r="C484" s="159"/>
      <c r="D484" s="165"/>
      <c r="E484" s="161"/>
      <c r="F484" s="172" t="str">
        <f t="shared" si="24"/>
        <v>-</v>
      </c>
      <c r="G484" s="68"/>
      <c r="H484" s="167"/>
      <c r="I484" s="173"/>
      <c r="J484" s="168" t="str">
        <f>IFERROR(MIN('MP Calculations'!$E$30/I484,1),"-")</f>
        <v>-</v>
      </c>
      <c r="K484" s="12"/>
      <c r="L484" s="159"/>
      <c r="M484" s="159"/>
      <c r="N484" s="159"/>
      <c r="O484" s="185" t="str">
        <f t="shared" si="26"/>
        <v>-</v>
      </c>
      <c r="P484" s="215" t="str">
        <f t="shared" si="25"/>
        <v>-</v>
      </c>
      <c r="Q484" s="215" cm="1">
        <f t="array" ref="Q484">IF(P484="-",0,P484/(1+'General inputs'!$H$32)^IFERROR(INDEX('MP Calculations'!$C$40:$C$130,MATCH(F484,'MP Calculations'!$D$40:$D$130,0),0),-1))</f>
        <v>0</v>
      </c>
    </row>
    <row r="485" spans="3:17" x14ac:dyDescent="0.2">
      <c r="C485" s="159"/>
      <c r="D485" s="165"/>
      <c r="E485" s="161"/>
      <c r="F485" s="172" t="str">
        <f t="shared" si="24"/>
        <v>-</v>
      </c>
      <c r="G485" s="68"/>
      <c r="H485" s="167"/>
      <c r="I485" s="173"/>
      <c r="J485" s="168" t="str">
        <f>IFERROR(MIN('MP Calculations'!$E$30/I485,1),"-")</f>
        <v>-</v>
      </c>
      <c r="K485" s="12"/>
      <c r="L485" s="159"/>
      <c r="M485" s="159"/>
      <c r="N485" s="159"/>
      <c r="O485" s="185" t="str">
        <f t="shared" si="26"/>
        <v>-</v>
      </c>
      <c r="P485" s="215" t="str">
        <f t="shared" si="25"/>
        <v>-</v>
      </c>
      <c r="Q485" s="215" cm="1">
        <f t="array" ref="Q485">IF(P485="-",0,P485/(1+'General inputs'!$H$32)^IFERROR(INDEX('MP Calculations'!$C$40:$C$130,MATCH(F485,'MP Calculations'!$D$40:$D$130,0),0),-1))</f>
        <v>0</v>
      </c>
    </row>
    <row r="486" spans="3:17" x14ac:dyDescent="0.2">
      <c r="C486" s="159"/>
      <c r="D486" s="165"/>
      <c r="E486" s="161"/>
      <c r="F486" s="172" t="str">
        <f t="shared" si="24"/>
        <v>-</v>
      </c>
      <c r="G486" s="68"/>
      <c r="H486" s="167"/>
      <c r="I486" s="173"/>
      <c r="J486" s="168" t="str">
        <f>IFERROR(MIN('MP Calculations'!$E$30/I486,1),"-")</f>
        <v>-</v>
      </c>
      <c r="K486" s="12"/>
      <c r="L486" s="159"/>
      <c r="M486" s="159"/>
      <c r="N486" s="159"/>
      <c r="O486" s="185" t="str">
        <f t="shared" si="26"/>
        <v>-</v>
      </c>
      <c r="P486" s="215" t="str">
        <f t="shared" si="25"/>
        <v>-</v>
      </c>
      <c r="Q486" s="215" cm="1">
        <f t="array" ref="Q486">IF(P486="-",0,P486/(1+'General inputs'!$H$32)^IFERROR(INDEX('MP Calculations'!$C$40:$C$130,MATCH(F486,'MP Calculations'!$D$40:$D$130,0),0),-1))</f>
        <v>0</v>
      </c>
    </row>
    <row r="487" spans="3:17" x14ac:dyDescent="0.2">
      <c r="C487" s="159"/>
      <c r="D487" s="165"/>
      <c r="E487" s="161"/>
      <c r="F487" s="172" t="str">
        <f t="shared" si="24"/>
        <v>-</v>
      </c>
      <c r="G487" s="68"/>
      <c r="H487" s="167"/>
      <c r="I487" s="173"/>
      <c r="J487" s="168" t="str">
        <f>IFERROR(MIN('MP Calculations'!$E$30/I487,1),"-")</f>
        <v>-</v>
      </c>
      <c r="K487" s="12"/>
      <c r="L487" s="159"/>
      <c r="M487" s="159"/>
      <c r="N487" s="159"/>
      <c r="O487" s="185" t="str">
        <f t="shared" si="26"/>
        <v>-</v>
      </c>
      <c r="P487" s="215" t="str">
        <f t="shared" si="25"/>
        <v>-</v>
      </c>
      <c r="Q487" s="215" cm="1">
        <f t="array" ref="Q487">IF(P487="-",0,P487/(1+'General inputs'!$H$32)^IFERROR(INDEX('MP Calculations'!$C$40:$C$130,MATCH(F487,'MP Calculations'!$D$40:$D$130,0),0),-1))</f>
        <v>0</v>
      </c>
    </row>
    <row r="488" spans="3:17" x14ac:dyDescent="0.2">
      <c r="C488" s="159"/>
      <c r="D488" s="165"/>
      <c r="E488" s="161"/>
      <c r="F488" s="172" t="str">
        <f t="shared" si="24"/>
        <v>-</v>
      </c>
      <c r="G488" s="68"/>
      <c r="H488" s="167"/>
      <c r="I488" s="173"/>
      <c r="J488" s="168" t="str">
        <f>IFERROR(MIN('MP Calculations'!$E$30/I488,1),"-")</f>
        <v>-</v>
      </c>
      <c r="K488" s="12"/>
      <c r="L488" s="159"/>
      <c r="M488" s="159"/>
      <c r="N488" s="159"/>
      <c r="O488" s="185" t="str">
        <f t="shared" si="26"/>
        <v>-</v>
      </c>
      <c r="P488" s="215" t="str">
        <f t="shared" si="25"/>
        <v>-</v>
      </c>
      <c r="Q488" s="215" cm="1">
        <f t="array" ref="Q488">IF(P488="-",0,P488/(1+'General inputs'!$H$32)^IFERROR(INDEX('MP Calculations'!$C$40:$C$130,MATCH(F488,'MP Calculations'!$D$40:$D$130,0),0),-1))</f>
        <v>0</v>
      </c>
    </row>
    <row r="489" spans="3:17" x14ac:dyDescent="0.2">
      <c r="C489" s="159"/>
      <c r="D489" s="165"/>
      <c r="E489" s="161"/>
      <c r="F489" s="172" t="str">
        <f t="shared" si="24"/>
        <v>-</v>
      </c>
      <c r="G489" s="68"/>
      <c r="H489" s="167"/>
      <c r="I489" s="173"/>
      <c r="J489" s="168" t="str">
        <f>IFERROR(MIN('MP Calculations'!$E$30/I489,1),"-")</f>
        <v>-</v>
      </c>
      <c r="K489" s="12"/>
      <c r="L489" s="159"/>
      <c r="M489" s="159"/>
      <c r="N489" s="159"/>
      <c r="O489" s="185" t="str">
        <f t="shared" si="26"/>
        <v>-</v>
      </c>
      <c r="P489" s="215" t="str">
        <f t="shared" si="25"/>
        <v>-</v>
      </c>
      <c r="Q489" s="215" cm="1">
        <f t="array" ref="Q489">IF(P489="-",0,P489/(1+'General inputs'!$H$32)^IFERROR(INDEX('MP Calculations'!$C$40:$C$130,MATCH(F489,'MP Calculations'!$D$40:$D$130,0),0),-1))</f>
        <v>0</v>
      </c>
    </row>
    <row r="490" spans="3:17" x14ac:dyDescent="0.2">
      <c r="C490" s="159"/>
      <c r="D490" s="165"/>
      <c r="E490" s="161"/>
      <c r="F490" s="172" t="str">
        <f t="shared" si="24"/>
        <v>-</v>
      </c>
      <c r="G490" s="68"/>
      <c r="H490" s="167"/>
      <c r="I490" s="173"/>
      <c r="J490" s="168" t="str">
        <f>IFERROR(MIN('MP Calculations'!$E$30/I490,1),"-")</f>
        <v>-</v>
      </c>
      <c r="K490" s="12"/>
      <c r="L490" s="159"/>
      <c r="M490" s="159"/>
      <c r="N490" s="159"/>
      <c r="O490" s="185" t="str">
        <f t="shared" si="26"/>
        <v>-</v>
      </c>
      <c r="P490" s="215" t="str">
        <f t="shared" si="25"/>
        <v>-</v>
      </c>
      <c r="Q490" s="215" cm="1">
        <f t="array" ref="Q490">IF(P490="-",0,P490/(1+'General inputs'!$H$32)^IFERROR(INDEX('MP Calculations'!$C$40:$C$130,MATCH(F490,'MP Calculations'!$D$40:$D$130,0),0),-1))</f>
        <v>0</v>
      </c>
    </row>
    <row r="491" spans="3:17" x14ac:dyDescent="0.2">
      <c r="C491" s="159"/>
      <c r="D491" s="165"/>
      <c r="E491" s="161"/>
      <c r="F491" s="172" t="str">
        <f t="shared" si="24"/>
        <v>-</v>
      </c>
      <c r="G491" s="68"/>
      <c r="H491" s="167"/>
      <c r="I491" s="173"/>
      <c r="J491" s="168" t="str">
        <f>IFERROR(MIN('MP Calculations'!$E$30/I491,1),"-")</f>
        <v>-</v>
      </c>
      <c r="K491" s="12"/>
      <c r="L491" s="159"/>
      <c r="M491" s="159"/>
      <c r="N491" s="159"/>
      <c r="O491" s="185" t="str">
        <f t="shared" si="26"/>
        <v>-</v>
      </c>
      <c r="P491" s="215" t="str">
        <f t="shared" si="25"/>
        <v>-</v>
      </c>
      <c r="Q491" s="215" cm="1">
        <f t="array" ref="Q491">IF(P491="-",0,P491/(1+'General inputs'!$H$32)^IFERROR(INDEX('MP Calculations'!$C$40:$C$130,MATCH(F491,'MP Calculations'!$D$40:$D$130,0),0),-1))</f>
        <v>0</v>
      </c>
    </row>
    <row r="492" spans="3:17" x14ac:dyDescent="0.2">
      <c r="C492" s="159"/>
      <c r="D492" s="165"/>
      <c r="E492" s="161"/>
      <c r="F492" s="172" t="str">
        <f t="shared" si="24"/>
        <v>-</v>
      </c>
      <c r="G492" s="68"/>
      <c r="H492" s="167"/>
      <c r="I492" s="173"/>
      <c r="J492" s="168" t="str">
        <f>IFERROR(MIN('MP Calculations'!$E$30/I492,1),"-")</f>
        <v>-</v>
      </c>
      <c r="K492" s="12"/>
      <c r="L492" s="159"/>
      <c r="M492" s="159"/>
      <c r="N492" s="159"/>
      <c r="O492" s="185" t="str">
        <f t="shared" si="26"/>
        <v>-</v>
      </c>
      <c r="P492" s="215" t="str">
        <f t="shared" si="25"/>
        <v>-</v>
      </c>
      <c r="Q492" s="215" cm="1">
        <f t="array" ref="Q492">IF(P492="-",0,P492/(1+'General inputs'!$H$32)^IFERROR(INDEX('MP Calculations'!$C$40:$C$130,MATCH(F492,'MP Calculations'!$D$40:$D$130,0),0),-1))</f>
        <v>0</v>
      </c>
    </row>
    <row r="493" spans="3:17" x14ac:dyDescent="0.2">
      <c r="C493" s="159"/>
      <c r="D493" s="165"/>
      <c r="E493" s="161"/>
      <c r="F493" s="172" t="str">
        <f t="shared" si="24"/>
        <v>-</v>
      </c>
      <c r="G493" s="68"/>
      <c r="H493" s="167"/>
      <c r="I493" s="173"/>
      <c r="J493" s="168" t="str">
        <f>IFERROR(MIN('MP Calculations'!$E$30/I493,1),"-")</f>
        <v>-</v>
      </c>
      <c r="K493" s="12"/>
      <c r="L493" s="159"/>
      <c r="M493" s="159"/>
      <c r="N493" s="159"/>
      <c r="O493" s="185" t="str">
        <f t="shared" si="26"/>
        <v>-</v>
      </c>
      <c r="P493" s="215" t="str">
        <f t="shared" si="25"/>
        <v>-</v>
      </c>
      <c r="Q493" s="215" cm="1">
        <f t="array" ref="Q493">IF(P493="-",0,P493/(1+'General inputs'!$H$32)^IFERROR(INDEX('MP Calculations'!$C$40:$C$130,MATCH(F493,'MP Calculations'!$D$40:$D$130,0),0),-1))</f>
        <v>0</v>
      </c>
    </row>
    <row r="494" spans="3:17" x14ac:dyDescent="0.2">
      <c r="C494" s="159"/>
      <c r="D494" s="165"/>
      <c r="E494" s="161"/>
      <c r="F494" s="172" t="str">
        <f t="shared" si="24"/>
        <v>-</v>
      </c>
      <c r="G494" s="68"/>
      <c r="H494" s="167"/>
      <c r="I494" s="173"/>
      <c r="J494" s="168" t="str">
        <f>IFERROR(MIN('MP Calculations'!$E$30/I494,1),"-")</f>
        <v>-</v>
      </c>
      <c r="K494" s="12"/>
      <c r="L494" s="159"/>
      <c r="M494" s="159"/>
      <c r="N494" s="159"/>
      <c r="O494" s="185" t="str">
        <f t="shared" si="26"/>
        <v>-</v>
      </c>
      <c r="P494" s="215" t="str">
        <f t="shared" si="25"/>
        <v>-</v>
      </c>
      <c r="Q494" s="215" cm="1">
        <f t="array" ref="Q494">IF(P494="-",0,P494/(1+'General inputs'!$H$32)^IFERROR(INDEX('MP Calculations'!$C$40:$C$130,MATCH(F494,'MP Calculations'!$D$40:$D$130,0),0),-1))</f>
        <v>0</v>
      </c>
    </row>
    <row r="495" spans="3:17" x14ac:dyDescent="0.2">
      <c r="C495" s="159"/>
      <c r="D495" s="165"/>
      <c r="E495" s="161"/>
      <c r="F495" s="172" t="str">
        <f t="shared" si="24"/>
        <v>-</v>
      </c>
      <c r="G495" s="68"/>
      <c r="H495" s="167"/>
      <c r="I495" s="173"/>
      <c r="J495" s="168" t="str">
        <f>IFERROR(MIN('MP Calculations'!$E$30/I495,1),"-")</f>
        <v>-</v>
      </c>
      <c r="K495" s="12"/>
      <c r="L495" s="159"/>
      <c r="M495" s="159"/>
      <c r="N495" s="159"/>
      <c r="O495" s="185" t="str">
        <f t="shared" si="26"/>
        <v>-</v>
      </c>
      <c r="P495" s="215" t="str">
        <f t="shared" si="25"/>
        <v>-</v>
      </c>
      <c r="Q495" s="215" cm="1">
        <f t="array" ref="Q495">IF(P495="-",0,P495/(1+'General inputs'!$H$32)^IFERROR(INDEX('MP Calculations'!$C$40:$C$130,MATCH(F495,'MP Calculations'!$D$40:$D$130,0),0),-1))</f>
        <v>0</v>
      </c>
    </row>
    <row r="496" spans="3:17" x14ac:dyDescent="0.2">
      <c r="C496" s="159"/>
      <c r="D496" s="165"/>
      <c r="E496" s="161"/>
      <c r="F496" s="172" t="str">
        <f t="shared" si="24"/>
        <v>-</v>
      </c>
      <c r="G496" s="68"/>
      <c r="H496" s="167"/>
      <c r="I496" s="173"/>
      <c r="J496" s="168" t="str">
        <f>IFERROR(MIN('MP Calculations'!$E$30/I496,1),"-")</f>
        <v>-</v>
      </c>
      <c r="K496" s="12"/>
      <c r="L496" s="159"/>
      <c r="M496" s="159"/>
      <c r="N496" s="159"/>
      <c r="O496" s="185" t="str">
        <f t="shared" si="26"/>
        <v>-</v>
      </c>
      <c r="P496" s="215" t="str">
        <f t="shared" si="25"/>
        <v>-</v>
      </c>
      <c r="Q496" s="215" cm="1">
        <f t="array" ref="Q496">IF(P496="-",0,P496/(1+'General inputs'!$H$32)^IFERROR(INDEX('MP Calculations'!$C$40:$C$130,MATCH(F496,'MP Calculations'!$D$40:$D$130,0),0),-1))</f>
        <v>0</v>
      </c>
    </row>
    <row r="497" spans="3:17" x14ac:dyDescent="0.2">
      <c r="C497" s="159"/>
      <c r="D497" s="165"/>
      <c r="E497" s="161"/>
      <c r="F497" s="172" t="str">
        <f t="shared" si="24"/>
        <v>-</v>
      </c>
      <c r="G497" s="68"/>
      <c r="H497" s="167"/>
      <c r="I497" s="173"/>
      <c r="J497" s="168" t="str">
        <f>IFERROR(MIN('MP Calculations'!$E$30/I497,1),"-")</f>
        <v>-</v>
      </c>
      <c r="K497" s="12"/>
      <c r="L497" s="159"/>
      <c r="M497" s="159"/>
      <c r="N497" s="159"/>
      <c r="O497" s="185" t="str">
        <f t="shared" si="26"/>
        <v>-</v>
      </c>
      <c r="P497" s="215" t="str">
        <f t="shared" si="25"/>
        <v>-</v>
      </c>
      <c r="Q497" s="215" cm="1">
        <f t="array" ref="Q497">IF(P497="-",0,P497/(1+'General inputs'!$H$32)^IFERROR(INDEX('MP Calculations'!$C$40:$C$130,MATCH(F497,'MP Calculations'!$D$40:$D$130,0),0),-1))</f>
        <v>0</v>
      </c>
    </row>
    <row r="498" spans="3:17" x14ac:dyDescent="0.2">
      <c r="C498" s="159"/>
      <c r="D498" s="165"/>
      <c r="E498" s="161"/>
      <c r="F498" s="172" t="str">
        <f t="shared" si="24"/>
        <v>-</v>
      </c>
      <c r="G498" s="68"/>
      <c r="H498" s="167"/>
      <c r="I498" s="173"/>
      <c r="J498" s="168" t="str">
        <f>IFERROR(MIN('MP Calculations'!$E$30/I498,1),"-")</f>
        <v>-</v>
      </c>
      <c r="K498" s="12"/>
      <c r="L498" s="159"/>
      <c r="M498" s="159"/>
      <c r="N498" s="159"/>
      <c r="O498" s="185" t="str">
        <f t="shared" si="26"/>
        <v>-</v>
      </c>
      <c r="P498" s="215" t="str">
        <f t="shared" si="25"/>
        <v>-</v>
      </c>
      <c r="Q498" s="215" cm="1">
        <f t="array" ref="Q498">IF(P498="-",0,P498/(1+'General inputs'!$H$32)^IFERROR(INDEX('MP Calculations'!$C$40:$C$130,MATCH(F498,'MP Calculations'!$D$40:$D$130,0),0),-1))</f>
        <v>0</v>
      </c>
    </row>
    <row r="499" spans="3:17" x14ac:dyDescent="0.2">
      <c r="C499" s="159"/>
      <c r="D499" s="165"/>
      <c r="E499" s="161"/>
      <c r="F499" s="172" t="str">
        <f t="shared" si="24"/>
        <v>-</v>
      </c>
      <c r="G499" s="68"/>
      <c r="H499" s="167"/>
      <c r="I499" s="173"/>
      <c r="J499" s="168" t="str">
        <f>IFERROR(MIN('MP Calculations'!$E$30/I499,1),"-")</f>
        <v>-</v>
      </c>
      <c r="K499" s="12"/>
      <c r="L499" s="159"/>
      <c r="M499" s="159"/>
      <c r="N499" s="159"/>
      <c r="O499" s="185" t="str">
        <f t="shared" si="26"/>
        <v>-</v>
      </c>
      <c r="P499" s="215" t="str">
        <f t="shared" si="25"/>
        <v>-</v>
      </c>
      <c r="Q499" s="215" cm="1">
        <f t="array" ref="Q499">IF(P499="-",0,P499/(1+'General inputs'!$H$32)^IFERROR(INDEX('MP Calculations'!$C$40:$C$130,MATCH(F499,'MP Calculations'!$D$40:$D$130,0),0),-1))</f>
        <v>0</v>
      </c>
    </row>
    <row r="500" spans="3:17" x14ac:dyDescent="0.2">
      <c r="C500" s="159"/>
      <c r="D500" s="165"/>
      <c r="E500" s="161"/>
      <c r="F500" s="172" t="str">
        <f t="shared" si="24"/>
        <v>-</v>
      </c>
      <c r="G500" s="68"/>
      <c r="H500" s="167"/>
      <c r="I500" s="173"/>
      <c r="J500" s="168" t="str">
        <f>IFERROR(MIN('MP Calculations'!$E$30/I500,1),"-")</f>
        <v>-</v>
      </c>
      <c r="K500" s="12"/>
      <c r="L500" s="159"/>
      <c r="M500" s="159"/>
      <c r="N500" s="159"/>
      <c r="O500" s="185" t="str">
        <f t="shared" si="26"/>
        <v>-</v>
      </c>
      <c r="P500" s="215" t="str">
        <f t="shared" si="25"/>
        <v>-</v>
      </c>
      <c r="Q500" s="215" cm="1">
        <f t="array" ref="Q500">IF(P500="-",0,P500/(1+'General inputs'!$H$32)^IFERROR(INDEX('MP Calculations'!$C$40:$C$130,MATCH(F500,'MP Calculations'!$D$40:$D$130,0),0),-1))</f>
        <v>0</v>
      </c>
    </row>
    <row r="501" spans="3:17" x14ac:dyDescent="0.2">
      <c r="C501" s="159"/>
      <c r="D501" s="165"/>
      <c r="E501" s="161"/>
      <c r="F501" s="172" t="str">
        <f t="shared" si="24"/>
        <v>-</v>
      </c>
      <c r="G501" s="68"/>
      <c r="H501" s="167"/>
      <c r="I501" s="173"/>
      <c r="J501" s="168" t="str">
        <f>IFERROR(MIN('MP Calculations'!$E$30/I501,1),"-")</f>
        <v>-</v>
      </c>
      <c r="K501" s="12"/>
      <c r="L501" s="159"/>
      <c r="M501" s="159"/>
      <c r="N501" s="159"/>
      <c r="O501" s="185" t="str">
        <f t="shared" si="19"/>
        <v>-</v>
      </c>
      <c r="P501" s="215" t="str">
        <f t="shared" si="25"/>
        <v>-</v>
      </c>
      <c r="Q501" s="215" cm="1">
        <f t="array" ref="Q501">IF(P501="-",0,P501/(1+'General inputs'!$H$32)^IFERROR(INDEX('MP Calculations'!$C$40:$C$130,MATCH(F501,'MP Calculations'!$D$40:$D$130,0),0),-1))</f>
        <v>0</v>
      </c>
    </row>
    <row r="502" spans="3:17" x14ac:dyDescent="0.2">
      <c r="C502" s="159"/>
      <c r="D502" s="165"/>
      <c r="E502" s="161"/>
      <c r="F502" s="172" t="str">
        <f t="shared" si="24"/>
        <v>-</v>
      </c>
      <c r="G502" s="68"/>
      <c r="H502" s="167"/>
      <c r="I502" s="173"/>
      <c r="J502" s="168" t="str">
        <f>IFERROR(MIN('MP Calculations'!$E$30/I502,1),"-")</f>
        <v>-</v>
      </c>
      <c r="K502" s="12"/>
      <c r="L502" s="159"/>
      <c r="M502" s="159"/>
      <c r="N502" s="159"/>
      <c r="O502" s="185" t="str">
        <f t="shared" si="19"/>
        <v>-</v>
      </c>
      <c r="P502" s="215" t="str">
        <f t="shared" si="25"/>
        <v>-</v>
      </c>
      <c r="Q502" s="215" cm="1">
        <f t="array" ref="Q502">IF(P502="-",0,P502/(1+'General inputs'!$H$32)^IFERROR(INDEX('MP Calculations'!$C$40:$C$130,MATCH(F502,'MP Calculations'!$D$40:$D$130,0),0),-1))</f>
        <v>0</v>
      </c>
    </row>
    <row r="503" spans="3:17" x14ac:dyDescent="0.2">
      <c r="C503" s="159"/>
      <c r="D503" s="165"/>
      <c r="E503" s="161"/>
      <c r="F503" s="172" t="str">
        <f t="shared" si="24"/>
        <v>-</v>
      </c>
      <c r="G503" s="68"/>
      <c r="H503" s="167"/>
      <c r="I503" s="173"/>
      <c r="J503" s="168" t="str">
        <f>IFERROR(MIN('MP Calculations'!$E$30/I503,1),"-")</f>
        <v>-</v>
      </c>
      <c r="K503" s="12"/>
      <c r="L503" s="159"/>
      <c r="M503" s="159"/>
      <c r="N503" s="159"/>
      <c r="O503" s="185" t="str">
        <f t="shared" si="19"/>
        <v>-</v>
      </c>
      <c r="P503" s="215" t="str">
        <f t="shared" si="25"/>
        <v>-</v>
      </c>
      <c r="Q503" s="215" cm="1">
        <f t="array" ref="Q503">IF(P503="-",0,P503/(1+'General inputs'!$H$32)^IFERROR(INDEX('MP Calculations'!$C$40:$C$130,MATCH(F503,'MP Calculations'!$D$40:$D$130,0),0),-1))</f>
        <v>0</v>
      </c>
    </row>
    <row r="504" spans="3:17" x14ac:dyDescent="0.2">
      <c r="C504" s="159"/>
      <c r="D504" s="165"/>
      <c r="E504" s="161"/>
      <c r="F504" s="172" t="str">
        <f t="shared" si="24"/>
        <v>-</v>
      </c>
      <c r="G504" s="68"/>
      <c r="H504" s="167"/>
      <c r="I504" s="173"/>
      <c r="J504" s="168" t="str">
        <f>IFERROR(MIN('MP Calculations'!$E$30/I504,1),"-")</f>
        <v>-</v>
      </c>
      <c r="K504" s="12"/>
      <c r="L504" s="159"/>
      <c r="M504" s="159"/>
      <c r="N504" s="159"/>
      <c r="O504" s="185" t="str">
        <f t="shared" si="19"/>
        <v>-</v>
      </c>
      <c r="P504" s="215" t="str">
        <f t="shared" si="25"/>
        <v>-</v>
      </c>
      <c r="Q504" s="215" cm="1">
        <f t="array" ref="Q504">IF(P504="-",0,P504/(1+'General inputs'!$H$32)^IFERROR(INDEX('MP Calculations'!$C$40:$C$130,MATCH(F504,'MP Calculations'!$D$40:$D$130,0),0),-1))</f>
        <v>0</v>
      </c>
    </row>
    <row r="505" spans="3:17" x14ac:dyDescent="0.2">
      <c r="C505" s="159"/>
      <c r="D505" s="165"/>
      <c r="E505" s="161"/>
      <c r="F505" s="172" t="str">
        <f t="shared" si="24"/>
        <v>-</v>
      </c>
      <c r="G505" s="68"/>
      <c r="H505" s="167"/>
      <c r="I505" s="173"/>
      <c r="J505" s="168" t="str">
        <f>IFERROR(MIN('MP Calculations'!$E$30/I505,1),"-")</f>
        <v>-</v>
      </c>
      <c r="K505" s="12"/>
      <c r="L505" s="159"/>
      <c r="M505" s="159"/>
      <c r="N505" s="159"/>
      <c r="O505" s="185" t="str">
        <f t="shared" si="19"/>
        <v>-</v>
      </c>
      <c r="P505" s="215" t="str">
        <f t="shared" si="25"/>
        <v>-</v>
      </c>
      <c r="Q505" s="215" cm="1">
        <f t="array" ref="Q505">IF(P505="-",0,P505/(1+'General inputs'!$H$32)^IFERROR(INDEX('MP Calculations'!$C$40:$C$130,MATCH(F505,'MP Calculations'!$D$40:$D$130,0),0),-1))</f>
        <v>0</v>
      </c>
    </row>
    <row r="506" spans="3:17" x14ac:dyDescent="0.2">
      <c r="C506" s="159"/>
      <c r="D506" s="165"/>
      <c r="E506" s="161"/>
      <c r="F506" s="172" t="str">
        <f t="shared" si="24"/>
        <v>-</v>
      </c>
      <c r="G506" s="68"/>
      <c r="H506" s="167"/>
      <c r="I506" s="173"/>
      <c r="J506" s="168" t="str">
        <f>IFERROR(MIN('MP Calculations'!$E$30/I506,1),"-")</f>
        <v>-</v>
      </c>
      <c r="K506" s="12"/>
      <c r="L506" s="159"/>
      <c r="M506" s="159"/>
      <c r="N506" s="159"/>
      <c r="O506" s="185" t="str">
        <f t="shared" si="19"/>
        <v>-</v>
      </c>
      <c r="P506" s="215" t="str">
        <f t="shared" si="25"/>
        <v>-</v>
      </c>
      <c r="Q506" s="215" cm="1">
        <f t="array" ref="Q506">IF(P506="-",0,P506/(1+'General inputs'!$H$32)^IFERROR(INDEX('MP Calculations'!$C$40:$C$130,MATCH(F506,'MP Calculations'!$D$40:$D$130,0),0),-1))</f>
        <v>0</v>
      </c>
    </row>
    <row r="507" spans="3:17" x14ac:dyDescent="0.2">
      <c r="C507" s="159"/>
      <c r="D507" s="165"/>
      <c r="E507" s="161"/>
      <c r="F507" s="172" t="str">
        <f t="shared" si="24"/>
        <v>-</v>
      </c>
      <c r="G507" s="68"/>
      <c r="H507" s="167"/>
      <c r="I507" s="173"/>
      <c r="J507" s="168" t="str">
        <f>IFERROR(MIN('MP Calculations'!$E$30/I507,1),"-")</f>
        <v>-</v>
      </c>
      <c r="K507" s="12"/>
      <c r="L507" s="159"/>
      <c r="M507" s="159"/>
      <c r="N507" s="159"/>
      <c r="O507" s="185" t="str">
        <f t="shared" si="19"/>
        <v>-</v>
      </c>
      <c r="P507" s="215" t="str">
        <f t="shared" si="25"/>
        <v>-</v>
      </c>
      <c r="Q507" s="215" cm="1">
        <f t="array" ref="Q507">IF(P507="-",0,P507/(1+'General inputs'!$H$32)^IFERROR(INDEX('MP Calculations'!$C$40:$C$130,MATCH(F507,'MP Calculations'!$D$40:$D$130,0),0),-1))</f>
        <v>0</v>
      </c>
    </row>
    <row r="508" spans="3:17" x14ac:dyDescent="0.2">
      <c r="C508" s="159"/>
      <c r="D508" s="165"/>
      <c r="E508" s="161"/>
      <c r="F508" s="172" t="str">
        <f t="shared" si="24"/>
        <v>-</v>
      </c>
      <c r="G508" s="68"/>
      <c r="H508" s="167"/>
      <c r="I508" s="173"/>
      <c r="J508" s="168" t="str">
        <f>IFERROR(MIN('MP Calculations'!$E$30/I508,1),"-")</f>
        <v>-</v>
      </c>
      <c r="K508" s="12"/>
      <c r="L508" s="159"/>
      <c r="M508" s="159"/>
      <c r="N508" s="159"/>
      <c r="O508" s="185" t="str">
        <f t="shared" si="19"/>
        <v>-</v>
      </c>
      <c r="P508" s="215" t="str">
        <f t="shared" si="25"/>
        <v>-</v>
      </c>
      <c r="Q508" s="215" cm="1">
        <f t="array" ref="Q508">IF(P508="-",0,P508/(1+'General inputs'!$H$32)^IFERROR(INDEX('MP Calculations'!$C$40:$C$130,MATCH(F508,'MP Calculations'!$D$40:$D$130,0),0),-1))</f>
        <v>0</v>
      </c>
    </row>
    <row r="509" spans="3:17" x14ac:dyDescent="0.2">
      <c r="C509" s="159"/>
      <c r="D509" s="165"/>
      <c r="E509" s="161"/>
      <c r="F509" s="172" t="str">
        <f t="shared" si="24"/>
        <v>-</v>
      </c>
      <c r="G509" s="68"/>
      <c r="H509" s="167"/>
      <c r="I509" s="173"/>
      <c r="J509" s="168" t="str">
        <f>IFERROR(MIN('MP Calculations'!$E$30/I509,1),"-")</f>
        <v>-</v>
      </c>
      <c r="K509" s="12"/>
      <c r="L509" s="159"/>
      <c r="M509" s="159"/>
      <c r="N509" s="159"/>
      <c r="O509" s="185" t="str">
        <f t="shared" si="19"/>
        <v>-</v>
      </c>
      <c r="P509" s="215" t="str">
        <f t="shared" si="25"/>
        <v>-</v>
      </c>
      <c r="Q509" s="215" cm="1">
        <f t="array" ref="Q509">IF(P509="-",0,P509/(1+'General inputs'!$H$32)^IFERROR(INDEX('MP Calculations'!$C$40:$C$130,MATCH(F509,'MP Calculations'!$D$40:$D$130,0),0),-1))</f>
        <v>0</v>
      </c>
    </row>
    <row r="510" spans="3:17" x14ac:dyDescent="0.2">
      <c r="C510" s="159"/>
      <c r="D510" s="165"/>
      <c r="E510" s="161"/>
      <c r="F510" s="172" t="str">
        <f t="shared" si="24"/>
        <v>-</v>
      </c>
      <c r="G510" s="68"/>
      <c r="H510" s="167"/>
      <c r="I510" s="173"/>
      <c r="J510" s="168" t="str">
        <f>IFERROR(MIN('MP Calculations'!$E$30/I510,1),"-")</f>
        <v>-</v>
      </c>
      <c r="K510" s="12"/>
      <c r="L510" s="159"/>
      <c r="M510" s="159"/>
      <c r="N510" s="159"/>
      <c r="O510" s="185" t="str">
        <f t="shared" si="19"/>
        <v>-</v>
      </c>
      <c r="P510" s="215" t="str">
        <f t="shared" si="25"/>
        <v>-</v>
      </c>
      <c r="Q510" s="215" cm="1">
        <f t="array" ref="Q510">IF(P510="-",0,P510/(1+'General inputs'!$H$32)^IFERROR(INDEX('MP Calculations'!$C$40:$C$130,MATCH(F510,'MP Calculations'!$D$40:$D$130,0),0),-1))</f>
        <v>0</v>
      </c>
    </row>
    <row r="511" spans="3:17" x14ac:dyDescent="0.2">
      <c r="C511" s="159"/>
      <c r="D511" s="165"/>
      <c r="E511" s="161"/>
      <c r="F511" s="172" t="str">
        <f t="shared" si="24"/>
        <v>-</v>
      </c>
      <c r="G511" s="68"/>
      <c r="H511" s="167"/>
      <c r="I511" s="173"/>
      <c r="J511" s="168" t="str">
        <f>IFERROR(MIN('MP Calculations'!$E$30/I511,1),"-")</f>
        <v>-</v>
      </c>
      <c r="K511" s="12"/>
      <c r="L511" s="159"/>
      <c r="M511" s="159"/>
      <c r="N511" s="159"/>
      <c r="O511" s="185" t="str">
        <f t="shared" si="19"/>
        <v>-</v>
      </c>
      <c r="P511" s="215" t="str">
        <f t="shared" si="25"/>
        <v>-</v>
      </c>
      <c r="Q511" s="215" cm="1">
        <f t="array" ref="Q511">IF(P511="-",0,P511/(1+'General inputs'!$H$32)^IFERROR(INDEX('MP Calculations'!$C$40:$C$130,MATCH(F511,'MP Calculations'!$D$40:$D$130,0),0),-1))</f>
        <v>0</v>
      </c>
    </row>
    <row r="512" spans="3:17" x14ac:dyDescent="0.2">
      <c r="C512" s="159"/>
      <c r="D512" s="165"/>
      <c r="E512" s="161"/>
      <c r="F512" s="172" t="str">
        <f t="shared" si="24"/>
        <v>-</v>
      </c>
      <c r="G512" s="68"/>
      <c r="H512" s="167"/>
      <c r="I512" s="173"/>
      <c r="J512" s="168" t="str">
        <f>IFERROR(MIN('MP Calculations'!$E$30/I512,1),"-")</f>
        <v>-</v>
      </c>
      <c r="K512" s="12"/>
      <c r="L512" s="159"/>
      <c r="M512" s="159"/>
      <c r="N512" s="159"/>
      <c r="O512" s="185" t="str">
        <f t="shared" si="19"/>
        <v>-</v>
      </c>
      <c r="P512" s="215" t="str">
        <f t="shared" si="25"/>
        <v>-</v>
      </c>
      <c r="Q512" s="215" cm="1">
        <f t="array" ref="Q512">IF(P512="-",0,P512/(1+'General inputs'!$H$32)^IFERROR(INDEX('MP Calculations'!$C$40:$C$130,MATCH(F512,'MP Calculations'!$D$40:$D$130,0),0),-1))</f>
        <v>0</v>
      </c>
    </row>
    <row r="513" spans="3:17" x14ac:dyDescent="0.2">
      <c r="C513" s="159"/>
      <c r="D513" s="165"/>
      <c r="E513" s="161"/>
      <c r="F513" s="172" t="str">
        <f t="shared" si="24"/>
        <v>-</v>
      </c>
      <c r="G513" s="68"/>
      <c r="H513" s="167"/>
      <c r="I513" s="173"/>
      <c r="J513" s="168" t="str">
        <f>IFERROR(MIN('MP Calculations'!$E$30/I513,1),"-")</f>
        <v>-</v>
      </c>
      <c r="K513" s="12"/>
      <c r="L513" s="159"/>
      <c r="M513" s="159"/>
      <c r="N513" s="159"/>
      <c r="O513" s="185" t="str">
        <f t="shared" si="19"/>
        <v>-</v>
      </c>
      <c r="P513" s="215" t="str">
        <f t="shared" si="25"/>
        <v>-</v>
      </c>
      <c r="Q513" s="215" cm="1">
        <f t="array" ref="Q513">IF(P513="-",0,P513/(1+'General inputs'!$H$32)^IFERROR(INDEX('MP Calculations'!$C$40:$C$130,MATCH(F513,'MP Calculations'!$D$40:$D$130,0),0),-1))</f>
        <v>0</v>
      </c>
    </row>
    <row r="514" spans="3:17" x14ac:dyDescent="0.2">
      <c r="C514" s="159"/>
      <c r="D514" s="165"/>
      <c r="E514" s="161"/>
      <c r="F514" s="172" t="str">
        <f t="shared" si="24"/>
        <v>-</v>
      </c>
      <c r="G514" s="68"/>
      <c r="H514" s="167"/>
      <c r="I514" s="173"/>
      <c r="J514" s="168" t="str">
        <f>IFERROR(MIN('MP Calculations'!$E$30/I514,1),"-")</f>
        <v>-</v>
      </c>
      <c r="K514" s="12"/>
      <c r="L514" s="159"/>
      <c r="M514" s="159"/>
      <c r="N514" s="159"/>
      <c r="O514" s="185" t="str">
        <f t="shared" si="19"/>
        <v>-</v>
      </c>
      <c r="P514" s="215" t="str">
        <f t="shared" si="25"/>
        <v>-</v>
      </c>
      <c r="Q514" s="215" cm="1">
        <f t="array" ref="Q514">IF(P514="-",0,P514/(1+'General inputs'!$H$32)^IFERROR(INDEX('MP Calculations'!$C$40:$C$130,MATCH(F514,'MP Calculations'!$D$40:$D$130,0),0),-1))</f>
        <v>0</v>
      </c>
    </row>
    <row r="515" spans="3:17" x14ac:dyDescent="0.2">
      <c r="C515" s="159"/>
      <c r="D515" s="165"/>
      <c r="E515" s="161"/>
      <c r="F515" s="172" t="str">
        <f t="shared" si="24"/>
        <v>-</v>
      </c>
      <c r="G515" s="68"/>
      <c r="H515" s="167"/>
      <c r="I515" s="173"/>
      <c r="J515" s="168" t="str">
        <f>IFERROR(MIN('MP Calculations'!$E$30/I515,1),"-")</f>
        <v>-</v>
      </c>
      <c r="K515" s="12"/>
      <c r="L515" s="159"/>
      <c r="M515" s="159"/>
      <c r="N515" s="159"/>
      <c r="O515" s="185" t="str">
        <f t="shared" si="19"/>
        <v>-</v>
      </c>
      <c r="P515" s="215" t="str">
        <f t="shared" si="25"/>
        <v>-</v>
      </c>
      <c r="Q515" s="215" cm="1">
        <f t="array" ref="Q515">IF(P515="-",0,P515/(1+'General inputs'!$H$32)^IFERROR(INDEX('MP Calculations'!$C$40:$C$130,MATCH(F515,'MP Calculations'!$D$40:$D$130,0),0),-1))</f>
        <v>0</v>
      </c>
    </row>
    <row r="516" spans="3:17" x14ac:dyDescent="0.2">
      <c r="C516" s="159"/>
      <c r="D516" s="165"/>
      <c r="E516" s="161"/>
      <c r="F516" s="172" t="str">
        <f t="shared" si="24"/>
        <v>-</v>
      </c>
      <c r="G516" s="68"/>
      <c r="H516" s="167"/>
      <c r="I516" s="173"/>
      <c r="J516" s="168" t="str">
        <f>IFERROR(MIN('MP Calculations'!$E$30/I516,1),"-")</f>
        <v>-</v>
      </c>
      <c r="K516" s="12"/>
      <c r="L516" s="159"/>
      <c r="M516" s="159"/>
      <c r="N516" s="159"/>
      <c r="O516" s="185" t="str">
        <f t="shared" si="19"/>
        <v>-</v>
      </c>
      <c r="P516" s="215" t="str">
        <f t="shared" si="25"/>
        <v>-</v>
      </c>
      <c r="Q516" s="215" cm="1">
        <f t="array" ref="Q516">IF(P516="-",0,P516/(1+'General inputs'!$H$32)^IFERROR(INDEX('MP Calculations'!$C$40:$C$130,MATCH(F516,'MP Calculations'!$D$40:$D$130,0),0),-1))</f>
        <v>0</v>
      </c>
    </row>
    <row r="517" spans="3:17" x14ac:dyDescent="0.2">
      <c r="C517" s="159"/>
      <c r="D517" s="165"/>
      <c r="E517" s="161"/>
      <c r="F517" s="172" t="str">
        <f t="shared" si="24"/>
        <v>-</v>
      </c>
      <c r="G517" s="68"/>
      <c r="H517" s="167"/>
      <c r="I517" s="173"/>
      <c r="J517" s="168" t="str">
        <f>IFERROR(MIN('MP Calculations'!$E$30/I517,1),"-")</f>
        <v>-</v>
      </c>
      <c r="K517" s="12"/>
      <c r="L517" s="159"/>
      <c r="M517" s="159"/>
      <c r="N517" s="159"/>
      <c r="O517" s="185" t="str">
        <f t="shared" si="19"/>
        <v>-</v>
      </c>
      <c r="P517" s="215" t="str">
        <f t="shared" si="25"/>
        <v>-</v>
      </c>
      <c r="Q517" s="215" cm="1">
        <f t="array" ref="Q517">IF(P517="-",0,P517/(1+'General inputs'!$H$32)^IFERROR(INDEX('MP Calculations'!$C$40:$C$130,MATCH(F517,'MP Calculations'!$D$40:$D$130,0),0),-1))</f>
        <v>0</v>
      </c>
    </row>
    <row r="518" spans="3:17" x14ac:dyDescent="0.2">
      <c r="C518" s="159"/>
      <c r="D518" s="165"/>
      <c r="E518" s="161"/>
      <c r="F518" s="172" t="str">
        <f t="shared" si="24"/>
        <v>-</v>
      </c>
      <c r="G518" s="68"/>
      <c r="H518" s="167"/>
      <c r="I518" s="173"/>
      <c r="J518" s="168" t="str">
        <f>IFERROR(MIN('MP Calculations'!$E$30/I518,1),"-")</f>
        <v>-</v>
      </c>
      <c r="K518" s="12"/>
      <c r="L518" s="159"/>
      <c r="M518" s="159"/>
      <c r="N518" s="159"/>
      <c r="O518" s="185" t="str">
        <f t="shared" si="19"/>
        <v>-</v>
      </c>
      <c r="P518" s="215" t="str">
        <f t="shared" si="25"/>
        <v>-</v>
      </c>
      <c r="Q518" s="215" cm="1">
        <f t="array" ref="Q518">IF(P518="-",0,P518/(1+'General inputs'!$H$32)^IFERROR(INDEX('MP Calculations'!$C$40:$C$130,MATCH(F518,'MP Calculations'!$D$40:$D$130,0),0),-1))</f>
        <v>0</v>
      </c>
    </row>
    <row r="519" spans="3:17" x14ac:dyDescent="0.2">
      <c r="C519" s="159"/>
      <c r="D519" s="165"/>
      <c r="E519" s="161"/>
      <c r="F519" s="172" t="str">
        <f t="shared" si="24"/>
        <v>-</v>
      </c>
      <c r="G519" s="68"/>
      <c r="H519" s="167"/>
      <c r="I519" s="173"/>
      <c r="J519" s="168" t="str">
        <f>IFERROR(MIN('MP Calculations'!$E$30/I519,1),"-")</f>
        <v>-</v>
      </c>
      <c r="K519" s="12"/>
      <c r="L519" s="159"/>
      <c r="M519" s="159"/>
      <c r="N519" s="159"/>
      <c r="O519" s="185" t="str">
        <f t="shared" si="19"/>
        <v>-</v>
      </c>
      <c r="P519" s="215" t="str">
        <f t="shared" si="25"/>
        <v>-</v>
      </c>
      <c r="Q519" s="215" cm="1">
        <f t="array" ref="Q519">IF(P519="-",0,P519/(1+'General inputs'!$H$32)^IFERROR(INDEX('MP Calculations'!$C$40:$C$130,MATCH(F519,'MP Calculations'!$D$40:$D$130,0),0),-1))</f>
        <v>0</v>
      </c>
    </row>
    <row r="520" spans="3:17" x14ac:dyDescent="0.2">
      <c r="C520" s="159"/>
      <c r="D520" s="165"/>
      <c r="E520" s="161"/>
      <c r="F520" s="172" t="str">
        <f t="shared" si="24"/>
        <v>-</v>
      </c>
      <c r="G520" s="68"/>
      <c r="H520" s="167"/>
      <c r="I520" s="173"/>
      <c r="J520" s="168" t="str">
        <f>IFERROR(MIN('MP Calculations'!$E$30/I520,1),"-")</f>
        <v>-</v>
      </c>
      <c r="K520" s="12"/>
      <c r="L520" s="159"/>
      <c r="M520" s="159"/>
      <c r="N520" s="159"/>
      <c r="O520" s="185" t="str">
        <f t="shared" si="19"/>
        <v>-</v>
      </c>
      <c r="P520" s="215" t="str">
        <f t="shared" si="25"/>
        <v>-</v>
      </c>
      <c r="Q520" s="215" cm="1">
        <f t="array" ref="Q520">IF(P520="-",0,P520/(1+'General inputs'!$H$32)^IFERROR(INDEX('MP Calculations'!$C$40:$C$130,MATCH(F520,'MP Calculations'!$D$40:$D$130,0),0),-1))</f>
        <v>0</v>
      </c>
    </row>
    <row r="521" spans="3:17" x14ac:dyDescent="0.2">
      <c r="C521" s="159"/>
      <c r="D521" s="165"/>
      <c r="E521" s="161"/>
      <c r="F521" s="172" t="str">
        <f t="shared" si="24"/>
        <v>-</v>
      </c>
      <c r="G521" s="68"/>
      <c r="H521" s="167"/>
      <c r="I521" s="173"/>
      <c r="J521" s="168" t="str">
        <f>IFERROR(MIN('MP Calculations'!$E$30/I521,1),"-")</f>
        <v>-</v>
      </c>
      <c r="K521" s="12"/>
      <c r="L521" s="159"/>
      <c r="M521" s="159"/>
      <c r="N521" s="159"/>
      <c r="O521" s="185" t="str">
        <f t="shared" si="19"/>
        <v>-</v>
      </c>
      <c r="P521" s="215" t="str">
        <f t="shared" si="25"/>
        <v>-</v>
      </c>
      <c r="Q521" s="215" cm="1">
        <f t="array" ref="Q521">IF(P521="-",0,P521/(1+'General inputs'!$H$32)^IFERROR(INDEX('MP Calculations'!$C$40:$C$130,MATCH(F521,'MP Calculations'!$D$40:$D$130,0),0),-1))</f>
        <v>0</v>
      </c>
    </row>
    <row r="522" spans="3:17" x14ac:dyDescent="0.2">
      <c r="C522" s="159"/>
      <c r="D522" s="165"/>
      <c r="E522" s="161"/>
      <c r="F522" s="172" t="str">
        <f t="shared" si="24"/>
        <v>-</v>
      </c>
      <c r="G522" s="68"/>
      <c r="H522" s="167"/>
      <c r="I522" s="173"/>
      <c r="J522" s="168" t="str">
        <f>IFERROR(MIN('MP Calculations'!$E$30/I522,1),"-")</f>
        <v>-</v>
      </c>
      <c r="K522" s="12"/>
      <c r="L522" s="159"/>
      <c r="M522" s="159"/>
      <c r="N522" s="159"/>
      <c r="O522" s="185" t="str">
        <f t="shared" si="19"/>
        <v>-</v>
      </c>
      <c r="P522" s="215" t="str">
        <f t="shared" si="25"/>
        <v>-</v>
      </c>
      <c r="Q522" s="215" cm="1">
        <f t="array" ref="Q522">IF(P522="-",0,P522/(1+'General inputs'!$H$32)^IFERROR(INDEX('MP Calculations'!$C$40:$C$130,MATCH(F522,'MP Calculations'!$D$40:$D$130,0),0),-1))</f>
        <v>0</v>
      </c>
    </row>
    <row r="523" spans="3:17" x14ac:dyDescent="0.2">
      <c r="C523" s="159"/>
      <c r="D523" s="165"/>
      <c r="E523" s="161"/>
      <c r="F523" s="172" t="str">
        <f t="shared" si="24"/>
        <v>-</v>
      </c>
      <c r="G523" s="68"/>
      <c r="H523" s="167"/>
      <c r="I523" s="173"/>
      <c r="J523" s="168" t="str">
        <f>IFERROR(MIN('MP Calculations'!$E$30/I523,1),"-")</f>
        <v>-</v>
      </c>
      <c r="K523" s="12"/>
      <c r="L523" s="159"/>
      <c r="M523" s="159"/>
      <c r="N523" s="159"/>
      <c r="O523" s="185" t="str">
        <f t="shared" si="19"/>
        <v>-</v>
      </c>
      <c r="P523" s="215" t="str">
        <f t="shared" si="25"/>
        <v>-</v>
      </c>
      <c r="Q523" s="215" cm="1">
        <f t="array" ref="Q523">IF(P523="-",0,P523/(1+'General inputs'!$H$32)^IFERROR(INDEX('MP Calculations'!$C$40:$C$130,MATCH(F523,'MP Calculations'!$D$40:$D$130,0),0),-1))</f>
        <v>0</v>
      </c>
    </row>
    <row r="524" spans="3:17" x14ac:dyDescent="0.2">
      <c r="C524" s="159"/>
      <c r="D524" s="165"/>
      <c r="E524" s="161"/>
      <c r="F524" s="172" t="str">
        <f t="shared" si="24"/>
        <v>-</v>
      </c>
      <c r="G524" s="68"/>
      <c r="H524" s="167"/>
      <c r="I524" s="173"/>
      <c r="J524" s="168" t="str">
        <f>IFERROR(MIN('MP Calculations'!$E$30/I524,1),"-")</f>
        <v>-</v>
      </c>
      <c r="K524" s="12"/>
      <c r="L524" s="159"/>
      <c r="M524" s="159"/>
      <c r="N524" s="159"/>
      <c r="O524" s="185" t="str">
        <f t="shared" si="19"/>
        <v>-</v>
      </c>
      <c r="P524" s="215" t="str">
        <f t="shared" si="25"/>
        <v>-</v>
      </c>
      <c r="Q524" s="215" cm="1">
        <f t="array" ref="Q524">IF(P524="-",0,P524/(1+'General inputs'!$H$32)^IFERROR(INDEX('MP Calculations'!$C$40:$C$130,MATCH(F524,'MP Calculations'!$D$40:$D$130,0),0),-1))</f>
        <v>0</v>
      </c>
    </row>
    <row r="525" spans="3:17" x14ac:dyDescent="0.2">
      <c r="C525" s="159"/>
      <c r="D525" s="165"/>
      <c r="E525" s="161"/>
      <c r="F525" s="172" t="str">
        <f t="shared" si="24"/>
        <v>-</v>
      </c>
      <c r="G525" s="68"/>
      <c r="H525" s="167"/>
      <c r="I525" s="173"/>
      <c r="J525" s="168" t="str">
        <f>IFERROR(MIN('MP Calculations'!$E$30/I525,1),"-")</f>
        <v>-</v>
      </c>
      <c r="K525" s="12"/>
      <c r="L525" s="159"/>
      <c r="M525" s="159"/>
      <c r="N525" s="159"/>
      <c r="O525" s="185" t="str">
        <f t="shared" si="19"/>
        <v>-</v>
      </c>
      <c r="P525" s="215" t="str">
        <f t="shared" si="25"/>
        <v>-</v>
      </c>
      <c r="Q525" s="215" cm="1">
        <f t="array" ref="Q525">IF(P525="-",0,P525/(1+'General inputs'!$H$32)^IFERROR(INDEX('MP Calculations'!$C$40:$C$130,MATCH(F525,'MP Calculations'!$D$40:$D$130,0),0),-1))</f>
        <v>0</v>
      </c>
    </row>
    <row r="526" spans="3:17" x14ac:dyDescent="0.2">
      <c r="C526" s="159"/>
      <c r="D526" s="165"/>
      <c r="E526" s="161"/>
      <c r="F526" s="172" t="str">
        <f t="shared" si="24"/>
        <v>-</v>
      </c>
      <c r="G526" s="68"/>
      <c r="H526" s="167"/>
      <c r="I526" s="173"/>
      <c r="J526" s="168" t="str">
        <f>IFERROR(MIN('MP Calculations'!$E$30/I526,1),"-")</f>
        <v>-</v>
      </c>
      <c r="K526" s="12"/>
      <c r="L526" s="159"/>
      <c r="M526" s="159"/>
      <c r="N526" s="159"/>
      <c r="O526" s="185" t="str">
        <f t="shared" si="19"/>
        <v>-</v>
      </c>
      <c r="P526" s="215" t="str">
        <f t="shared" si="25"/>
        <v>-</v>
      </c>
      <c r="Q526" s="215" cm="1">
        <f t="array" ref="Q526">IF(P526="-",0,P526/(1+'General inputs'!$H$32)^IFERROR(INDEX('MP Calculations'!$C$40:$C$130,MATCH(F526,'MP Calculations'!$D$40:$D$130,0),0),-1))</f>
        <v>0</v>
      </c>
    </row>
    <row r="527" spans="3:17" x14ac:dyDescent="0.2">
      <c r="C527" s="159"/>
      <c r="D527" s="165"/>
      <c r="E527" s="161"/>
      <c r="F527" s="172" t="str">
        <f t="shared" si="24"/>
        <v>-</v>
      </c>
      <c r="G527" s="68"/>
      <c r="H527" s="167"/>
      <c r="I527" s="173"/>
      <c r="J527" s="168" t="str">
        <f>IFERROR(MIN('MP Calculations'!$E$30/I527,1),"-")</f>
        <v>-</v>
      </c>
      <c r="K527" s="12"/>
      <c r="L527" s="159"/>
      <c r="M527" s="159"/>
      <c r="N527" s="159"/>
      <c r="O527" s="185" t="str">
        <f t="shared" si="19"/>
        <v>-</v>
      </c>
      <c r="P527" s="215" t="str">
        <f t="shared" si="25"/>
        <v>-</v>
      </c>
      <c r="Q527" s="215" cm="1">
        <f t="array" ref="Q527">IF(P527="-",0,P527/(1+'General inputs'!$H$32)^IFERROR(INDEX('MP Calculations'!$C$40:$C$130,MATCH(F527,'MP Calculations'!$D$40:$D$130,0),0),-1))</f>
        <v>0</v>
      </c>
    </row>
    <row r="528" spans="3:17" x14ac:dyDescent="0.2">
      <c r="C528" s="159"/>
      <c r="D528" s="165"/>
      <c r="E528" s="161"/>
      <c r="F528" s="172" t="str">
        <f t="shared" si="24"/>
        <v>-</v>
      </c>
      <c r="G528" s="68"/>
      <c r="H528" s="167"/>
      <c r="I528" s="173"/>
      <c r="J528" s="168" t="str">
        <f>IFERROR(MIN('MP Calculations'!$E$30/I528,1),"-")</f>
        <v>-</v>
      </c>
      <c r="K528" s="12"/>
      <c r="L528" s="159"/>
      <c r="M528" s="159"/>
      <c r="N528" s="159"/>
      <c r="O528" s="185" t="str">
        <f t="shared" si="19"/>
        <v>-</v>
      </c>
      <c r="P528" s="215" t="str">
        <f t="shared" si="25"/>
        <v>-</v>
      </c>
      <c r="Q528" s="215" cm="1">
        <f t="array" ref="Q528">IF(P528="-",0,P528/(1+'General inputs'!$H$32)^IFERROR(INDEX('MP Calculations'!$C$40:$C$130,MATCH(F528,'MP Calculations'!$D$40:$D$130,0),0),-1))</f>
        <v>0</v>
      </c>
    </row>
    <row r="529" spans="3:17" x14ac:dyDescent="0.2">
      <c r="C529" s="159"/>
      <c r="D529" s="165"/>
      <c r="E529" s="161"/>
      <c r="F529" s="172" t="str">
        <f t="shared" si="24"/>
        <v>-</v>
      </c>
      <c r="G529" s="68"/>
      <c r="H529" s="167"/>
      <c r="I529" s="173"/>
      <c r="J529" s="168" t="str">
        <f>IFERROR(MIN('MP Calculations'!$E$30/I529,1),"-")</f>
        <v>-</v>
      </c>
      <c r="K529" s="12"/>
      <c r="L529" s="159"/>
      <c r="M529" s="159"/>
      <c r="N529" s="159"/>
      <c r="O529" s="185" t="str">
        <f t="shared" si="19"/>
        <v>-</v>
      </c>
      <c r="P529" s="215" t="str">
        <f t="shared" si="25"/>
        <v>-</v>
      </c>
      <c r="Q529" s="215" cm="1">
        <f t="array" ref="Q529">IF(P529="-",0,P529/(1+'General inputs'!$H$32)^IFERROR(INDEX('MP Calculations'!$C$40:$C$130,MATCH(F529,'MP Calculations'!$D$40:$D$130,0),0),-1))</f>
        <v>0</v>
      </c>
    </row>
    <row r="530" spans="3:17" x14ac:dyDescent="0.2">
      <c r="C530" s="159"/>
      <c r="D530" s="165"/>
      <c r="E530" s="161"/>
      <c r="F530" s="172" t="str">
        <f t="shared" si="24"/>
        <v>-</v>
      </c>
      <c r="G530" s="68"/>
      <c r="H530" s="167"/>
      <c r="I530" s="173"/>
      <c r="J530" s="168" t="str">
        <f>IFERROR(MIN('MP Calculations'!$E$30/I530,1),"-")</f>
        <v>-</v>
      </c>
      <c r="K530" s="12"/>
      <c r="L530" s="159"/>
      <c r="M530" s="159"/>
      <c r="N530" s="159"/>
      <c r="O530" s="185" t="str">
        <f t="shared" si="19"/>
        <v>-</v>
      </c>
      <c r="P530" s="215" t="str">
        <f t="shared" si="25"/>
        <v>-</v>
      </c>
      <c r="Q530" s="215" cm="1">
        <f t="array" ref="Q530">IF(P530="-",0,P530/(1+'General inputs'!$H$32)^IFERROR(INDEX('MP Calculations'!$C$40:$C$130,MATCH(F530,'MP Calculations'!$D$40:$D$130,0),0),-1))</f>
        <v>0</v>
      </c>
    </row>
    <row r="531" spans="3:17" x14ac:dyDescent="0.2">
      <c r="C531" s="159"/>
      <c r="D531" s="165"/>
      <c r="E531" s="161"/>
      <c r="F531" s="172" t="str">
        <f t="shared" si="24"/>
        <v>-</v>
      </c>
      <c r="G531" s="68"/>
      <c r="H531" s="167"/>
      <c r="I531" s="173"/>
      <c r="J531" s="168" t="str">
        <f>IFERROR(MIN('MP Calculations'!$E$30/I531,1),"-")</f>
        <v>-</v>
      </c>
      <c r="K531" s="12"/>
      <c r="L531" s="159"/>
      <c r="M531" s="159"/>
      <c r="N531" s="159"/>
      <c r="O531" s="185" t="str">
        <f t="shared" si="19"/>
        <v>-</v>
      </c>
      <c r="P531" s="215" t="str">
        <f t="shared" si="25"/>
        <v>-</v>
      </c>
      <c r="Q531" s="215" cm="1">
        <f t="array" ref="Q531">IF(P531="-",0,P531/(1+'General inputs'!$H$32)^IFERROR(INDEX('MP Calculations'!$C$40:$C$130,MATCH(F531,'MP Calculations'!$D$40:$D$130,0),0),-1))</f>
        <v>0</v>
      </c>
    </row>
    <row r="532" spans="3:17" x14ac:dyDescent="0.2">
      <c r="C532" s="159"/>
      <c r="D532" s="165"/>
      <c r="E532" s="161"/>
      <c r="F532" s="172" t="str">
        <f t="shared" si="24"/>
        <v>-</v>
      </c>
      <c r="G532" s="68"/>
      <c r="H532" s="167"/>
      <c r="I532" s="173"/>
      <c r="J532" s="168" t="str">
        <f>IFERROR(MIN('MP Calculations'!$E$30/I532,1),"-")</f>
        <v>-</v>
      </c>
      <c r="K532" s="12"/>
      <c r="L532" s="159"/>
      <c r="M532" s="159"/>
      <c r="N532" s="159"/>
      <c r="O532" s="185" t="str">
        <f t="shared" si="19"/>
        <v>-</v>
      </c>
      <c r="P532" s="215" t="str">
        <f t="shared" si="25"/>
        <v>-</v>
      </c>
      <c r="Q532" s="215" cm="1">
        <f t="array" ref="Q532">IF(P532="-",0,P532/(1+'General inputs'!$H$32)^IFERROR(INDEX('MP Calculations'!$C$40:$C$130,MATCH(F532,'MP Calculations'!$D$40:$D$130,0),0),-1))</f>
        <v>0</v>
      </c>
    </row>
    <row r="533" spans="3:17" x14ac:dyDescent="0.2">
      <c r="C533" s="159"/>
      <c r="D533" s="165"/>
      <c r="E533" s="161"/>
      <c r="F533" s="172" t="str">
        <f t="shared" si="24"/>
        <v>-</v>
      </c>
      <c r="G533" s="68"/>
      <c r="H533" s="167"/>
      <c r="I533" s="173"/>
      <c r="J533" s="168" t="str">
        <f>IFERROR(MIN('MP Calculations'!$E$30/I533,1),"-")</f>
        <v>-</v>
      </c>
      <c r="K533" s="12"/>
      <c r="L533" s="159"/>
      <c r="M533" s="159"/>
      <c r="N533" s="159"/>
      <c r="O533" s="185" t="str">
        <f t="shared" si="19"/>
        <v>-</v>
      </c>
      <c r="P533" s="215" t="str">
        <f t="shared" si="25"/>
        <v>-</v>
      </c>
      <c r="Q533" s="215" cm="1">
        <f t="array" ref="Q533">IF(P533="-",0,P533/(1+'General inputs'!$H$32)^IFERROR(INDEX('MP Calculations'!$C$40:$C$130,MATCH(F533,'MP Calculations'!$D$40:$D$130,0),0),-1))</f>
        <v>0</v>
      </c>
    </row>
    <row r="534" spans="3:17" x14ac:dyDescent="0.2">
      <c r="C534" s="159"/>
      <c r="D534" s="165"/>
      <c r="E534" s="161"/>
      <c r="F534" s="172" t="str">
        <f t="shared" ref="F534:F597" si="27">IF(E534="","-",IF(OR(E534&lt;$E$15,E534&gt;$E$16),"ERROR - date outside of range",IF(MONTH(E534)&gt;=7,YEAR(E534)&amp;"-"&amp;IF(YEAR(E534)=1999,"00",IF(AND(YEAR(E534)&gt;=2000,YEAR(E534)&lt;2009),"0","")&amp;RIGHT(YEAR(E534),2)+1),RIGHT(YEAR(E534),4)-1&amp;"-"&amp;RIGHT(YEAR(E534),2))))</f>
        <v>-</v>
      </c>
      <c r="G534" s="68"/>
      <c r="H534" s="167"/>
      <c r="I534" s="173"/>
      <c r="J534" s="168" t="str">
        <f>IFERROR(MIN('MP Calculations'!$E$30/I534,1),"-")</f>
        <v>-</v>
      </c>
      <c r="K534" s="12"/>
      <c r="L534" s="159"/>
      <c r="M534" s="159"/>
      <c r="N534" s="159"/>
      <c r="O534" s="185" t="str">
        <f t="shared" si="19"/>
        <v>-</v>
      </c>
      <c r="P534" s="215" t="str">
        <f t="shared" si="25"/>
        <v>-</v>
      </c>
      <c r="Q534" s="215" cm="1">
        <f t="array" ref="Q534">IF(P534="-",0,P534/(1+'General inputs'!$H$32)^IFERROR(INDEX('MP Calculations'!$C$40:$C$130,MATCH(F534,'MP Calculations'!$D$40:$D$130,0),0),-1))</f>
        <v>0</v>
      </c>
    </row>
    <row r="535" spans="3:17" x14ac:dyDescent="0.2">
      <c r="C535" s="159"/>
      <c r="D535" s="165"/>
      <c r="E535" s="161"/>
      <c r="F535" s="172" t="str">
        <f t="shared" si="27"/>
        <v>-</v>
      </c>
      <c r="G535" s="68"/>
      <c r="H535" s="167"/>
      <c r="I535" s="173"/>
      <c r="J535" s="168" t="str">
        <f>IFERROR(MIN('MP Calculations'!$E$30/I535,1),"-")</f>
        <v>-</v>
      </c>
      <c r="K535" s="12"/>
      <c r="L535" s="159"/>
      <c r="M535" s="159"/>
      <c r="N535" s="159"/>
      <c r="O535" s="185" t="str">
        <f t="shared" si="19"/>
        <v>-</v>
      </c>
      <c r="P535" s="215" t="str">
        <f t="shared" ref="P535:P597" si="28">IF(O535="-","-",IF(OR(E535&lt;$E$15,E535&gt;$E$16),0,O535*J535))</f>
        <v>-</v>
      </c>
      <c r="Q535" s="215" cm="1">
        <f t="array" ref="Q535">IF(P535="-",0,P535/(1+'General inputs'!$H$32)^IFERROR(INDEX('MP Calculations'!$C$40:$C$130,MATCH(F535,'MP Calculations'!$D$40:$D$130,0),0),-1))</f>
        <v>0</v>
      </c>
    </row>
    <row r="536" spans="3:17" x14ac:dyDescent="0.2">
      <c r="C536" s="159"/>
      <c r="D536" s="165"/>
      <c r="E536" s="161"/>
      <c r="F536" s="172" t="str">
        <f t="shared" si="27"/>
        <v>-</v>
      </c>
      <c r="G536" s="68"/>
      <c r="H536" s="167"/>
      <c r="I536" s="173"/>
      <c r="J536" s="168" t="str">
        <f>IFERROR(MIN('MP Calculations'!$E$30/I536,1),"-")</f>
        <v>-</v>
      </c>
      <c r="K536" s="12"/>
      <c r="L536" s="159"/>
      <c r="M536" s="159"/>
      <c r="N536" s="159"/>
      <c r="O536" s="185" t="str">
        <f t="shared" si="19"/>
        <v>-</v>
      </c>
      <c r="P536" s="215" t="str">
        <f t="shared" si="28"/>
        <v>-</v>
      </c>
      <c r="Q536" s="215" cm="1">
        <f t="array" ref="Q536">IF(P536="-",0,P536/(1+'General inputs'!$H$32)^IFERROR(INDEX('MP Calculations'!$C$40:$C$130,MATCH(F536,'MP Calculations'!$D$40:$D$130,0),0),-1))</f>
        <v>0</v>
      </c>
    </row>
    <row r="537" spans="3:17" x14ac:dyDescent="0.2">
      <c r="C537" s="159"/>
      <c r="D537" s="165"/>
      <c r="E537" s="161"/>
      <c r="F537" s="172" t="str">
        <f t="shared" si="27"/>
        <v>-</v>
      </c>
      <c r="G537" s="68"/>
      <c r="H537" s="167"/>
      <c r="I537" s="173"/>
      <c r="J537" s="168" t="str">
        <f>IFERROR(MIN('MP Calculations'!$E$30/I537,1),"-")</f>
        <v>-</v>
      </c>
      <c r="K537" s="12"/>
      <c r="L537" s="159"/>
      <c r="M537" s="159"/>
      <c r="N537" s="159"/>
      <c r="O537" s="185" t="str">
        <f t="shared" si="19"/>
        <v>-</v>
      </c>
      <c r="P537" s="215" t="str">
        <f t="shared" si="28"/>
        <v>-</v>
      </c>
      <c r="Q537" s="215" cm="1">
        <f t="array" ref="Q537">IF(P537="-",0,P537/(1+'General inputs'!$H$32)^IFERROR(INDEX('MP Calculations'!$C$40:$C$130,MATCH(F537,'MP Calculations'!$D$40:$D$130,0),0),-1))</f>
        <v>0</v>
      </c>
    </row>
    <row r="538" spans="3:17" x14ac:dyDescent="0.2">
      <c r="C538" s="159"/>
      <c r="D538" s="165"/>
      <c r="E538" s="161"/>
      <c r="F538" s="172" t="str">
        <f t="shared" si="27"/>
        <v>-</v>
      </c>
      <c r="G538" s="68"/>
      <c r="H538" s="167"/>
      <c r="I538" s="173"/>
      <c r="J538" s="168" t="str">
        <f>IFERROR(MIN('MP Calculations'!$E$30/I538,1),"-")</f>
        <v>-</v>
      </c>
      <c r="K538" s="12"/>
      <c r="L538" s="159"/>
      <c r="M538" s="159"/>
      <c r="N538" s="159"/>
      <c r="O538" s="185" t="str">
        <f t="shared" si="19"/>
        <v>-</v>
      </c>
      <c r="P538" s="215" t="str">
        <f t="shared" si="28"/>
        <v>-</v>
      </c>
      <c r="Q538" s="215" cm="1">
        <f t="array" ref="Q538">IF(P538="-",0,P538/(1+'General inputs'!$H$32)^IFERROR(INDEX('MP Calculations'!$C$40:$C$130,MATCH(F538,'MP Calculations'!$D$40:$D$130,0),0),-1))</f>
        <v>0</v>
      </c>
    </row>
    <row r="539" spans="3:17" x14ac:dyDescent="0.2">
      <c r="C539" s="159"/>
      <c r="D539" s="165"/>
      <c r="E539" s="161"/>
      <c r="F539" s="172" t="str">
        <f t="shared" si="27"/>
        <v>-</v>
      </c>
      <c r="G539" s="68"/>
      <c r="H539" s="167"/>
      <c r="I539" s="173"/>
      <c r="J539" s="168" t="str">
        <f>IFERROR(MIN('MP Calculations'!$E$30/I539,1),"-")</f>
        <v>-</v>
      </c>
      <c r="K539" s="12"/>
      <c r="L539" s="159"/>
      <c r="M539" s="159"/>
      <c r="N539" s="159"/>
      <c r="O539" s="185" t="str">
        <f t="shared" si="19"/>
        <v>-</v>
      </c>
      <c r="P539" s="215" t="str">
        <f t="shared" si="28"/>
        <v>-</v>
      </c>
      <c r="Q539" s="215" cm="1">
        <f t="array" ref="Q539">IF(P539="-",0,P539/(1+'General inputs'!$H$32)^IFERROR(INDEX('MP Calculations'!$C$40:$C$130,MATCH(F539,'MP Calculations'!$D$40:$D$130,0),0),-1))</f>
        <v>0</v>
      </c>
    </row>
    <row r="540" spans="3:17" x14ac:dyDescent="0.2">
      <c r="C540" s="159"/>
      <c r="D540" s="165"/>
      <c r="E540" s="161"/>
      <c r="F540" s="172" t="str">
        <f t="shared" si="27"/>
        <v>-</v>
      </c>
      <c r="G540" s="68"/>
      <c r="H540" s="167"/>
      <c r="I540" s="173"/>
      <c r="J540" s="168" t="str">
        <f>IFERROR(MIN('MP Calculations'!$E$30/I540,1),"-")</f>
        <v>-</v>
      </c>
      <c r="K540" s="12"/>
      <c r="L540" s="159"/>
      <c r="M540" s="159"/>
      <c r="N540" s="159"/>
      <c r="O540" s="185" t="str">
        <f t="shared" si="19"/>
        <v>-</v>
      </c>
      <c r="P540" s="215" t="str">
        <f t="shared" si="28"/>
        <v>-</v>
      </c>
      <c r="Q540" s="215" cm="1">
        <f t="array" ref="Q540">IF(P540="-",0,P540/(1+'General inputs'!$H$32)^IFERROR(INDEX('MP Calculations'!$C$40:$C$130,MATCH(F540,'MP Calculations'!$D$40:$D$130,0),0),-1))</f>
        <v>0</v>
      </c>
    </row>
    <row r="541" spans="3:17" x14ac:dyDescent="0.2">
      <c r="C541" s="159"/>
      <c r="D541" s="165"/>
      <c r="E541" s="161"/>
      <c r="F541" s="172" t="str">
        <f t="shared" si="27"/>
        <v>-</v>
      </c>
      <c r="G541" s="68"/>
      <c r="H541" s="167"/>
      <c r="I541" s="173"/>
      <c r="J541" s="168" t="str">
        <f>IFERROR(MIN('MP Calculations'!$E$30/I541,1),"-")</f>
        <v>-</v>
      </c>
      <c r="K541" s="12"/>
      <c r="L541" s="159"/>
      <c r="M541" s="159"/>
      <c r="N541" s="159"/>
      <c r="O541" s="185" t="str">
        <f t="shared" si="19"/>
        <v>-</v>
      </c>
      <c r="P541" s="215" t="str">
        <f t="shared" si="28"/>
        <v>-</v>
      </c>
      <c r="Q541" s="215" cm="1">
        <f t="array" ref="Q541">IF(P541="-",0,P541/(1+'General inputs'!$H$32)^IFERROR(INDEX('MP Calculations'!$C$40:$C$130,MATCH(F541,'MP Calculations'!$D$40:$D$130,0),0),-1))</f>
        <v>0</v>
      </c>
    </row>
    <row r="542" spans="3:17" x14ac:dyDescent="0.2">
      <c r="C542" s="159"/>
      <c r="D542" s="165"/>
      <c r="E542" s="161"/>
      <c r="F542" s="172" t="str">
        <f t="shared" si="27"/>
        <v>-</v>
      </c>
      <c r="G542" s="68"/>
      <c r="H542" s="167"/>
      <c r="I542" s="173"/>
      <c r="J542" s="168" t="str">
        <f>IFERROR(MIN('MP Calculations'!$E$30/I542,1),"-")</f>
        <v>-</v>
      </c>
      <c r="K542" s="12"/>
      <c r="L542" s="159"/>
      <c r="M542" s="159"/>
      <c r="N542" s="159"/>
      <c r="O542" s="185" t="str">
        <f t="shared" ref="O542:O597" si="29">IF(N542="","-",L542*N542)</f>
        <v>-</v>
      </c>
      <c r="P542" s="215" t="str">
        <f t="shared" si="28"/>
        <v>-</v>
      </c>
      <c r="Q542" s="215" cm="1">
        <f t="array" ref="Q542">IF(P542="-",0,P542/(1+'General inputs'!$H$32)^IFERROR(INDEX('MP Calculations'!$C$40:$C$130,MATCH(F542,'MP Calculations'!$D$40:$D$130,0),0),-1))</f>
        <v>0</v>
      </c>
    </row>
    <row r="543" spans="3:17" x14ac:dyDescent="0.2">
      <c r="C543" s="159"/>
      <c r="D543" s="165"/>
      <c r="E543" s="161"/>
      <c r="F543" s="172" t="str">
        <f t="shared" si="27"/>
        <v>-</v>
      </c>
      <c r="G543" s="68"/>
      <c r="H543" s="167"/>
      <c r="I543" s="173"/>
      <c r="J543" s="168" t="str">
        <f>IFERROR(MIN('MP Calculations'!$E$30/I543,1),"-")</f>
        <v>-</v>
      </c>
      <c r="K543" s="12"/>
      <c r="L543" s="159"/>
      <c r="M543" s="159"/>
      <c r="N543" s="159"/>
      <c r="O543" s="185" t="str">
        <f t="shared" si="29"/>
        <v>-</v>
      </c>
      <c r="P543" s="215" t="str">
        <f t="shared" si="28"/>
        <v>-</v>
      </c>
      <c r="Q543" s="215" cm="1">
        <f t="array" ref="Q543">IF(P543="-",0,P543/(1+'General inputs'!$H$32)^IFERROR(INDEX('MP Calculations'!$C$40:$C$130,MATCH(F543,'MP Calculations'!$D$40:$D$130,0),0),-1))</f>
        <v>0</v>
      </c>
    </row>
    <row r="544" spans="3:17" x14ac:dyDescent="0.2">
      <c r="C544" s="159"/>
      <c r="D544" s="165"/>
      <c r="E544" s="161"/>
      <c r="F544" s="172" t="str">
        <f t="shared" si="27"/>
        <v>-</v>
      </c>
      <c r="G544" s="68"/>
      <c r="H544" s="167"/>
      <c r="I544" s="173"/>
      <c r="J544" s="168" t="str">
        <f>IFERROR(MIN('MP Calculations'!$E$30/I544,1),"-")</f>
        <v>-</v>
      </c>
      <c r="K544" s="12"/>
      <c r="L544" s="159"/>
      <c r="M544" s="159"/>
      <c r="N544" s="159"/>
      <c r="O544" s="185" t="str">
        <f t="shared" si="29"/>
        <v>-</v>
      </c>
      <c r="P544" s="215" t="str">
        <f t="shared" si="28"/>
        <v>-</v>
      </c>
      <c r="Q544" s="215" cm="1">
        <f t="array" ref="Q544">IF(P544="-",0,P544/(1+'General inputs'!$H$32)^IFERROR(INDEX('MP Calculations'!$C$40:$C$130,MATCH(F544,'MP Calculations'!$D$40:$D$130,0),0),-1))</f>
        <v>0</v>
      </c>
    </row>
    <row r="545" spans="3:17" x14ac:dyDescent="0.2">
      <c r="C545" s="159"/>
      <c r="D545" s="165"/>
      <c r="E545" s="161"/>
      <c r="F545" s="172" t="str">
        <f t="shared" si="27"/>
        <v>-</v>
      </c>
      <c r="G545" s="68"/>
      <c r="H545" s="167"/>
      <c r="I545" s="173"/>
      <c r="J545" s="168" t="str">
        <f>IFERROR(MIN('MP Calculations'!$E$30/I545,1),"-")</f>
        <v>-</v>
      </c>
      <c r="K545" s="12"/>
      <c r="L545" s="159"/>
      <c r="M545" s="159"/>
      <c r="N545" s="159"/>
      <c r="O545" s="185" t="str">
        <f t="shared" si="29"/>
        <v>-</v>
      </c>
      <c r="P545" s="215" t="str">
        <f t="shared" si="28"/>
        <v>-</v>
      </c>
      <c r="Q545" s="215" cm="1">
        <f t="array" ref="Q545">IF(P545="-",0,P545/(1+'General inputs'!$H$32)^IFERROR(INDEX('MP Calculations'!$C$40:$C$130,MATCH(F545,'MP Calculations'!$D$40:$D$130,0),0),-1))</f>
        <v>0</v>
      </c>
    </row>
    <row r="546" spans="3:17" x14ac:dyDescent="0.2">
      <c r="C546" s="159"/>
      <c r="D546" s="165"/>
      <c r="E546" s="161"/>
      <c r="F546" s="172" t="str">
        <f t="shared" si="27"/>
        <v>-</v>
      </c>
      <c r="G546" s="68"/>
      <c r="H546" s="167"/>
      <c r="I546" s="173"/>
      <c r="J546" s="168" t="str">
        <f>IFERROR(MIN('MP Calculations'!$E$30/I546,1),"-")</f>
        <v>-</v>
      </c>
      <c r="K546" s="12"/>
      <c r="L546" s="159"/>
      <c r="M546" s="159"/>
      <c r="N546" s="159"/>
      <c r="O546" s="185" t="str">
        <f t="shared" si="29"/>
        <v>-</v>
      </c>
      <c r="P546" s="215" t="str">
        <f t="shared" si="28"/>
        <v>-</v>
      </c>
      <c r="Q546" s="215" cm="1">
        <f t="array" ref="Q546">IF(P546="-",0,P546/(1+'General inputs'!$H$32)^IFERROR(INDEX('MP Calculations'!$C$40:$C$130,MATCH(F546,'MP Calculations'!$D$40:$D$130,0),0),-1))</f>
        <v>0</v>
      </c>
    </row>
    <row r="547" spans="3:17" x14ac:dyDescent="0.2">
      <c r="C547" s="159"/>
      <c r="D547" s="165"/>
      <c r="E547" s="161"/>
      <c r="F547" s="172" t="str">
        <f t="shared" si="27"/>
        <v>-</v>
      </c>
      <c r="G547" s="68"/>
      <c r="H547" s="167"/>
      <c r="I547" s="173"/>
      <c r="J547" s="168" t="str">
        <f>IFERROR(MIN('MP Calculations'!$E$30/I547,1),"-")</f>
        <v>-</v>
      </c>
      <c r="K547" s="12"/>
      <c r="L547" s="159"/>
      <c r="M547" s="159"/>
      <c r="N547" s="159"/>
      <c r="O547" s="185" t="str">
        <f t="shared" si="29"/>
        <v>-</v>
      </c>
      <c r="P547" s="215" t="str">
        <f t="shared" si="28"/>
        <v>-</v>
      </c>
      <c r="Q547" s="215" cm="1">
        <f t="array" ref="Q547">IF(P547="-",0,P547/(1+'General inputs'!$H$32)^IFERROR(INDEX('MP Calculations'!$C$40:$C$130,MATCH(F547,'MP Calculations'!$D$40:$D$130,0),0),-1))</f>
        <v>0</v>
      </c>
    </row>
    <row r="548" spans="3:17" x14ac:dyDescent="0.2">
      <c r="C548" s="159"/>
      <c r="D548" s="165"/>
      <c r="E548" s="161"/>
      <c r="F548" s="172" t="str">
        <f t="shared" si="27"/>
        <v>-</v>
      </c>
      <c r="G548" s="68"/>
      <c r="H548" s="167"/>
      <c r="I548" s="173"/>
      <c r="J548" s="168" t="str">
        <f>IFERROR(MIN('MP Calculations'!$E$30/I548,1),"-")</f>
        <v>-</v>
      </c>
      <c r="K548" s="12"/>
      <c r="L548" s="159"/>
      <c r="M548" s="159"/>
      <c r="N548" s="159"/>
      <c r="O548" s="185" t="str">
        <f t="shared" si="29"/>
        <v>-</v>
      </c>
      <c r="P548" s="215" t="str">
        <f t="shared" si="28"/>
        <v>-</v>
      </c>
      <c r="Q548" s="215" cm="1">
        <f t="array" ref="Q548">IF(P548="-",0,P548/(1+'General inputs'!$H$32)^IFERROR(INDEX('MP Calculations'!$C$40:$C$130,MATCH(F548,'MP Calculations'!$D$40:$D$130,0),0),-1))</f>
        <v>0</v>
      </c>
    </row>
    <row r="549" spans="3:17" x14ac:dyDescent="0.2">
      <c r="C549" s="159"/>
      <c r="D549" s="165"/>
      <c r="E549" s="161"/>
      <c r="F549" s="172" t="str">
        <f t="shared" si="27"/>
        <v>-</v>
      </c>
      <c r="G549" s="68"/>
      <c r="H549" s="167"/>
      <c r="I549" s="173"/>
      <c r="J549" s="168" t="str">
        <f>IFERROR(MIN('MP Calculations'!$E$30/I549,1),"-")</f>
        <v>-</v>
      </c>
      <c r="K549" s="12"/>
      <c r="L549" s="159"/>
      <c r="M549" s="159"/>
      <c r="N549" s="159"/>
      <c r="O549" s="185" t="str">
        <f t="shared" si="29"/>
        <v>-</v>
      </c>
      <c r="P549" s="215" t="str">
        <f t="shared" si="28"/>
        <v>-</v>
      </c>
      <c r="Q549" s="215" cm="1">
        <f t="array" ref="Q549">IF(P549="-",0,P549/(1+'General inputs'!$H$32)^IFERROR(INDEX('MP Calculations'!$C$40:$C$130,MATCH(F549,'MP Calculations'!$D$40:$D$130,0),0),-1))</f>
        <v>0</v>
      </c>
    </row>
    <row r="550" spans="3:17" x14ac:dyDescent="0.2">
      <c r="C550" s="159"/>
      <c r="D550" s="165"/>
      <c r="E550" s="161"/>
      <c r="F550" s="172" t="str">
        <f t="shared" si="27"/>
        <v>-</v>
      </c>
      <c r="G550" s="68"/>
      <c r="H550" s="167"/>
      <c r="I550" s="173"/>
      <c r="J550" s="168" t="str">
        <f>IFERROR(MIN('MP Calculations'!$E$30/I550,1),"-")</f>
        <v>-</v>
      </c>
      <c r="K550" s="12"/>
      <c r="L550" s="159"/>
      <c r="M550" s="159"/>
      <c r="N550" s="159"/>
      <c r="O550" s="185" t="str">
        <f t="shared" si="29"/>
        <v>-</v>
      </c>
      <c r="P550" s="215" t="str">
        <f t="shared" si="28"/>
        <v>-</v>
      </c>
      <c r="Q550" s="215" cm="1">
        <f t="array" ref="Q550">IF(P550="-",0,P550/(1+'General inputs'!$H$32)^IFERROR(INDEX('MP Calculations'!$C$40:$C$130,MATCH(F550,'MP Calculations'!$D$40:$D$130,0),0),-1))</f>
        <v>0</v>
      </c>
    </row>
    <row r="551" spans="3:17" x14ac:dyDescent="0.2">
      <c r="C551" s="159"/>
      <c r="D551" s="165"/>
      <c r="E551" s="161"/>
      <c r="F551" s="172" t="str">
        <f t="shared" si="27"/>
        <v>-</v>
      </c>
      <c r="G551" s="68"/>
      <c r="H551" s="167"/>
      <c r="I551" s="173"/>
      <c r="J551" s="168" t="str">
        <f>IFERROR(MIN('MP Calculations'!$E$30/I551,1),"-")</f>
        <v>-</v>
      </c>
      <c r="K551" s="12"/>
      <c r="L551" s="159"/>
      <c r="M551" s="159"/>
      <c r="N551" s="159"/>
      <c r="O551" s="185" t="str">
        <f t="shared" si="29"/>
        <v>-</v>
      </c>
      <c r="P551" s="215" t="str">
        <f t="shared" si="28"/>
        <v>-</v>
      </c>
      <c r="Q551" s="215" cm="1">
        <f t="array" ref="Q551">IF(P551="-",0,P551/(1+'General inputs'!$H$32)^IFERROR(INDEX('MP Calculations'!$C$40:$C$130,MATCH(F551,'MP Calculations'!$D$40:$D$130,0),0),-1))</f>
        <v>0</v>
      </c>
    </row>
    <row r="552" spans="3:17" x14ac:dyDescent="0.2">
      <c r="C552" s="159"/>
      <c r="D552" s="165"/>
      <c r="E552" s="161"/>
      <c r="F552" s="172" t="str">
        <f t="shared" si="27"/>
        <v>-</v>
      </c>
      <c r="G552" s="68"/>
      <c r="H552" s="167"/>
      <c r="I552" s="173"/>
      <c r="J552" s="168" t="str">
        <f>IFERROR(MIN('MP Calculations'!$E$30/I552,1),"-")</f>
        <v>-</v>
      </c>
      <c r="K552" s="12"/>
      <c r="L552" s="159"/>
      <c r="M552" s="159"/>
      <c r="N552" s="159"/>
      <c r="O552" s="185" t="str">
        <f t="shared" si="29"/>
        <v>-</v>
      </c>
      <c r="P552" s="215" t="str">
        <f t="shared" si="28"/>
        <v>-</v>
      </c>
      <c r="Q552" s="215" cm="1">
        <f t="array" ref="Q552">IF(P552="-",0,P552/(1+'General inputs'!$H$32)^IFERROR(INDEX('MP Calculations'!$C$40:$C$130,MATCH(F552,'MP Calculations'!$D$40:$D$130,0),0),-1))</f>
        <v>0</v>
      </c>
    </row>
    <row r="553" spans="3:17" x14ac:dyDescent="0.2">
      <c r="C553" s="159"/>
      <c r="D553" s="165"/>
      <c r="E553" s="161"/>
      <c r="F553" s="172" t="str">
        <f t="shared" si="27"/>
        <v>-</v>
      </c>
      <c r="G553" s="68"/>
      <c r="H553" s="167"/>
      <c r="I553" s="173"/>
      <c r="J553" s="168" t="str">
        <f>IFERROR(MIN('MP Calculations'!$E$30/I553,1),"-")</f>
        <v>-</v>
      </c>
      <c r="K553" s="12"/>
      <c r="L553" s="159"/>
      <c r="M553" s="159"/>
      <c r="N553" s="159"/>
      <c r="O553" s="185" t="str">
        <f t="shared" si="29"/>
        <v>-</v>
      </c>
      <c r="P553" s="215" t="str">
        <f t="shared" si="28"/>
        <v>-</v>
      </c>
      <c r="Q553" s="215" cm="1">
        <f t="array" ref="Q553">IF(P553="-",0,P553/(1+'General inputs'!$H$32)^IFERROR(INDEX('MP Calculations'!$C$40:$C$130,MATCH(F553,'MP Calculations'!$D$40:$D$130,0),0),-1))</f>
        <v>0</v>
      </c>
    </row>
    <row r="554" spans="3:17" x14ac:dyDescent="0.2">
      <c r="C554" s="159"/>
      <c r="D554" s="165"/>
      <c r="E554" s="161"/>
      <c r="F554" s="172" t="str">
        <f t="shared" si="27"/>
        <v>-</v>
      </c>
      <c r="G554" s="68"/>
      <c r="H554" s="167"/>
      <c r="I554" s="173"/>
      <c r="J554" s="168" t="str">
        <f>IFERROR(MIN('MP Calculations'!$E$30/I554,1),"-")</f>
        <v>-</v>
      </c>
      <c r="K554" s="12"/>
      <c r="L554" s="159"/>
      <c r="M554" s="159"/>
      <c r="N554" s="159"/>
      <c r="O554" s="185" t="str">
        <f t="shared" si="29"/>
        <v>-</v>
      </c>
      <c r="P554" s="215" t="str">
        <f t="shared" si="28"/>
        <v>-</v>
      </c>
      <c r="Q554" s="215" cm="1">
        <f t="array" ref="Q554">IF(P554="-",0,P554/(1+'General inputs'!$H$32)^IFERROR(INDEX('MP Calculations'!$C$40:$C$130,MATCH(F554,'MP Calculations'!$D$40:$D$130,0),0),-1))</f>
        <v>0</v>
      </c>
    </row>
    <row r="555" spans="3:17" x14ac:dyDescent="0.2">
      <c r="C555" s="159"/>
      <c r="D555" s="165"/>
      <c r="E555" s="161"/>
      <c r="F555" s="172" t="str">
        <f t="shared" si="27"/>
        <v>-</v>
      </c>
      <c r="G555" s="68"/>
      <c r="H555" s="167"/>
      <c r="I555" s="173"/>
      <c r="J555" s="168" t="str">
        <f>IFERROR(MIN('MP Calculations'!$E$30/I555,1),"-")</f>
        <v>-</v>
      </c>
      <c r="K555" s="12"/>
      <c r="L555" s="159"/>
      <c r="M555" s="159"/>
      <c r="N555" s="159"/>
      <c r="O555" s="185" t="str">
        <f t="shared" si="29"/>
        <v>-</v>
      </c>
      <c r="P555" s="215" t="str">
        <f t="shared" si="28"/>
        <v>-</v>
      </c>
      <c r="Q555" s="215" cm="1">
        <f t="array" ref="Q555">IF(P555="-",0,P555/(1+'General inputs'!$H$32)^IFERROR(INDEX('MP Calculations'!$C$40:$C$130,MATCH(F555,'MP Calculations'!$D$40:$D$130,0),0),-1))</f>
        <v>0</v>
      </c>
    </row>
    <row r="556" spans="3:17" x14ac:dyDescent="0.2">
      <c r="C556" s="159"/>
      <c r="D556" s="165"/>
      <c r="E556" s="161"/>
      <c r="F556" s="172" t="str">
        <f t="shared" si="27"/>
        <v>-</v>
      </c>
      <c r="G556" s="68"/>
      <c r="H556" s="167"/>
      <c r="I556" s="173"/>
      <c r="J556" s="168" t="str">
        <f>IFERROR(MIN('MP Calculations'!$E$30/I556,1),"-")</f>
        <v>-</v>
      </c>
      <c r="K556" s="12"/>
      <c r="L556" s="159"/>
      <c r="M556" s="159"/>
      <c r="N556" s="159"/>
      <c r="O556" s="185" t="str">
        <f t="shared" si="29"/>
        <v>-</v>
      </c>
      <c r="P556" s="215" t="str">
        <f t="shared" si="28"/>
        <v>-</v>
      </c>
      <c r="Q556" s="215" cm="1">
        <f t="array" ref="Q556">IF(P556="-",0,P556/(1+'General inputs'!$H$32)^IFERROR(INDEX('MP Calculations'!$C$40:$C$130,MATCH(F556,'MP Calculations'!$D$40:$D$130,0),0),-1))</f>
        <v>0</v>
      </c>
    </row>
    <row r="557" spans="3:17" x14ac:dyDescent="0.2">
      <c r="C557" s="159"/>
      <c r="D557" s="165"/>
      <c r="E557" s="161"/>
      <c r="F557" s="172" t="str">
        <f t="shared" si="27"/>
        <v>-</v>
      </c>
      <c r="G557" s="68"/>
      <c r="H557" s="167"/>
      <c r="I557" s="173"/>
      <c r="J557" s="168" t="str">
        <f>IFERROR(MIN('MP Calculations'!$E$30/I557,1),"-")</f>
        <v>-</v>
      </c>
      <c r="K557" s="12"/>
      <c r="L557" s="159"/>
      <c r="M557" s="159"/>
      <c r="N557" s="159"/>
      <c r="O557" s="185" t="str">
        <f t="shared" si="29"/>
        <v>-</v>
      </c>
      <c r="P557" s="215" t="str">
        <f t="shared" si="28"/>
        <v>-</v>
      </c>
      <c r="Q557" s="215" cm="1">
        <f t="array" ref="Q557">IF(P557="-",0,P557/(1+'General inputs'!$H$32)^IFERROR(INDEX('MP Calculations'!$C$40:$C$130,MATCH(F557,'MP Calculations'!$D$40:$D$130,0),0),-1))</f>
        <v>0</v>
      </c>
    </row>
    <row r="558" spans="3:17" x14ac:dyDescent="0.2">
      <c r="C558" s="159"/>
      <c r="D558" s="165"/>
      <c r="E558" s="161"/>
      <c r="F558" s="172" t="str">
        <f t="shared" si="27"/>
        <v>-</v>
      </c>
      <c r="G558" s="68"/>
      <c r="H558" s="167"/>
      <c r="I558" s="173"/>
      <c r="J558" s="168" t="str">
        <f>IFERROR(MIN('MP Calculations'!$E$30/I558,1),"-")</f>
        <v>-</v>
      </c>
      <c r="K558" s="12"/>
      <c r="L558" s="159"/>
      <c r="M558" s="159"/>
      <c r="N558" s="159"/>
      <c r="O558" s="185" t="str">
        <f t="shared" si="29"/>
        <v>-</v>
      </c>
      <c r="P558" s="215" t="str">
        <f t="shared" si="28"/>
        <v>-</v>
      </c>
      <c r="Q558" s="215" cm="1">
        <f t="array" ref="Q558">IF(P558="-",0,P558/(1+'General inputs'!$H$32)^IFERROR(INDEX('MP Calculations'!$C$40:$C$130,MATCH(F558,'MP Calculations'!$D$40:$D$130,0),0),-1))</f>
        <v>0</v>
      </c>
    </row>
    <row r="559" spans="3:17" x14ac:dyDescent="0.2">
      <c r="C559" s="159"/>
      <c r="D559" s="165"/>
      <c r="E559" s="161"/>
      <c r="F559" s="172" t="str">
        <f t="shared" si="27"/>
        <v>-</v>
      </c>
      <c r="G559" s="68"/>
      <c r="H559" s="167"/>
      <c r="I559" s="173"/>
      <c r="J559" s="168" t="str">
        <f>IFERROR(MIN('MP Calculations'!$E$30/I559,1),"-")</f>
        <v>-</v>
      </c>
      <c r="K559" s="12"/>
      <c r="L559" s="159"/>
      <c r="M559" s="159"/>
      <c r="N559" s="159"/>
      <c r="O559" s="185" t="str">
        <f t="shared" si="29"/>
        <v>-</v>
      </c>
      <c r="P559" s="215" t="str">
        <f t="shared" si="28"/>
        <v>-</v>
      </c>
      <c r="Q559" s="215" cm="1">
        <f t="array" ref="Q559">IF(P559="-",0,P559/(1+'General inputs'!$H$32)^IFERROR(INDEX('MP Calculations'!$C$40:$C$130,MATCH(F559,'MP Calculations'!$D$40:$D$130,0),0),-1))</f>
        <v>0</v>
      </c>
    </row>
    <row r="560" spans="3:17" x14ac:dyDescent="0.2">
      <c r="C560" s="159"/>
      <c r="D560" s="165"/>
      <c r="E560" s="161"/>
      <c r="F560" s="172" t="str">
        <f t="shared" si="27"/>
        <v>-</v>
      </c>
      <c r="G560" s="68"/>
      <c r="H560" s="167"/>
      <c r="I560" s="173"/>
      <c r="J560" s="168" t="str">
        <f>IFERROR(MIN('MP Calculations'!$E$30/I560,1),"-")</f>
        <v>-</v>
      </c>
      <c r="K560" s="12"/>
      <c r="L560" s="159"/>
      <c r="M560" s="159"/>
      <c r="N560" s="159"/>
      <c r="O560" s="185" t="str">
        <f t="shared" si="29"/>
        <v>-</v>
      </c>
      <c r="P560" s="215" t="str">
        <f t="shared" si="28"/>
        <v>-</v>
      </c>
      <c r="Q560" s="215" cm="1">
        <f t="array" ref="Q560">IF(P560="-",0,P560/(1+'General inputs'!$H$32)^IFERROR(INDEX('MP Calculations'!$C$40:$C$130,MATCH(F560,'MP Calculations'!$D$40:$D$130,0),0),-1))</f>
        <v>0</v>
      </c>
    </row>
    <row r="561" spans="3:17" x14ac:dyDescent="0.2">
      <c r="C561" s="159"/>
      <c r="D561" s="165"/>
      <c r="E561" s="161"/>
      <c r="F561" s="172" t="str">
        <f t="shared" si="27"/>
        <v>-</v>
      </c>
      <c r="G561" s="68"/>
      <c r="H561" s="167"/>
      <c r="I561" s="173"/>
      <c r="J561" s="168" t="str">
        <f>IFERROR(MIN('MP Calculations'!$E$30/I561,1),"-")</f>
        <v>-</v>
      </c>
      <c r="K561" s="12"/>
      <c r="L561" s="159"/>
      <c r="M561" s="159"/>
      <c r="N561" s="159"/>
      <c r="O561" s="185" t="str">
        <f t="shared" si="29"/>
        <v>-</v>
      </c>
      <c r="P561" s="215" t="str">
        <f t="shared" si="28"/>
        <v>-</v>
      </c>
      <c r="Q561" s="215" cm="1">
        <f t="array" ref="Q561">IF(P561="-",0,P561/(1+'General inputs'!$H$32)^IFERROR(INDEX('MP Calculations'!$C$40:$C$130,MATCH(F561,'MP Calculations'!$D$40:$D$130,0),0),-1))</f>
        <v>0</v>
      </c>
    </row>
    <row r="562" spans="3:17" x14ac:dyDescent="0.2">
      <c r="C562" s="159"/>
      <c r="D562" s="165"/>
      <c r="E562" s="161"/>
      <c r="F562" s="172" t="str">
        <f t="shared" si="27"/>
        <v>-</v>
      </c>
      <c r="G562" s="68"/>
      <c r="H562" s="167"/>
      <c r="I562" s="173"/>
      <c r="J562" s="168" t="str">
        <f>IFERROR(MIN('MP Calculations'!$E$30/I562,1),"-")</f>
        <v>-</v>
      </c>
      <c r="K562" s="12"/>
      <c r="L562" s="159"/>
      <c r="M562" s="159"/>
      <c r="N562" s="159"/>
      <c r="O562" s="185" t="str">
        <f t="shared" si="29"/>
        <v>-</v>
      </c>
      <c r="P562" s="215" t="str">
        <f t="shared" si="28"/>
        <v>-</v>
      </c>
      <c r="Q562" s="215" cm="1">
        <f t="array" ref="Q562">IF(P562="-",0,P562/(1+'General inputs'!$H$32)^IFERROR(INDEX('MP Calculations'!$C$40:$C$130,MATCH(F562,'MP Calculations'!$D$40:$D$130,0),0),-1))</f>
        <v>0</v>
      </c>
    </row>
    <row r="563" spans="3:17" x14ac:dyDescent="0.2">
      <c r="C563" s="159"/>
      <c r="D563" s="165"/>
      <c r="E563" s="161"/>
      <c r="F563" s="172" t="str">
        <f t="shared" si="27"/>
        <v>-</v>
      </c>
      <c r="G563" s="68"/>
      <c r="H563" s="167"/>
      <c r="I563" s="173"/>
      <c r="J563" s="168" t="str">
        <f>IFERROR(MIN('MP Calculations'!$E$30/I563,1),"-")</f>
        <v>-</v>
      </c>
      <c r="K563" s="12"/>
      <c r="L563" s="159"/>
      <c r="M563" s="159"/>
      <c r="N563" s="159"/>
      <c r="O563" s="185" t="str">
        <f t="shared" si="29"/>
        <v>-</v>
      </c>
      <c r="P563" s="215" t="str">
        <f t="shared" si="28"/>
        <v>-</v>
      </c>
      <c r="Q563" s="215" cm="1">
        <f t="array" ref="Q563">IF(P563="-",0,P563/(1+'General inputs'!$H$32)^IFERROR(INDEX('MP Calculations'!$C$40:$C$130,MATCH(F563,'MP Calculations'!$D$40:$D$130,0),0),-1))</f>
        <v>0</v>
      </c>
    </row>
    <row r="564" spans="3:17" x14ac:dyDescent="0.2">
      <c r="C564" s="159"/>
      <c r="D564" s="165"/>
      <c r="E564" s="161"/>
      <c r="F564" s="172" t="str">
        <f t="shared" si="27"/>
        <v>-</v>
      </c>
      <c r="G564" s="68"/>
      <c r="H564" s="167"/>
      <c r="I564" s="173"/>
      <c r="J564" s="168" t="str">
        <f>IFERROR(MIN('MP Calculations'!$E$30/I564,1),"-")</f>
        <v>-</v>
      </c>
      <c r="K564" s="12"/>
      <c r="L564" s="159"/>
      <c r="M564" s="159"/>
      <c r="N564" s="159"/>
      <c r="O564" s="185" t="str">
        <f t="shared" si="29"/>
        <v>-</v>
      </c>
      <c r="P564" s="215" t="str">
        <f t="shared" si="28"/>
        <v>-</v>
      </c>
      <c r="Q564" s="215" cm="1">
        <f t="array" ref="Q564">IF(P564="-",0,P564/(1+'General inputs'!$H$32)^IFERROR(INDEX('MP Calculations'!$C$40:$C$130,MATCH(F564,'MP Calculations'!$D$40:$D$130,0),0),-1))</f>
        <v>0</v>
      </c>
    </row>
    <row r="565" spans="3:17" x14ac:dyDescent="0.2">
      <c r="C565" s="159"/>
      <c r="D565" s="165"/>
      <c r="E565" s="161"/>
      <c r="F565" s="172" t="str">
        <f t="shared" si="27"/>
        <v>-</v>
      </c>
      <c r="G565" s="68"/>
      <c r="H565" s="167"/>
      <c r="I565" s="173"/>
      <c r="J565" s="168" t="str">
        <f>IFERROR(MIN('MP Calculations'!$E$30/I565,1),"-")</f>
        <v>-</v>
      </c>
      <c r="K565" s="12"/>
      <c r="L565" s="159"/>
      <c r="M565" s="159"/>
      <c r="N565" s="159"/>
      <c r="O565" s="185" t="str">
        <f t="shared" si="29"/>
        <v>-</v>
      </c>
      <c r="P565" s="215" t="str">
        <f t="shared" si="28"/>
        <v>-</v>
      </c>
      <c r="Q565" s="215" cm="1">
        <f t="array" ref="Q565">IF(P565="-",0,P565/(1+'General inputs'!$H$32)^IFERROR(INDEX('MP Calculations'!$C$40:$C$130,MATCH(F565,'MP Calculations'!$D$40:$D$130,0),0),-1))</f>
        <v>0</v>
      </c>
    </row>
    <row r="566" spans="3:17" x14ac:dyDescent="0.2">
      <c r="C566" s="159"/>
      <c r="D566" s="165"/>
      <c r="E566" s="161"/>
      <c r="F566" s="172" t="str">
        <f t="shared" si="27"/>
        <v>-</v>
      </c>
      <c r="G566" s="68"/>
      <c r="H566" s="167"/>
      <c r="I566" s="173"/>
      <c r="J566" s="168" t="str">
        <f>IFERROR(MIN('MP Calculations'!$E$30/I566,1),"-")</f>
        <v>-</v>
      </c>
      <c r="K566" s="12"/>
      <c r="L566" s="159"/>
      <c r="M566" s="159"/>
      <c r="N566" s="159"/>
      <c r="O566" s="185" t="str">
        <f t="shared" si="29"/>
        <v>-</v>
      </c>
      <c r="P566" s="215" t="str">
        <f t="shared" si="28"/>
        <v>-</v>
      </c>
      <c r="Q566" s="215" cm="1">
        <f t="array" ref="Q566">IF(P566="-",0,P566/(1+'General inputs'!$H$32)^IFERROR(INDEX('MP Calculations'!$C$40:$C$130,MATCH(F566,'MP Calculations'!$D$40:$D$130,0),0),-1))</f>
        <v>0</v>
      </c>
    </row>
    <row r="567" spans="3:17" x14ac:dyDescent="0.2">
      <c r="C567" s="159"/>
      <c r="D567" s="165"/>
      <c r="E567" s="161"/>
      <c r="F567" s="172" t="str">
        <f t="shared" si="27"/>
        <v>-</v>
      </c>
      <c r="G567" s="68"/>
      <c r="H567" s="167"/>
      <c r="I567" s="173"/>
      <c r="J567" s="168" t="str">
        <f>IFERROR(MIN('MP Calculations'!$E$30/I567,1),"-")</f>
        <v>-</v>
      </c>
      <c r="K567" s="12"/>
      <c r="L567" s="159"/>
      <c r="M567" s="159"/>
      <c r="N567" s="159"/>
      <c r="O567" s="185" t="str">
        <f t="shared" si="29"/>
        <v>-</v>
      </c>
      <c r="P567" s="215" t="str">
        <f t="shared" si="28"/>
        <v>-</v>
      </c>
      <c r="Q567" s="215" cm="1">
        <f t="array" ref="Q567">IF(P567="-",0,P567/(1+'General inputs'!$H$32)^IFERROR(INDEX('MP Calculations'!$C$40:$C$130,MATCH(F567,'MP Calculations'!$D$40:$D$130,0),0),-1))</f>
        <v>0</v>
      </c>
    </row>
    <row r="568" spans="3:17" x14ac:dyDescent="0.2">
      <c r="C568" s="159"/>
      <c r="D568" s="165"/>
      <c r="E568" s="161"/>
      <c r="F568" s="172" t="str">
        <f t="shared" si="27"/>
        <v>-</v>
      </c>
      <c r="G568" s="68"/>
      <c r="H568" s="167"/>
      <c r="I568" s="173"/>
      <c r="J568" s="168" t="str">
        <f>IFERROR(MIN('MP Calculations'!$E$30/I568,1),"-")</f>
        <v>-</v>
      </c>
      <c r="K568" s="12"/>
      <c r="L568" s="159"/>
      <c r="M568" s="159"/>
      <c r="N568" s="159"/>
      <c r="O568" s="185" t="str">
        <f t="shared" si="29"/>
        <v>-</v>
      </c>
      <c r="P568" s="215" t="str">
        <f t="shared" si="28"/>
        <v>-</v>
      </c>
      <c r="Q568" s="215" cm="1">
        <f t="array" ref="Q568">IF(P568="-",0,P568/(1+'General inputs'!$H$32)^IFERROR(INDEX('MP Calculations'!$C$40:$C$130,MATCH(F568,'MP Calculations'!$D$40:$D$130,0),0),-1))</f>
        <v>0</v>
      </c>
    </row>
    <row r="569" spans="3:17" x14ac:dyDescent="0.2">
      <c r="C569" s="159"/>
      <c r="D569" s="165"/>
      <c r="E569" s="161"/>
      <c r="F569" s="172" t="str">
        <f t="shared" si="27"/>
        <v>-</v>
      </c>
      <c r="G569" s="68"/>
      <c r="H569" s="167"/>
      <c r="I569" s="173"/>
      <c r="J569" s="168" t="str">
        <f>IFERROR(MIN('MP Calculations'!$E$30/I569,1),"-")</f>
        <v>-</v>
      </c>
      <c r="K569" s="12"/>
      <c r="L569" s="159"/>
      <c r="M569" s="159"/>
      <c r="N569" s="159"/>
      <c r="O569" s="185" t="str">
        <f t="shared" si="29"/>
        <v>-</v>
      </c>
      <c r="P569" s="215" t="str">
        <f t="shared" si="28"/>
        <v>-</v>
      </c>
      <c r="Q569" s="215" cm="1">
        <f t="array" ref="Q569">IF(P569="-",0,P569/(1+'General inputs'!$H$32)^IFERROR(INDEX('MP Calculations'!$C$40:$C$130,MATCH(F569,'MP Calculations'!$D$40:$D$130,0),0),-1))</f>
        <v>0</v>
      </c>
    </row>
    <row r="570" spans="3:17" x14ac:dyDescent="0.2">
      <c r="C570" s="159"/>
      <c r="D570" s="165"/>
      <c r="E570" s="161"/>
      <c r="F570" s="172" t="str">
        <f t="shared" si="27"/>
        <v>-</v>
      </c>
      <c r="G570" s="68"/>
      <c r="H570" s="167"/>
      <c r="I570" s="173"/>
      <c r="J570" s="168" t="str">
        <f>IFERROR(MIN('MP Calculations'!$E$30/I570,1),"-")</f>
        <v>-</v>
      </c>
      <c r="K570" s="12"/>
      <c r="L570" s="159"/>
      <c r="M570" s="159"/>
      <c r="N570" s="159"/>
      <c r="O570" s="185" t="str">
        <f t="shared" si="29"/>
        <v>-</v>
      </c>
      <c r="P570" s="215" t="str">
        <f t="shared" si="28"/>
        <v>-</v>
      </c>
      <c r="Q570" s="215" cm="1">
        <f t="array" ref="Q570">IF(P570="-",0,P570/(1+'General inputs'!$H$32)^IFERROR(INDEX('MP Calculations'!$C$40:$C$130,MATCH(F570,'MP Calculations'!$D$40:$D$130,0),0),-1))</f>
        <v>0</v>
      </c>
    </row>
    <row r="571" spans="3:17" x14ac:dyDescent="0.2">
      <c r="C571" s="159"/>
      <c r="D571" s="165"/>
      <c r="E571" s="161"/>
      <c r="F571" s="172" t="str">
        <f t="shared" si="27"/>
        <v>-</v>
      </c>
      <c r="G571" s="68"/>
      <c r="H571" s="167"/>
      <c r="I571" s="173"/>
      <c r="J571" s="168" t="str">
        <f>IFERROR(MIN('MP Calculations'!$E$30/I571,1),"-")</f>
        <v>-</v>
      </c>
      <c r="K571" s="12"/>
      <c r="L571" s="159"/>
      <c r="M571" s="159"/>
      <c r="N571" s="159"/>
      <c r="O571" s="185" t="str">
        <f t="shared" si="29"/>
        <v>-</v>
      </c>
      <c r="P571" s="215" t="str">
        <f t="shared" si="28"/>
        <v>-</v>
      </c>
      <c r="Q571" s="215" cm="1">
        <f t="array" ref="Q571">IF(P571="-",0,P571/(1+'General inputs'!$H$32)^IFERROR(INDEX('MP Calculations'!$C$40:$C$130,MATCH(F571,'MP Calculations'!$D$40:$D$130,0),0),-1))</f>
        <v>0</v>
      </c>
    </row>
    <row r="572" spans="3:17" x14ac:dyDescent="0.2">
      <c r="C572" s="159"/>
      <c r="D572" s="165"/>
      <c r="E572" s="161"/>
      <c r="F572" s="172" t="str">
        <f t="shared" si="27"/>
        <v>-</v>
      </c>
      <c r="G572" s="68"/>
      <c r="H572" s="167"/>
      <c r="I572" s="173"/>
      <c r="J572" s="168" t="str">
        <f>IFERROR(MIN('MP Calculations'!$E$30/I572,1),"-")</f>
        <v>-</v>
      </c>
      <c r="K572" s="12"/>
      <c r="L572" s="159"/>
      <c r="M572" s="159"/>
      <c r="N572" s="159"/>
      <c r="O572" s="185" t="str">
        <f t="shared" si="29"/>
        <v>-</v>
      </c>
      <c r="P572" s="215" t="str">
        <f t="shared" si="28"/>
        <v>-</v>
      </c>
      <c r="Q572" s="215" cm="1">
        <f t="array" ref="Q572">IF(P572="-",0,P572/(1+'General inputs'!$H$32)^IFERROR(INDEX('MP Calculations'!$C$40:$C$130,MATCH(F572,'MP Calculations'!$D$40:$D$130,0),0),-1))</f>
        <v>0</v>
      </c>
    </row>
    <row r="573" spans="3:17" x14ac:dyDescent="0.2">
      <c r="C573" s="159"/>
      <c r="D573" s="165"/>
      <c r="E573" s="161"/>
      <c r="F573" s="172" t="str">
        <f t="shared" si="27"/>
        <v>-</v>
      </c>
      <c r="G573" s="68"/>
      <c r="H573" s="167"/>
      <c r="I573" s="173"/>
      <c r="J573" s="168" t="str">
        <f>IFERROR(MIN('MP Calculations'!$E$30/I573,1),"-")</f>
        <v>-</v>
      </c>
      <c r="K573" s="12"/>
      <c r="L573" s="159"/>
      <c r="M573" s="159"/>
      <c r="N573" s="159"/>
      <c r="O573" s="185" t="str">
        <f t="shared" si="29"/>
        <v>-</v>
      </c>
      <c r="P573" s="215" t="str">
        <f t="shared" si="28"/>
        <v>-</v>
      </c>
      <c r="Q573" s="215" cm="1">
        <f t="array" ref="Q573">IF(P573="-",0,P573/(1+'General inputs'!$H$32)^IFERROR(INDEX('MP Calculations'!$C$40:$C$130,MATCH(F573,'MP Calculations'!$D$40:$D$130,0),0),-1))</f>
        <v>0</v>
      </c>
    </row>
    <row r="574" spans="3:17" x14ac:dyDescent="0.2">
      <c r="C574" s="159"/>
      <c r="D574" s="165"/>
      <c r="E574" s="161"/>
      <c r="F574" s="172" t="str">
        <f t="shared" si="27"/>
        <v>-</v>
      </c>
      <c r="G574" s="68"/>
      <c r="H574" s="167"/>
      <c r="I574" s="173"/>
      <c r="J574" s="168" t="str">
        <f>IFERROR(MIN('MP Calculations'!$E$30/I574,1),"-")</f>
        <v>-</v>
      </c>
      <c r="K574" s="12"/>
      <c r="L574" s="159"/>
      <c r="M574" s="159"/>
      <c r="N574" s="159"/>
      <c r="O574" s="185" t="str">
        <f t="shared" si="29"/>
        <v>-</v>
      </c>
      <c r="P574" s="215" t="str">
        <f t="shared" si="28"/>
        <v>-</v>
      </c>
      <c r="Q574" s="215" cm="1">
        <f t="array" ref="Q574">IF(P574="-",0,P574/(1+'General inputs'!$H$32)^IFERROR(INDEX('MP Calculations'!$C$40:$C$130,MATCH(F574,'MP Calculations'!$D$40:$D$130,0),0),-1))</f>
        <v>0</v>
      </c>
    </row>
    <row r="575" spans="3:17" x14ac:dyDescent="0.2">
      <c r="C575" s="159"/>
      <c r="D575" s="165"/>
      <c r="E575" s="161"/>
      <c r="F575" s="172" t="str">
        <f t="shared" si="27"/>
        <v>-</v>
      </c>
      <c r="G575" s="68"/>
      <c r="H575" s="167"/>
      <c r="I575" s="173"/>
      <c r="J575" s="168" t="str">
        <f>IFERROR(MIN('MP Calculations'!$E$30/I575,1),"-")</f>
        <v>-</v>
      </c>
      <c r="K575" s="12"/>
      <c r="L575" s="159"/>
      <c r="M575" s="159"/>
      <c r="N575" s="159"/>
      <c r="O575" s="185" t="str">
        <f t="shared" si="29"/>
        <v>-</v>
      </c>
      <c r="P575" s="215" t="str">
        <f t="shared" si="28"/>
        <v>-</v>
      </c>
      <c r="Q575" s="215" cm="1">
        <f t="array" ref="Q575">IF(P575="-",0,P575/(1+'General inputs'!$H$32)^IFERROR(INDEX('MP Calculations'!$C$40:$C$130,MATCH(F575,'MP Calculations'!$D$40:$D$130,0),0),-1))</f>
        <v>0</v>
      </c>
    </row>
    <row r="576" spans="3:17" x14ac:dyDescent="0.2">
      <c r="C576" s="159"/>
      <c r="D576" s="165"/>
      <c r="E576" s="161"/>
      <c r="F576" s="172" t="str">
        <f t="shared" si="27"/>
        <v>-</v>
      </c>
      <c r="G576" s="68"/>
      <c r="H576" s="167"/>
      <c r="I576" s="173"/>
      <c r="J576" s="168" t="str">
        <f>IFERROR(MIN('MP Calculations'!$E$30/I576,1),"-")</f>
        <v>-</v>
      </c>
      <c r="K576" s="12"/>
      <c r="L576" s="159"/>
      <c r="M576" s="159"/>
      <c r="N576" s="159"/>
      <c r="O576" s="185" t="str">
        <f t="shared" si="29"/>
        <v>-</v>
      </c>
      <c r="P576" s="215" t="str">
        <f t="shared" si="28"/>
        <v>-</v>
      </c>
      <c r="Q576" s="215" cm="1">
        <f t="array" ref="Q576">IF(P576="-",0,P576/(1+'General inputs'!$H$32)^IFERROR(INDEX('MP Calculations'!$C$40:$C$130,MATCH(F576,'MP Calculations'!$D$40:$D$130,0),0),-1))</f>
        <v>0</v>
      </c>
    </row>
    <row r="577" spans="3:17" x14ac:dyDescent="0.2">
      <c r="C577" s="159"/>
      <c r="D577" s="165"/>
      <c r="E577" s="161"/>
      <c r="F577" s="172" t="str">
        <f t="shared" si="27"/>
        <v>-</v>
      </c>
      <c r="G577" s="68"/>
      <c r="H577" s="167"/>
      <c r="I577" s="173"/>
      <c r="J577" s="168" t="str">
        <f>IFERROR(MIN('MP Calculations'!$E$30/I577,1),"-")</f>
        <v>-</v>
      </c>
      <c r="K577" s="12"/>
      <c r="L577" s="159"/>
      <c r="M577" s="159"/>
      <c r="N577" s="159"/>
      <c r="O577" s="185" t="str">
        <f t="shared" si="29"/>
        <v>-</v>
      </c>
      <c r="P577" s="215" t="str">
        <f t="shared" si="28"/>
        <v>-</v>
      </c>
      <c r="Q577" s="215" cm="1">
        <f t="array" ref="Q577">IF(P577="-",0,P577/(1+'General inputs'!$H$32)^IFERROR(INDEX('MP Calculations'!$C$40:$C$130,MATCH(F577,'MP Calculations'!$D$40:$D$130,0),0),-1))</f>
        <v>0</v>
      </c>
    </row>
    <row r="578" spans="3:17" x14ac:dyDescent="0.2">
      <c r="C578" s="159"/>
      <c r="D578" s="165"/>
      <c r="E578" s="161"/>
      <c r="F578" s="172" t="str">
        <f t="shared" si="27"/>
        <v>-</v>
      </c>
      <c r="G578" s="68"/>
      <c r="H578" s="167"/>
      <c r="I578" s="173"/>
      <c r="J578" s="168" t="str">
        <f>IFERROR(MIN('MP Calculations'!$E$30/I578,1),"-")</f>
        <v>-</v>
      </c>
      <c r="K578" s="12"/>
      <c r="L578" s="159"/>
      <c r="M578" s="159"/>
      <c r="N578" s="159"/>
      <c r="O578" s="185" t="str">
        <f t="shared" si="29"/>
        <v>-</v>
      </c>
      <c r="P578" s="215" t="str">
        <f t="shared" si="28"/>
        <v>-</v>
      </c>
      <c r="Q578" s="215" cm="1">
        <f t="array" ref="Q578">IF(P578="-",0,P578/(1+'General inputs'!$H$32)^IFERROR(INDEX('MP Calculations'!$C$40:$C$130,MATCH(F578,'MP Calculations'!$D$40:$D$130,0),0),-1))</f>
        <v>0</v>
      </c>
    </row>
    <row r="579" spans="3:17" x14ac:dyDescent="0.2">
      <c r="C579" s="159"/>
      <c r="D579" s="165"/>
      <c r="E579" s="161"/>
      <c r="F579" s="172" t="str">
        <f t="shared" si="27"/>
        <v>-</v>
      </c>
      <c r="G579" s="68"/>
      <c r="H579" s="167"/>
      <c r="I579" s="173"/>
      <c r="J579" s="168" t="str">
        <f>IFERROR(MIN('MP Calculations'!$E$30/I579,1),"-")</f>
        <v>-</v>
      </c>
      <c r="K579" s="12"/>
      <c r="L579" s="159"/>
      <c r="M579" s="159"/>
      <c r="N579" s="159"/>
      <c r="O579" s="185" t="str">
        <f t="shared" si="29"/>
        <v>-</v>
      </c>
      <c r="P579" s="215" t="str">
        <f t="shared" si="28"/>
        <v>-</v>
      </c>
      <c r="Q579" s="215" cm="1">
        <f t="array" ref="Q579">IF(P579="-",0,P579/(1+'General inputs'!$H$32)^IFERROR(INDEX('MP Calculations'!$C$40:$C$130,MATCH(F579,'MP Calculations'!$D$40:$D$130,0),0),-1))</f>
        <v>0</v>
      </c>
    </row>
    <row r="580" spans="3:17" x14ac:dyDescent="0.2">
      <c r="C580" s="159"/>
      <c r="D580" s="165"/>
      <c r="E580" s="161"/>
      <c r="F580" s="172" t="str">
        <f t="shared" si="27"/>
        <v>-</v>
      </c>
      <c r="G580" s="68"/>
      <c r="H580" s="167"/>
      <c r="I580" s="173"/>
      <c r="J580" s="168" t="str">
        <f>IFERROR(MIN('MP Calculations'!$E$30/I580,1),"-")</f>
        <v>-</v>
      </c>
      <c r="K580" s="12"/>
      <c r="L580" s="159"/>
      <c r="M580" s="159"/>
      <c r="N580" s="159"/>
      <c r="O580" s="185" t="str">
        <f t="shared" si="29"/>
        <v>-</v>
      </c>
      <c r="P580" s="215" t="str">
        <f t="shared" si="28"/>
        <v>-</v>
      </c>
      <c r="Q580" s="215" cm="1">
        <f t="array" ref="Q580">IF(P580="-",0,P580/(1+'General inputs'!$H$32)^IFERROR(INDEX('MP Calculations'!$C$40:$C$130,MATCH(F580,'MP Calculations'!$D$40:$D$130,0),0),-1))</f>
        <v>0</v>
      </c>
    </row>
    <row r="581" spans="3:17" x14ac:dyDescent="0.2">
      <c r="C581" s="159"/>
      <c r="D581" s="165"/>
      <c r="E581" s="161"/>
      <c r="F581" s="172" t="str">
        <f t="shared" si="27"/>
        <v>-</v>
      </c>
      <c r="G581" s="68"/>
      <c r="H581" s="167"/>
      <c r="I581" s="173"/>
      <c r="J581" s="168" t="str">
        <f>IFERROR(MIN('MP Calculations'!$E$30/I581,1),"-")</f>
        <v>-</v>
      </c>
      <c r="K581" s="12"/>
      <c r="L581" s="159"/>
      <c r="M581" s="159"/>
      <c r="N581" s="159"/>
      <c r="O581" s="185" t="str">
        <f t="shared" si="29"/>
        <v>-</v>
      </c>
      <c r="P581" s="215" t="str">
        <f t="shared" si="28"/>
        <v>-</v>
      </c>
      <c r="Q581" s="215" cm="1">
        <f t="array" ref="Q581">IF(P581="-",0,P581/(1+'General inputs'!$H$32)^IFERROR(INDEX('MP Calculations'!$C$40:$C$130,MATCH(F581,'MP Calculations'!$D$40:$D$130,0),0),-1))</f>
        <v>0</v>
      </c>
    </row>
    <row r="582" spans="3:17" x14ac:dyDescent="0.2">
      <c r="C582" s="159"/>
      <c r="D582" s="165"/>
      <c r="E582" s="161"/>
      <c r="F582" s="172" t="str">
        <f t="shared" si="27"/>
        <v>-</v>
      </c>
      <c r="G582" s="68"/>
      <c r="H582" s="167"/>
      <c r="I582" s="173"/>
      <c r="J582" s="168" t="str">
        <f>IFERROR(MIN('MP Calculations'!$E$30/I582,1),"-")</f>
        <v>-</v>
      </c>
      <c r="K582" s="12"/>
      <c r="L582" s="159"/>
      <c r="M582" s="159"/>
      <c r="N582" s="159"/>
      <c r="O582" s="185" t="str">
        <f t="shared" si="29"/>
        <v>-</v>
      </c>
      <c r="P582" s="215" t="str">
        <f t="shared" si="28"/>
        <v>-</v>
      </c>
      <c r="Q582" s="215" cm="1">
        <f t="array" ref="Q582">IF(P582="-",0,P582/(1+'General inputs'!$H$32)^IFERROR(INDEX('MP Calculations'!$C$40:$C$130,MATCH(F582,'MP Calculations'!$D$40:$D$130,0),0),-1))</f>
        <v>0</v>
      </c>
    </row>
    <row r="583" spans="3:17" x14ac:dyDescent="0.2">
      <c r="C583" s="159"/>
      <c r="D583" s="165"/>
      <c r="E583" s="161"/>
      <c r="F583" s="172" t="str">
        <f t="shared" si="27"/>
        <v>-</v>
      </c>
      <c r="G583" s="68"/>
      <c r="H583" s="167"/>
      <c r="I583" s="173"/>
      <c r="J583" s="168" t="str">
        <f>IFERROR(MIN('MP Calculations'!$E$30/I583,1),"-")</f>
        <v>-</v>
      </c>
      <c r="K583" s="12"/>
      <c r="L583" s="159"/>
      <c r="M583" s="159"/>
      <c r="N583" s="159"/>
      <c r="O583" s="185" t="str">
        <f t="shared" si="29"/>
        <v>-</v>
      </c>
      <c r="P583" s="215" t="str">
        <f t="shared" si="28"/>
        <v>-</v>
      </c>
      <c r="Q583" s="215" cm="1">
        <f t="array" ref="Q583">IF(P583="-",0,P583/(1+'General inputs'!$H$32)^IFERROR(INDEX('MP Calculations'!$C$40:$C$130,MATCH(F583,'MP Calculations'!$D$40:$D$130,0),0),-1))</f>
        <v>0</v>
      </c>
    </row>
    <row r="584" spans="3:17" x14ac:dyDescent="0.2">
      <c r="C584" s="159"/>
      <c r="D584" s="165"/>
      <c r="E584" s="161"/>
      <c r="F584" s="172" t="str">
        <f t="shared" si="27"/>
        <v>-</v>
      </c>
      <c r="G584" s="68"/>
      <c r="H584" s="167"/>
      <c r="I584" s="173"/>
      <c r="J584" s="168" t="str">
        <f>IFERROR(MIN('MP Calculations'!$E$30/I584,1),"-")</f>
        <v>-</v>
      </c>
      <c r="K584" s="12"/>
      <c r="L584" s="159"/>
      <c r="M584" s="159"/>
      <c r="N584" s="159"/>
      <c r="O584" s="185" t="str">
        <f t="shared" si="29"/>
        <v>-</v>
      </c>
      <c r="P584" s="215" t="str">
        <f t="shared" si="28"/>
        <v>-</v>
      </c>
      <c r="Q584" s="215" cm="1">
        <f t="array" ref="Q584">IF(P584="-",0,P584/(1+'General inputs'!$H$32)^IFERROR(INDEX('MP Calculations'!$C$40:$C$130,MATCH(F584,'MP Calculations'!$D$40:$D$130,0),0),-1))</f>
        <v>0</v>
      </c>
    </row>
    <row r="585" spans="3:17" x14ac:dyDescent="0.2">
      <c r="C585" s="159"/>
      <c r="D585" s="165"/>
      <c r="E585" s="161"/>
      <c r="F585" s="172" t="str">
        <f t="shared" si="27"/>
        <v>-</v>
      </c>
      <c r="G585" s="68"/>
      <c r="H585" s="167"/>
      <c r="I585" s="173"/>
      <c r="J585" s="168" t="str">
        <f>IFERROR(MIN('MP Calculations'!$E$30/I585,1),"-")</f>
        <v>-</v>
      </c>
      <c r="K585" s="12"/>
      <c r="L585" s="159"/>
      <c r="M585" s="159"/>
      <c r="N585" s="159"/>
      <c r="O585" s="185" t="str">
        <f t="shared" si="29"/>
        <v>-</v>
      </c>
      <c r="P585" s="215" t="str">
        <f t="shared" si="28"/>
        <v>-</v>
      </c>
      <c r="Q585" s="215" cm="1">
        <f t="array" ref="Q585">IF(P585="-",0,P585/(1+'General inputs'!$H$32)^IFERROR(INDEX('MP Calculations'!$C$40:$C$130,MATCH(F585,'MP Calculations'!$D$40:$D$130,0),0),-1))</f>
        <v>0</v>
      </c>
    </row>
    <row r="586" spans="3:17" x14ac:dyDescent="0.2">
      <c r="C586" s="159"/>
      <c r="D586" s="165"/>
      <c r="E586" s="161"/>
      <c r="F586" s="172" t="str">
        <f t="shared" si="27"/>
        <v>-</v>
      </c>
      <c r="G586" s="68"/>
      <c r="H586" s="167"/>
      <c r="I586" s="173"/>
      <c r="J586" s="168" t="str">
        <f>IFERROR(MIN('MP Calculations'!$E$30/I586,1),"-")</f>
        <v>-</v>
      </c>
      <c r="K586" s="12"/>
      <c r="L586" s="159"/>
      <c r="M586" s="159"/>
      <c r="N586" s="159"/>
      <c r="O586" s="185" t="str">
        <f t="shared" si="29"/>
        <v>-</v>
      </c>
      <c r="P586" s="215" t="str">
        <f t="shared" si="28"/>
        <v>-</v>
      </c>
      <c r="Q586" s="215" cm="1">
        <f t="array" ref="Q586">IF(P586="-",0,P586/(1+'General inputs'!$H$32)^IFERROR(INDEX('MP Calculations'!$C$40:$C$130,MATCH(F586,'MP Calculations'!$D$40:$D$130,0),0),-1))</f>
        <v>0</v>
      </c>
    </row>
    <row r="587" spans="3:17" x14ac:dyDescent="0.2">
      <c r="C587" s="159"/>
      <c r="D587" s="165"/>
      <c r="E587" s="161"/>
      <c r="F587" s="172" t="str">
        <f t="shared" si="27"/>
        <v>-</v>
      </c>
      <c r="G587" s="68"/>
      <c r="H587" s="167"/>
      <c r="I587" s="173"/>
      <c r="J587" s="168" t="str">
        <f>IFERROR(MIN('MP Calculations'!$E$30/I587,1),"-")</f>
        <v>-</v>
      </c>
      <c r="K587" s="12"/>
      <c r="L587" s="159"/>
      <c r="M587" s="159"/>
      <c r="N587" s="159"/>
      <c r="O587" s="185" t="str">
        <f t="shared" si="29"/>
        <v>-</v>
      </c>
      <c r="P587" s="215" t="str">
        <f t="shared" si="28"/>
        <v>-</v>
      </c>
      <c r="Q587" s="215" cm="1">
        <f t="array" ref="Q587">IF(P587="-",0,P587/(1+'General inputs'!$H$32)^IFERROR(INDEX('MP Calculations'!$C$40:$C$130,MATCH(F587,'MP Calculations'!$D$40:$D$130,0),0),-1))</f>
        <v>0</v>
      </c>
    </row>
    <row r="588" spans="3:17" x14ac:dyDescent="0.2">
      <c r="C588" s="159"/>
      <c r="D588" s="165"/>
      <c r="E588" s="161"/>
      <c r="F588" s="172" t="str">
        <f t="shared" si="27"/>
        <v>-</v>
      </c>
      <c r="G588" s="68"/>
      <c r="H588" s="167"/>
      <c r="I588" s="173"/>
      <c r="J588" s="168" t="str">
        <f>IFERROR(MIN('MP Calculations'!$E$30/I588,1),"-")</f>
        <v>-</v>
      </c>
      <c r="K588" s="12"/>
      <c r="L588" s="159"/>
      <c r="M588" s="159"/>
      <c r="N588" s="159"/>
      <c r="O588" s="185" t="str">
        <f t="shared" si="29"/>
        <v>-</v>
      </c>
      <c r="P588" s="215" t="str">
        <f t="shared" si="28"/>
        <v>-</v>
      </c>
      <c r="Q588" s="215" cm="1">
        <f t="array" ref="Q588">IF(P588="-",0,P588/(1+'General inputs'!$H$32)^IFERROR(INDEX('MP Calculations'!$C$40:$C$130,MATCH(F588,'MP Calculations'!$D$40:$D$130,0),0),-1))</f>
        <v>0</v>
      </c>
    </row>
    <row r="589" spans="3:17" x14ac:dyDescent="0.2">
      <c r="C589" s="159"/>
      <c r="D589" s="165"/>
      <c r="E589" s="161"/>
      <c r="F589" s="172" t="str">
        <f t="shared" si="27"/>
        <v>-</v>
      </c>
      <c r="G589" s="68"/>
      <c r="H589" s="167"/>
      <c r="I589" s="173"/>
      <c r="J589" s="168" t="str">
        <f>IFERROR(MIN('MP Calculations'!$E$30/I589,1),"-")</f>
        <v>-</v>
      </c>
      <c r="K589" s="12"/>
      <c r="L589" s="159"/>
      <c r="M589" s="159"/>
      <c r="N589" s="159"/>
      <c r="O589" s="185" t="str">
        <f t="shared" si="29"/>
        <v>-</v>
      </c>
      <c r="P589" s="215" t="str">
        <f t="shared" si="28"/>
        <v>-</v>
      </c>
      <c r="Q589" s="215" cm="1">
        <f t="array" ref="Q589">IF(P589="-",0,P589/(1+'General inputs'!$H$32)^IFERROR(INDEX('MP Calculations'!$C$40:$C$130,MATCH(F589,'MP Calculations'!$D$40:$D$130,0),0),-1))</f>
        <v>0</v>
      </c>
    </row>
    <row r="590" spans="3:17" x14ac:dyDescent="0.2">
      <c r="C590" s="159"/>
      <c r="D590" s="165"/>
      <c r="E590" s="161"/>
      <c r="F590" s="172" t="str">
        <f t="shared" si="27"/>
        <v>-</v>
      </c>
      <c r="G590" s="68"/>
      <c r="H590" s="167"/>
      <c r="I590" s="173"/>
      <c r="J590" s="168" t="str">
        <f>IFERROR(MIN('MP Calculations'!$E$30/I590,1),"-")</f>
        <v>-</v>
      </c>
      <c r="K590" s="12"/>
      <c r="L590" s="159"/>
      <c r="M590" s="159"/>
      <c r="N590" s="159"/>
      <c r="O590" s="185" t="str">
        <f t="shared" si="29"/>
        <v>-</v>
      </c>
      <c r="P590" s="215" t="str">
        <f t="shared" si="28"/>
        <v>-</v>
      </c>
      <c r="Q590" s="215" cm="1">
        <f t="array" ref="Q590">IF(P590="-",0,P590/(1+'General inputs'!$H$32)^IFERROR(INDEX('MP Calculations'!$C$40:$C$130,MATCH(F590,'MP Calculations'!$D$40:$D$130,0),0),-1))</f>
        <v>0</v>
      </c>
    </row>
    <row r="591" spans="3:17" x14ac:dyDescent="0.2">
      <c r="C591" s="159"/>
      <c r="D591" s="165"/>
      <c r="E591" s="161"/>
      <c r="F591" s="172" t="str">
        <f t="shared" si="27"/>
        <v>-</v>
      </c>
      <c r="G591" s="68"/>
      <c r="H591" s="167"/>
      <c r="I591" s="173"/>
      <c r="J591" s="168" t="str">
        <f>IFERROR(MIN('MP Calculations'!$E$30/I591,1),"-")</f>
        <v>-</v>
      </c>
      <c r="K591" s="12"/>
      <c r="L591" s="159"/>
      <c r="M591" s="159"/>
      <c r="N591" s="159"/>
      <c r="O591" s="185" t="str">
        <f t="shared" si="29"/>
        <v>-</v>
      </c>
      <c r="P591" s="215" t="str">
        <f t="shared" si="28"/>
        <v>-</v>
      </c>
      <c r="Q591" s="215" cm="1">
        <f t="array" ref="Q591">IF(P591="-",0,P591/(1+'General inputs'!$H$32)^IFERROR(INDEX('MP Calculations'!$C$40:$C$130,MATCH(F591,'MP Calculations'!$D$40:$D$130,0),0),-1))</f>
        <v>0</v>
      </c>
    </row>
    <row r="592" spans="3:17" x14ac:dyDescent="0.2">
      <c r="C592" s="159"/>
      <c r="D592" s="165"/>
      <c r="E592" s="161"/>
      <c r="F592" s="172" t="str">
        <f t="shared" si="27"/>
        <v>-</v>
      </c>
      <c r="G592" s="68"/>
      <c r="H592" s="167"/>
      <c r="I592" s="173"/>
      <c r="J592" s="168" t="str">
        <f>IFERROR(MIN('MP Calculations'!$E$30/I592,1),"-")</f>
        <v>-</v>
      </c>
      <c r="K592" s="12"/>
      <c r="L592" s="159"/>
      <c r="M592" s="159"/>
      <c r="N592" s="159"/>
      <c r="O592" s="185" t="str">
        <f t="shared" si="29"/>
        <v>-</v>
      </c>
      <c r="P592" s="215" t="str">
        <f t="shared" si="28"/>
        <v>-</v>
      </c>
      <c r="Q592" s="215" cm="1">
        <f t="array" ref="Q592">IF(P592="-",0,P592/(1+'General inputs'!$H$32)^IFERROR(INDEX('MP Calculations'!$C$40:$C$130,MATCH(F592,'MP Calculations'!$D$40:$D$130,0),0),-1))</f>
        <v>0</v>
      </c>
    </row>
    <row r="593" spans="3:17" x14ac:dyDescent="0.2">
      <c r="C593" s="159"/>
      <c r="D593" s="165"/>
      <c r="E593" s="161"/>
      <c r="F593" s="172" t="str">
        <f t="shared" si="27"/>
        <v>-</v>
      </c>
      <c r="G593" s="68"/>
      <c r="H593" s="167"/>
      <c r="I593" s="173"/>
      <c r="J593" s="168" t="str">
        <f>IFERROR(MIN('MP Calculations'!$E$30/I593,1),"-")</f>
        <v>-</v>
      </c>
      <c r="K593" s="12"/>
      <c r="L593" s="159"/>
      <c r="M593" s="159"/>
      <c r="N593" s="159"/>
      <c r="O593" s="185" t="str">
        <f t="shared" si="29"/>
        <v>-</v>
      </c>
      <c r="P593" s="215" t="str">
        <f t="shared" si="28"/>
        <v>-</v>
      </c>
      <c r="Q593" s="215" cm="1">
        <f t="array" ref="Q593">IF(P593="-",0,P593/(1+'General inputs'!$H$32)^IFERROR(INDEX('MP Calculations'!$C$40:$C$130,MATCH(F593,'MP Calculations'!$D$40:$D$130,0),0),-1))</f>
        <v>0</v>
      </c>
    </row>
    <row r="594" spans="3:17" x14ac:dyDescent="0.2">
      <c r="C594" s="159"/>
      <c r="D594" s="165"/>
      <c r="E594" s="161"/>
      <c r="F594" s="172" t="str">
        <f t="shared" si="27"/>
        <v>-</v>
      </c>
      <c r="G594" s="68"/>
      <c r="H594" s="167"/>
      <c r="I594" s="173"/>
      <c r="J594" s="168" t="str">
        <f>IFERROR(MIN('MP Calculations'!$E$30/I594,1),"-")</f>
        <v>-</v>
      </c>
      <c r="K594" s="12"/>
      <c r="L594" s="159"/>
      <c r="M594" s="159"/>
      <c r="N594" s="159"/>
      <c r="O594" s="185" t="str">
        <f t="shared" si="29"/>
        <v>-</v>
      </c>
      <c r="P594" s="215" t="str">
        <f t="shared" si="28"/>
        <v>-</v>
      </c>
      <c r="Q594" s="215" cm="1">
        <f t="array" ref="Q594">IF(P594="-",0,P594/(1+'General inputs'!$H$32)^IFERROR(INDEX('MP Calculations'!$C$40:$C$130,MATCH(F594,'MP Calculations'!$D$40:$D$130,0),0),-1))</f>
        <v>0</v>
      </c>
    </row>
    <row r="595" spans="3:17" x14ac:dyDescent="0.2">
      <c r="C595" s="159"/>
      <c r="D595" s="165"/>
      <c r="E595" s="161"/>
      <c r="F595" s="172" t="str">
        <f t="shared" si="27"/>
        <v>-</v>
      </c>
      <c r="G595" s="68"/>
      <c r="H595" s="167"/>
      <c r="I595" s="173"/>
      <c r="J595" s="168" t="str">
        <f>IFERROR(MIN('MP Calculations'!$E$30/I595,1),"-")</f>
        <v>-</v>
      </c>
      <c r="K595" s="12"/>
      <c r="L595" s="159"/>
      <c r="M595" s="159"/>
      <c r="N595" s="159"/>
      <c r="O595" s="185" t="str">
        <f t="shared" si="29"/>
        <v>-</v>
      </c>
      <c r="P595" s="215" t="str">
        <f t="shared" si="28"/>
        <v>-</v>
      </c>
      <c r="Q595" s="215" cm="1">
        <f t="array" ref="Q595">IF(P595="-",0,P595/(1+'General inputs'!$H$32)^IFERROR(INDEX('MP Calculations'!$C$40:$C$130,MATCH(F595,'MP Calculations'!$D$40:$D$130,0),0),-1))</f>
        <v>0</v>
      </c>
    </row>
    <row r="596" spans="3:17" x14ac:dyDescent="0.2">
      <c r="C596" s="159"/>
      <c r="D596" s="165"/>
      <c r="E596" s="161"/>
      <c r="F596" s="172" t="str">
        <f t="shared" si="27"/>
        <v>-</v>
      </c>
      <c r="G596" s="68"/>
      <c r="H596" s="167"/>
      <c r="I596" s="173"/>
      <c r="J596" s="168" t="str">
        <f>IFERROR(MIN('MP Calculations'!$E$30/I596,1),"-")</f>
        <v>-</v>
      </c>
      <c r="K596" s="12"/>
      <c r="L596" s="159"/>
      <c r="M596" s="159"/>
      <c r="N596" s="159"/>
      <c r="O596" s="185" t="str">
        <f t="shared" si="29"/>
        <v>-</v>
      </c>
      <c r="P596" s="215" t="str">
        <f t="shared" si="28"/>
        <v>-</v>
      </c>
      <c r="Q596" s="215" cm="1">
        <f t="array" ref="Q596">IF(P596="-",0,P596/(1+'General inputs'!$H$32)^IFERROR(INDEX('MP Calculations'!$C$40:$C$130,MATCH(F596,'MP Calculations'!$D$40:$D$130,0),0),-1))</f>
        <v>0</v>
      </c>
    </row>
    <row r="597" spans="3:17" x14ac:dyDescent="0.2">
      <c r="C597" s="159"/>
      <c r="D597" s="165"/>
      <c r="E597" s="161"/>
      <c r="F597" s="172" t="str">
        <f t="shared" si="27"/>
        <v>-</v>
      </c>
      <c r="G597" s="68"/>
      <c r="H597" s="167"/>
      <c r="I597" s="173"/>
      <c r="J597" s="168" t="str">
        <f>IFERROR(MIN('MP Calculations'!$E$30/I597,1),"-")</f>
        <v>-</v>
      </c>
      <c r="K597" s="12"/>
      <c r="L597" s="159"/>
      <c r="M597" s="159"/>
      <c r="N597" s="159"/>
      <c r="O597" s="185" t="str">
        <f t="shared" si="29"/>
        <v>-</v>
      </c>
      <c r="P597" s="215" t="str">
        <f t="shared" si="28"/>
        <v>-</v>
      </c>
      <c r="Q597" s="215" cm="1">
        <f t="array" ref="Q597">IF(P597="-",0,P597/(1+'General inputs'!$H$32)^IFERROR(INDEX('MP Calculations'!$C$40:$C$130,MATCH(F597,'MP Calculations'!$D$40:$D$130,0),0),-1))</f>
        <v>0</v>
      </c>
    </row>
    <row r="598" spans="3:17" x14ac:dyDescent="0.2">
      <c r="C598" s="159"/>
      <c r="D598" s="165"/>
      <c r="E598" s="161"/>
      <c r="F598" s="172" t="str">
        <f t="shared" ref="F598:F661" si="30">IF(E598="","-",IF(OR(E598&lt;$E$15,E598&gt;$E$16),"ERROR - date outside of range",IF(MONTH(E598)&gt;=7,YEAR(E598)&amp;"-"&amp;IF(YEAR(E598)=1999,"00",IF(AND(YEAR(E598)&gt;=2000,YEAR(E598)&lt;2009),"0","")&amp;RIGHT(YEAR(E598),2)+1),RIGHT(YEAR(E598),4)-1&amp;"-"&amp;RIGHT(YEAR(E598),2))))</f>
        <v>-</v>
      </c>
      <c r="G598" s="68"/>
      <c r="H598" s="167"/>
      <c r="I598" s="173"/>
      <c r="J598" s="168" t="str">
        <f>IFERROR(MIN('MP Calculations'!$E$30/I598,1),"-")</f>
        <v>-</v>
      </c>
      <c r="K598" s="12"/>
      <c r="L598" s="159"/>
      <c r="M598" s="159"/>
      <c r="N598" s="159"/>
      <c r="O598" s="185" t="str">
        <f t="shared" ref="O598:O661" si="31">IF(N598="","-",L598*N598)</f>
        <v>-</v>
      </c>
      <c r="P598" s="215" t="str">
        <f t="shared" ref="P598:P661" si="32">IF(O598="-","-",IF(OR(E598&lt;$E$15,E598&gt;$E$16),0,O598*J598))</f>
        <v>-</v>
      </c>
      <c r="Q598" s="215" cm="1">
        <f t="array" ref="Q598">IF(P598="-",0,P598/(1+'General inputs'!$H$32)^IFERROR(INDEX('MP Calculations'!$C$40:$C$130,MATCH(F598,'MP Calculations'!$D$40:$D$130,0),0),-1))</f>
        <v>0</v>
      </c>
    </row>
    <row r="599" spans="3:17" x14ac:dyDescent="0.2">
      <c r="C599" s="159"/>
      <c r="D599" s="165"/>
      <c r="E599" s="161"/>
      <c r="F599" s="172" t="str">
        <f t="shared" si="30"/>
        <v>-</v>
      </c>
      <c r="G599" s="68"/>
      <c r="H599" s="167"/>
      <c r="I599" s="173"/>
      <c r="J599" s="168" t="str">
        <f>IFERROR(MIN('MP Calculations'!$E$30/I599,1),"-")</f>
        <v>-</v>
      </c>
      <c r="K599" s="12"/>
      <c r="L599" s="159"/>
      <c r="M599" s="159"/>
      <c r="N599" s="159"/>
      <c r="O599" s="185" t="str">
        <f t="shared" si="31"/>
        <v>-</v>
      </c>
      <c r="P599" s="215" t="str">
        <f t="shared" si="32"/>
        <v>-</v>
      </c>
      <c r="Q599" s="215" cm="1">
        <f t="array" ref="Q599">IF(P599="-",0,P599/(1+'General inputs'!$H$32)^IFERROR(INDEX('MP Calculations'!$C$40:$C$130,MATCH(F599,'MP Calculations'!$D$40:$D$130,0),0),-1))</f>
        <v>0</v>
      </c>
    </row>
    <row r="600" spans="3:17" x14ac:dyDescent="0.2">
      <c r="C600" s="159"/>
      <c r="D600" s="165"/>
      <c r="E600" s="161"/>
      <c r="F600" s="172" t="str">
        <f t="shared" si="30"/>
        <v>-</v>
      </c>
      <c r="G600" s="68"/>
      <c r="H600" s="167"/>
      <c r="I600" s="173"/>
      <c r="J600" s="168" t="str">
        <f>IFERROR(MIN('MP Calculations'!$E$30/I600,1),"-")</f>
        <v>-</v>
      </c>
      <c r="K600" s="12"/>
      <c r="L600" s="159"/>
      <c r="M600" s="159"/>
      <c r="N600" s="159"/>
      <c r="O600" s="185" t="str">
        <f t="shared" si="31"/>
        <v>-</v>
      </c>
      <c r="P600" s="215" t="str">
        <f t="shared" si="32"/>
        <v>-</v>
      </c>
      <c r="Q600" s="215" cm="1">
        <f t="array" ref="Q600">IF(P600="-",0,P600/(1+'General inputs'!$H$32)^IFERROR(INDEX('MP Calculations'!$C$40:$C$130,MATCH(F600,'MP Calculations'!$D$40:$D$130,0),0),-1))</f>
        <v>0</v>
      </c>
    </row>
    <row r="601" spans="3:17" x14ac:dyDescent="0.2">
      <c r="C601" s="159"/>
      <c r="D601" s="165"/>
      <c r="E601" s="161"/>
      <c r="F601" s="172" t="str">
        <f t="shared" si="30"/>
        <v>-</v>
      </c>
      <c r="G601" s="68"/>
      <c r="H601" s="167"/>
      <c r="I601" s="173"/>
      <c r="J601" s="168" t="str">
        <f>IFERROR(MIN('MP Calculations'!$E$30/I601,1),"-")</f>
        <v>-</v>
      </c>
      <c r="K601" s="12"/>
      <c r="L601" s="159"/>
      <c r="M601" s="159"/>
      <c r="N601" s="159"/>
      <c r="O601" s="185" t="str">
        <f t="shared" si="31"/>
        <v>-</v>
      </c>
      <c r="P601" s="215" t="str">
        <f t="shared" si="32"/>
        <v>-</v>
      </c>
      <c r="Q601" s="215" cm="1">
        <f t="array" ref="Q601">IF(P601="-",0,P601/(1+'General inputs'!$H$32)^IFERROR(INDEX('MP Calculations'!$C$40:$C$130,MATCH(F601,'MP Calculations'!$D$40:$D$130,0),0),-1))</f>
        <v>0</v>
      </c>
    </row>
    <row r="602" spans="3:17" x14ac:dyDescent="0.2">
      <c r="C602" s="159"/>
      <c r="D602" s="165"/>
      <c r="E602" s="161"/>
      <c r="F602" s="172" t="str">
        <f t="shared" si="30"/>
        <v>-</v>
      </c>
      <c r="G602" s="68"/>
      <c r="H602" s="167"/>
      <c r="I602" s="173"/>
      <c r="J602" s="168" t="str">
        <f>IFERROR(MIN('MP Calculations'!$E$30/I602,1),"-")</f>
        <v>-</v>
      </c>
      <c r="K602" s="12"/>
      <c r="L602" s="159"/>
      <c r="M602" s="159"/>
      <c r="N602" s="159"/>
      <c r="O602" s="185" t="str">
        <f t="shared" si="31"/>
        <v>-</v>
      </c>
      <c r="P602" s="215" t="str">
        <f t="shared" si="32"/>
        <v>-</v>
      </c>
      <c r="Q602" s="215" cm="1">
        <f t="array" ref="Q602">IF(P602="-",0,P602/(1+'General inputs'!$H$32)^IFERROR(INDEX('MP Calculations'!$C$40:$C$130,MATCH(F602,'MP Calculations'!$D$40:$D$130,0),0),-1))</f>
        <v>0</v>
      </c>
    </row>
    <row r="603" spans="3:17" x14ac:dyDescent="0.2">
      <c r="C603" s="159"/>
      <c r="D603" s="165"/>
      <c r="E603" s="161"/>
      <c r="F603" s="172" t="str">
        <f t="shared" si="30"/>
        <v>-</v>
      </c>
      <c r="G603" s="68"/>
      <c r="H603" s="167"/>
      <c r="I603" s="173"/>
      <c r="J603" s="168" t="str">
        <f>IFERROR(MIN('MP Calculations'!$E$30/I603,1),"-")</f>
        <v>-</v>
      </c>
      <c r="K603" s="12"/>
      <c r="L603" s="159"/>
      <c r="M603" s="159"/>
      <c r="N603" s="159"/>
      <c r="O603" s="185" t="str">
        <f t="shared" si="31"/>
        <v>-</v>
      </c>
      <c r="P603" s="215" t="str">
        <f t="shared" si="32"/>
        <v>-</v>
      </c>
      <c r="Q603" s="215" cm="1">
        <f t="array" ref="Q603">IF(P603="-",0,P603/(1+'General inputs'!$H$32)^IFERROR(INDEX('MP Calculations'!$C$40:$C$130,MATCH(F603,'MP Calculations'!$D$40:$D$130,0),0),-1))</f>
        <v>0</v>
      </c>
    </row>
    <row r="604" spans="3:17" x14ac:dyDescent="0.2">
      <c r="C604" s="159"/>
      <c r="D604" s="165"/>
      <c r="E604" s="161"/>
      <c r="F604" s="172" t="str">
        <f t="shared" si="30"/>
        <v>-</v>
      </c>
      <c r="G604" s="68"/>
      <c r="H604" s="167"/>
      <c r="I604" s="173"/>
      <c r="J604" s="168" t="str">
        <f>IFERROR(MIN('MP Calculations'!$E$30/I604,1),"-")</f>
        <v>-</v>
      </c>
      <c r="K604" s="12"/>
      <c r="L604" s="159"/>
      <c r="M604" s="159"/>
      <c r="N604" s="159"/>
      <c r="O604" s="185" t="str">
        <f t="shared" si="31"/>
        <v>-</v>
      </c>
      <c r="P604" s="215" t="str">
        <f t="shared" si="32"/>
        <v>-</v>
      </c>
      <c r="Q604" s="215" cm="1">
        <f t="array" ref="Q604">IF(P604="-",0,P604/(1+'General inputs'!$H$32)^IFERROR(INDEX('MP Calculations'!$C$40:$C$130,MATCH(F604,'MP Calculations'!$D$40:$D$130,0),0),-1))</f>
        <v>0</v>
      </c>
    </row>
    <row r="605" spans="3:17" x14ac:dyDescent="0.2">
      <c r="C605" s="159"/>
      <c r="D605" s="165"/>
      <c r="E605" s="161"/>
      <c r="F605" s="172" t="str">
        <f t="shared" si="30"/>
        <v>-</v>
      </c>
      <c r="G605" s="68"/>
      <c r="H605" s="167"/>
      <c r="I605" s="173"/>
      <c r="J605" s="168" t="str">
        <f>IFERROR(MIN('MP Calculations'!$E$30/I605,1),"-")</f>
        <v>-</v>
      </c>
      <c r="K605" s="12"/>
      <c r="L605" s="159"/>
      <c r="M605" s="159"/>
      <c r="N605" s="159"/>
      <c r="O605" s="185" t="str">
        <f t="shared" si="31"/>
        <v>-</v>
      </c>
      <c r="P605" s="215" t="str">
        <f t="shared" si="32"/>
        <v>-</v>
      </c>
      <c r="Q605" s="215" cm="1">
        <f t="array" ref="Q605">IF(P605="-",0,P605/(1+'General inputs'!$H$32)^IFERROR(INDEX('MP Calculations'!$C$40:$C$130,MATCH(F605,'MP Calculations'!$D$40:$D$130,0),0),-1))</f>
        <v>0</v>
      </c>
    </row>
    <row r="606" spans="3:17" x14ac:dyDescent="0.2">
      <c r="C606" s="159"/>
      <c r="D606" s="165"/>
      <c r="E606" s="161"/>
      <c r="F606" s="172" t="str">
        <f t="shared" si="30"/>
        <v>-</v>
      </c>
      <c r="G606" s="68"/>
      <c r="H606" s="167"/>
      <c r="I606" s="173"/>
      <c r="J606" s="168" t="str">
        <f>IFERROR(MIN('MP Calculations'!$E$30/I606,1),"-")</f>
        <v>-</v>
      </c>
      <c r="K606" s="12"/>
      <c r="L606" s="159"/>
      <c r="M606" s="159"/>
      <c r="N606" s="159"/>
      <c r="O606" s="185" t="str">
        <f t="shared" si="31"/>
        <v>-</v>
      </c>
      <c r="P606" s="215" t="str">
        <f t="shared" si="32"/>
        <v>-</v>
      </c>
      <c r="Q606" s="215" cm="1">
        <f t="array" ref="Q606">IF(P606="-",0,P606/(1+'General inputs'!$H$32)^IFERROR(INDEX('MP Calculations'!$C$40:$C$130,MATCH(F606,'MP Calculations'!$D$40:$D$130,0),0),-1))</f>
        <v>0</v>
      </c>
    </row>
    <row r="607" spans="3:17" x14ac:dyDescent="0.2">
      <c r="C607" s="159"/>
      <c r="D607" s="165"/>
      <c r="E607" s="161"/>
      <c r="F607" s="172" t="str">
        <f t="shared" si="30"/>
        <v>-</v>
      </c>
      <c r="G607" s="68"/>
      <c r="H607" s="167"/>
      <c r="I607" s="173"/>
      <c r="J607" s="168" t="str">
        <f>IFERROR(MIN('MP Calculations'!$E$30/I607,1),"-")</f>
        <v>-</v>
      </c>
      <c r="K607" s="12"/>
      <c r="L607" s="159"/>
      <c r="M607" s="159"/>
      <c r="N607" s="159"/>
      <c r="O607" s="185" t="str">
        <f t="shared" si="31"/>
        <v>-</v>
      </c>
      <c r="P607" s="215" t="str">
        <f t="shared" si="32"/>
        <v>-</v>
      </c>
      <c r="Q607" s="215" cm="1">
        <f t="array" ref="Q607">IF(P607="-",0,P607/(1+'General inputs'!$H$32)^IFERROR(INDEX('MP Calculations'!$C$40:$C$130,MATCH(F607,'MP Calculations'!$D$40:$D$130,0),0),-1))</f>
        <v>0</v>
      </c>
    </row>
    <row r="608" spans="3:17" x14ac:dyDescent="0.2">
      <c r="C608" s="159"/>
      <c r="D608" s="165"/>
      <c r="E608" s="161"/>
      <c r="F608" s="172" t="str">
        <f t="shared" si="30"/>
        <v>-</v>
      </c>
      <c r="G608" s="68"/>
      <c r="H608" s="167"/>
      <c r="I608" s="173"/>
      <c r="J608" s="168" t="str">
        <f>IFERROR(MIN('MP Calculations'!$E$30/I608,1),"-")</f>
        <v>-</v>
      </c>
      <c r="K608" s="12"/>
      <c r="L608" s="159"/>
      <c r="M608" s="159"/>
      <c r="N608" s="159"/>
      <c r="O608" s="185" t="str">
        <f t="shared" si="31"/>
        <v>-</v>
      </c>
      <c r="P608" s="215" t="str">
        <f t="shared" si="32"/>
        <v>-</v>
      </c>
      <c r="Q608" s="215" cm="1">
        <f t="array" ref="Q608">IF(P608="-",0,P608/(1+'General inputs'!$H$32)^IFERROR(INDEX('MP Calculations'!$C$40:$C$130,MATCH(F608,'MP Calculations'!$D$40:$D$130,0),0),-1))</f>
        <v>0</v>
      </c>
    </row>
    <row r="609" spans="3:17" x14ac:dyDescent="0.2">
      <c r="C609" s="159"/>
      <c r="D609" s="165"/>
      <c r="E609" s="161"/>
      <c r="F609" s="172" t="str">
        <f t="shared" si="30"/>
        <v>-</v>
      </c>
      <c r="G609" s="68"/>
      <c r="H609" s="167"/>
      <c r="I609" s="173"/>
      <c r="J609" s="168" t="str">
        <f>IFERROR(MIN('MP Calculations'!$E$30/I609,1),"-")</f>
        <v>-</v>
      </c>
      <c r="K609" s="12"/>
      <c r="L609" s="159"/>
      <c r="M609" s="159"/>
      <c r="N609" s="159"/>
      <c r="O609" s="185" t="str">
        <f t="shared" si="31"/>
        <v>-</v>
      </c>
      <c r="P609" s="215" t="str">
        <f t="shared" si="32"/>
        <v>-</v>
      </c>
      <c r="Q609" s="215" cm="1">
        <f t="array" ref="Q609">IF(P609="-",0,P609/(1+'General inputs'!$H$32)^IFERROR(INDEX('MP Calculations'!$C$40:$C$130,MATCH(F609,'MP Calculations'!$D$40:$D$130,0),0),-1))</f>
        <v>0</v>
      </c>
    </row>
    <row r="610" spans="3:17" x14ac:dyDescent="0.2">
      <c r="C610" s="159"/>
      <c r="D610" s="165"/>
      <c r="E610" s="161"/>
      <c r="F610" s="172" t="str">
        <f t="shared" si="30"/>
        <v>-</v>
      </c>
      <c r="G610" s="68"/>
      <c r="H610" s="167"/>
      <c r="I610" s="173"/>
      <c r="J610" s="168" t="str">
        <f>IFERROR(MIN('MP Calculations'!$E$30/I610,1),"-")</f>
        <v>-</v>
      </c>
      <c r="K610" s="12"/>
      <c r="L610" s="159"/>
      <c r="M610" s="159"/>
      <c r="N610" s="159"/>
      <c r="O610" s="185" t="str">
        <f t="shared" si="31"/>
        <v>-</v>
      </c>
      <c r="P610" s="215" t="str">
        <f t="shared" si="32"/>
        <v>-</v>
      </c>
      <c r="Q610" s="215" cm="1">
        <f t="array" ref="Q610">IF(P610="-",0,P610/(1+'General inputs'!$H$32)^IFERROR(INDEX('MP Calculations'!$C$40:$C$130,MATCH(F610,'MP Calculations'!$D$40:$D$130,0),0),-1))</f>
        <v>0</v>
      </c>
    </row>
    <row r="611" spans="3:17" x14ac:dyDescent="0.2">
      <c r="C611" s="159"/>
      <c r="D611" s="165"/>
      <c r="E611" s="161"/>
      <c r="F611" s="172" t="str">
        <f t="shared" si="30"/>
        <v>-</v>
      </c>
      <c r="G611" s="68"/>
      <c r="H611" s="167"/>
      <c r="I611" s="173"/>
      <c r="J611" s="168" t="str">
        <f>IFERROR(MIN('MP Calculations'!$E$30/I611,1),"-")</f>
        <v>-</v>
      </c>
      <c r="K611" s="12"/>
      <c r="L611" s="159"/>
      <c r="M611" s="159"/>
      <c r="N611" s="159"/>
      <c r="O611" s="185" t="str">
        <f t="shared" si="31"/>
        <v>-</v>
      </c>
      <c r="P611" s="215" t="str">
        <f t="shared" si="32"/>
        <v>-</v>
      </c>
      <c r="Q611" s="215" cm="1">
        <f t="array" ref="Q611">IF(P611="-",0,P611/(1+'General inputs'!$H$32)^IFERROR(INDEX('MP Calculations'!$C$40:$C$130,MATCH(F611,'MP Calculations'!$D$40:$D$130,0),0),-1))</f>
        <v>0</v>
      </c>
    </row>
    <row r="612" spans="3:17" x14ac:dyDescent="0.2">
      <c r="C612" s="159"/>
      <c r="D612" s="165"/>
      <c r="E612" s="161"/>
      <c r="F612" s="172" t="str">
        <f t="shared" si="30"/>
        <v>-</v>
      </c>
      <c r="G612" s="68"/>
      <c r="H612" s="167"/>
      <c r="I612" s="173"/>
      <c r="J612" s="168" t="str">
        <f>IFERROR(MIN('MP Calculations'!$E$30/I612,1),"-")</f>
        <v>-</v>
      </c>
      <c r="K612" s="12"/>
      <c r="L612" s="159"/>
      <c r="M612" s="159"/>
      <c r="N612" s="159"/>
      <c r="O612" s="185" t="str">
        <f t="shared" si="31"/>
        <v>-</v>
      </c>
      <c r="P612" s="215" t="str">
        <f t="shared" si="32"/>
        <v>-</v>
      </c>
      <c r="Q612" s="215" cm="1">
        <f t="array" ref="Q612">IF(P612="-",0,P612/(1+'General inputs'!$H$32)^IFERROR(INDEX('MP Calculations'!$C$40:$C$130,MATCH(F612,'MP Calculations'!$D$40:$D$130,0),0),-1))</f>
        <v>0</v>
      </c>
    </row>
    <row r="613" spans="3:17" x14ac:dyDescent="0.2">
      <c r="C613" s="159"/>
      <c r="D613" s="165"/>
      <c r="E613" s="161"/>
      <c r="F613" s="172" t="str">
        <f t="shared" si="30"/>
        <v>-</v>
      </c>
      <c r="G613" s="68"/>
      <c r="H613" s="167"/>
      <c r="I613" s="173"/>
      <c r="J613" s="168" t="str">
        <f>IFERROR(MIN('MP Calculations'!$E$30/I613,1),"-")</f>
        <v>-</v>
      </c>
      <c r="K613" s="12"/>
      <c r="L613" s="159"/>
      <c r="M613" s="159"/>
      <c r="N613" s="159"/>
      <c r="O613" s="185" t="str">
        <f t="shared" si="31"/>
        <v>-</v>
      </c>
      <c r="P613" s="215" t="str">
        <f t="shared" si="32"/>
        <v>-</v>
      </c>
      <c r="Q613" s="215" cm="1">
        <f t="array" ref="Q613">IF(P613="-",0,P613/(1+'General inputs'!$H$32)^IFERROR(INDEX('MP Calculations'!$C$40:$C$130,MATCH(F613,'MP Calculations'!$D$40:$D$130,0),0),-1))</f>
        <v>0</v>
      </c>
    </row>
    <row r="614" spans="3:17" x14ac:dyDescent="0.2">
      <c r="C614" s="159"/>
      <c r="D614" s="165"/>
      <c r="E614" s="161"/>
      <c r="F614" s="172" t="str">
        <f t="shared" si="30"/>
        <v>-</v>
      </c>
      <c r="G614" s="68"/>
      <c r="H614" s="167"/>
      <c r="I614" s="173"/>
      <c r="J614" s="168" t="str">
        <f>IFERROR(MIN('MP Calculations'!$E$30/I614,1),"-")</f>
        <v>-</v>
      </c>
      <c r="K614" s="12"/>
      <c r="L614" s="159"/>
      <c r="M614" s="159"/>
      <c r="N614" s="159"/>
      <c r="O614" s="185" t="str">
        <f t="shared" si="31"/>
        <v>-</v>
      </c>
      <c r="P614" s="215" t="str">
        <f t="shared" si="32"/>
        <v>-</v>
      </c>
      <c r="Q614" s="215" cm="1">
        <f t="array" ref="Q614">IF(P614="-",0,P614/(1+'General inputs'!$H$32)^IFERROR(INDEX('MP Calculations'!$C$40:$C$130,MATCH(F614,'MP Calculations'!$D$40:$D$130,0),0),-1))</f>
        <v>0</v>
      </c>
    </row>
    <row r="615" spans="3:17" x14ac:dyDescent="0.2">
      <c r="C615" s="159"/>
      <c r="D615" s="165"/>
      <c r="E615" s="161"/>
      <c r="F615" s="172" t="str">
        <f t="shared" si="30"/>
        <v>-</v>
      </c>
      <c r="G615" s="68"/>
      <c r="H615" s="167"/>
      <c r="I615" s="173"/>
      <c r="J615" s="168" t="str">
        <f>IFERROR(MIN('MP Calculations'!$E$30/I615,1),"-")</f>
        <v>-</v>
      </c>
      <c r="K615" s="12"/>
      <c r="L615" s="159"/>
      <c r="M615" s="159"/>
      <c r="N615" s="159"/>
      <c r="O615" s="185" t="str">
        <f t="shared" si="31"/>
        <v>-</v>
      </c>
      <c r="P615" s="215" t="str">
        <f t="shared" si="32"/>
        <v>-</v>
      </c>
      <c r="Q615" s="215" cm="1">
        <f t="array" ref="Q615">IF(P615="-",0,P615/(1+'General inputs'!$H$32)^IFERROR(INDEX('MP Calculations'!$C$40:$C$130,MATCH(F615,'MP Calculations'!$D$40:$D$130,0),0),-1))</f>
        <v>0</v>
      </c>
    </row>
    <row r="616" spans="3:17" x14ac:dyDescent="0.2">
      <c r="C616" s="159"/>
      <c r="D616" s="165"/>
      <c r="E616" s="161"/>
      <c r="F616" s="172" t="str">
        <f t="shared" si="30"/>
        <v>-</v>
      </c>
      <c r="G616" s="68"/>
      <c r="H616" s="167"/>
      <c r="I616" s="173"/>
      <c r="J616" s="168" t="str">
        <f>IFERROR(MIN('MP Calculations'!$E$30/I616,1),"-")</f>
        <v>-</v>
      </c>
      <c r="K616" s="12"/>
      <c r="L616" s="159"/>
      <c r="M616" s="159"/>
      <c r="N616" s="159"/>
      <c r="O616" s="185" t="str">
        <f t="shared" si="31"/>
        <v>-</v>
      </c>
      <c r="P616" s="215" t="str">
        <f t="shared" si="32"/>
        <v>-</v>
      </c>
      <c r="Q616" s="215" cm="1">
        <f t="array" ref="Q616">IF(P616="-",0,P616/(1+'General inputs'!$H$32)^IFERROR(INDEX('MP Calculations'!$C$40:$C$130,MATCH(F616,'MP Calculations'!$D$40:$D$130,0),0),-1))</f>
        <v>0</v>
      </c>
    </row>
    <row r="617" spans="3:17" x14ac:dyDescent="0.2">
      <c r="C617" s="159"/>
      <c r="D617" s="165"/>
      <c r="E617" s="161"/>
      <c r="F617" s="172" t="str">
        <f t="shared" si="30"/>
        <v>-</v>
      </c>
      <c r="G617" s="68"/>
      <c r="H617" s="167"/>
      <c r="I617" s="173"/>
      <c r="J617" s="168" t="str">
        <f>IFERROR(MIN('MP Calculations'!$E$30/I617,1),"-")</f>
        <v>-</v>
      </c>
      <c r="K617" s="12"/>
      <c r="L617" s="159"/>
      <c r="M617" s="159"/>
      <c r="N617" s="159"/>
      <c r="O617" s="185" t="str">
        <f t="shared" si="31"/>
        <v>-</v>
      </c>
      <c r="P617" s="215" t="str">
        <f t="shared" si="32"/>
        <v>-</v>
      </c>
      <c r="Q617" s="215" cm="1">
        <f t="array" ref="Q617">IF(P617="-",0,P617/(1+'General inputs'!$H$32)^IFERROR(INDEX('MP Calculations'!$C$40:$C$130,MATCH(F617,'MP Calculations'!$D$40:$D$130,0),0),-1))</f>
        <v>0</v>
      </c>
    </row>
    <row r="618" spans="3:17" x14ac:dyDescent="0.2">
      <c r="C618" s="159"/>
      <c r="D618" s="165"/>
      <c r="E618" s="161"/>
      <c r="F618" s="172" t="str">
        <f t="shared" si="30"/>
        <v>-</v>
      </c>
      <c r="G618" s="68"/>
      <c r="H618" s="167"/>
      <c r="I618" s="173"/>
      <c r="J618" s="168" t="str">
        <f>IFERROR(MIN('MP Calculations'!$E$30/I618,1),"-")</f>
        <v>-</v>
      </c>
      <c r="K618" s="12"/>
      <c r="L618" s="159"/>
      <c r="M618" s="159"/>
      <c r="N618" s="159"/>
      <c r="O618" s="185" t="str">
        <f t="shared" si="31"/>
        <v>-</v>
      </c>
      <c r="P618" s="215" t="str">
        <f t="shared" si="32"/>
        <v>-</v>
      </c>
      <c r="Q618" s="215" cm="1">
        <f t="array" ref="Q618">IF(P618="-",0,P618/(1+'General inputs'!$H$32)^IFERROR(INDEX('MP Calculations'!$C$40:$C$130,MATCH(F618,'MP Calculations'!$D$40:$D$130,0),0),-1))</f>
        <v>0</v>
      </c>
    </row>
    <row r="619" spans="3:17" x14ac:dyDescent="0.2">
      <c r="C619" s="159"/>
      <c r="D619" s="165"/>
      <c r="E619" s="161"/>
      <c r="F619" s="172" t="str">
        <f t="shared" si="30"/>
        <v>-</v>
      </c>
      <c r="G619" s="68"/>
      <c r="H619" s="167"/>
      <c r="I619" s="173"/>
      <c r="J619" s="168" t="str">
        <f>IFERROR(MIN('MP Calculations'!$E$30/I619,1),"-")</f>
        <v>-</v>
      </c>
      <c r="K619" s="12"/>
      <c r="L619" s="159"/>
      <c r="M619" s="159"/>
      <c r="N619" s="159"/>
      <c r="O619" s="185" t="str">
        <f t="shared" si="31"/>
        <v>-</v>
      </c>
      <c r="P619" s="215" t="str">
        <f t="shared" si="32"/>
        <v>-</v>
      </c>
      <c r="Q619" s="215" cm="1">
        <f t="array" ref="Q619">IF(P619="-",0,P619/(1+'General inputs'!$H$32)^IFERROR(INDEX('MP Calculations'!$C$40:$C$130,MATCH(F619,'MP Calculations'!$D$40:$D$130,0),0),-1))</f>
        <v>0</v>
      </c>
    </row>
    <row r="620" spans="3:17" x14ac:dyDescent="0.2">
      <c r="C620" s="159"/>
      <c r="D620" s="165"/>
      <c r="E620" s="161"/>
      <c r="F620" s="172" t="str">
        <f t="shared" si="30"/>
        <v>-</v>
      </c>
      <c r="G620" s="68"/>
      <c r="H620" s="167"/>
      <c r="I620" s="173"/>
      <c r="J620" s="168" t="str">
        <f>IFERROR(MIN('MP Calculations'!$E$30/I620,1),"-")</f>
        <v>-</v>
      </c>
      <c r="K620" s="12"/>
      <c r="L620" s="159"/>
      <c r="M620" s="159"/>
      <c r="N620" s="159"/>
      <c r="O620" s="185" t="str">
        <f t="shared" si="31"/>
        <v>-</v>
      </c>
      <c r="P620" s="215" t="str">
        <f t="shared" si="32"/>
        <v>-</v>
      </c>
      <c r="Q620" s="215" cm="1">
        <f t="array" ref="Q620">IF(P620="-",0,P620/(1+'General inputs'!$H$32)^IFERROR(INDEX('MP Calculations'!$C$40:$C$130,MATCH(F620,'MP Calculations'!$D$40:$D$130,0),0),-1))</f>
        <v>0</v>
      </c>
    </row>
    <row r="621" spans="3:17" x14ac:dyDescent="0.2">
      <c r="C621" s="159"/>
      <c r="D621" s="165"/>
      <c r="E621" s="161"/>
      <c r="F621" s="172" t="str">
        <f t="shared" si="30"/>
        <v>-</v>
      </c>
      <c r="G621" s="68"/>
      <c r="H621" s="167"/>
      <c r="I621" s="173"/>
      <c r="J621" s="168" t="str">
        <f>IFERROR(MIN('MP Calculations'!$E$30/I621,1),"-")</f>
        <v>-</v>
      </c>
      <c r="K621" s="12"/>
      <c r="L621" s="159"/>
      <c r="M621" s="159"/>
      <c r="N621" s="159"/>
      <c r="O621" s="185" t="str">
        <f t="shared" si="31"/>
        <v>-</v>
      </c>
      <c r="P621" s="215" t="str">
        <f t="shared" si="32"/>
        <v>-</v>
      </c>
      <c r="Q621" s="215" cm="1">
        <f t="array" ref="Q621">IF(P621="-",0,P621/(1+'General inputs'!$H$32)^IFERROR(INDEX('MP Calculations'!$C$40:$C$130,MATCH(F621,'MP Calculations'!$D$40:$D$130,0),0),-1))</f>
        <v>0</v>
      </c>
    </row>
    <row r="622" spans="3:17" x14ac:dyDescent="0.2">
      <c r="C622" s="159"/>
      <c r="D622" s="165"/>
      <c r="E622" s="161"/>
      <c r="F622" s="172" t="str">
        <f t="shared" si="30"/>
        <v>-</v>
      </c>
      <c r="G622" s="68"/>
      <c r="H622" s="167"/>
      <c r="I622" s="173"/>
      <c r="J622" s="168" t="str">
        <f>IFERROR(MIN('MP Calculations'!$E$30/I622,1),"-")</f>
        <v>-</v>
      </c>
      <c r="K622" s="12"/>
      <c r="L622" s="159"/>
      <c r="M622" s="159"/>
      <c r="N622" s="159"/>
      <c r="O622" s="185" t="str">
        <f t="shared" si="31"/>
        <v>-</v>
      </c>
      <c r="P622" s="215" t="str">
        <f t="shared" si="32"/>
        <v>-</v>
      </c>
      <c r="Q622" s="215" cm="1">
        <f t="array" ref="Q622">IF(P622="-",0,P622/(1+'General inputs'!$H$32)^IFERROR(INDEX('MP Calculations'!$C$40:$C$130,MATCH(F622,'MP Calculations'!$D$40:$D$130,0),0),-1))</f>
        <v>0</v>
      </c>
    </row>
    <row r="623" spans="3:17" x14ac:dyDescent="0.2">
      <c r="C623" s="159"/>
      <c r="D623" s="165"/>
      <c r="E623" s="161"/>
      <c r="F623" s="172" t="str">
        <f t="shared" si="30"/>
        <v>-</v>
      </c>
      <c r="G623" s="68"/>
      <c r="H623" s="167"/>
      <c r="I623" s="173"/>
      <c r="J623" s="168" t="str">
        <f>IFERROR(MIN('MP Calculations'!$E$30/I623,1),"-")</f>
        <v>-</v>
      </c>
      <c r="K623" s="12"/>
      <c r="L623" s="159"/>
      <c r="M623" s="159"/>
      <c r="N623" s="159"/>
      <c r="O623" s="185" t="str">
        <f t="shared" si="31"/>
        <v>-</v>
      </c>
      <c r="P623" s="215" t="str">
        <f t="shared" si="32"/>
        <v>-</v>
      </c>
      <c r="Q623" s="215" cm="1">
        <f t="array" ref="Q623">IF(P623="-",0,P623/(1+'General inputs'!$H$32)^IFERROR(INDEX('MP Calculations'!$C$40:$C$130,MATCH(F623,'MP Calculations'!$D$40:$D$130,0),0),-1))</f>
        <v>0</v>
      </c>
    </row>
    <row r="624" spans="3:17" x14ac:dyDescent="0.2">
      <c r="C624" s="159"/>
      <c r="D624" s="165"/>
      <c r="E624" s="161"/>
      <c r="F624" s="172" t="str">
        <f t="shared" si="30"/>
        <v>-</v>
      </c>
      <c r="G624" s="68"/>
      <c r="H624" s="167"/>
      <c r="I624" s="173"/>
      <c r="J624" s="168" t="str">
        <f>IFERROR(MIN('MP Calculations'!$E$30/I624,1),"-")</f>
        <v>-</v>
      </c>
      <c r="K624" s="12"/>
      <c r="L624" s="159"/>
      <c r="M624" s="159"/>
      <c r="N624" s="159"/>
      <c r="O624" s="185" t="str">
        <f t="shared" si="31"/>
        <v>-</v>
      </c>
      <c r="P624" s="215" t="str">
        <f t="shared" si="32"/>
        <v>-</v>
      </c>
      <c r="Q624" s="215" cm="1">
        <f t="array" ref="Q624">IF(P624="-",0,P624/(1+'General inputs'!$H$32)^IFERROR(INDEX('MP Calculations'!$C$40:$C$130,MATCH(F624,'MP Calculations'!$D$40:$D$130,0),0),-1))</f>
        <v>0</v>
      </c>
    </row>
    <row r="625" spans="3:17" x14ac:dyDescent="0.2">
      <c r="C625" s="159"/>
      <c r="D625" s="165"/>
      <c r="E625" s="161"/>
      <c r="F625" s="172" t="str">
        <f t="shared" si="30"/>
        <v>-</v>
      </c>
      <c r="G625" s="68"/>
      <c r="H625" s="167"/>
      <c r="I625" s="173"/>
      <c r="J625" s="168" t="str">
        <f>IFERROR(MIN('MP Calculations'!$E$30/I625,1),"-")</f>
        <v>-</v>
      </c>
      <c r="K625" s="12"/>
      <c r="L625" s="159"/>
      <c r="M625" s="159"/>
      <c r="N625" s="159"/>
      <c r="O625" s="185" t="str">
        <f t="shared" si="31"/>
        <v>-</v>
      </c>
      <c r="P625" s="215" t="str">
        <f t="shared" si="32"/>
        <v>-</v>
      </c>
      <c r="Q625" s="215" cm="1">
        <f t="array" ref="Q625">IF(P625="-",0,P625/(1+'General inputs'!$H$32)^IFERROR(INDEX('MP Calculations'!$C$40:$C$130,MATCH(F625,'MP Calculations'!$D$40:$D$130,0),0),-1))</f>
        <v>0</v>
      </c>
    </row>
    <row r="626" spans="3:17" x14ac:dyDescent="0.2">
      <c r="C626" s="159"/>
      <c r="D626" s="165"/>
      <c r="E626" s="161"/>
      <c r="F626" s="172" t="str">
        <f t="shared" si="30"/>
        <v>-</v>
      </c>
      <c r="G626" s="68"/>
      <c r="H626" s="167"/>
      <c r="I626" s="173"/>
      <c r="J626" s="168" t="str">
        <f>IFERROR(MIN('MP Calculations'!$E$30/I626,1),"-")</f>
        <v>-</v>
      </c>
      <c r="K626" s="12"/>
      <c r="L626" s="159"/>
      <c r="M626" s="159"/>
      <c r="N626" s="159"/>
      <c r="O626" s="185" t="str">
        <f t="shared" si="31"/>
        <v>-</v>
      </c>
      <c r="P626" s="215" t="str">
        <f t="shared" si="32"/>
        <v>-</v>
      </c>
      <c r="Q626" s="215" cm="1">
        <f t="array" ref="Q626">IF(P626="-",0,P626/(1+'General inputs'!$H$32)^IFERROR(INDEX('MP Calculations'!$C$40:$C$130,MATCH(F626,'MP Calculations'!$D$40:$D$130,0),0),-1))</f>
        <v>0</v>
      </c>
    </row>
    <row r="627" spans="3:17" x14ac:dyDescent="0.2">
      <c r="C627" s="159"/>
      <c r="D627" s="165"/>
      <c r="E627" s="161"/>
      <c r="F627" s="172" t="str">
        <f t="shared" si="30"/>
        <v>-</v>
      </c>
      <c r="G627" s="68"/>
      <c r="H627" s="167"/>
      <c r="I627" s="173"/>
      <c r="J627" s="168" t="str">
        <f>IFERROR(MIN('MP Calculations'!$E$30/I627,1),"-")</f>
        <v>-</v>
      </c>
      <c r="K627" s="12"/>
      <c r="L627" s="159"/>
      <c r="M627" s="159"/>
      <c r="N627" s="159"/>
      <c r="O627" s="185" t="str">
        <f t="shared" si="31"/>
        <v>-</v>
      </c>
      <c r="P627" s="215" t="str">
        <f t="shared" si="32"/>
        <v>-</v>
      </c>
      <c r="Q627" s="215" cm="1">
        <f t="array" ref="Q627">IF(P627="-",0,P627/(1+'General inputs'!$H$32)^IFERROR(INDEX('MP Calculations'!$C$40:$C$130,MATCH(F627,'MP Calculations'!$D$40:$D$130,0),0),-1))</f>
        <v>0</v>
      </c>
    </row>
    <row r="628" spans="3:17" x14ac:dyDescent="0.2">
      <c r="C628" s="159"/>
      <c r="D628" s="165"/>
      <c r="E628" s="161"/>
      <c r="F628" s="172" t="str">
        <f t="shared" si="30"/>
        <v>-</v>
      </c>
      <c r="G628" s="68"/>
      <c r="H628" s="167"/>
      <c r="I628" s="173"/>
      <c r="J628" s="168" t="str">
        <f>IFERROR(MIN('MP Calculations'!$E$30/I628,1),"-")</f>
        <v>-</v>
      </c>
      <c r="K628" s="12"/>
      <c r="L628" s="159"/>
      <c r="M628" s="159"/>
      <c r="N628" s="159"/>
      <c r="O628" s="185" t="str">
        <f t="shared" si="31"/>
        <v>-</v>
      </c>
      <c r="P628" s="215" t="str">
        <f t="shared" si="32"/>
        <v>-</v>
      </c>
      <c r="Q628" s="215" cm="1">
        <f t="array" ref="Q628">IF(P628="-",0,P628/(1+'General inputs'!$H$32)^IFERROR(INDEX('MP Calculations'!$C$40:$C$130,MATCH(F628,'MP Calculations'!$D$40:$D$130,0),0),-1))</f>
        <v>0</v>
      </c>
    </row>
    <row r="629" spans="3:17" x14ac:dyDescent="0.2">
      <c r="C629" s="159"/>
      <c r="D629" s="165"/>
      <c r="E629" s="161"/>
      <c r="F629" s="172" t="str">
        <f t="shared" si="30"/>
        <v>-</v>
      </c>
      <c r="G629" s="68"/>
      <c r="H629" s="167"/>
      <c r="I629" s="173"/>
      <c r="J629" s="168" t="str">
        <f>IFERROR(MIN('MP Calculations'!$E$30/I629,1),"-")</f>
        <v>-</v>
      </c>
      <c r="K629" s="12"/>
      <c r="L629" s="159"/>
      <c r="M629" s="159"/>
      <c r="N629" s="159"/>
      <c r="O629" s="185" t="str">
        <f t="shared" si="31"/>
        <v>-</v>
      </c>
      <c r="P629" s="215" t="str">
        <f t="shared" si="32"/>
        <v>-</v>
      </c>
      <c r="Q629" s="215" cm="1">
        <f t="array" ref="Q629">IF(P629="-",0,P629/(1+'General inputs'!$H$32)^IFERROR(INDEX('MP Calculations'!$C$40:$C$130,MATCH(F629,'MP Calculations'!$D$40:$D$130,0),0),-1))</f>
        <v>0</v>
      </c>
    </row>
    <row r="630" spans="3:17" x14ac:dyDescent="0.2">
      <c r="C630" s="159"/>
      <c r="D630" s="165"/>
      <c r="E630" s="161"/>
      <c r="F630" s="172" t="str">
        <f t="shared" si="30"/>
        <v>-</v>
      </c>
      <c r="G630" s="68"/>
      <c r="H630" s="167"/>
      <c r="I630" s="173"/>
      <c r="J630" s="168" t="str">
        <f>IFERROR(MIN('MP Calculations'!$E$30/I630,1),"-")</f>
        <v>-</v>
      </c>
      <c r="K630" s="12"/>
      <c r="L630" s="159"/>
      <c r="M630" s="159"/>
      <c r="N630" s="159"/>
      <c r="O630" s="185" t="str">
        <f t="shared" si="31"/>
        <v>-</v>
      </c>
      <c r="P630" s="215" t="str">
        <f t="shared" si="32"/>
        <v>-</v>
      </c>
      <c r="Q630" s="215" cm="1">
        <f t="array" ref="Q630">IF(P630="-",0,P630/(1+'General inputs'!$H$32)^IFERROR(INDEX('MP Calculations'!$C$40:$C$130,MATCH(F630,'MP Calculations'!$D$40:$D$130,0),0),-1))</f>
        <v>0</v>
      </c>
    </row>
    <row r="631" spans="3:17" x14ac:dyDescent="0.2">
      <c r="C631" s="159"/>
      <c r="D631" s="165"/>
      <c r="E631" s="161"/>
      <c r="F631" s="172" t="str">
        <f t="shared" si="30"/>
        <v>-</v>
      </c>
      <c r="G631" s="68"/>
      <c r="H631" s="167"/>
      <c r="I631" s="173"/>
      <c r="J631" s="168" t="str">
        <f>IFERROR(MIN('MP Calculations'!$E$30/I631,1),"-")</f>
        <v>-</v>
      </c>
      <c r="K631" s="12"/>
      <c r="L631" s="159"/>
      <c r="M631" s="159"/>
      <c r="N631" s="159"/>
      <c r="O631" s="185" t="str">
        <f t="shared" si="31"/>
        <v>-</v>
      </c>
      <c r="P631" s="215" t="str">
        <f t="shared" si="32"/>
        <v>-</v>
      </c>
      <c r="Q631" s="215" cm="1">
        <f t="array" ref="Q631">IF(P631="-",0,P631/(1+'General inputs'!$H$32)^IFERROR(INDEX('MP Calculations'!$C$40:$C$130,MATCH(F631,'MP Calculations'!$D$40:$D$130,0),0),-1))</f>
        <v>0</v>
      </c>
    </row>
    <row r="632" spans="3:17" x14ac:dyDescent="0.2">
      <c r="C632" s="159"/>
      <c r="D632" s="165"/>
      <c r="E632" s="161"/>
      <c r="F632" s="172" t="str">
        <f t="shared" si="30"/>
        <v>-</v>
      </c>
      <c r="G632" s="68"/>
      <c r="H632" s="167"/>
      <c r="I632" s="173"/>
      <c r="J632" s="168" t="str">
        <f>IFERROR(MIN('MP Calculations'!$E$30/I632,1),"-")</f>
        <v>-</v>
      </c>
      <c r="K632" s="12"/>
      <c r="L632" s="159"/>
      <c r="M632" s="159"/>
      <c r="N632" s="159"/>
      <c r="O632" s="185" t="str">
        <f t="shared" si="31"/>
        <v>-</v>
      </c>
      <c r="P632" s="215" t="str">
        <f t="shared" si="32"/>
        <v>-</v>
      </c>
      <c r="Q632" s="215" cm="1">
        <f t="array" ref="Q632">IF(P632="-",0,P632/(1+'General inputs'!$H$32)^IFERROR(INDEX('MP Calculations'!$C$40:$C$130,MATCH(F632,'MP Calculations'!$D$40:$D$130,0),0),-1))</f>
        <v>0</v>
      </c>
    </row>
    <row r="633" spans="3:17" x14ac:dyDescent="0.2">
      <c r="C633" s="159"/>
      <c r="D633" s="165"/>
      <c r="E633" s="161"/>
      <c r="F633" s="172" t="str">
        <f t="shared" si="30"/>
        <v>-</v>
      </c>
      <c r="G633" s="68"/>
      <c r="H633" s="167"/>
      <c r="I633" s="173"/>
      <c r="J633" s="168" t="str">
        <f>IFERROR(MIN('MP Calculations'!$E$30/I633,1),"-")</f>
        <v>-</v>
      </c>
      <c r="K633" s="12"/>
      <c r="L633" s="159"/>
      <c r="M633" s="159"/>
      <c r="N633" s="159"/>
      <c r="O633" s="185" t="str">
        <f t="shared" si="31"/>
        <v>-</v>
      </c>
      <c r="P633" s="215" t="str">
        <f t="shared" si="32"/>
        <v>-</v>
      </c>
      <c r="Q633" s="215" cm="1">
        <f t="array" ref="Q633">IF(P633="-",0,P633/(1+'General inputs'!$H$32)^IFERROR(INDEX('MP Calculations'!$C$40:$C$130,MATCH(F633,'MP Calculations'!$D$40:$D$130,0),0),-1))</f>
        <v>0</v>
      </c>
    </row>
    <row r="634" spans="3:17" x14ac:dyDescent="0.2">
      <c r="C634" s="159"/>
      <c r="D634" s="165"/>
      <c r="E634" s="161"/>
      <c r="F634" s="172" t="str">
        <f t="shared" si="30"/>
        <v>-</v>
      </c>
      <c r="G634" s="68"/>
      <c r="H634" s="167"/>
      <c r="I634" s="173"/>
      <c r="J634" s="168" t="str">
        <f>IFERROR(MIN('MP Calculations'!$E$30/I634,1),"-")</f>
        <v>-</v>
      </c>
      <c r="K634" s="12"/>
      <c r="L634" s="159"/>
      <c r="M634" s="159"/>
      <c r="N634" s="159"/>
      <c r="O634" s="185" t="str">
        <f t="shared" si="31"/>
        <v>-</v>
      </c>
      <c r="P634" s="215" t="str">
        <f t="shared" si="32"/>
        <v>-</v>
      </c>
      <c r="Q634" s="215" cm="1">
        <f t="array" ref="Q634">IF(P634="-",0,P634/(1+'General inputs'!$H$32)^IFERROR(INDEX('MP Calculations'!$C$40:$C$130,MATCH(F634,'MP Calculations'!$D$40:$D$130,0),0),-1))</f>
        <v>0</v>
      </c>
    </row>
    <row r="635" spans="3:17" x14ac:dyDescent="0.2">
      <c r="C635" s="159"/>
      <c r="D635" s="165"/>
      <c r="E635" s="161"/>
      <c r="F635" s="172" t="str">
        <f t="shared" si="30"/>
        <v>-</v>
      </c>
      <c r="G635" s="68"/>
      <c r="H635" s="167"/>
      <c r="I635" s="173"/>
      <c r="J635" s="168" t="str">
        <f>IFERROR(MIN('MP Calculations'!$E$30/I635,1),"-")</f>
        <v>-</v>
      </c>
      <c r="K635" s="12"/>
      <c r="L635" s="159"/>
      <c r="M635" s="159"/>
      <c r="N635" s="159"/>
      <c r="O635" s="185" t="str">
        <f t="shared" si="31"/>
        <v>-</v>
      </c>
      <c r="P635" s="215" t="str">
        <f t="shared" si="32"/>
        <v>-</v>
      </c>
      <c r="Q635" s="215" cm="1">
        <f t="array" ref="Q635">IF(P635="-",0,P635/(1+'General inputs'!$H$32)^IFERROR(INDEX('MP Calculations'!$C$40:$C$130,MATCH(F635,'MP Calculations'!$D$40:$D$130,0),0),-1))</f>
        <v>0</v>
      </c>
    </row>
    <row r="636" spans="3:17" x14ac:dyDescent="0.2">
      <c r="C636" s="159"/>
      <c r="D636" s="165"/>
      <c r="E636" s="161"/>
      <c r="F636" s="172" t="str">
        <f t="shared" si="30"/>
        <v>-</v>
      </c>
      <c r="G636" s="68"/>
      <c r="H636" s="167"/>
      <c r="I636" s="173"/>
      <c r="J636" s="168" t="str">
        <f>IFERROR(MIN('MP Calculations'!$E$30/I636,1),"-")</f>
        <v>-</v>
      </c>
      <c r="K636" s="12"/>
      <c r="L636" s="159"/>
      <c r="M636" s="159"/>
      <c r="N636" s="159"/>
      <c r="O636" s="185" t="str">
        <f t="shared" si="31"/>
        <v>-</v>
      </c>
      <c r="P636" s="215" t="str">
        <f t="shared" si="32"/>
        <v>-</v>
      </c>
      <c r="Q636" s="215" cm="1">
        <f t="array" ref="Q636">IF(P636="-",0,P636/(1+'General inputs'!$H$32)^IFERROR(INDEX('MP Calculations'!$C$40:$C$130,MATCH(F636,'MP Calculations'!$D$40:$D$130,0),0),-1))</f>
        <v>0</v>
      </c>
    </row>
    <row r="637" spans="3:17" x14ac:dyDescent="0.2">
      <c r="C637" s="159"/>
      <c r="D637" s="165"/>
      <c r="E637" s="161"/>
      <c r="F637" s="172" t="str">
        <f t="shared" si="30"/>
        <v>-</v>
      </c>
      <c r="G637" s="68"/>
      <c r="H637" s="167"/>
      <c r="I637" s="173"/>
      <c r="J637" s="168" t="str">
        <f>IFERROR(MIN('MP Calculations'!$E$30/I637,1),"-")</f>
        <v>-</v>
      </c>
      <c r="K637" s="12"/>
      <c r="L637" s="159"/>
      <c r="M637" s="159"/>
      <c r="N637" s="159"/>
      <c r="O637" s="185" t="str">
        <f t="shared" si="31"/>
        <v>-</v>
      </c>
      <c r="P637" s="215" t="str">
        <f t="shared" si="32"/>
        <v>-</v>
      </c>
      <c r="Q637" s="215" cm="1">
        <f t="array" ref="Q637">IF(P637="-",0,P637/(1+'General inputs'!$H$32)^IFERROR(INDEX('MP Calculations'!$C$40:$C$130,MATCH(F637,'MP Calculations'!$D$40:$D$130,0),0),-1))</f>
        <v>0</v>
      </c>
    </row>
    <row r="638" spans="3:17" x14ac:dyDescent="0.2">
      <c r="C638" s="159"/>
      <c r="D638" s="165"/>
      <c r="E638" s="161"/>
      <c r="F638" s="172" t="str">
        <f t="shared" si="30"/>
        <v>-</v>
      </c>
      <c r="G638" s="68"/>
      <c r="H638" s="167"/>
      <c r="I638" s="173"/>
      <c r="J638" s="168" t="str">
        <f>IFERROR(MIN('MP Calculations'!$E$30/I638,1),"-")</f>
        <v>-</v>
      </c>
      <c r="K638" s="12"/>
      <c r="L638" s="159"/>
      <c r="M638" s="159"/>
      <c r="N638" s="159"/>
      <c r="O638" s="185" t="str">
        <f t="shared" si="31"/>
        <v>-</v>
      </c>
      <c r="P638" s="215" t="str">
        <f t="shared" si="32"/>
        <v>-</v>
      </c>
      <c r="Q638" s="215" cm="1">
        <f t="array" ref="Q638">IF(P638="-",0,P638/(1+'General inputs'!$H$32)^IFERROR(INDEX('MP Calculations'!$C$40:$C$130,MATCH(F638,'MP Calculations'!$D$40:$D$130,0),0),-1))</f>
        <v>0</v>
      </c>
    </row>
    <row r="639" spans="3:17" x14ac:dyDescent="0.2">
      <c r="C639" s="159"/>
      <c r="D639" s="165"/>
      <c r="E639" s="161"/>
      <c r="F639" s="172" t="str">
        <f t="shared" si="30"/>
        <v>-</v>
      </c>
      <c r="G639" s="68"/>
      <c r="H639" s="167"/>
      <c r="I639" s="173"/>
      <c r="J639" s="168" t="str">
        <f>IFERROR(MIN('MP Calculations'!$E$30/I639,1),"-")</f>
        <v>-</v>
      </c>
      <c r="K639" s="12"/>
      <c r="L639" s="159"/>
      <c r="M639" s="159"/>
      <c r="N639" s="159"/>
      <c r="O639" s="185" t="str">
        <f t="shared" si="31"/>
        <v>-</v>
      </c>
      <c r="P639" s="215" t="str">
        <f t="shared" si="32"/>
        <v>-</v>
      </c>
      <c r="Q639" s="215" cm="1">
        <f t="array" ref="Q639">IF(P639="-",0,P639/(1+'General inputs'!$H$32)^IFERROR(INDEX('MP Calculations'!$C$40:$C$130,MATCH(F639,'MP Calculations'!$D$40:$D$130,0),0),-1))</f>
        <v>0</v>
      </c>
    </row>
    <row r="640" spans="3:17" x14ac:dyDescent="0.2">
      <c r="C640" s="159"/>
      <c r="D640" s="165"/>
      <c r="E640" s="161"/>
      <c r="F640" s="172" t="str">
        <f t="shared" si="30"/>
        <v>-</v>
      </c>
      <c r="G640" s="68"/>
      <c r="H640" s="167"/>
      <c r="I640" s="173"/>
      <c r="J640" s="168" t="str">
        <f>IFERROR(MIN('MP Calculations'!$E$30/I640,1),"-")</f>
        <v>-</v>
      </c>
      <c r="K640" s="12"/>
      <c r="L640" s="159"/>
      <c r="M640" s="159"/>
      <c r="N640" s="159"/>
      <c r="O640" s="185" t="str">
        <f t="shared" si="31"/>
        <v>-</v>
      </c>
      <c r="P640" s="215" t="str">
        <f t="shared" si="32"/>
        <v>-</v>
      </c>
      <c r="Q640" s="215" cm="1">
        <f t="array" ref="Q640">IF(P640="-",0,P640/(1+'General inputs'!$H$32)^IFERROR(INDEX('MP Calculations'!$C$40:$C$130,MATCH(F640,'MP Calculations'!$D$40:$D$130,0),0),-1))</f>
        <v>0</v>
      </c>
    </row>
    <row r="641" spans="3:17" x14ac:dyDescent="0.2">
      <c r="C641" s="159"/>
      <c r="D641" s="165"/>
      <c r="E641" s="161"/>
      <c r="F641" s="172" t="str">
        <f t="shared" si="30"/>
        <v>-</v>
      </c>
      <c r="G641" s="68"/>
      <c r="H641" s="167"/>
      <c r="I641" s="173"/>
      <c r="J641" s="168" t="str">
        <f>IFERROR(MIN('MP Calculations'!$E$30/I641,1),"-")</f>
        <v>-</v>
      </c>
      <c r="K641" s="12"/>
      <c r="L641" s="159"/>
      <c r="M641" s="159"/>
      <c r="N641" s="159"/>
      <c r="O641" s="185" t="str">
        <f t="shared" si="31"/>
        <v>-</v>
      </c>
      <c r="P641" s="215" t="str">
        <f t="shared" si="32"/>
        <v>-</v>
      </c>
      <c r="Q641" s="215" cm="1">
        <f t="array" ref="Q641">IF(P641="-",0,P641/(1+'General inputs'!$H$32)^IFERROR(INDEX('MP Calculations'!$C$40:$C$130,MATCH(F641,'MP Calculations'!$D$40:$D$130,0),0),-1))</f>
        <v>0</v>
      </c>
    </row>
    <row r="642" spans="3:17" x14ac:dyDescent="0.2">
      <c r="C642" s="159"/>
      <c r="D642" s="165"/>
      <c r="E642" s="161"/>
      <c r="F642" s="172" t="str">
        <f t="shared" si="30"/>
        <v>-</v>
      </c>
      <c r="G642" s="68"/>
      <c r="H642" s="167"/>
      <c r="I642" s="173"/>
      <c r="J642" s="168" t="str">
        <f>IFERROR(MIN('MP Calculations'!$E$30/I642,1),"-")</f>
        <v>-</v>
      </c>
      <c r="K642" s="12"/>
      <c r="L642" s="159"/>
      <c r="M642" s="159"/>
      <c r="N642" s="159"/>
      <c r="O642" s="185" t="str">
        <f t="shared" si="31"/>
        <v>-</v>
      </c>
      <c r="P642" s="215" t="str">
        <f t="shared" si="32"/>
        <v>-</v>
      </c>
      <c r="Q642" s="215" cm="1">
        <f t="array" ref="Q642">IF(P642="-",0,P642/(1+'General inputs'!$H$32)^IFERROR(INDEX('MP Calculations'!$C$40:$C$130,MATCH(F642,'MP Calculations'!$D$40:$D$130,0),0),-1))</f>
        <v>0</v>
      </c>
    </row>
    <row r="643" spans="3:17" x14ac:dyDescent="0.2">
      <c r="C643" s="159"/>
      <c r="D643" s="165"/>
      <c r="E643" s="161"/>
      <c r="F643" s="172" t="str">
        <f t="shared" si="30"/>
        <v>-</v>
      </c>
      <c r="G643" s="68"/>
      <c r="H643" s="167"/>
      <c r="I643" s="173"/>
      <c r="J643" s="168" t="str">
        <f>IFERROR(MIN('MP Calculations'!$E$30/I643,1),"-")</f>
        <v>-</v>
      </c>
      <c r="K643" s="12"/>
      <c r="L643" s="159"/>
      <c r="M643" s="159"/>
      <c r="N643" s="159"/>
      <c r="O643" s="185" t="str">
        <f t="shared" si="31"/>
        <v>-</v>
      </c>
      <c r="P643" s="215" t="str">
        <f t="shared" si="32"/>
        <v>-</v>
      </c>
      <c r="Q643" s="215" cm="1">
        <f t="array" ref="Q643">IF(P643="-",0,P643/(1+'General inputs'!$H$32)^IFERROR(INDEX('MP Calculations'!$C$40:$C$130,MATCH(F643,'MP Calculations'!$D$40:$D$130,0),0),-1))</f>
        <v>0</v>
      </c>
    </row>
    <row r="644" spans="3:17" x14ac:dyDescent="0.2">
      <c r="C644" s="159"/>
      <c r="D644" s="165"/>
      <c r="E644" s="161"/>
      <c r="F644" s="172" t="str">
        <f t="shared" si="30"/>
        <v>-</v>
      </c>
      <c r="G644" s="68"/>
      <c r="H644" s="167"/>
      <c r="I644" s="173"/>
      <c r="J644" s="168" t="str">
        <f>IFERROR(MIN('MP Calculations'!$E$30/I644,1),"-")</f>
        <v>-</v>
      </c>
      <c r="K644" s="12"/>
      <c r="L644" s="159"/>
      <c r="M644" s="159"/>
      <c r="N644" s="159"/>
      <c r="O644" s="185" t="str">
        <f t="shared" si="31"/>
        <v>-</v>
      </c>
      <c r="P644" s="215" t="str">
        <f t="shared" si="32"/>
        <v>-</v>
      </c>
      <c r="Q644" s="215" cm="1">
        <f t="array" ref="Q644">IF(P644="-",0,P644/(1+'General inputs'!$H$32)^IFERROR(INDEX('MP Calculations'!$C$40:$C$130,MATCH(F644,'MP Calculations'!$D$40:$D$130,0),0),-1))</f>
        <v>0</v>
      </c>
    </row>
    <row r="645" spans="3:17" x14ac:dyDescent="0.2">
      <c r="C645" s="159"/>
      <c r="D645" s="165"/>
      <c r="E645" s="161"/>
      <c r="F645" s="172" t="str">
        <f t="shared" si="30"/>
        <v>-</v>
      </c>
      <c r="G645" s="68"/>
      <c r="H645" s="167"/>
      <c r="I645" s="173"/>
      <c r="J645" s="168" t="str">
        <f>IFERROR(MIN('MP Calculations'!$E$30/I645,1),"-")</f>
        <v>-</v>
      </c>
      <c r="K645" s="12"/>
      <c r="L645" s="159"/>
      <c r="M645" s="159"/>
      <c r="N645" s="159"/>
      <c r="O645" s="185" t="str">
        <f t="shared" si="31"/>
        <v>-</v>
      </c>
      <c r="P645" s="215" t="str">
        <f t="shared" si="32"/>
        <v>-</v>
      </c>
      <c r="Q645" s="215" cm="1">
        <f t="array" ref="Q645">IF(P645="-",0,P645/(1+'General inputs'!$H$32)^IFERROR(INDEX('MP Calculations'!$C$40:$C$130,MATCH(F645,'MP Calculations'!$D$40:$D$130,0),0),-1))</f>
        <v>0</v>
      </c>
    </row>
    <row r="646" spans="3:17" x14ac:dyDescent="0.2">
      <c r="C646" s="159"/>
      <c r="D646" s="165"/>
      <c r="E646" s="161"/>
      <c r="F646" s="172" t="str">
        <f t="shared" si="30"/>
        <v>-</v>
      </c>
      <c r="G646" s="68"/>
      <c r="H646" s="167"/>
      <c r="I646" s="173"/>
      <c r="J646" s="168" t="str">
        <f>IFERROR(MIN('MP Calculations'!$E$30/I646,1),"-")</f>
        <v>-</v>
      </c>
      <c r="K646" s="12"/>
      <c r="L646" s="159"/>
      <c r="M646" s="159"/>
      <c r="N646" s="159"/>
      <c r="O646" s="185" t="str">
        <f t="shared" si="31"/>
        <v>-</v>
      </c>
      <c r="P646" s="215" t="str">
        <f t="shared" si="32"/>
        <v>-</v>
      </c>
      <c r="Q646" s="215" cm="1">
        <f t="array" ref="Q646">IF(P646="-",0,P646/(1+'General inputs'!$H$32)^IFERROR(INDEX('MP Calculations'!$C$40:$C$130,MATCH(F646,'MP Calculations'!$D$40:$D$130,0),0),-1))</f>
        <v>0</v>
      </c>
    </row>
    <row r="647" spans="3:17" x14ac:dyDescent="0.2">
      <c r="C647" s="159"/>
      <c r="D647" s="165"/>
      <c r="E647" s="161"/>
      <c r="F647" s="172" t="str">
        <f t="shared" si="30"/>
        <v>-</v>
      </c>
      <c r="G647" s="68"/>
      <c r="H647" s="167"/>
      <c r="I647" s="173"/>
      <c r="J647" s="168" t="str">
        <f>IFERROR(MIN('MP Calculations'!$E$30/I647,1),"-")</f>
        <v>-</v>
      </c>
      <c r="K647" s="12"/>
      <c r="L647" s="159"/>
      <c r="M647" s="159"/>
      <c r="N647" s="159"/>
      <c r="O647" s="185" t="str">
        <f t="shared" si="31"/>
        <v>-</v>
      </c>
      <c r="P647" s="215" t="str">
        <f t="shared" si="32"/>
        <v>-</v>
      </c>
      <c r="Q647" s="215" cm="1">
        <f t="array" ref="Q647">IF(P647="-",0,P647/(1+'General inputs'!$H$32)^IFERROR(INDEX('MP Calculations'!$C$40:$C$130,MATCH(F647,'MP Calculations'!$D$40:$D$130,0),0),-1))</f>
        <v>0</v>
      </c>
    </row>
    <row r="648" spans="3:17" x14ac:dyDescent="0.2">
      <c r="C648" s="159"/>
      <c r="D648" s="165"/>
      <c r="E648" s="161"/>
      <c r="F648" s="172" t="str">
        <f t="shared" si="30"/>
        <v>-</v>
      </c>
      <c r="G648" s="68"/>
      <c r="H648" s="167"/>
      <c r="I648" s="173"/>
      <c r="J648" s="168" t="str">
        <f>IFERROR(MIN('MP Calculations'!$E$30/I648,1),"-")</f>
        <v>-</v>
      </c>
      <c r="K648" s="12"/>
      <c r="L648" s="159"/>
      <c r="M648" s="159"/>
      <c r="N648" s="159"/>
      <c r="O648" s="185" t="str">
        <f t="shared" si="31"/>
        <v>-</v>
      </c>
      <c r="P648" s="215" t="str">
        <f t="shared" si="32"/>
        <v>-</v>
      </c>
      <c r="Q648" s="215" cm="1">
        <f t="array" ref="Q648">IF(P648="-",0,P648/(1+'General inputs'!$H$32)^IFERROR(INDEX('MP Calculations'!$C$40:$C$130,MATCH(F648,'MP Calculations'!$D$40:$D$130,0),0),-1))</f>
        <v>0</v>
      </c>
    </row>
    <row r="649" spans="3:17" x14ac:dyDescent="0.2">
      <c r="C649" s="159"/>
      <c r="D649" s="165"/>
      <c r="E649" s="161"/>
      <c r="F649" s="172" t="str">
        <f t="shared" si="30"/>
        <v>-</v>
      </c>
      <c r="G649" s="68"/>
      <c r="H649" s="167"/>
      <c r="I649" s="173"/>
      <c r="J649" s="168" t="str">
        <f>IFERROR(MIN('MP Calculations'!$E$30/I649,1),"-")</f>
        <v>-</v>
      </c>
      <c r="K649" s="12"/>
      <c r="L649" s="159"/>
      <c r="M649" s="159"/>
      <c r="N649" s="159"/>
      <c r="O649" s="185" t="str">
        <f t="shared" si="31"/>
        <v>-</v>
      </c>
      <c r="P649" s="215" t="str">
        <f t="shared" si="32"/>
        <v>-</v>
      </c>
      <c r="Q649" s="215" cm="1">
        <f t="array" ref="Q649">IF(P649="-",0,P649/(1+'General inputs'!$H$32)^IFERROR(INDEX('MP Calculations'!$C$40:$C$130,MATCH(F649,'MP Calculations'!$D$40:$D$130,0),0),-1))</f>
        <v>0</v>
      </c>
    </row>
    <row r="650" spans="3:17" x14ac:dyDescent="0.2">
      <c r="C650" s="159"/>
      <c r="D650" s="165"/>
      <c r="E650" s="161"/>
      <c r="F650" s="172" t="str">
        <f t="shared" si="30"/>
        <v>-</v>
      </c>
      <c r="G650" s="68"/>
      <c r="H650" s="167"/>
      <c r="I650" s="173"/>
      <c r="J650" s="168" t="str">
        <f>IFERROR(MIN('MP Calculations'!$E$30/I650,1),"-")</f>
        <v>-</v>
      </c>
      <c r="K650" s="12"/>
      <c r="L650" s="159"/>
      <c r="M650" s="159"/>
      <c r="N650" s="159"/>
      <c r="O650" s="185" t="str">
        <f t="shared" si="31"/>
        <v>-</v>
      </c>
      <c r="P650" s="215" t="str">
        <f t="shared" si="32"/>
        <v>-</v>
      </c>
      <c r="Q650" s="215" cm="1">
        <f t="array" ref="Q650">IF(P650="-",0,P650/(1+'General inputs'!$H$32)^IFERROR(INDEX('MP Calculations'!$C$40:$C$130,MATCH(F650,'MP Calculations'!$D$40:$D$130,0),0),-1))</f>
        <v>0</v>
      </c>
    </row>
    <row r="651" spans="3:17" x14ac:dyDescent="0.2">
      <c r="C651" s="159"/>
      <c r="D651" s="165"/>
      <c r="E651" s="161"/>
      <c r="F651" s="172" t="str">
        <f t="shared" si="30"/>
        <v>-</v>
      </c>
      <c r="G651" s="68"/>
      <c r="H651" s="167"/>
      <c r="I651" s="173"/>
      <c r="J651" s="168" t="str">
        <f>IFERROR(MIN('MP Calculations'!$E$30/I651,1),"-")</f>
        <v>-</v>
      </c>
      <c r="K651" s="12"/>
      <c r="L651" s="159"/>
      <c r="M651" s="159"/>
      <c r="N651" s="159"/>
      <c r="O651" s="185" t="str">
        <f t="shared" si="31"/>
        <v>-</v>
      </c>
      <c r="P651" s="215" t="str">
        <f t="shared" si="32"/>
        <v>-</v>
      </c>
      <c r="Q651" s="215" cm="1">
        <f t="array" ref="Q651">IF(P651="-",0,P651/(1+'General inputs'!$H$32)^IFERROR(INDEX('MP Calculations'!$C$40:$C$130,MATCH(F651,'MP Calculations'!$D$40:$D$130,0),0),-1))</f>
        <v>0</v>
      </c>
    </row>
    <row r="652" spans="3:17" x14ac:dyDescent="0.2">
      <c r="C652" s="159"/>
      <c r="D652" s="165"/>
      <c r="E652" s="161"/>
      <c r="F652" s="172" t="str">
        <f t="shared" si="30"/>
        <v>-</v>
      </c>
      <c r="G652" s="68"/>
      <c r="H652" s="167"/>
      <c r="I652" s="173"/>
      <c r="J652" s="168" t="str">
        <f>IFERROR(MIN('MP Calculations'!$E$30/I652,1),"-")</f>
        <v>-</v>
      </c>
      <c r="K652" s="12"/>
      <c r="L652" s="159"/>
      <c r="M652" s="159"/>
      <c r="N652" s="159"/>
      <c r="O652" s="185" t="str">
        <f t="shared" si="31"/>
        <v>-</v>
      </c>
      <c r="P652" s="215" t="str">
        <f t="shared" si="32"/>
        <v>-</v>
      </c>
      <c r="Q652" s="215" cm="1">
        <f t="array" ref="Q652">IF(P652="-",0,P652/(1+'General inputs'!$H$32)^IFERROR(INDEX('MP Calculations'!$C$40:$C$130,MATCH(F652,'MP Calculations'!$D$40:$D$130,0),0),-1))</f>
        <v>0</v>
      </c>
    </row>
    <row r="653" spans="3:17" x14ac:dyDescent="0.2">
      <c r="C653" s="159"/>
      <c r="D653" s="165"/>
      <c r="E653" s="161"/>
      <c r="F653" s="172" t="str">
        <f t="shared" si="30"/>
        <v>-</v>
      </c>
      <c r="G653" s="68"/>
      <c r="H653" s="167"/>
      <c r="I653" s="173"/>
      <c r="J653" s="168" t="str">
        <f>IFERROR(MIN('MP Calculations'!$E$30/I653,1),"-")</f>
        <v>-</v>
      </c>
      <c r="K653" s="12"/>
      <c r="L653" s="159"/>
      <c r="M653" s="159"/>
      <c r="N653" s="159"/>
      <c r="O653" s="185" t="str">
        <f t="shared" si="31"/>
        <v>-</v>
      </c>
      <c r="P653" s="215" t="str">
        <f t="shared" si="32"/>
        <v>-</v>
      </c>
      <c r="Q653" s="215" cm="1">
        <f t="array" ref="Q653">IF(P653="-",0,P653/(1+'General inputs'!$H$32)^IFERROR(INDEX('MP Calculations'!$C$40:$C$130,MATCH(F653,'MP Calculations'!$D$40:$D$130,0),0),-1))</f>
        <v>0</v>
      </c>
    </row>
    <row r="654" spans="3:17" x14ac:dyDescent="0.2">
      <c r="C654" s="159"/>
      <c r="D654" s="165"/>
      <c r="E654" s="161"/>
      <c r="F654" s="172" t="str">
        <f t="shared" si="30"/>
        <v>-</v>
      </c>
      <c r="G654" s="68"/>
      <c r="H654" s="167"/>
      <c r="I654" s="173"/>
      <c r="J654" s="168" t="str">
        <f>IFERROR(MIN('MP Calculations'!$E$30/I654,1),"-")</f>
        <v>-</v>
      </c>
      <c r="K654" s="12"/>
      <c r="L654" s="159"/>
      <c r="M654" s="159"/>
      <c r="N654" s="159"/>
      <c r="O654" s="185" t="str">
        <f t="shared" si="31"/>
        <v>-</v>
      </c>
      <c r="P654" s="215" t="str">
        <f t="shared" si="32"/>
        <v>-</v>
      </c>
      <c r="Q654" s="215" cm="1">
        <f t="array" ref="Q654">IF(P654="-",0,P654/(1+'General inputs'!$H$32)^IFERROR(INDEX('MP Calculations'!$C$40:$C$130,MATCH(F654,'MP Calculations'!$D$40:$D$130,0),0),-1))</f>
        <v>0</v>
      </c>
    </row>
    <row r="655" spans="3:17" x14ac:dyDescent="0.2">
      <c r="C655" s="159"/>
      <c r="D655" s="165"/>
      <c r="E655" s="161"/>
      <c r="F655" s="172" t="str">
        <f t="shared" si="30"/>
        <v>-</v>
      </c>
      <c r="G655" s="68"/>
      <c r="H655" s="167"/>
      <c r="I655" s="173"/>
      <c r="J655" s="168" t="str">
        <f>IFERROR(MIN('MP Calculations'!$E$30/I655,1),"-")</f>
        <v>-</v>
      </c>
      <c r="K655" s="12"/>
      <c r="L655" s="159"/>
      <c r="M655" s="159"/>
      <c r="N655" s="159"/>
      <c r="O655" s="185" t="str">
        <f t="shared" si="31"/>
        <v>-</v>
      </c>
      <c r="P655" s="215" t="str">
        <f t="shared" si="32"/>
        <v>-</v>
      </c>
      <c r="Q655" s="215" cm="1">
        <f t="array" ref="Q655">IF(P655="-",0,P655/(1+'General inputs'!$H$32)^IFERROR(INDEX('MP Calculations'!$C$40:$C$130,MATCH(F655,'MP Calculations'!$D$40:$D$130,0),0),-1))</f>
        <v>0</v>
      </c>
    </row>
    <row r="656" spans="3:17" x14ac:dyDescent="0.2">
      <c r="C656" s="159"/>
      <c r="D656" s="165"/>
      <c r="E656" s="161"/>
      <c r="F656" s="172" t="str">
        <f t="shared" si="30"/>
        <v>-</v>
      </c>
      <c r="G656" s="68"/>
      <c r="H656" s="167"/>
      <c r="I656" s="173"/>
      <c r="J656" s="168" t="str">
        <f>IFERROR(MIN('MP Calculations'!$E$30/I656,1),"-")</f>
        <v>-</v>
      </c>
      <c r="K656" s="12"/>
      <c r="L656" s="159"/>
      <c r="M656" s="159"/>
      <c r="N656" s="159"/>
      <c r="O656" s="185" t="str">
        <f t="shared" si="31"/>
        <v>-</v>
      </c>
      <c r="P656" s="215" t="str">
        <f t="shared" si="32"/>
        <v>-</v>
      </c>
      <c r="Q656" s="215" cm="1">
        <f t="array" ref="Q656">IF(P656="-",0,P656/(1+'General inputs'!$H$32)^IFERROR(INDEX('MP Calculations'!$C$40:$C$130,MATCH(F656,'MP Calculations'!$D$40:$D$130,0),0),-1))</f>
        <v>0</v>
      </c>
    </row>
    <row r="657" spans="3:17" x14ac:dyDescent="0.2">
      <c r="C657" s="159"/>
      <c r="D657" s="165"/>
      <c r="E657" s="161"/>
      <c r="F657" s="172" t="str">
        <f t="shared" si="30"/>
        <v>-</v>
      </c>
      <c r="G657" s="68"/>
      <c r="H657" s="167"/>
      <c r="I657" s="173"/>
      <c r="J657" s="168" t="str">
        <f>IFERROR(MIN('MP Calculations'!$E$30/I657,1),"-")</f>
        <v>-</v>
      </c>
      <c r="K657" s="12"/>
      <c r="L657" s="159"/>
      <c r="M657" s="159"/>
      <c r="N657" s="159"/>
      <c r="O657" s="185" t="str">
        <f t="shared" si="31"/>
        <v>-</v>
      </c>
      <c r="P657" s="215" t="str">
        <f t="shared" si="32"/>
        <v>-</v>
      </c>
      <c r="Q657" s="215" cm="1">
        <f t="array" ref="Q657">IF(P657="-",0,P657/(1+'General inputs'!$H$32)^IFERROR(INDEX('MP Calculations'!$C$40:$C$130,MATCH(F657,'MP Calculations'!$D$40:$D$130,0),0),-1))</f>
        <v>0</v>
      </c>
    </row>
    <row r="658" spans="3:17" x14ac:dyDescent="0.2">
      <c r="C658" s="159"/>
      <c r="D658" s="165"/>
      <c r="E658" s="161"/>
      <c r="F658" s="172" t="str">
        <f t="shared" si="30"/>
        <v>-</v>
      </c>
      <c r="G658" s="68"/>
      <c r="H658" s="167"/>
      <c r="I658" s="173"/>
      <c r="J658" s="168" t="str">
        <f>IFERROR(MIN('MP Calculations'!$E$30/I658,1),"-")</f>
        <v>-</v>
      </c>
      <c r="K658" s="12"/>
      <c r="L658" s="159"/>
      <c r="M658" s="159"/>
      <c r="N658" s="159"/>
      <c r="O658" s="185" t="str">
        <f t="shared" si="31"/>
        <v>-</v>
      </c>
      <c r="P658" s="215" t="str">
        <f t="shared" si="32"/>
        <v>-</v>
      </c>
      <c r="Q658" s="215" cm="1">
        <f t="array" ref="Q658">IF(P658="-",0,P658/(1+'General inputs'!$H$32)^IFERROR(INDEX('MP Calculations'!$C$40:$C$130,MATCH(F658,'MP Calculations'!$D$40:$D$130,0),0),-1))</f>
        <v>0</v>
      </c>
    </row>
    <row r="659" spans="3:17" x14ac:dyDescent="0.2">
      <c r="C659" s="159"/>
      <c r="D659" s="165"/>
      <c r="E659" s="161"/>
      <c r="F659" s="172" t="str">
        <f t="shared" si="30"/>
        <v>-</v>
      </c>
      <c r="G659" s="68"/>
      <c r="H659" s="167"/>
      <c r="I659" s="173"/>
      <c r="J659" s="168" t="str">
        <f>IFERROR(MIN('MP Calculations'!$E$30/I659,1),"-")</f>
        <v>-</v>
      </c>
      <c r="K659" s="12"/>
      <c r="L659" s="159"/>
      <c r="M659" s="159"/>
      <c r="N659" s="159"/>
      <c r="O659" s="185" t="str">
        <f t="shared" si="31"/>
        <v>-</v>
      </c>
      <c r="P659" s="215" t="str">
        <f t="shared" si="32"/>
        <v>-</v>
      </c>
      <c r="Q659" s="215" cm="1">
        <f t="array" ref="Q659">IF(P659="-",0,P659/(1+'General inputs'!$H$32)^IFERROR(INDEX('MP Calculations'!$C$40:$C$130,MATCH(F659,'MP Calculations'!$D$40:$D$130,0),0),-1))</f>
        <v>0</v>
      </c>
    </row>
    <row r="660" spans="3:17" x14ac:dyDescent="0.2">
      <c r="C660" s="159"/>
      <c r="D660" s="165"/>
      <c r="E660" s="161"/>
      <c r="F660" s="172" t="str">
        <f t="shared" si="30"/>
        <v>-</v>
      </c>
      <c r="G660" s="68"/>
      <c r="H660" s="167"/>
      <c r="I660" s="173"/>
      <c r="J660" s="168" t="str">
        <f>IFERROR(MIN('MP Calculations'!$E$30/I660,1),"-")</f>
        <v>-</v>
      </c>
      <c r="K660" s="12"/>
      <c r="L660" s="159"/>
      <c r="M660" s="159"/>
      <c r="N660" s="159"/>
      <c r="O660" s="185" t="str">
        <f t="shared" si="31"/>
        <v>-</v>
      </c>
      <c r="P660" s="215" t="str">
        <f t="shared" si="32"/>
        <v>-</v>
      </c>
      <c r="Q660" s="215" cm="1">
        <f t="array" ref="Q660">IF(P660="-",0,P660/(1+'General inputs'!$H$32)^IFERROR(INDEX('MP Calculations'!$C$40:$C$130,MATCH(F660,'MP Calculations'!$D$40:$D$130,0),0),-1))</f>
        <v>0</v>
      </c>
    </row>
    <row r="661" spans="3:17" x14ac:dyDescent="0.2">
      <c r="C661" s="159"/>
      <c r="D661" s="165"/>
      <c r="E661" s="161"/>
      <c r="F661" s="172" t="str">
        <f t="shared" si="30"/>
        <v>-</v>
      </c>
      <c r="G661" s="68"/>
      <c r="H661" s="167"/>
      <c r="I661" s="173"/>
      <c r="J661" s="168" t="str">
        <f>IFERROR(MIN('MP Calculations'!$E$30/I661,1),"-")</f>
        <v>-</v>
      </c>
      <c r="K661" s="12"/>
      <c r="L661" s="159"/>
      <c r="M661" s="159"/>
      <c r="N661" s="159"/>
      <c r="O661" s="185" t="str">
        <f t="shared" si="31"/>
        <v>-</v>
      </c>
      <c r="P661" s="215" t="str">
        <f t="shared" si="32"/>
        <v>-</v>
      </c>
      <c r="Q661" s="215" cm="1">
        <f t="array" ref="Q661">IF(P661="-",0,P661/(1+'General inputs'!$H$32)^IFERROR(INDEX('MP Calculations'!$C$40:$C$130,MATCH(F661,'MP Calculations'!$D$40:$D$130,0),0),-1))</f>
        <v>0</v>
      </c>
    </row>
    <row r="662" spans="3:17" x14ac:dyDescent="0.2">
      <c r="C662" s="159"/>
      <c r="D662" s="165"/>
      <c r="E662" s="161"/>
      <c r="F662" s="172" t="str">
        <f t="shared" ref="F662:F725" si="33">IF(E662="","-",IF(OR(E662&lt;$E$15,E662&gt;$E$16),"ERROR - date outside of range",IF(MONTH(E662)&gt;=7,YEAR(E662)&amp;"-"&amp;IF(YEAR(E662)=1999,"00",IF(AND(YEAR(E662)&gt;=2000,YEAR(E662)&lt;2009),"0","")&amp;RIGHT(YEAR(E662),2)+1),RIGHT(YEAR(E662),4)-1&amp;"-"&amp;RIGHT(YEAR(E662),2))))</f>
        <v>-</v>
      </c>
      <c r="G662" s="68"/>
      <c r="H662" s="167"/>
      <c r="I662" s="173"/>
      <c r="J662" s="168" t="str">
        <f>IFERROR(MIN('MP Calculations'!$E$30/I662,1),"-")</f>
        <v>-</v>
      </c>
      <c r="K662" s="12"/>
      <c r="L662" s="159"/>
      <c r="M662" s="159"/>
      <c r="N662" s="159"/>
      <c r="O662" s="185" t="str">
        <f t="shared" ref="O662:O725" si="34">IF(N662="","-",L662*N662)</f>
        <v>-</v>
      </c>
      <c r="P662" s="215" t="str">
        <f t="shared" ref="P662:P725" si="35">IF(O662="-","-",IF(OR(E662&lt;$E$15,E662&gt;$E$16),0,O662*J662))</f>
        <v>-</v>
      </c>
      <c r="Q662" s="215" cm="1">
        <f t="array" ref="Q662">IF(P662="-",0,P662/(1+'General inputs'!$H$32)^IFERROR(INDEX('MP Calculations'!$C$40:$C$130,MATCH(F662,'MP Calculations'!$D$40:$D$130,0),0),-1))</f>
        <v>0</v>
      </c>
    </row>
    <row r="663" spans="3:17" x14ac:dyDescent="0.2">
      <c r="C663" s="159"/>
      <c r="D663" s="165"/>
      <c r="E663" s="161"/>
      <c r="F663" s="172" t="str">
        <f t="shared" si="33"/>
        <v>-</v>
      </c>
      <c r="G663" s="68"/>
      <c r="H663" s="167"/>
      <c r="I663" s="173"/>
      <c r="J663" s="168" t="str">
        <f>IFERROR(MIN('MP Calculations'!$E$30/I663,1),"-")</f>
        <v>-</v>
      </c>
      <c r="K663" s="12"/>
      <c r="L663" s="159"/>
      <c r="M663" s="159"/>
      <c r="N663" s="159"/>
      <c r="O663" s="185" t="str">
        <f t="shared" si="34"/>
        <v>-</v>
      </c>
      <c r="P663" s="215" t="str">
        <f t="shared" si="35"/>
        <v>-</v>
      </c>
      <c r="Q663" s="215" cm="1">
        <f t="array" ref="Q663">IF(P663="-",0,P663/(1+'General inputs'!$H$32)^IFERROR(INDEX('MP Calculations'!$C$40:$C$130,MATCH(F663,'MP Calculations'!$D$40:$D$130,0),0),-1))</f>
        <v>0</v>
      </c>
    </row>
    <row r="664" spans="3:17" x14ac:dyDescent="0.2">
      <c r="C664" s="159"/>
      <c r="D664" s="165"/>
      <c r="E664" s="161"/>
      <c r="F664" s="172" t="str">
        <f t="shared" si="33"/>
        <v>-</v>
      </c>
      <c r="G664" s="68"/>
      <c r="H664" s="167"/>
      <c r="I664" s="173"/>
      <c r="J664" s="168" t="str">
        <f>IFERROR(MIN('MP Calculations'!$E$30/I664,1),"-")</f>
        <v>-</v>
      </c>
      <c r="K664" s="12"/>
      <c r="L664" s="159"/>
      <c r="M664" s="159"/>
      <c r="N664" s="159"/>
      <c r="O664" s="185" t="str">
        <f t="shared" si="34"/>
        <v>-</v>
      </c>
      <c r="P664" s="215" t="str">
        <f t="shared" si="35"/>
        <v>-</v>
      </c>
      <c r="Q664" s="215" cm="1">
        <f t="array" ref="Q664">IF(P664="-",0,P664/(1+'General inputs'!$H$32)^IFERROR(INDEX('MP Calculations'!$C$40:$C$130,MATCH(F664,'MP Calculations'!$D$40:$D$130,0),0),-1))</f>
        <v>0</v>
      </c>
    </row>
    <row r="665" spans="3:17" x14ac:dyDescent="0.2">
      <c r="C665" s="159"/>
      <c r="D665" s="165"/>
      <c r="E665" s="161"/>
      <c r="F665" s="172" t="str">
        <f t="shared" si="33"/>
        <v>-</v>
      </c>
      <c r="G665" s="68"/>
      <c r="H665" s="167"/>
      <c r="I665" s="173"/>
      <c r="J665" s="168" t="str">
        <f>IFERROR(MIN('MP Calculations'!$E$30/I665,1),"-")</f>
        <v>-</v>
      </c>
      <c r="K665" s="12"/>
      <c r="L665" s="159"/>
      <c r="M665" s="159"/>
      <c r="N665" s="159"/>
      <c r="O665" s="185" t="str">
        <f t="shared" si="34"/>
        <v>-</v>
      </c>
      <c r="P665" s="215" t="str">
        <f t="shared" si="35"/>
        <v>-</v>
      </c>
      <c r="Q665" s="215" cm="1">
        <f t="array" ref="Q665">IF(P665="-",0,P665/(1+'General inputs'!$H$32)^IFERROR(INDEX('MP Calculations'!$C$40:$C$130,MATCH(F665,'MP Calculations'!$D$40:$D$130,0),0),-1))</f>
        <v>0</v>
      </c>
    </row>
    <row r="666" spans="3:17" x14ac:dyDescent="0.2">
      <c r="C666" s="159"/>
      <c r="D666" s="165"/>
      <c r="E666" s="161"/>
      <c r="F666" s="172" t="str">
        <f t="shared" si="33"/>
        <v>-</v>
      </c>
      <c r="G666" s="68"/>
      <c r="H666" s="167"/>
      <c r="I666" s="173"/>
      <c r="J666" s="168" t="str">
        <f>IFERROR(MIN('MP Calculations'!$E$30/I666,1),"-")</f>
        <v>-</v>
      </c>
      <c r="K666" s="12"/>
      <c r="L666" s="159"/>
      <c r="M666" s="159"/>
      <c r="N666" s="159"/>
      <c r="O666" s="185" t="str">
        <f t="shared" si="34"/>
        <v>-</v>
      </c>
      <c r="P666" s="215" t="str">
        <f t="shared" si="35"/>
        <v>-</v>
      </c>
      <c r="Q666" s="215" cm="1">
        <f t="array" ref="Q666">IF(P666="-",0,P666/(1+'General inputs'!$H$32)^IFERROR(INDEX('MP Calculations'!$C$40:$C$130,MATCH(F666,'MP Calculations'!$D$40:$D$130,0),0),-1))</f>
        <v>0</v>
      </c>
    </row>
    <row r="667" spans="3:17" x14ac:dyDescent="0.2">
      <c r="C667" s="159"/>
      <c r="D667" s="165"/>
      <c r="E667" s="161"/>
      <c r="F667" s="172" t="str">
        <f t="shared" si="33"/>
        <v>-</v>
      </c>
      <c r="G667" s="68"/>
      <c r="H667" s="167"/>
      <c r="I667" s="173"/>
      <c r="J667" s="168" t="str">
        <f>IFERROR(MIN('MP Calculations'!$E$30/I667,1),"-")</f>
        <v>-</v>
      </c>
      <c r="K667" s="12"/>
      <c r="L667" s="159"/>
      <c r="M667" s="159"/>
      <c r="N667" s="159"/>
      <c r="O667" s="185" t="str">
        <f t="shared" si="34"/>
        <v>-</v>
      </c>
      <c r="P667" s="215" t="str">
        <f t="shared" si="35"/>
        <v>-</v>
      </c>
      <c r="Q667" s="215" cm="1">
        <f t="array" ref="Q667">IF(P667="-",0,P667/(1+'General inputs'!$H$32)^IFERROR(INDEX('MP Calculations'!$C$40:$C$130,MATCH(F667,'MP Calculations'!$D$40:$D$130,0),0),-1))</f>
        <v>0</v>
      </c>
    </row>
    <row r="668" spans="3:17" x14ac:dyDescent="0.2">
      <c r="C668" s="159"/>
      <c r="D668" s="165"/>
      <c r="E668" s="161"/>
      <c r="F668" s="172" t="str">
        <f t="shared" si="33"/>
        <v>-</v>
      </c>
      <c r="G668" s="68"/>
      <c r="H668" s="167"/>
      <c r="I668" s="173"/>
      <c r="J668" s="168" t="str">
        <f>IFERROR(MIN('MP Calculations'!$E$30/I668,1),"-")</f>
        <v>-</v>
      </c>
      <c r="K668" s="12"/>
      <c r="L668" s="159"/>
      <c r="M668" s="159"/>
      <c r="N668" s="159"/>
      <c r="O668" s="185" t="str">
        <f t="shared" si="34"/>
        <v>-</v>
      </c>
      <c r="P668" s="215" t="str">
        <f t="shared" si="35"/>
        <v>-</v>
      </c>
      <c r="Q668" s="215" cm="1">
        <f t="array" ref="Q668">IF(P668="-",0,P668/(1+'General inputs'!$H$32)^IFERROR(INDEX('MP Calculations'!$C$40:$C$130,MATCH(F668,'MP Calculations'!$D$40:$D$130,0),0),-1))</f>
        <v>0</v>
      </c>
    </row>
    <row r="669" spans="3:17" x14ac:dyDescent="0.2">
      <c r="C669" s="159"/>
      <c r="D669" s="165"/>
      <c r="E669" s="161"/>
      <c r="F669" s="172" t="str">
        <f t="shared" si="33"/>
        <v>-</v>
      </c>
      <c r="G669" s="68"/>
      <c r="H669" s="167"/>
      <c r="I669" s="173"/>
      <c r="J669" s="168" t="str">
        <f>IFERROR(MIN('MP Calculations'!$E$30/I669,1),"-")</f>
        <v>-</v>
      </c>
      <c r="K669" s="12"/>
      <c r="L669" s="159"/>
      <c r="M669" s="159"/>
      <c r="N669" s="159"/>
      <c r="O669" s="185" t="str">
        <f t="shared" si="34"/>
        <v>-</v>
      </c>
      <c r="P669" s="215" t="str">
        <f t="shared" si="35"/>
        <v>-</v>
      </c>
      <c r="Q669" s="215" cm="1">
        <f t="array" ref="Q669">IF(P669="-",0,P669/(1+'General inputs'!$H$32)^IFERROR(INDEX('MP Calculations'!$C$40:$C$130,MATCH(F669,'MP Calculations'!$D$40:$D$130,0),0),-1))</f>
        <v>0</v>
      </c>
    </row>
    <row r="670" spans="3:17" x14ac:dyDescent="0.2">
      <c r="C670" s="159"/>
      <c r="D670" s="165"/>
      <c r="E670" s="161"/>
      <c r="F670" s="172" t="str">
        <f t="shared" si="33"/>
        <v>-</v>
      </c>
      <c r="G670" s="68"/>
      <c r="H670" s="167"/>
      <c r="I670" s="173"/>
      <c r="J670" s="168" t="str">
        <f>IFERROR(MIN('MP Calculations'!$E$30/I670,1),"-")</f>
        <v>-</v>
      </c>
      <c r="K670" s="12"/>
      <c r="L670" s="159"/>
      <c r="M670" s="159"/>
      <c r="N670" s="159"/>
      <c r="O670" s="185" t="str">
        <f t="shared" si="34"/>
        <v>-</v>
      </c>
      <c r="P670" s="215" t="str">
        <f t="shared" si="35"/>
        <v>-</v>
      </c>
      <c r="Q670" s="215" cm="1">
        <f t="array" ref="Q670">IF(P670="-",0,P670/(1+'General inputs'!$H$32)^IFERROR(INDEX('MP Calculations'!$C$40:$C$130,MATCH(F670,'MP Calculations'!$D$40:$D$130,0),0),-1))</f>
        <v>0</v>
      </c>
    </row>
    <row r="671" spans="3:17" x14ac:dyDescent="0.2">
      <c r="C671" s="159"/>
      <c r="D671" s="165"/>
      <c r="E671" s="161"/>
      <c r="F671" s="172" t="str">
        <f t="shared" si="33"/>
        <v>-</v>
      </c>
      <c r="G671" s="68"/>
      <c r="H671" s="167"/>
      <c r="I671" s="173"/>
      <c r="J671" s="168" t="str">
        <f>IFERROR(MIN('MP Calculations'!$E$30/I671,1),"-")</f>
        <v>-</v>
      </c>
      <c r="K671" s="12"/>
      <c r="L671" s="159"/>
      <c r="M671" s="159"/>
      <c r="N671" s="159"/>
      <c r="O671" s="185" t="str">
        <f t="shared" si="34"/>
        <v>-</v>
      </c>
      <c r="P671" s="215" t="str">
        <f t="shared" si="35"/>
        <v>-</v>
      </c>
      <c r="Q671" s="215" cm="1">
        <f t="array" ref="Q671">IF(P671="-",0,P671/(1+'General inputs'!$H$32)^IFERROR(INDEX('MP Calculations'!$C$40:$C$130,MATCH(F671,'MP Calculations'!$D$40:$D$130,0),0),-1))</f>
        <v>0</v>
      </c>
    </row>
    <row r="672" spans="3:17" x14ac:dyDescent="0.2">
      <c r="C672" s="159"/>
      <c r="D672" s="165"/>
      <c r="E672" s="161"/>
      <c r="F672" s="172" t="str">
        <f t="shared" si="33"/>
        <v>-</v>
      </c>
      <c r="G672" s="68"/>
      <c r="H672" s="167"/>
      <c r="I672" s="173"/>
      <c r="J672" s="168" t="str">
        <f>IFERROR(MIN('MP Calculations'!$E$30/I672,1),"-")</f>
        <v>-</v>
      </c>
      <c r="K672" s="12"/>
      <c r="L672" s="159"/>
      <c r="M672" s="159"/>
      <c r="N672" s="159"/>
      <c r="O672" s="185" t="str">
        <f t="shared" si="34"/>
        <v>-</v>
      </c>
      <c r="P672" s="215" t="str">
        <f t="shared" si="35"/>
        <v>-</v>
      </c>
      <c r="Q672" s="215" cm="1">
        <f t="array" ref="Q672">IF(P672="-",0,P672/(1+'General inputs'!$H$32)^IFERROR(INDEX('MP Calculations'!$C$40:$C$130,MATCH(F672,'MP Calculations'!$D$40:$D$130,0),0),-1))</f>
        <v>0</v>
      </c>
    </row>
    <row r="673" spans="3:17" x14ac:dyDescent="0.2">
      <c r="C673" s="159"/>
      <c r="D673" s="165"/>
      <c r="E673" s="161"/>
      <c r="F673" s="172" t="str">
        <f t="shared" si="33"/>
        <v>-</v>
      </c>
      <c r="G673" s="68"/>
      <c r="H673" s="167"/>
      <c r="I673" s="173"/>
      <c r="J673" s="168" t="str">
        <f>IFERROR(MIN('MP Calculations'!$E$30/I673,1),"-")</f>
        <v>-</v>
      </c>
      <c r="K673" s="12"/>
      <c r="L673" s="159"/>
      <c r="M673" s="159"/>
      <c r="N673" s="159"/>
      <c r="O673" s="185" t="str">
        <f t="shared" si="34"/>
        <v>-</v>
      </c>
      <c r="P673" s="215" t="str">
        <f t="shared" si="35"/>
        <v>-</v>
      </c>
      <c r="Q673" s="215" cm="1">
        <f t="array" ref="Q673">IF(P673="-",0,P673/(1+'General inputs'!$H$32)^IFERROR(INDEX('MP Calculations'!$C$40:$C$130,MATCH(F673,'MP Calculations'!$D$40:$D$130,0),0),-1))</f>
        <v>0</v>
      </c>
    </row>
    <row r="674" spans="3:17" x14ac:dyDescent="0.2">
      <c r="C674" s="159"/>
      <c r="D674" s="165"/>
      <c r="E674" s="161"/>
      <c r="F674" s="172" t="str">
        <f t="shared" si="33"/>
        <v>-</v>
      </c>
      <c r="G674" s="68"/>
      <c r="H674" s="167"/>
      <c r="I674" s="173"/>
      <c r="J674" s="168" t="str">
        <f>IFERROR(MIN('MP Calculations'!$E$30/I674,1),"-")</f>
        <v>-</v>
      </c>
      <c r="K674" s="12"/>
      <c r="L674" s="159"/>
      <c r="M674" s="159"/>
      <c r="N674" s="159"/>
      <c r="O674" s="185" t="str">
        <f t="shared" si="34"/>
        <v>-</v>
      </c>
      <c r="P674" s="215" t="str">
        <f t="shared" si="35"/>
        <v>-</v>
      </c>
      <c r="Q674" s="215" cm="1">
        <f t="array" ref="Q674">IF(P674="-",0,P674/(1+'General inputs'!$H$32)^IFERROR(INDEX('MP Calculations'!$C$40:$C$130,MATCH(F674,'MP Calculations'!$D$40:$D$130,0),0),-1))</f>
        <v>0</v>
      </c>
    </row>
    <row r="675" spans="3:17" x14ac:dyDescent="0.2">
      <c r="C675" s="159"/>
      <c r="D675" s="165"/>
      <c r="E675" s="161"/>
      <c r="F675" s="172" t="str">
        <f t="shared" si="33"/>
        <v>-</v>
      </c>
      <c r="G675" s="68"/>
      <c r="H675" s="167"/>
      <c r="I675" s="173"/>
      <c r="J675" s="168" t="str">
        <f>IFERROR(MIN('MP Calculations'!$E$30/I675,1),"-")</f>
        <v>-</v>
      </c>
      <c r="K675" s="12"/>
      <c r="L675" s="159"/>
      <c r="M675" s="159"/>
      <c r="N675" s="159"/>
      <c r="O675" s="185" t="str">
        <f t="shared" si="34"/>
        <v>-</v>
      </c>
      <c r="P675" s="215" t="str">
        <f t="shared" si="35"/>
        <v>-</v>
      </c>
      <c r="Q675" s="215" cm="1">
        <f t="array" ref="Q675">IF(P675="-",0,P675/(1+'General inputs'!$H$32)^IFERROR(INDEX('MP Calculations'!$C$40:$C$130,MATCH(F675,'MP Calculations'!$D$40:$D$130,0),0),-1))</f>
        <v>0</v>
      </c>
    </row>
    <row r="676" spans="3:17" x14ac:dyDescent="0.2">
      <c r="C676" s="159"/>
      <c r="D676" s="165"/>
      <c r="E676" s="161"/>
      <c r="F676" s="172" t="str">
        <f t="shared" si="33"/>
        <v>-</v>
      </c>
      <c r="G676" s="68"/>
      <c r="H676" s="167"/>
      <c r="I676" s="173"/>
      <c r="J676" s="168" t="str">
        <f>IFERROR(MIN('MP Calculations'!$E$30/I676,1),"-")</f>
        <v>-</v>
      </c>
      <c r="K676" s="12"/>
      <c r="L676" s="159"/>
      <c r="M676" s="159"/>
      <c r="N676" s="159"/>
      <c r="O676" s="185" t="str">
        <f t="shared" si="34"/>
        <v>-</v>
      </c>
      <c r="P676" s="215" t="str">
        <f t="shared" si="35"/>
        <v>-</v>
      </c>
      <c r="Q676" s="215" cm="1">
        <f t="array" ref="Q676">IF(P676="-",0,P676/(1+'General inputs'!$H$32)^IFERROR(INDEX('MP Calculations'!$C$40:$C$130,MATCH(F676,'MP Calculations'!$D$40:$D$130,0),0),-1))</f>
        <v>0</v>
      </c>
    </row>
    <row r="677" spans="3:17" x14ac:dyDescent="0.2">
      <c r="C677" s="159"/>
      <c r="D677" s="165"/>
      <c r="E677" s="161"/>
      <c r="F677" s="172" t="str">
        <f t="shared" si="33"/>
        <v>-</v>
      </c>
      <c r="G677" s="68"/>
      <c r="H677" s="167"/>
      <c r="I677" s="173"/>
      <c r="J677" s="168" t="str">
        <f>IFERROR(MIN('MP Calculations'!$E$30/I677,1),"-")</f>
        <v>-</v>
      </c>
      <c r="K677" s="12"/>
      <c r="L677" s="159"/>
      <c r="M677" s="159"/>
      <c r="N677" s="159"/>
      <c r="O677" s="185" t="str">
        <f t="shared" si="34"/>
        <v>-</v>
      </c>
      <c r="P677" s="215" t="str">
        <f t="shared" si="35"/>
        <v>-</v>
      </c>
      <c r="Q677" s="215" cm="1">
        <f t="array" ref="Q677">IF(P677="-",0,P677/(1+'General inputs'!$H$32)^IFERROR(INDEX('MP Calculations'!$C$40:$C$130,MATCH(F677,'MP Calculations'!$D$40:$D$130,0),0),-1))</f>
        <v>0</v>
      </c>
    </row>
    <row r="678" spans="3:17" x14ac:dyDescent="0.2">
      <c r="C678" s="159"/>
      <c r="D678" s="165"/>
      <c r="E678" s="161"/>
      <c r="F678" s="172" t="str">
        <f t="shared" si="33"/>
        <v>-</v>
      </c>
      <c r="G678" s="68"/>
      <c r="H678" s="167"/>
      <c r="I678" s="173"/>
      <c r="J678" s="168" t="str">
        <f>IFERROR(MIN('MP Calculations'!$E$30/I678,1),"-")</f>
        <v>-</v>
      </c>
      <c r="K678" s="12"/>
      <c r="L678" s="159"/>
      <c r="M678" s="159"/>
      <c r="N678" s="159"/>
      <c r="O678" s="185" t="str">
        <f t="shared" si="34"/>
        <v>-</v>
      </c>
      <c r="P678" s="215" t="str">
        <f t="shared" si="35"/>
        <v>-</v>
      </c>
      <c r="Q678" s="215" cm="1">
        <f t="array" ref="Q678">IF(P678="-",0,P678/(1+'General inputs'!$H$32)^IFERROR(INDEX('MP Calculations'!$C$40:$C$130,MATCH(F678,'MP Calculations'!$D$40:$D$130,0),0),-1))</f>
        <v>0</v>
      </c>
    </row>
    <row r="679" spans="3:17" x14ac:dyDescent="0.2">
      <c r="C679" s="159"/>
      <c r="D679" s="165"/>
      <c r="E679" s="161"/>
      <c r="F679" s="172" t="str">
        <f t="shared" si="33"/>
        <v>-</v>
      </c>
      <c r="G679" s="68"/>
      <c r="H679" s="167"/>
      <c r="I679" s="173"/>
      <c r="J679" s="168" t="str">
        <f>IFERROR(MIN('MP Calculations'!$E$30/I679,1),"-")</f>
        <v>-</v>
      </c>
      <c r="K679" s="12"/>
      <c r="L679" s="159"/>
      <c r="M679" s="159"/>
      <c r="N679" s="159"/>
      <c r="O679" s="185" t="str">
        <f t="shared" si="34"/>
        <v>-</v>
      </c>
      <c r="P679" s="215" t="str">
        <f t="shared" si="35"/>
        <v>-</v>
      </c>
      <c r="Q679" s="215" cm="1">
        <f t="array" ref="Q679">IF(P679="-",0,P679/(1+'General inputs'!$H$32)^IFERROR(INDEX('MP Calculations'!$C$40:$C$130,MATCH(F679,'MP Calculations'!$D$40:$D$130,0),0),-1))</f>
        <v>0</v>
      </c>
    </row>
    <row r="680" spans="3:17" x14ac:dyDescent="0.2">
      <c r="C680" s="159"/>
      <c r="D680" s="165"/>
      <c r="E680" s="161"/>
      <c r="F680" s="172" t="str">
        <f t="shared" si="33"/>
        <v>-</v>
      </c>
      <c r="G680" s="68"/>
      <c r="H680" s="167"/>
      <c r="I680" s="173"/>
      <c r="J680" s="168" t="str">
        <f>IFERROR(MIN('MP Calculations'!$E$30/I680,1),"-")</f>
        <v>-</v>
      </c>
      <c r="K680" s="12"/>
      <c r="L680" s="159"/>
      <c r="M680" s="159"/>
      <c r="N680" s="159"/>
      <c r="O680" s="185" t="str">
        <f t="shared" si="34"/>
        <v>-</v>
      </c>
      <c r="P680" s="215" t="str">
        <f t="shared" si="35"/>
        <v>-</v>
      </c>
      <c r="Q680" s="215" cm="1">
        <f t="array" ref="Q680">IF(P680="-",0,P680/(1+'General inputs'!$H$32)^IFERROR(INDEX('MP Calculations'!$C$40:$C$130,MATCH(F680,'MP Calculations'!$D$40:$D$130,0),0),-1))</f>
        <v>0</v>
      </c>
    </row>
    <row r="681" spans="3:17" x14ac:dyDescent="0.2">
      <c r="C681" s="159"/>
      <c r="D681" s="165"/>
      <c r="E681" s="161"/>
      <c r="F681" s="172" t="str">
        <f t="shared" si="33"/>
        <v>-</v>
      </c>
      <c r="G681" s="68"/>
      <c r="H681" s="167"/>
      <c r="I681" s="173"/>
      <c r="J681" s="168" t="str">
        <f>IFERROR(MIN('MP Calculations'!$E$30/I681,1),"-")</f>
        <v>-</v>
      </c>
      <c r="K681" s="12"/>
      <c r="L681" s="159"/>
      <c r="M681" s="159"/>
      <c r="N681" s="159"/>
      <c r="O681" s="185" t="str">
        <f t="shared" si="34"/>
        <v>-</v>
      </c>
      <c r="P681" s="215" t="str">
        <f t="shared" si="35"/>
        <v>-</v>
      </c>
      <c r="Q681" s="215" cm="1">
        <f t="array" ref="Q681">IF(P681="-",0,P681/(1+'General inputs'!$H$32)^IFERROR(INDEX('MP Calculations'!$C$40:$C$130,MATCH(F681,'MP Calculations'!$D$40:$D$130,0),0),-1))</f>
        <v>0</v>
      </c>
    </row>
    <row r="682" spans="3:17" x14ac:dyDescent="0.2">
      <c r="C682" s="159"/>
      <c r="D682" s="165"/>
      <c r="E682" s="161"/>
      <c r="F682" s="172" t="str">
        <f t="shared" si="33"/>
        <v>-</v>
      </c>
      <c r="G682" s="68"/>
      <c r="H682" s="167"/>
      <c r="I682" s="173"/>
      <c r="J682" s="168" t="str">
        <f>IFERROR(MIN('MP Calculations'!$E$30/I682,1),"-")</f>
        <v>-</v>
      </c>
      <c r="K682" s="12"/>
      <c r="L682" s="159"/>
      <c r="M682" s="159"/>
      <c r="N682" s="159"/>
      <c r="O682" s="185" t="str">
        <f t="shared" si="34"/>
        <v>-</v>
      </c>
      <c r="P682" s="215" t="str">
        <f t="shared" si="35"/>
        <v>-</v>
      </c>
      <c r="Q682" s="215" cm="1">
        <f t="array" ref="Q682">IF(P682="-",0,P682/(1+'General inputs'!$H$32)^IFERROR(INDEX('MP Calculations'!$C$40:$C$130,MATCH(F682,'MP Calculations'!$D$40:$D$130,0),0),-1))</f>
        <v>0</v>
      </c>
    </row>
    <row r="683" spans="3:17" x14ac:dyDescent="0.2">
      <c r="C683" s="159"/>
      <c r="D683" s="165"/>
      <c r="E683" s="161"/>
      <c r="F683" s="172" t="str">
        <f t="shared" si="33"/>
        <v>-</v>
      </c>
      <c r="G683" s="68"/>
      <c r="H683" s="167"/>
      <c r="I683" s="173"/>
      <c r="J683" s="168" t="str">
        <f>IFERROR(MIN('MP Calculations'!$E$30/I683,1),"-")</f>
        <v>-</v>
      </c>
      <c r="K683" s="12"/>
      <c r="L683" s="159"/>
      <c r="M683" s="159"/>
      <c r="N683" s="159"/>
      <c r="O683" s="185" t="str">
        <f t="shared" si="34"/>
        <v>-</v>
      </c>
      <c r="P683" s="215" t="str">
        <f t="shared" si="35"/>
        <v>-</v>
      </c>
      <c r="Q683" s="215" cm="1">
        <f t="array" ref="Q683">IF(P683="-",0,P683/(1+'General inputs'!$H$32)^IFERROR(INDEX('MP Calculations'!$C$40:$C$130,MATCH(F683,'MP Calculations'!$D$40:$D$130,0),0),-1))</f>
        <v>0</v>
      </c>
    </row>
    <row r="684" spans="3:17" x14ac:dyDescent="0.2">
      <c r="C684" s="159"/>
      <c r="D684" s="165"/>
      <c r="E684" s="161"/>
      <c r="F684" s="172" t="str">
        <f t="shared" si="33"/>
        <v>-</v>
      </c>
      <c r="G684" s="68"/>
      <c r="H684" s="167"/>
      <c r="I684" s="173"/>
      <c r="J684" s="168" t="str">
        <f>IFERROR(MIN('MP Calculations'!$E$30/I684,1),"-")</f>
        <v>-</v>
      </c>
      <c r="K684" s="12"/>
      <c r="L684" s="159"/>
      <c r="M684" s="159"/>
      <c r="N684" s="159"/>
      <c r="O684" s="185" t="str">
        <f t="shared" si="34"/>
        <v>-</v>
      </c>
      <c r="P684" s="215" t="str">
        <f t="shared" si="35"/>
        <v>-</v>
      </c>
      <c r="Q684" s="215" cm="1">
        <f t="array" ref="Q684">IF(P684="-",0,P684/(1+'General inputs'!$H$32)^IFERROR(INDEX('MP Calculations'!$C$40:$C$130,MATCH(F684,'MP Calculations'!$D$40:$D$130,0),0),-1))</f>
        <v>0</v>
      </c>
    </row>
    <row r="685" spans="3:17" x14ac:dyDescent="0.2">
      <c r="C685" s="159"/>
      <c r="D685" s="165"/>
      <c r="E685" s="161"/>
      <c r="F685" s="172" t="str">
        <f t="shared" si="33"/>
        <v>-</v>
      </c>
      <c r="G685" s="68"/>
      <c r="H685" s="167"/>
      <c r="I685" s="173"/>
      <c r="J685" s="168" t="str">
        <f>IFERROR(MIN('MP Calculations'!$E$30/I685,1),"-")</f>
        <v>-</v>
      </c>
      <c r="K685" s="12"/>
      <c r="L685" s="159"/>
      <c r="M685" s="159"/>
      <c r="N685" s="159"/>
      <c r="O685" s="185" t="str">
        <f t="shared" si="34"/>
        <v>-</v>
      </c>
      <c r="P685" s="215" t="str">
        <f t="shared" si="35"/>
        <v>-</v>
      </c>
      <c r="Q685" s="215" cm="1">
        <f t="array" ref="Q685">IF(P685="-",0,P685/(1+'General inputs'!$H$32)^IFERROR(INDEX('MP Calculations'!$C$40:$C$130,MATCH(F685,'MP Calculations'!$D$40:$D$130,0),0),-1))</f>
        <v>0</v>
      </c>
    </row>
    <row r="686" spans="3:17" x14ac:dyDescent="0.2">
      <c r="C686" s="159"/>
      <c r="D686" s="165"/>
      <c r="E686" s="161"/>
      <c r="F686" s="172" t="str">
        <f t="shared" si="33"/>
        <v>-</v>
      </c>
      <c r="G686" s="68"/>
      <c r="H686" s="167"/>
      <c r="I686" s="173"/>
      <c r="J686" s="168" t="str">
        <f>IFERROR(MIN('MP Calculations'!$E$30/I686,1),"-")</f>
        <v>-</v>
      </c>
      <c r="K686" s="12"/>
      <c r="L686" s="159"/>
      <c r="M686" s="159"/>
      <c r="N686" s="159"/>
      <c r="O686" s="185" t="str">
        <f t="shared" si="34"/>
        <v>-</v>
      </c>
      <c r="P686" s="215" t="str">
        <f t="shared" si="35"/>
        <v>-</v>
      </c>
      <c r="Q686" s="215" cm="1">
        <f t="array" ref="Q686">IF(P686="-",0,P686/(1+'General inputs'!$H$32)^IFERROR(INDEX('MP Calculations'!$C$40:$C$130,MATCH(F686,'MP Calculations'!$D$40:$D$130,0),0),-1))</f>
        <v>0</v>
      </c>
    </row>
    <row r="687" spans="3:17" x14ac:dyDescent="0.2">
      <c r="C687" s="159"/>
      <c r="D687" s="165"/>
      <c r="E687" s="161"/>
      <c r="F687" s="172" t="str">
        <f t="shared" si="33"/>
        <v>-</v>
      </c>
      <c r="G687" s="68"/>
      <c r="H687" s="167"/>
      <c r="I687" s="173"/>
      <c r="J687" s="168" t="str">
        <f>IFERROR(MIN('MP Calculations'!$E$30/I687,1),"-")</f>
        <v>-</v>
      </c>
      <c r="K687" s="12"/>
      <c r="L687" s="159"/>
      <c r="M687" s="159"/>
      <c r="N687" s="159"/>
      <c r="O687" s="185" t="str">
        <f t="shared" si="34"/>
        <v>-</v>
      </c>
      <c r="P687" s="215" t="str">
        <f t="shared" si="35"/>
        <v>-</v>
      </c>
      <c r="Q687" s="215" cm="1">
        <f t="array" ref="Q687">IF(P687="-",0,P687/(1+'General inputs'!$H$32)^IFERROR(INDEX('MP Calculations'!$C$40:$C$130,MATCH(F687,'MP Calculations'!$D$40:$D$130,0),0),-1))</f>
        <v>0</v>
      </c>
    </row>
    <row r="688" spans="3:17" x14ac:dyDescent="0.2">
      <c r="C688" s="159"/>
      <c r="D688" s="165"/>
      <c r="E688" s="161"/>
      <c r="F688" s="172" t="str">
        <f t="shared" si="33"/>
        <v>-</v>
      </c>
      <c r="G688" s="68"/>
      <c r="H688" s="167"/>
      <c r="I688" s="173"/>
      <c r="J688" s="168" t="str">
        <f>IFERROR(MIN('MP Calculations'!$E$30/I688,1),"-")</f>
        <v>-</v>
      </c>
      <c r="K688" s="12"/>
      <c r="L688" s="159"/>
      <c r="M688" s="159"/>
      <c r="N688" s="159"/>
      <c r="O688" s="185" t="str">
        <f t="shared" si="34"/>
        <v>-</v>
      </c>
      <c r="P688" s="215" t="str">
        <f t="shared" si="35"/>
        <v>-</v>
      </c>
      <c r="Q688" s="215" cm="1">
        <f t="array" ref="Q688">IF(P688="-",0,P688/(1+'General inputs'!$H$32)^IFERROR(INDEX('MP Calculations'!$C$40:$C$130,MATCH(F688,'MP Calculations'!$D$40:$D$130,0),0),-1))</f>
        <v>0</v>
      </c>
    </row>
    <row r="689" spans="3:17" x14ac:dyDescent="0.2">
      <c r="C689" s="159"/>
      <c r="D689" s="165"/>
      <c r="E689" s="161"/>
      <c r="F689" s="172" t="str">
        <f t="shared" si="33"/>
        <v>-</v>
      </c>
      <c r="G689" s="68"/>
      <c r="H689" s="167"/>
      <c r="I689" s="173"/>
      <c r="J689" s="168" t="str">
        <f>IFERROR(MIN('MP Calculations'!$E$30/I689,1),"-")</f>
        <v>-</v>
      </c>
      <c r="K689" s="12"/>
      <c r="L689" s="159"/>
      <c r="M689" s="159"/>
      <c r="N689" s="159"/>
      <c r="O689" s="185" t="str">
        <f t="shared" si="34"/>
        <v>-</v>
      </c>
      <c r="P689" s="215" t="str">
        <f t="shared" si="35"/>
        <v>-</v>
      </c>
      <c r="Q689" s="215" cm="1">
        <f t="array" ref="Q689">IF(P689="-",0,P689/(1+'General inputs'!$H$32)^IFERROR(INDEX('MP Calculations'!$C$40:$C$130,MATCH(F689,'MP Calculations'!$D$40:$D$130,0),0),-1))</f>
        <v>0</v>
      </c>
    </row>
    <row r="690" spans="3:17" x14ac:dyDescent="0.2">
      <c r="C690" s="159"/>
      <c r="D690" s="165"/>
      <c r="E690" s="161"/>
      <c r="F690" s="172" t="str">
        <f t="shared" si="33"/>
        <v>-</v>
      </c>
      <c r="G690" s="68"/>
      <c r="H690" s="167"/>
      <c r="I690" s="173"/>
      <c r="J690" s="168" t="str">
        <f>IFERROR(MIN('MP Calculations'!$E$30/I690,1),"-")</f>
        <v>-</v>
      </c>
      <c r="K690" s="12"/>
      <c r="L690" s="159"/>
      <c r="M690" s="159"/>
      <c r="N690" s="159"/>
      <c r="O690" s="185" t="str">
        <f t="shared" si="34"/>
        <v>-</v>
      </c>
      <c r="P690" s="215" t="str">
        <f t="shared" si="35"/>
        <v>-</v>
      </c>
      <c r="Q690" s="215" cm="1">
        <f t="array" ref="Q690">IF(P690="-",0,P690/(1+'General inputs'!$H$32)^IFERROR(INDEX('MP Calculations'!$C$40:$C$130,MATCH(F690,'MP Calculations'!$D$40:$D$130,0),0),-1))</f>
        <v>0</v>
      </c>
    </row>
    <row r="691" spans="3:17" x14ac:dyDescent="0.2">
      <c r="C691" s="159"/>
      <c r="D691" s="165"/>
      <c r="E691" s="161"/>
      <c r="F691" s="172" t="str">
        <f t="shared" si="33"/>
        <v>-</v>
      </c>
      <c r="G691" s="68"/>
      <c r="H691" s="167"/>
      <c r="I691" s="173"/>
      <c r="J691" s="168" t="str">
        <f>IFERROR(MIN('MP Calculations'!$E$30/I691,1),"-")</f>
        <v>-</v>
      </c>
      <c r="K691" s="12"/>
      <c r="L691" s="159"/>
      <c r="M691" s="159"/>
      <c r="N691" s="159"/>
      <c r="O691" s="185" t="str">
        <f t="shared" si="34"/>
        <v>-</v>
      </c>
      <c r="P691" s="215" t="str">
        <f t="shared" si="35"/>
        <v>-</v>
      </c>
      <c r="Q691" s="215" cm="1">
        <f t="array" ref="Q691">IF(P691="-",0,P691/(1+'General inputs'!$H$32)^IFERROR(INDEX('MP Calculations'!$C$40:$C$130,MATCH(F691,'MP Calculations'!$D$40:$D$130,0),0),-1))</f>
        <v>0</v>
      </c>
    </row>
    <row r="692" spans="3:17" x14ac:dyDescent="0.2">
      <c r="C692" s="159"/>
      <c r="D692" s="165"/>
      <c r="E692" s="161"/>
      <c r="F692" s="172" t="str">
        <f t="shared" si="33"/>
        <v>-</v>
      </c>
      <c r="G692" s="68"/>
      <c r="H692" s="167"/>
      <c r="I692" s="173"/>
      <c r="J692" s="168" t="str">
        <f>IFERROR(MIN('MP Calculations'!$E$30/I692,1),"-")</f>
        <v>-</v>
      </c>
      <c r="K692" s="12"/>
      <c r="L692" s="159"/>
      <c r="M692" s="159"/>
      <c r="N692" s="159"/>
      <c r="O692" s="185" t="str">
        <f t="shared" si="34"/>
        <v>-</v>
      </c>
      <c r="P692" s="215" t="str">
        <f t="shared" si="35"/>
        <v>-</v>
      </c>
      <c r="Q692" s="215" cm="1">
        <f t="array" ref="Q692">IF(P692="-",0,P692/(1+'General inputs'!$H$32)^IFERROR(INDEX('MP Calculations'!$C$40:$C$130,MATCH(F692,'MP Calculations'!$D$40:$D$130,0),0),-1))</f>
        <v>0</v>
      </c>
    </row>
    <row r="693" spans="3:17" x14ac:dyDescent="0.2">
      <c r="C693" s="159"/>
      <c r="D693" s="165"/>
      <c r="E693" s="161"/>
      <c r="F693" s="172" t="str">
        <f t="shared" si="33"/>
        <v>-</v>
      </c>
      <c r="G693" s="68"/>
      <c r="H693" s="167"/>
      <c r="I693" s="173"/>
      <c r="J693" s="168" t="str">
        <f>IFERROR(MIN('MP Calculations'!$E$30/I693,1),"-")</f>
        <v>-</v>
      </c>
      <c r="K693" s="12"/>
      <c r="L693" s="159"/>
      <c r="M693" s="159"/>
      <c r="N693" s="159"/>
      <c r="O693" s="185" t="str">
        <f t="shared" si="34"/>
        <v>-</v>
      </c>
      <c r="P693" s="215" t="str">
        <f t="shared" si="35"/>
        <v>-</v>
      </c>
      <c r="Q693" s="215" cm="1">
        <f t="array" ref="Q693">IF(P693="-",0,P693/(1+'General inputs'!$H$32)^IFERROR(INDEX('MP Calculations'!$C$40:$C$130,MATCH(F693,'MP Calculations'!$D$40:$D$130,0),0),-1))</f>
        <v>0</v>
      </c>
    </row>
    <row r="694" spans="3:17" x14ac:dyDescent="0.2">
      <c r="C694" s="159"/>
      <c r="D694" s="165"/>
      <c r="E694" s="161"/>
      <c r="F694" s="172" t="str">
        <f t="shared" si="33"/>
        <v>-</v>
      </c>
      <c r="G694" s="68"/>
      <c r="H694" s="167"/>
      <c r="I694" s="173"/>
      <c r="J694" s="168" t="str">
        <f>IFERROR(MIN('MP Calculations'!$E$30/I694,1),"-")</f>
        <v>-</v>
      </c>
      <c r="K694" s="12"/>
      <c r="L694" s="159"/>
      <c r="M694" s="159"/>
      <c r="N694" s="159"/>
      <c r="O694" s="185" t="str">
        <f t="shared" si="34"/>
        <v>-</v>
      </c>
      <c r="P694" s="215" t="str">
        <f t="shared" si="35"/>
        <v>-</v>
      </c>
      <c r="Q694" s="215" cm="1">
        <f t="array" ref="Q694">IF(P694="-",0,P694/(1+'General inputs'!$H$32)^IFERROR(INDEX('MP Calculations'!$C$40:$C$130,MATCH(F694,'MP Calculations'!$D$40:$D$130,0),0),-1))</f>
        <v>0</v>
      </c>
    </row>
    <row r="695" spans="3:17" x14ac:dyDescent="0.2">
      <c r="C695" s="159"/>
      <c r="D695" s="165"/>
      <c r="E695" s="161"/>
      <c r="F695" s="172" t="str">
        <f t="shared" si="33"/>
        <v>-</v>
      </c>
      <c r="G695" s="68"/>
      <c r="H695" s="167"/>
      <c r="I695" s="173"/>
      <c r="J695" s="168" t="str">
        <f>IFERROR(MIN('MP Calculations'!$E$30/I695,1),"-")</f>
        <v>-</v>
      </c>
      <c r="K695" s="12"/>
      <c r="L695" s="159"/>
      <c r="M695" s="159"/>
      <c r="N695" s="159"/>
      <c r="O695" s="185" t="str">
        <f t="shared" si="34"/>
        <v>-</v>
      </c>
      <c r="P695" s="215" t="str">
        <f t="shared" si="35"/>
        <v>-</v>
      </c>
      <c r="Q695" s="215" cm="1">
        <f t="array" ref="Q695">IF(P695="-",0,P695/(1+'General inputs'!$H$32)^IFERROR(INDEX('MP Calculations'!$C$40:$C$130,MATCH(F695,'MP Calculations'!$D$40:$D$130,0),0),-1))</f>
        <v>0</v>
      </c>
    </row>
    <row r="696" spans="3:17" x14ac:dyDescent="0.2">
      <c r="C696" s="159"/>
      <c r="D696" s="165"/>
      <c r="E696" s="161"/>
      <c r="F696" s="172" t="str">
        <f t="shared" si="33"/>
        <v>-</v>
      </c>
      <c r="G696" s="68"/>
      <c r="H696" s="167"/>
      <c r="I696" s="173"/>
      <c r="J696" s="168" t="str">
        <f>IFERROR(MIN('MP Calculations'!$E$30/I696,1),"-")</f>
        <v>-</v>
      </c>
      <c r="K696" s="12"/>
      <c r="L696" s="159"/>
      <c r="M696" s="159"/>
      <c r="N696" s="159"/>
      <c r="O696" s="185" t="str">
        <f t="shared" si="34"/>
        <v>-</v>
      </c>
      <c r="P696" s="215" t="str">
        <f t="shared" si="35"/>
        <v>-</v>
      </c>
      <c r="Q696" s="215" cm="1">
        <f t="array" ref="Q696">IF(P696="-",0,P696/(1+'General inputs'!$H$32)^IFERROR(INDEX('MP Calculations'!$C$40:$C$130,MATCH(F696,'MP Calculations'!$D$40:$D$130,0),0),-1))</f>
        <v>0</v>
      </c>
    </row>
    <row r="697" spans="3:17" x14ac:dyDescent="0.2">
      <c r="C697" s="159"/>
      <c r="D697" s="165"/>
      <c r="E697" s="161"/>
      <c r="F697" s="172" t="str">
        <f t="shared" si="33"/>
        <v>-</v>
      </c>
      <c r="G697" s="68"/>
      <c r="H697" s="167"/>
      <c r="I697" s="173"/>
      <c r="J697" s="168" t="str">
        <f>IFERROR(MIN('MP Calculations'!$E$30/I697,1),"-")</f>
        <v>-</v>
      </c>
      <c r="K697" s="12"/>
      <c r="L697" s="159"/>
      <c r="M697" s="159"/>
      <c r="N697" s="159"/>
      <c r="O697" s="185" t="str">
        <f t="shared" si="34"/>
        <v>-</v>
      </c>
      <c r="P697" s="215" t="str">
        <f t="shared" si="35"/>
        <v>-</v>
      </c>
      <c r="Q697" s="215" cm="1">
        <f t="array" ref="Q697">IF(P697="-",0,P697/(1+'General inputs'!$H$32)^IFERROR(INDEX('MP Calculations'!$C$40:$C$130,MATCH(F697,'MP Calculations'!$D$40:$D$130,0),0),-1))</f>
        <v>0</v>
      </c>
    </row>
    <row r="698" spans="3:17" x14ac:dyDescent="0.2">
      <c r="C698" s="159"/>
      <c r="D698" s="165"/>
      <c r="E698" s="161"/>
      <c r="F698" s="172" t="str">
        <f t="shared" si="33"/>
        <v>-</v>
      </c>
      <c r="G698" s="68"/>
      <c r="H698" s="167"/>
      <c r="I698" s="173"/>
      <c r="J698" s="168" t="str">
        <f>IFERROR(MIN('MP Calculations'!$E$30/I698,1),"-")</f>
        <v>-</v>
      </c>
      <c r="K698" s="12"/>
      <c r="L698" s="159"/>
      <c r="M698" s="159"/>
      <c r="N698" s="159"/>
      <c r="O698" s="185" t="str">
        <f t="shared" si="34"/>
        <v>-</v>
      </c>
      <c r="P698" s="215" t="str">
        <f t="shared" si="35"/>
        <v>-</v>
      </c>
      <c r="Q698" s="215" cm="1">
        <f t="array" ref="Q698">IF(P698="-",0,P698/(1+'General inputs'!$H$32)^IFERROR(INDEX('MP Calculations'!$C$40:$C$130,MATCH(F698,'MP Calculations'!$D$40:$D$130,0),0),-1))</f>
        <v>0</v>
      </c>
    </row>
    <row r="699" spans="3:17" x14ac:dyDescent="0.2">
      <c r="C699" s="159"/>
      <c r="D699" s="165"/>
      <c r="E699" s="161"/>
      <c r="F699" s="172" t="str">
        <f t="shared" si="33"/>
        <v>-</v>
      </c>
      <c r="G699" s="68"/>
      <c r="H699" s="167"/>
      <c r="I699" s="173"/>
      <c r="J699" s="168" t="str">
        <f>IFERROR(MIN('MP Calculations'!$E$30/I699,1),"-")</f>
        <v>-</v>
      </c>
      <c r="K699" s="12"/>
      <c r="L699" s="159"/>
      <c r="M699" s="159"/>
      <c r="N699" s="159"/>
      <c r="O699" s="185" t="str">
        <f t="shared" si="34"/>
        <v>-</v>
      </c>
      <c r="P699" s="215" t="str">
        <f t="shared" si="35"/>
        <v>-</v>
      </c>
      <c r="Q699" s="215" cm="1">
        <f t="array" ref="Q699">IF(P699="-",0,P699/(1+'General inputs'!$H$32)^IFERROR(INDEX('MP Calculations'!$C$40:$C$130,MATCH(F699,'MP Calculations'!$D$40:$D$130,0),0),-1))</f>
        <v>0</v>
      </c>
    </row>
    <row r="700" spans="3:17" x14ac:dyDescent="0.2">
      <c r="C700" s="159"/>
      <c r="D700" s="165"/>
      <c r="E700" s="161"/>
      <c r="F700" s="172" t="str">
        <f t="shared" si="33"/>
        <v>-</v>
      </c>
      <c r="G700" s="68"/>
      <c r="H700" s="167"/>
      <c r="I700" s="173"/>
      <c r="J700" s="168" t="str">
        <f>IFERROR(MIN('MP Calculations'!$E$30/I700,1),"-")</f>
        <v>-</v>
      </c>
      <c r="K700" s="12"/>
      <c r="L700" s="159"/>
      <c r="M700" s="159"/>
      <c r="N700" s="159"/>
      <c r="O700" s="185" t="str">
        <f t="shared" si="34"/>
        <v>-</v>
      </c>
      <c r="P700" s="215" t="str">
        <f t="shared" si="35"/>
        <v>-</v>
      </c>
      <c r="Q700" s="215" cm="1">
        <f t="array" ref="Q700">IF(P700="-",0,P700/(1+'General inputs'!$H$32)^IFERROR(INDEX('MP Calculations'!$C$40:$C$130,MATCH(F700,'MP Calculations'!$D$40:$D$130,0),0),-1))</f>
        <v>0</v>
      </c>
    </row>
    <row r="701" spans="3:17" x14ac:dyDescent="0.2">
      <c r="C701" s="159"/>
      <c r="D701" s="165"/>
      <c r="E701" s="161"/>
      <c r="F701" s="172" t="str">
        <f t="shared" si="33"/>
        <v>-</v>
      </c>
      <c r="G701" s="68"/>
      <c r="H701" s="167"/>
      <c r="I701" s="173"/>
      <c r="J701" s="168" t="str">
        <f>IFERROR(MIN('MP Calculations'!$E$30/I701,1),"-")</f>
        <v>-</v>
      </c>
      <c r="K701" s="12"/>
      <c r="L701" s="159"/>
      <c r="M701" s="159"/>
      <c r="N701" s="159"/>
      <c r="O701" s="185" t="str">
        <f t="shared" si="34"/>
        <v>-</v>
      </c>
      <c r="P701" s="215" t="str">
        <f t="shared" si="35"/>
        <v>-</v>
      </c>
      <c r="Q701" s="215" cm="1">
        <f t="array" ref="Q701">IF(P701="-",0,P701/(1+'General inputs'!$H$32)^IFERROR(INDEX('MP Calculations'!$C$40:$C$130,MATCH(F701,'MP Calculations'!$D$40:$D$130,0),0),-1))</f>
        <v>0</v>
      </c>
    </row>
    <row r="702" spans="3:17" x14ac:dyDescent="0.2">
      <c r="C702" s="159"/>
      <c r="D702" s="165"/>
      <c r="E702" s="161"/>
      <c r="F702" s="172" t="str">
        <f t="shared" si="33"/>
        <v>-</v>
      </c>
      <c r="G702" s="68"/>
      <c r="H702" s="167"/>
      <c r="I702" s="173"/>
      <c r="J702" s="168" t="str">
        <f>IFERROR(MIN('MP Calculations'!$E$30/I702,1),"-")</f>
        <v>-</v>
      </c>
      <c r="K702" s="12"/>
      <c r="L702" s="159"/>
      <c r="M702" s="159"/>
      <c r="N702" s="159"/>
      <c r="O702" s="185" t="str">
        <f t="shared" si="34"/>
        <v>-</v>
      </c>
      <c r="P702" s="215" t="str">
        <f t="shared" si="35"/>
        <v>-</v>
      </c>
      <c r="Q702" s="215" cm="1">
        <f t="array" ref="Q702">IF(P702="-",0,P702/(1+'General inputs'!$H$32)^IFERROR(INDEX('MP Calculations'!$C$40:$C$130,MATCH(F702,'MP Calculations'!$D$40:$D$130,0),0),-1))</f>
        <v>0</v>
      </c>
    </row>
    <row r="703" spans="3:17" x14ac:dyDescent="0.2">
      <c r="C703" s="159"/>
      <c r="D703" s="165"/>
      <c r="E703" s="161"/>
      <c r="F703" s="172" t="str">
        <f t="shared" si="33"/>
        <v>-</v>
      </c>
      <c r="G703" s="68"/>
      <c r="H703" s="167"/>
      <c r="I703" s="173"/>
      <c r="J703" s="168" t="str">
        <f>IFERROR(MIN('MP Calculations'!$E$30/I703,1),"-")</f>
        <v>-</v>
      </c>
      <c r="K703" s="12"/>
      <c r="L703" s="159"/>
      <c r="M703" s="159"/>
      <c r="N703" s="159"/>
      <c r="O703" s="185" t="str">
        <f t="shared" si="34"/>
        <v>-</v>
      </c>
      <c r="P703" s="215" t="str">
        <f t="shared" si="35"/>
        <v>-</v>
      </c>
      <c r="Q703" s="215" cm="1">
        <f t="array" ref="Q703">IF(P703="-",0,P703/(1+'General inputs'!$H$32)^IFERROR(INDEX('MP Calculations'!$C$40:$C$130,MATCH(F703,'MP Calculations'!$D$40:$D$130,0),0),-1))</f>
        <v>0</v>
      </c>
    </row>
    <row r="704" spans="3:17" x14ac:dyDescent="0.2">
      <c r="C704" s="159"/>
      <c r="D704" s="165"/>
      <c r="E704" s="161"/>
      <c r="F704" s="172" t="str">
        <f t="shared" si="33"/>
        <v>-</v>
      </c>
      <c r="G704" s="68"/>
      <c r="H704" s="167"/>
      <c r="I704" s="173"/>
      <c r="J704" s="168" t="str">
        <f>IFERROR(MIN('MP Calculations'!$E$30/I704,1),"-")</f>
        <v>-</v>
      </c>
      <c r="K704" s="12"/>
      <c r="L704" s="159"/>
      <c r="M704" s="159"/>
      <c r="N704" s="159"/>
      <c r="O704" s="185" t="str">
        <f t="shared" si="34"/>
        <v>-</v>
      </c>
      <c r="P704" s="215" t="str">
        <f t="shared" si="35"/>
        <v>-</v>
      </c>
      <c r="Q704" s="215" cm="1">
        <f t="array" ref="Q704">IF(P704="-",0,P704/(1+'General inputs'!$H$32)^IFERROR(INDEX('MP Calculations'!$C$40:$C$130,MATCH(F704,'MP Calculations'!$D$40:$D$130,0),0),-1))</f>
        <v>0</v>
      </c>
    </row>
    <row r="705" spans="3:17" x14ac:dyDescent="0.2">
      <c r="C705" s="159"/>
      <c r="D705" s="165"/>
      <c r="E705" s="161"/>
      <c r="F705" s="172" t="str">
        <f t="shared" si="33"/>
        <v>-</v>
      </c>
      <c r="G705" s="68"/>
      <c r="H705" s="167"/>
      <c r="I705" s="173"/>
      <c r="J705" s="168" t="str">
        <f>IFERROR(MIN('MP Calculations'!$E$30/I705,1),"-")</f>
        <v>-</v>
      </c>
      <c r="K705" s="12"/>
      <c r="L705" s="159"/>
      <c r="M705" s="159"/>
      <c r="N705" s="159"/>
      <c r="O705" s="185" t="str">
        <f t="shared" si="34"/>
        <v>-</v>
      </c>
      <c r="P705" s="215" t="str">
        <f t="shared" si="35"/>
        <v>-</v>
      </c>
      <c r="Q705" s="215" cm="1">
        <f t="array" ref="Q705">IF(P705="-",0,P705/(1+'General inputs'!$H$32)^IFERROR(INDEX('MP Calculations'!$C$40:$C$130,MATCH(F705,'MP Calculations'!$D$40:$D$130,0),0),-1))</f>
        <v>0</v>
      </c>
    </row>
    <row r="706" spans="3:17" x14ac:dyDescent="0.2">
      <c r="C706" s="159"/>
      <c r="D706" s="165"/>
      <c r="E706" s="161"/>
      <c r="F706" s="172" t="str">
        <f t="shared" si="33"/>
        <v>-</v>
      </c>
      <c r="G706" s="68"/>
      <c r="H706" s="167"/>
      <c r="I706" s="173"/>
      <c r="J706" s="168" t="str">
        <f>IFERROR(MIN('MP Calculations'!$E$30/I706,1),"-")</f>
        <v>-</v>
      </c>
      <c r="K706" s="12"/>
      <c r="L706" s="159"/>
      <c r="M706" s="159"/>
      <c r="N706" s="159"/>
      <c r="O706" s="185" t="str">
        <f t="shared" si="34"/>
        <v>-</v>
      </c>
      <c r="P706" s="215" t="str">
        <f t="shared" si="35"/>
        <v>-</v>
      </c>
      <c r="Q706" s="215" cm="1">
        <f t="array" ref="Q706">IF(P706="-",0,P706/(1+'General inputs'!$H$32)^IFERROR(INDEX('MP Calculations'!$C$40:$C$130,MATCH(F706,'MP Calculations'!$D$40:$D$130,0),0),-1))</f>
        <v>0</v>
      </c>
    </row>
    <row r="707" spans="3:17" x14ac:dyDescent="0.2">
      <c r="C707" s="159"/>
      <c r="D707" s="165"/>
      <c r="E707" s="161"/>
      <c r="F707" s="172" t="str">
        <f t="shared" si="33"/>
        <v>-</v>
      </c>
      <c r="G707" s="68"/>
      <c r="H707" s="167"/>
      <c r="I707" s="173"/>
      <c r="J707" s="168" t="str">
        <f>IFERROR(MIN('MP Calculations'!$E$30/I707,1),"-")</f>
        <v>-</v>
      </c>
      <c r="K707" s="12"/>
      <c r="L707" s="159"/>
      <c r="M707" s="159"/>
      <c r="N707" s="159"/>
      <c r="O707" s="185" t="str">
        <f t="shared" si="34"/>
        <v>-</v>
      </c>
      <c r="P707" s="215" t="str">
        <f t="shared" si="35"/>
        <v>-</v>
      </c>
      <c r="Q707" s="215" cm="1">
        <f t="array" ref="Q707">IF(P707="-",0,P707/(1+'General inputs'!$H$32)^IFERROR(INDEX('MP Calculations'!$C$40:$C$130,MATCH(F707,'MP Calculations'!$D$40:$D$130,0),0),-1))</f>
        <v>0</v>
      </c>
    </row>
    <row r="708" spans="3:17" x14ac:dyDescent="0.2">
      <c r="C708" s="159"/>
      <c r="D708" s="165"/>
      <c r="E708" s="161"/>
      <c r="F708" s="172" t="str">
        <f t="shared" si="33"/>
        <v>-</v>
      </c>
      <c r="G708" s="68"/>
      <c r="H708" s="167"/>
      <c r="I708" s="173"/>
      <c r="J708" s="168" t="str">
        <f>IFERROR(MIN('MP Calculations'!$E$30/I708,1),"-")</f>
        <v>-</v>
      </c>
      <c r="K708" s="12"/>
      <c r="L708" s="159"/>
      <c r="M708" s="159"/>
      <c r="N708" s="159"/>
      <c r="O708" s="185" t="str">
        <f t="shared" si="34"/>
        <v>-</v>
      </c>
      <c r="P708" s="215" t="str">
        <f t="shared" si="35"/>
        <v>-</v>
      </c>
      <c r="Q708" s="215" cm="1">
        <f t="array" ref="Q708">IF(P708="-",0,P708/(1+'General inputs'!$H$32)^IFERROR(INDEX('MP Calculations'!$C$40:$C$130,MATCH(F708,'MP Calculations'!$D$40:$D$130,0),0),-1))</f>
        <v>0</v>
      </c>
    </row>
    <row r="709" spans="3:17" x14ac:dyDescent="0.2">
      <c r="C709" s="159"/>
      <c r="D709" s="165"/>
      <c r="E709" s="161"/>
      <c r="F709" s="172" t="str">
        <f t="shared" si="33"/>
        <v>-</v>
      </c>
      <c r="G709" s="68"/>
      <c r="H709" s="167"/>
      <c r="I709" s="173"/>
      <c r="J709" s="168" t="str">
        <f>IFERROR(MIN('MP Calculations'!$E$30/I709,1),"-")</f>
        <v>-</v>
      </c>
      <c r="K709" s="12"/>
      <c r="L709" s="159"/>
      <c r="M709" s="159"/>
      <c r="N709" s="159"/>
      <c r="O709" s="185" t="str">
        <f t="shared" si="34"/>
        <v>-</v>
      </c>
      <c r="P709" s="215" t="str">
        <f t="shared" si="35"/>
        <v>-</v>
      </c>
      <c r="Q709" s="215" cm="1">
        <f t="array" ref="Q709">IF(P709="-",0,P709/(1+'General inputs'!$H$32)^IFERROR(INDEX('MP Calculations'!$C$40:$C$130,MATCH(F709,'MP Calculations'!$D$40:$D$130,0),0),-1))</f>
        <v>0</v>
      </c>
    </row>
    <row r="710" spans="3:17" x14ac:dyDescent="0.2">
      <c r="C710" s="159"/>
      <c r="D710" s="165"/>
      <c r="E710" s="161"/>
      <c r="F710" s="172" t="str">
        <f t="shared" si="33"/>
        <v>-</v>
      </c>
      <c r="G710" s="68"/>
      <c r="H710" s="167"/>
      <c r="I710" s="173"/>
      <c r="J710" s="168" t="str">
        <f>IFERROR(MIN('MP Calculations'!$E$30/I710,1),"-")</f>
        <v>-</v>
      </c>
      <c r="K710" s="12"/>
      <c r="L710" s="159"/>
      <c r="M710" s="159"/>
      <c r="N710" s="159"/>
      <c r="O710" s="185" t="str">
        <f t="shared" si="34"/>
        <v>-</v>
      </c>
      <c r="P710" s="215" t="str">
        <f t="shared" si="35"/>
        <v>-</v>
      </c>
      <c r="Q710" s="215" cm="1">
        <f t="array" ref="Q710">IF(P710="-",0,P710/(1+'General inputs'!$H$32)^IFERROR(INDEX('MP Calculations'!$C$40:$C$130,MATCH(F710,'MP Calculations'!$D$40:$D$130,0),0),-1))</f>
        <v>0</v>
      </c>
    </row>
    <row r="711" spans="3:17" x14ac:dyDescent="0.2">
      <c r="C711" s="159"/>
      <c r="D711" s="165"/>
      <c r="E711" s="161"/>
      <c r="F711" s="172" t="str">
        <f t="shared" si="33"/>
        <v>-</v>
      </c>
      <c r="G711" s="68"/>
      <c r="H711" s="167"/>
      <c r="I711" s="173"/>
      <c r="J711" s="168" t="str">
        <f>IFERROR(MIN('MP Calculations'!$E$30/I711,1),"-")</f>
        <v>-</v>
      </c>
      <c r="K711" s="12"/>
      <c r="L711" s="159"/>
      <c r="M711" s="159"/>
      <c r="N711" s="159"/>
      <c r="O711" s="185" t="str">
        <f t="shared" si="34"/>
        <v>-</v>
      </c>
      <c r="P711" s="215" t="str">
        <f t="shared" si="35"/>
        <v>-</v>
      </c>
      <c r="Q711" s="215" cm="1">
        <f t="array" ref="Q711">IF(P711="-",0,P711/(1+'General inputs'!$H$32)^IFERROR(INDEX('MP Calculations'!$C$40:$C$130,MATCH(F711,'MP Calculations'!$D$40:$D$130,0),0),-1))</f>
        <v>0</v>
      </c>
    </row>
    <row r="712" spans="3:17" x14ac:dyDescent="0.2">
      <c r="C712" s="159"/>
      <c r="D712" s="165"/>
      <c r="E712" s="161"/>
      <c r="F712" s="172" t="str">
        <f t="shared" si="33"/>
        <v>-</v>
      </c>
      <c r="G712" s="68"/>
      <c r="H712" s="167"/>
      <c r="I712" s="173"/>
      <c r="J712" s="168" t="str">
        <f>IFERROR(MIN('MP Calculations'!$E$30/I712,1),"-")</f>
        <v>-</v>
      </c>
      <c r="K712" s="12"/>
      <c r="L712" s="159"/>
      <c r="M712" s="159"/>
      <c r="N712" s="159"/>
      <c r="O712" s="185" t="str">
        <f t="shared" si="34"/>
        <v>-</v>
      </c>
      <c r="P712" s="215" t="str">
        <f t="shared" si="35"/>
        <v>-</v>
      </c>
      <c r="Q712" s="215" cm="1">
        <f t="array" ref="Q712">IF(P712="-",0,P712/(1+'General inputs'!$H$32)^IFERROR(INDEX('MP Calculations'!$C$40:$C$130,MATCH(F712,'MP Calculations'!$D$40:$D$130,0),0),-1))</f>
        <v>0</v>
      </c>
    </row>
    <row r="713" spans="3:17" x14ac:dyDescent="0.2">
      <c r="C713" s="159"/>
      <c r="D713" s="165"/>
      <c r="E713" s="161"/>
      <c r="F713" s="172" t="str">
        <f t="shared" si="33"/>
        <v>-</v>
      </c>
      <c r="G713" s="68"/>
      <c r="H713" s="167"/>
      <c r="I713" s="173"/>
      <c r="J713" s="168" t="str">
        <f>IFERROR(MIN('MP Calculations'!$E$30/I713,1),"-")</f>
        <v>-</v>
      </c>
      <c r="K713" s="12"/>
      <c r="L713" s="159"/>
      <c r="M713" s="159"/>
      <c r="N713" s="159"/>
      <c r="O713" s="185" t="str">
        <f t="shared" si="34"/>
        <v>-</v>
      </c>
      <c r="P713" s="215" t="str">
        <f t="shared" si="35"/>
        <v>-</v>
      </c>
      <c r="Q713" s="215" cm="1">
        <f t="array" ref="Q713">IF(P713="-",0,P713/(1+'General inputs'!$H$32)^IFERROR(INDEX('MP Calculations'!$C$40:$C$130,MATCH(F713,'MP Calculations'!$D$40:$D$130,0),0),-1))</f>
        <v>0</v>
      </c>
    </row>
    <row r="714" spans="3:17" x14ac:dyDescent="0.2">
      <c r="C714" s="159"/>
      <c r="D714" s="165"/>
      <c r="E714" s="161"/>
      <c r="F714" s="172" t="str">
        <f t="shared" si="33"/>
        <v>-</v>
      </c>
      <c r="G714" s="68"/>
      <c r="H714" s="167"/>
      <c r="I714" s="173"/>
      <c r="J714" s="168" t="str">
        <f>IFERROR(MIN('MP Calculations'!$E$30/I714,1),"-")</f>
        <v>-</v>
      </c>
      <c r="K714" s="12"/>
      <c r="L714" s="159"/>
      <c r="M714" s="159"/>
      <c r="N714" s="159"/>
      <c r="O714" s="185" t="str">
        <f t="shared" si="34"/>
        <v>-</v>
      </c>
      <c r="P714" s="215" t="str">
        <f t="shared" si="35"/>
        <v>-</v>
      </c>
      <c r="Q714" s="215" cm="1">
        <f t="array" ref="Q714">IF(P714="-",0,P714/(1+'General inputs'!$H$32)^IFERROR(INDEX('MP Calculations'!$C$40:$C$130,MATCH(F714,'MP Calculations'!$D$40:$D$130,0),0),-1))</f>
        <v>0</v>
      </c>
    </row>
    <row r="715" spans="3:17" x14ac:dyDescent="0.2">
      <c r="C715" s="159"/>
      <c r="D715" s="165"/>
      <c r="E715" s="161"/>
      <c r="F715" s="172" t="str">
        <f t="shared" si="33"/>
        <v>-</v>
      </c>
      <c r="G715" s="68"/>
      <c r="H715" s="167"/>
      <c r="I715" s="173"/>
      <c r="J715" s="168" t="str">
        <f>IFERROR(MIN('MP Calculations'!$E$30/I715,1),"-")</f>
        <v>-</v>
      </c>
      <c r="K715" s="12"/>
      <c r="L715" s="159"/>
      <c r="M715" s="159"/>
      <c r="N715" s="159"/>
      <c r="O715" s="185" t="str">
        <f t="shared" si="34"/>
        <v>-</v>
      </c>
      <c r="P715" s="215" t="str">
        <f t="shared" si="35"/>
        <v>-</v>
      </c>
      <c r="Q715" s="215" cm="1">
        <f t="array" ref="Q715">IF(P715="-",0,P715/(1+'General inputs'!$H$32)^IFERROR(INDEX('MP Calculations'!$C$40:$C$130,MATCH(F715,'MP Calculations'!$D$40:$D$130,0),0),-1))</f>
        <v>0</v>
      </c>
    </row>
    <row r="716" spans="3:17" x14ac:dyDescent="0.2">
      <c r="C716" s="159"/>
      <c r="D716" s="165"/>
      <c r="E716" s="161"/>
      <c r="F716" s="172" t="str">
        <f t="shared" si="33"/>
        <v>-</v>
      </c>
      <c r="G716" s="68"/>
      <c r="H716" s="167"/>
      <c r="I716" s="173"/>
      <c r="J716" s="168" t="str">
        <f>IFERROR(MIN('MP Calculations'!$E$30/I716,1),"-")</f>
        <v>-</v>
      </c>
      <c r="K716" s="12"/>
      <c r="L716" s="159"/>
      <c r="M716" s="159"/>
      <c r="N716" s="159"/>
      <c r="O716" s="185" t="str">
        <f t="shared" si="34"/>
        <v>-</v>
      </c>
      <c r="P716" s="215" t="str">
        <f t="shared" si="35"/>
        <v>-</v>
      </c>
      <c r="Q716" s="215" cm="1">
        <f t="array" ref="Q716">IF(P716="-",0,P716/(1+'General inputs'!$H$32)^IFERROR(INDEX('MP Calculations'!$C$40:$C$130,MATCH(F716,'MP Calculations'!$D$40:$D$130,0),0),-1))</f>
        <v>0</v>
      </c>
    </row>
    <row r="717" spans="3:17" x14ac:dyDescent="0.2">
      <c r="C717" s="159"/>
      <c r="D717" s="165"/>
      <c r="E717" s="161"/>
      <c r="F717" s="172" t="str">
        <f t="shared" si="33"/>
        <v>-</v>
      </c>
      <c r="G717" s="68"/>
      <c r="H717" s="167"/>
      <c r="I717" s="173"/>
      <c r="J717" s="168" t="str">
        <f>IFERROR(MIN('MP Calculations'!$E$30/I717,1),"-")</f>
        <v>-</v>
      </c>
      <c r="K717" s="12"/>
      <c r="L717" s="159"/>
      <c r="M717" s="159"/>
      <c r="N717" s="159"/>
      <c r="O717" s="185" t="str">
        <f t="shared" si="34"/>
        <v>-</v>
      </c>
      <c r="P717" s="215" t="str">
        <f t="shared" si="35"/>
        <v>-</v>
      </c>
      <c r="Q717" s="215" cm="1">
        <f t="array" ref="Q717">IF(P717="-",0,P717/(1+'General inputs'!$H$32)^IFERROR(INDEX('MP Calculations'!$C$40:$C$130,MATCH(F717,'MP Calculations'!$D$40:$D$130,0),0),-1))</f>
        <v>0</v>
      </c>
    </row>
    <row r="718" spans="3:17" x14ac:dyDescent="0.2">
      <c r="C718" s="159"/>
      <c r="D718" s="165"/>
      <c r="E718" s="161"/>
      <c r="F718" s="172" t="str">
        <f t="shared" si="33"/>
        <v>-</v>
      </c>
      <c r="G718" s="68"/>
      <c r="H718" s="167"/>
      <c r="I718" s="173"/>
      <c r="J718" s="168" t="str">
        <f>IFERROR(MIN('MP Calculations'!$E$30/I718,1),"-")</f>
        <v>-</v>
      </c>
      <c r="K718" s="12"/>
      <c r="L718" s="159"/>
      <c r="M718" s="159"/>
      <c r="N718" s="159"/>
      <c r="O718" s="185" t="str">
        <f t="shared" si="34"/>
        <v>-</v>
      </c>
      <c r="P718" s="215" t="str">
        <f t="shared" si="35"/>
        <v>-</v>
      </c>
      <c r="Q718" s="215" cm="1">
        <f t="array" ref="Q718">IF(P718="-",0,P718/(1+'General inputs'!$H$32)^IFERROR(INDEX('MP Calculations'!$C$40:$C$130,MATCH(F718,'MP Calculations'!$D$40:$D$130,0),0),-1))</f>
        <v>0</v>
      </c>
    </row>
    <row r="719" spans="3:17" x14ac:dyDescent="0.2">
      <c r="C719" s="159"/>
      <c r="D719" s="165"/>
      <c r="E719" s="161"/>
      <c r="F719" s="172" t="str">
        <f t="shared" si="33"/>
        <v>-</v>
      </c>
      <c r="G719" s="68"/>
      <c r="H719" s="167"/>
      <c r="I719" s="173"/>
      <c r="J719" s="168" t="str">
        <f>IFERROR(MIN('MP Calculations'!$E$30/I719,1),"-")</f>
        <v>-</v>
      </c>
      <c r="K719" s="12"/>
      <c r="L719" s="159"/>
      <c r="M719" s="159"/>
      <c r="N719" s="159"/>
      <c r="O719" s="185" t="str">
        <f t="shared" si="34"/>
        <v>-</v>
      </c>
      <c r="P719" s="215" t="str">
        <f t="shared" si="35"/>
        <v>-</v>
      </c>
      <c r="Q719" s="215" cm="1">
        <f t="array" ref="Q719">IF(P719="-",0,P719/(1+'General inputs'!$H$32)^IFERROR(INDEX('MP Calculations'!$C$40:$C$130,MATCH(F719,'MP Calculations'!$D$40:$D$130,0),0),-1))</f>
        <v>0</v>
      </c>
    </row>
    <row r="720" spans="3:17" x14ac:dyDescent="0.2">
      <c r="C720" s="159"/>
      <c r="D720" s="165"/>
      <c r="E720" s="161"/>
      <c r="F720" s="172" t="str">
        <f t="shared" si="33"/>
        <v>-</v>
      </c>
      <c r="G720" s="68"/>
      <c r="H720" s="167"/>
      <c r="I720" s="173"/>
      <c r="J720" s="168" t="str">
        <f>IFERROR(MIN('MP Calculations'!$E$30/I720,1),"-")</f>
        <v>-</v>
      </c>
      <c r="K720" s="12"/>
      <c r="L720" s="159"/>
      <c r="M720" s="159"/>
      <c r="N720" s="159"/>
      <c r="O720" s="185" t="str">
        <f t="shared" si="34"/>
        <v>-</v>
      </c>
      <c r="P720" s="215" t="str">
        <f t="shared" si="35"/>
        <v>-</v>
      </c>
      <c r="Q720" s="215" cm="1">
        <f t="array" ref="Q720">IF(P720="-",0,P720/(1+'General inputs'!$H$32)^IFERROR(INDEX('MP Calculations'!$C$40:$C$130,MATCH(F720,'MP Calculations'!$D$40:$D$130,0),0),-1))</f>
        <v>0</v>
      </c>
    </row>
    <row r="721" spans="3:17" x14ac:dyDescent="0.2">
      <c r="C721" s="159"/>
      <c r="D721" s="165"/>
      <c r="E721" s="161"/>
      <c r="F721" s="172" t="str">
        <f t="shared" si="33"/>
        <v>-</v>
      </c>
      <c r="G721" s="68"/>
      <c r="H721" s="167"/>
      <c r="I721" s="173"/>
      <c r="J721" s="168" t="str">
        <f>IFERROR(MIN('MP Calculations'!$E$30/I721,1),"-")</f>
        <v>-</v>
      </c>
      <c r="K721" s="12"/>
      <c r="L721" s="159"/>
      <c r="M721" s="159"/>
      <c r="N721" s="159"/>
      <c r="O721" s="185" t="str">
        <f t="shared" si="34"/>
        <v>-</v>
      </c>
      <c r="P721" s="215" t="str">
        <f t="shared" si="35"/>
        <v>-</v>
      </c>
      <c r="Q721" s="215" cm="1">
        <f t="array" ref="Q721">IF(P721="-",0,P721/(1+'General inputs'!$H$32)^IFERROR(INDEX('MP Calculations'!$C$40:$C$130,MATCH(F721,'MP Calculations'!$D$40:$D$130,0),0),-1))</f>
        <v>0</v>
      </c>
    </row>
    <row r="722" spans="3:17" x14ac:dyDescent="0.2">
      <c r="C722" s="159"/>
      <c r="D722" s="165"/>
      <c r="E722" s="161"/>
      <c r="F722" s="172" t="str">
        <f t="shared" si="33"/>
        <v>-</v>
      </c>
      <c r="G722" s="68"/>
      <c r="H722" s="167"/>
      <c r="I722" s="173"/>
      <c r="J722" s="168" t="str">
        <f>IFERROR(MIN('MP Calculations'!$E$30/I722,1),"-")</f>
        <v>-</v>
      </c>
      <c r="K722" s="12"/>
      <c r="L722" s="159"/>
      <c r="M722" s="159"/>
      <c r="N722" s="159"/>
      <c r="O722" s="185" t="str">
        <f t="shared" si="34"/>
        <v>-</v>
      </c>
      <c r="P722" s="215" t="str">
        <f t="shared" si="35"/>
        <v>-</v>
      </c>
      <c r="Q722" s="215" cm="1">
        <f t="array" ref="Q722">IF(P722="-",0,P722/(1+'General inputs'!$H$32)^IFERROR(INDEX('MP Calculations'!$C$40:$C$130,MATCH(F722,'MP Calculations'!$D$40:$D$130,0),0),-1))</f>
        <v>0</v>
      </c>
    </row>
    <row r="723" spans="3:17" x14ac:dyDescent="0.2">
      <c r="C723" s="159"/>
      <c r="D723" s="165"/>
      <c r="E723" s="161"/>
      <c r="F723" s="172" t="str">
        <f t="shared" si="33"/>
        <v>-</v>
      </c>
      <c r="G723" s="68"/>
      <c r="H723" s="167"/>
      <c r="I723" s="173"/>
      <c r="J723" s="168" t="str">
        <f>IFERROR(MIN('MP Calculations'!$E$30/I723,1),"-")</f>
        <v>-</v>
      </c>
      <c r="K723" s="12"/>
      <c r="L723" s="159"/>
      <c r="M723" s="159"/>
      <c r="N723" s="159"/>
      <c r="O723" s="185" t="str">
        <f t="shared" si="34"/>
        <v>-</v>
      </c>
      <c r="P723" s="215" t="str">
        <f t="shared" si="35"/>
        <v>-</v>
      </c>
      <c r="Q723" s="215" cm="1">
        <f t="array" ref="Q723">IF(P723="-",0,P723/(1+'General inputs'!$H$32)^IFERROR(INDEX('MP Calculations'!$C$40:$C$130,MATCH(F723,'MP Calculations'!$D$40:$D$130,0),0),-1))</f>
        <v>0</v>
      </c>
    </row>
    <row r="724" spans="3:17" x14ac:dyDescent="0.2">
      <c r="C724" s="159"/>
      <c r="D724" s="165"/>
      <c r="E724" s="161"/>
      <c r="F724" s="172" t="str">
        <f t="shared" si="33"/>
        <v>-</v>
      </c>
      <c r="G724" s="68"/>
      <c r="H724" s="167"/>
      <c r="I724" s="173"/>
      <c r="J724" s="168" t="str">
        <f>IFERROR(MIN('MP Calculations'!$E$30/I724,1),"-")</f>
        <v>-</v>
      </c>
      <c r="K724" s="12"/>
      <c r="L724" s="159"/>
      <c r="M724" s="159"/>
      <c r="N724" s="159"/>
      <c r="O724" s="185" t="str">
        <f t="shared" si="34"/>
        <v>-</v>
      </c>
      <c r="P724" s="215" t="str">
        <f t="shared" si="35"/>
        <v>-</v>
      </c>
      <c r="Q724" s="215" cm="1">
        <f t="array" ref="Q724">IF(P724="-",0,P724/(1+'General inputs'!$H$32)^IFERROR(INDEX('MP Calculations'!$C$40:$C$130,MATCH(F724,'MP Calculations'!$D$40:$D$130,0),0),-1))</f>
        <v>0</v>
      </c>
    </row>
    <row r="725" spans="3:17" x14ac:dyDescent="0.2">
      <c r="C725" s="159"/>
      <c r="D725" s="165"/>
      <c r="E725" s="161"/>
      <c r="F725" s="172" t="str">
        <f t="shared" si="33"/>
        <v>-</v>
      </c>
      <c r="G725" s="68"/>
      <c r="H725" s="167"/>
      <c r="I725" s="173"/>
      <c r="J725" s="168" t="str">
        <f>IFERROR(MIN('MP Calculations'!$E$30/I725,1),"-")</f>
        <v>-</v>
      </c>
      <c r="K725" s="12"/>
      <c r="L725" s="159"/>
      <c r="M725" s="159"/>
      <c r="N725" s="159"/>
      <c r="O725" s="185" t="str">
        <f t="shared" si="34"/>
        <v>-</v>
      </c>
      <c r="P725" s="215" t="str">
        <f t="shared" si="35"/>
        <v>-</v>
      </c>
      <c r="Q725" s="215" cm="1">
        <f t="array" ref="Q725">IF(P725="-",0,P725/(1+'General inputs'!$H$32)^IFERROR(INDEX('MP Calculations'!$C$40:$C$130,MATCH(F725,'MP Calculations'!$D$40:$D$130,0),0),-1))</f>
        <v>0</v>
      </c>
    </row>
    <row r="726" spans="3:17" x14ac:dyDescent="0.2">
      <c r="C726" s="159"/>
      <c r="D726" s="165"/>
      <c r="E726" s="161"/>
      <c r="F726" s="172" t="str">
        <f t="shared" ref="F726:F789" si="36">IF(E726="","-",IF(OR(E726&lt;$E$15,E726&gt;$E$16),"ERROR - date outside of range",IF(MONTH(E726)&gt;=7,YEAR(E726)&amp;"-"&amp;IF(YEAR(E726)=1999,"00",IF(AND(YEAR(E726)&gt;=2000,YEAR(E726)&lt;2009),"0","")&amp;RIGHT(YEAR(E726),2)+1),RIGHT(YEAR(E726),4)-1&amp;"-"&amp;RIGHT(YEAR(E726),2))))</f>
        <v>-</v>
      </c>
      <c r="G726" s="68"/>
      <c r="H726" s="167"/>
      <c r="I726" s="173"/>
      <c r="J726" s="168" t="str">
        <f>IFERROR(MIN('MP Calculations'!$E$30/I726,1),"-")</f>
        <v>-</v>
      </c>
      <c r="K726" s="12"/>
      <c r="L726" s="159"/>
      <c r="M726" s="159"/>
      <c r="N726" s="159"/>
      <c r="O726" s="185" t="str">
        <f t="shared" ref="O726:O789" si="37">IF(N726="","-",L726*N726)</f>
        <v>-</v>
      </c>
      <c r="P726" s="215" t="str">
        <f t="shared" ref="P726:P789" si="38">IF(O726="-","-",IF(OR(E726&lt;$E$15,E726&gt;$E$16),0,O726*J726))</f>
        <v>-</v>
      </c>
      <c r="Q726" s="215" cm="1">
        <f t="array" ref="Q726">IF(P726="-",0,P726/(1+'General inputs'!$H$32)^IFERROR(INDEX('MP Calculations'!$C$40:$C$130,MATCH(F726,'MP Calculations'!$D$40:$D$130,0),0),-1))</f>
        <v>0</v>
      </c>
    </row>
    <row r="727" spans="3:17" x14ac:dyDescent="0.2">
      <c r="C727" s="159"/>
      <c r="D727" s="165"/>
      <c r="E727" s="161"/>
      <c r="F727" s="172" t="str">
        <f t="shared" si="36"/>
        <v>-</v>
      </c>
      <c r="G727" s="68"/>
      <c r="H727" s="167"/>
      <c r="I727" s="173"/>
      <c r="J727" s="168" t="str">
        <f>IFERROR(MIN('MP Calculations'!$E$30/I727,1),"-")</f>
        <v>-</v>
      </c>
      <c r="K727" s="12"/>
      <c r="L727" s="159"/>
      <c r="M727" s="159"/>
      <c r="N727" s="159"/>
      <c r="O727" s="185" t="str">
        <f t="shared" si="37"/>
        <v>-</v>
      </c>
      <c r="P727" s="215" t="str">
        <f t="shared" si="38"/>
        <v>-</v>
      </c>
      <c r="Q727" s="215" cm="1">
        <f t="array" ref="Q727">IF(P727="-",0,P727/(1+'General inputs'!$H$32)^IFERROR(INDEX('MP Calculations'!$C$40:$C$130,MATCH(F727,'MP Calculations'!$D$40:$D$130,0),0),-1))</f>
        <v>0</v>
      </c>
    </row>
    <row r="728" spans="3:17" x14ac:dyDescent="0.2">
      <c r="C728" s="159"/>
      <c r="D728" s="165"/>
      <c r="E728" s="161"/>
      <c r="F728" s="172" t="str">
        <f t="shared" si="36"/>
        <v>-</v>
      </c>
      <c r="G728" s="68"/>
      <c r="H728" s="167"/>
      <c r="I728" s="173"/>
      <c r="J728" s="168" t="str">
        <f>IFERROR(MIN('MP Calculations'!$E$30/I728,1),"-")</f>
        <v>-</v>
      </c>
      <c r="K728" s="12"/>
      <c r="L728" s="159"/>
      <c r="M728" s="159"/>
      <c r="N728" s="159"/>
      <c r="O728" s="185" t="str">
        <f t="shared" si="37"/>
        <v>-</v>
      </c>
      <c r="P728" s="215" t="str">
        <f t="shared" si="38"/>
        <v>-</v>
      </c>
      <c r="Q728" s="215" cm="1">
        <f t="array" ref="Q728">IF(P728="-",0,P728/(1+'General inputs'!$H$32)^IFERROR(INDEX('MP Calculations'!$C$40:$C$130,MATCH(F728,'MP Calculations'!$D$40:$D$130,0),0),-1))</f>
        <v>0</v>
      </c>
    </row>
    <row r="729" spans="3:17" x14ac:dyDescent="0.2">
      <c r="C729" s="159"/>
      <c r="D729" s="165"/>
      <c r="E729" s="161"/>
      <c r="F729" s="172" t="str">
        <f t="shared" si="36"/>
        <v>-</v>
      </c>
      <c r="G729" s="68"/>
      <c r="H729" s="167"/>
      <c r="I729" s="173"/>
      <c r="J729" s="168" t="str">
        <f>IFERROR(MIN('MP Calculations'!$E$30/I729,1),"-")</f>
        <v>-</v>
      </c>
      <c r="K729" s="12"/>
      <c r="L729" s="159"/>
      <c r="M729" s="159"/>
      <c r="N729" s="159"/>
      <c r="O729" s="185" t="str">
        <f t="shared" si="37"/>
        <v>-</v>
      </c>
      <c r="P729" s="215" t="str">
        <f t="shared" si="38"/>
        <v>-</v>
      </c>
      <c r="Q729" s="215" cm="1">
        <f t="array" ref="Q729">IF(P729="-",0,P729/(1+'General inputs'!$H$32)^IFERROR(INDEX('MP Calculations'!$C$40:$C$130,MATCH(F729,'MP Calculations'!$D$40:$D$130,0),0),-1))</f>
        <v>0</v>
      </c>
    </row>
    <row r="730" spans="3:17" x14ac:dyDescent="0.2">
      <c r="C730" s="159"/>
      <c r="D730" s="165"/>
      <c r="E730" s="161"/>
      <c r="F730" s="172" t="str">
        <f t="shared" si="36"/>
        <v>-</v>
      </c>
      <c r="G730" s="68"/>
      <c r="H730" s="167"/>
      <c r="I730" s="173"/>
      <c r="J730" s="168" t="str">
        <f>IFERROR(MIN('MP Calculations'!$E$30/I730,1),"-")</f>
        <v>-</v>
      </c>
      <c r="K730" s="12"/>
      <c r="L730" s="159"/>
      <c r="M730" s="159"/>
      <c r="N730" s="159"/>
      <c r="O730" s="185" t="str">
        <f t="shared" si="37"/>
        <v>-</v>
      </c>
      <c r="P730" s="215" t="str">
        <f t="shared" si="38"/>
        <v>-</v>
      </c>
      <c r="Q730" s="215" cm="1">
        <f t="array" ref="Q730">IF(P730="-",0,P730/(1+'General inputs'!$H$32)^IFERROR(INDEX('MP Calculations'!$C$40:$C$130,MATCH(F730,'MP Calculations'!$D$40:$D$130,0),0),-1))</f>
        <v>0</v>
      </c>
    </row>
    <row r="731" spans="3:17" x14ac:dyDescent="0.2">
      <c r="C731" s="159"/>
      <c r="D731" s="165"/>
      <c r="E731" s="161"/>
      <c r="F731" s="172" t="str">
        <f t="shared" si="36"/>
        <v>-</v>
      </c>
      <c r="G731" s="68"/>
      <c r="H731" s="167"/>
      <c r="I731" s="173"/>
      <c r="J731" s="168" t="str">
        <f>IFERROR(MIN('MP Calculations'!$E$30/I731,1),"-")</f>
        <v>-</v>
      </c>
      <c r="K731" s="12"/>
      <c r="L731" s="159"/>
      <c r="M731" s="159"/>
      <c r="N731" s="159"/>
      <c r="O731" s="185" t="str">
        <f t="shared" si="37"/>
        <v>-</v>
      </c>
      <c r="P731" s="215" t="str">
        <f t="shared" si="38"/>
        <v>-</v>
      </c>
      <c r="Q731" s="215" cm="1">
        <f t="array" ref="Q731">IF(P731="-",0,P731/(1+'General inputs'!$H$32)^IFERROR(INDEX('MP Calculations'!$C$40:$C$130,MATCH(F731,'MP Calculations'!$D$40:$D$130,0),0),-1))</f>
        <v>0</v>
      </c>
    </row>
    <row r="732" spans="3:17" x14ac:dyDescent="0.2">
      <c r="C732" s="159"/>
      <c r="D732" s="165"/>
      <c r="E732" s="161"/>
      <c r="F732" s="172" t="str">
        <f t="shared" si="36"/>
        <v>-</v>
      </c>
      <c r="G732" s="68"/>
      <c r="H732" s="167"/>
      <c r="I732" s="173"/>
      <c r="J732" s="168" t="str">
        <f>IFERROR(MIN('MP Calculations'!$E$30/I732,1),"-")</f>
        <v>-</v>
      </c>
      <c r="K732" s="12"/>
      <c r="L732" s="159"/>
      <c r="M732" s="159"/>
      <c r="N732" s="159"/>
      <c r="O732" s="185" t="str">
        <f t="shared" si="37"/>
        <v>-</v>
      </c>
      <c r="P732" s="215" t="str">
        <f t="shared" si="38"/>
        <v>-</v>
      </c>
      <c r="Q732" s="215" cm="1">
        <f t="array" ref="Q732">IF(P732="-",0,P732/(1+'General inputs'!$H$32)^IFERROR(INDEX('MP Calculations'!$C$40:$C$130,MATCH(F732,'MP Calculations'!$D$40:$D$130,0),0),-1))</f>
        <v>0</v>
      </c>
    </row>
    <row r="733" spans="3:17" x14ac:dyDescent="0.2">
      <c r="C733" s="159"/>
      <c r="D733" s="165"/>
      <c r="E733" s="161"/>
      <c r="F733" s="172" t="str">
        <f t="shared" si="36"/>
        <v>-</v>
      </c>
      <c r="G733" s="68"/>
      <c r="H733" s="167"/>
      <c r="I733" s="173"/>
      <c r="J733" s="168" t="str">
        <f>IFERROR(MIN('MP Calculations'!$E$30/I733,1),"-")</f>
        <v>-</v>
      </c>
      <c r="K733" s="12"/>
      <c r="L733" s="159"/>
      <c r="M733" s="159"/>
      <c r="N733" s="159"/>
      <c r="O733" s="185" t="str">
        <f t="shared" si="37"/>
        <v>-</v>
      </c>
      <c r="P733" s="215" t="str">
        <f t="shared" si="38"/>
        <v>-</v>
      </c>
      <c r="Q733" s="215" cm="1">
        <f t="array" ref="Q733">IF(P733="-",0,P733/(1+'General inputs'!$H$32)^IFERROR(INDEX('MP Calculations'!$C$40:$C$130,MATCH(F733,'MP Calculations'!$D$40:$D$130,0),0),-1))</f>
        <v>0</v>
      </c>
    </row>
    <row r="734" spans="3:17" x14ac:dyDescent="0.2">
      <c r="C734" s="159"/>
      <c r="D734" s="165"/>
      <c r="E734" s="161"/>
      <c r="F734" s="172" t="str">
        <f t="shared" si="36"/>
        <v>-</v>
      </c>
      <c r="G734" s="68"/>
      <c r="H734" s="167"/>
      <c r="I734" s="173"/>
      <c r="J734" s="168" t="str">
        <f>IFERROR(MIN('MP Calculations'!$E$30/I734,1),"-")</f>
        <v>-</v>
      </c>
      <c r="K734" s="12"/>
      <c r="L734" s="159"/>
      <c r="M734" s="159"/>
      <c r="N734" s="159"/>
      <c r="O734" s="185" t="str">
        <f t="shared" si="37"/>
        <v>-</v>
      </c>
      <c r="P734" s="215" t="str">
        <f t="shared" si="38"/>
        <v>-</v>
      </c>
      <c r="Q734" s="215" cm="1">
        <f t="array" ref="Q734">IF(P734="-",0,P734/(1+'General inputs'!$H$32)^IFERROR(INDEX('MP Calculations'!$C$40:$C$130,MATCH(F734,'MP Calculations'!$D$40:$D$130,0),0),-1))</f>
        <v>0</v>
      </c>
    </row>
    <row r="735" spans="3:17" x14ac:dyDescent="0.2">
      <c r="C735" s="159"/>
      <c r="D735" s="165"/>
      <c r="E735" s="161"/>
      <c r="F735" s="172" t="str">
        <f t="shared" si="36"/>
        <v>-</v>
      </c>
      <c r="G735" s="68"/>
      <c r="H735" s="167"/>
      <c r="I735" s="173"/>
      <c r="J735" s="168" t="str">
        <f>IFERROR(MIN('MP Calculations'!$E$30/I735,1),"-")</f>
        <v>-</v>
      </c>
      <c r="K735" s="12"/>
      <c r="L735" s="159"/>
      <c r="M735" s="159"/>
      <c r="N735" s="159"/>
      <c r="O735" s="185" t="str">
        <f t="shared" si="37"/>
        <v>-</v>
      </c>
      <c r="P735" s="215" t="str">
        <f t="shared" si="38"/>
        <v>-</v>
      </c>
      <c r="Q735" s="215" cm="1">
        <f t="array" ref="Q735">IF(P735="-",0,P735/(1+'General inputs'!$H$32)^IFERROR(INDEX('MP Calculations'!$C$40:$C$130,MATCH(F735,'MP Calculations'!$D$40:$D$130,0),0),-1))</f>
        <v>0</v>
      </c>
    </row>
    <row r="736" spans="3:17" x14ac:dyDescent="0.2">
      <c r="C736" s="159"/>
      <c r="D736" s="165"/>
      <c r="E736" s="161"/>
      <c r="F736" s="172" t="str">
        <f t="shared" si="36"/>
        <v>-</v>
      </c>
      <c r="G736" s="68"/>
      <c r="H736" s="167"/>
      <c r="I736" s="173"/>
      <c r="J736" s="168" t="str">
        <f>IFERROR(MIN('MP Calculations'!$E$30/I736,1),"-")</f>
        <v>-</v>
      </c>
      <c r="K736" s="12"/>
      <c r="L736" s="159"/>
      <c r="M736" s="159"/>
      <c r="N736" s="159"/>
      <c r="O736" s="185" t="str">
        <f t="shared" si="37"/>
        <v>-</v>
      </c>
      <c r="P736" s="215" t="str">
        <f t="shared" si="38"/>
        <v>-</v>
      </c>
      <c r="Q736" s="215" cm="1">
        <f t="array" ref="Q736">IF(P736="-",0,P736/(1+'General inputs'!$H$32)^IFERROR(INDEX('MP Calculations'!$C$40:$C$130,MATCH(F736,'MP Calculations'!$D$40:$D$130,0),0),-1))</f>
        <v>0</v>
      </c>
    </row>
    <row r="737" spans="3:17" x14ac:dyDescent="0.2">
      <c r="C737" s="159"/>
      <c r="D737" s="165"/>
      <c r="E737" s="161"/>
      <c r="F737" s="172" t="str">
        <f t="shared" si="36"/>
        <v>-</v>
      </c>
      <c r="G737" s="68"/>
      <c r="H737" s="167"/>
      <c r="I737" s="173"/>
      <c r="J737" s="168" t="str">
        <f>IFERROR(MIN('MP Calculations'!$E$30/I737,1),"-")</f>
        <v>-</v>
      </c>
      <c r="K737" s="12"/>
      <c r="L737" s="159"/>
      <c r="M737" s="159"/>
      <c r="N737" s="159"/>
      <c r="O737" s="185" t="str">
        <f t="shared" si="37"/>
        <v>-</v>
      </c>
      <c r="P737" s="215" t="str">
        <f t="shared" si="38"/>
        <v>-</v>
      </c>
      <c r="Q737" s="215" cm="1">
        <f t="array" ref="Q737">IF(P737="-",0,P737/(1+'General inputs'!$H$32)^IFERROR(INDEX('MP Calculations'!$C$40:$C$130,MATCH(F737,'MP Calculations'!$D$40:$D$130,0),0),-1))</f>
        <v>0</v>
      </c>
    </row>
    <row r="738" spans="3:17" x14ac:dyDescent="0.2">
      <c r="C738" s="159"/>
      <c r="D738" s="165"/>
      <c r="E738" s="161"/>
      <c r="F738" s="172" t="str">
        <f t="shared" si="36"/>
        <v>-</v>
      </c>
      <c r="G738" s="68"/>
      <c r="H738" s="167"/>
      <c r="I738" s="173"/>
      <c r="J738" s="168" t="str">
        <f>IFERROR(MIN('MP Calculations'!$E$30/I738,1),"-")</f>
        <v>-</v>
      </c>
      <c r="K738" s="12"/>
      <c r="L738" s="159"/>
      <c r="M738" s="159"/>
      <c r="N738" s="159"/>
      <c r="O738" s="185" t="str">
        <f t="shared" si="37"/>
        <v>-</v>
      </c>
      <c r="P738" s="215" t="str">
        <f t="shared" si="38"/>
        <v>-</v>
      </c>
      <c r="Q738" s="215" cm="1">
        <f t="array" ref="Q738">IF(P738="-",0,P738/(1+'General inputs'!$H$32)^IFERROR(INDEX('MP Calculations'!$C$40:$C$130,MATCH(F738,'MP Calculations'!$D$40:$D$130,0),0),-1))</f>
        <v>0</v>
      </c>
    </row>
    <row r="739" spans="3:17" x14ac:dyDescent="0.2">
      <c r="C739" s="159"/>
      <c r="D739" s="165"/>
      <c r="E739" s="161"/>
      <c r="F739" s="172" t="str">
        <f t="shared" si="36"/>
        <v>-</v>
      </c>
      <c r="G739" s="68"/>
      <c r="H739" s="167"/>
      <c r="I739" s="173"/>
      <c r="J739" s="168" t="str">
        <f>IFERROR(MIN('MP Calculations'!$E$30/I739,1),"-")</f>
        <v>-</v>
      </c>
      <c r="K739" s="12"/>
      <c r="L739" s="159"/>
      <c r="M739" s="159"/>
      <c r="N739" s="159"/>
      <c r="O739" s="185" t="str">
        <f t="shared" si="37"/>
        <v>-</v>
      </c>
      <c r="P739" s="215" t="str">
        <f t="shared" si="38"/>
        <v>-</v>
      </c>
      <c r="Q739" s="215" cm="1">
        <f t="array" ref="Q739">IF(P739="-",0,P739/(1+'General inputs'!$H$32)^IFERROR(INDEX('MP Calculations'!$C$40:$C$130,MATCH(F739,'MP Calculations'!$D$40:$D$130,0),0),-1))</f>
        <v>0</v>
      </c>
    </row>
    <row r="740" spans="3:17" x14ac:dyDescent="0.2">
      <c r="C740" s="159"/>
      <c r="D740" s="165"/>
      <c r="E740" s="161"/>
      <c r="F740" s="172" t="str">
        <f t="shared" si="36"/>
        <v>-</v>
      </c>
      <c r="G740" s="68"/>
      <c r="H740" s="167"/>
      <c r="I740" s="173"/>
      <c r="J740" s="168" t="str">
        <f>IFERROR(MIN('MP Calculations'!$E$30/I740,1),"-")</f>
        <v>-</v>
      </c>
      <c r="K740" s="12"/>
      <c r="L740" s="159"/>
      <c r="M740" s="159"/>
      <c r="N740" s="159"/>
      <c r="O740" s="185" t="str">
        <f t="shared" si="37"/>
        <v>-</v>
      </c>
      <c r="P740" s="215" t="str">
        <f t="shared" si="38"/>
        <v>-</v>
      </c>
      <c r="Q740" s="215" cm="1">
        <f t="array" ref="Q740">IF(P740="-",0,P740/(1+'General inputs'!$H$32)^IFERROR(INDEX('MP Calculations'!$C$40:$C$130,MATCH(F740,'MP Calculations'!$D$40:$D$130,0),0),-1))</f>
        <v>0</v>
      </c>
    </row>
    <row r="741" spans="3:17" x14ac:dyDescent="0.2">
      <c r="C741" s="159"/>
      <c r="D741" s="165"/>
      <c r="E741" s="161"/>
      <c r="F741" s="172" t="str">
        <f t="shared" si="36"/>
        <v>-</v>
      </c>
      <c r="G741" s="68"/>
      <c r="H741" s="167"/>
      <c r="I741" s="173"/>
      <c r="J741" s="168" t="str">
        <f>IFERROR(MIN('MP Calculations'!$E$30/I741,1),"-")</f>
        <v>-</v>
      </c>
      <c r="K741" s="12"/>
      <c r="L741" s="159"/>
      <c r="M741" s="159"/>
      <c r="N741" s="159"/>
      <c r="O741" s="185" t="str">
        <f t="shared" si="37"/>
        <v>-</v>
      </c>
      <c r="P741" s="215" t="str">
        <f t="shared" si="38"/>
        <v>-</v>
      </c>
      <c r="Q741" s="215" cm="1">
        <f t="array" ref="Q741">IF(P741="-",0,P741/(1+'General inputs'!$H$32)^IFERROR(INDEX('MP Calculations'!$C$40:$C$130,MATCH(F741,'MP Calculations'!$D$40:$D$130,0),0),-1))</f>
        <v>0</v>
      </c>
    </row>
    <row r="742" spans="3:17" x14ac:dyDescent="0.2">
      <c r="C742" s="159"/>
      <c r="D742" s="165"/>
      <c r="E742" s="161"/>
      <c r="F742" s="172" t="str">
        <f t="shared" si="36"/>
        <v>-</v>
      </c>
      <c r="G742" s="68"/>
      <c r="H742" s="167"/>
      <c r="I742" s="173"/>
      <c r="J742" s="168" t="str">
        <f>IFERROR(MIN('MP Calculations'!$E$30/I742,1),"-")</f>
        <v>-</v>
      </c>
      <c r="K742" s="12"/>
      <c r="L742" s="159"/>
      <c r="M742" s="159"/>
      <c r="N742" s="159"/>
      <c r="O742" s="185" t="str">
        <f t="shared" si="37"/>
        <v>-</v>
      </c>
      <c r="P742" s="215" t="str">
        <f t="shared" si="38"/>
        <v>-</v>
      </c>
      <c r="Q742" s="215" cm="1">
        <f t="array" ref="Q742">IF(P742="-",0,P742/(1+'General inputs'!$H$32)^IFERROR(INDEX('MP Calculations'!$C$40:$C$130,MATCH(F742,'MP Calculations'!$D$40:$D$130,0),0),-1))</f>
        <v>0</v>
      </c>
    </row>
    <row r="743" spans="3:17" x14ac:dyDescent="0.2">
      <c r="C743" s="159"/>
      <c r="D743" s="165"/>
      <c r="E743" s="161"/>
      <c r="F743" s="172" t="str">
        <f t="shared" si="36"/>
        <v>-</v>
      </c>
      <c r="G743" s="68"/>
      <c r="H743" s="167"/>
      <c r="I743" s="173"/>
      <c r="J743" s="168" t="str">
        <f>IFERROR(MIN('MP Calculations'!$E$30/I743,1),"-")</f>
        <v>-</v>
      </c>
      <c r="K743" s="12"/>
      <c r="L743" s="159"/>
      <c r="M743" s="159"/>
      <c r="N743" s="159"/>
      <c r="O743" s="185" t="str">
        <f t="shared" si="37"/>
        <v>-</v>
      </c>
      <c r="P743" s="215" t="str">
        <f t="shared" si="38"/>
        <v>-</v>
      </c>
      <c r="Q743" s="215" cm="1">
        <f t="array" ref="Q743">IF(P743="-",0,P743/(1+'General inputs'!$H$32)^IFERROR(INDEX('MP Calculations'!$C$40:$C$130,MATCH(F743,'MP Calculations'!$D$40:$D$130,0),0),-1))</f>
        <v>0</v>
      </c>
    </row>
    <row r="744" spans="3:17" x14ac:dyDescent="0.2">
      <c r="C744" s="159"/>
      <c r="D744" s="165"/>
      <c r="E744" s="161"/>
      <c r="F744" s="172" t="str">
        <f t="shared" si="36"/>
        <v>-</v>
      </c>
      <c r="G744" s="68"/>
      <c r="H744" s="167"/>
      <c r="I744" s="173"/>
      <c r="J744" s="168" t="str">
        <f>IFERROR(MIN('MP Calculations'!$E$30/I744,1),"-")</f>
        <v>-</v>
      </c>
      <c r="K744" s="12"/>
      <c r="L744" s="159"/>
      <c r="M744" s="159"/>
      <c r="N744" s="159"/>
      <c r="O744" s="185" t="str">
        <f t="shared" si="37"/>
        <v>-</v>
      </c>
      <c r="P744" s="215" t="str">
        <f t="shared" si="38"/>
        <v>-</v>
      </c>
      <c r="Q744" s="215" cm="1">
        <f t="array" ref="Q744">IF(P744="-",0,P744/(1+'General inputs'!$H$32)^IFERROR(INDEX('MP Calculations'!$C$40:$C$130,MATCH(F744,'MP Calculations'!$D$40:$D$130,0),0),-1))</f>
        <v>0</v>
      </c>
    </row>
    <row r="745" spans="3:17" x14ac:dyDescent="0.2">
      <c r="C745" s="159"/>
      <c r="D745" s="165"/>
      <c r="E745" s="161"/>
      <c r="F745" s="172" t="str">
        <f t="shared" si="36"/>
        <v>-</v>
      </c>
      <c r="G745" s="68"/>
      <c r="H745" s="167"/>
      <c r="I745" s="173"/>
      <c r="J745" s="168" t="str">
        <f>IFERROR(MIN('MP Calculations'!$E$30/I745,1),"-")</f>
        <v>-</v>
      </c>
      <c r="K745" s="12"/>
      <c r="L745" s="159"/>
      <c r="M745" s="159"/>
      <c r="N745" s="159"/>
      <c r="O745" s="185" t="str">
        <f t="shared" si="37"/>
        <v>-</v>
      </c>
      <c r="P745" s="215" t="str">
        <f t="shared" si="38"/>
        <v>-</v>
      </c>
      <c r="Q745" s="215" cm="1">
        <f t="array" ref="Q745">IF(P745="-",0,P745/(1+'General inputs'!$H$32)^IFERROR(INDEX('MP Calculations'!$C$40:$C$130,MATCH(F745,'MP Calculations'!$D$40:$D$130,0),0),-1))</f>
        <v>0</v>
      </c>
    </row>
    <row r="746" spans="3:17" x14ac:dyDescent="0.2">
      <c r="C746" s="159"/>
      <c r="D746" s="165"/>
      <c r="E746" s="161"/>
      <c r="F746" s="172" t="str">
        <f t="shared" si="36"/>
        <v>-</v>
      </c>
      <c r="G746" s="68"/>
      <c r="H746" s="167"/>
      <c r="I746" s="173"/>
      <c r="J746" s="168" t="str">
        <f>IFERROR(MIN('MP Calculations'!$E$30/I746,1),"-")</f>
        <v>-</v>
      </c>
      <c r="K746" s="12"/>
      <c r="L746" s="159"/>
      <c r="M746" s="159"/>
      <c r="N746" s="159"/>
      <c r="O746" s="185" t="str">
        <f t="shared" si="37"/>
        <v>-</v>
      </c>
      <c r="P746" s="215" t="str">
        <f t="shared" si="38"/>
        <v>-</v>
      </c>
      <c r="Q746" s="215" cm="1">
        <f t="array" ref="Q746">IF(P746="-",0,P746/(1+'General inputs'!$H$32)^IFERROR(INDEX('MP Calculations'!$C$40:$C$130,MATCH(F746,'MP Calculations'!$D$40:$D$130,0),0),-1))</f>
        <v>0</v>
      </c>
    </row>
    <row r="747" spans="3:17" x14ac:dyDescent="0.2">
      <c r="C747" s="159"/>
      <c r="D747" s="165"/>
      <c r="E747" s="161"/>
      <c r="F747" s="172" t="str">
        <f t="shared" si="36"/>
        <v>-</v>
      </c>
      <c r="G747" s="68"/>
      <c r="H747" s="167"/>
      <c r="I747" s="173"/>
      <c r="J747" s="168" t="str">
        <f>IFERROR(MIN('MP Calculations'!$E$30/I747,1),"-")</f>
        <v>-</v>
      </c>
      <c r="K747" s="12"/>
      <c r="L747" s="159"/>
      <c r="M747" s="159"/>
      <c r="N747" s="159"/>
      <c r="O747" s="185" t="str">
        <f t="shared" si="37"/>
        <v>-</v>
      </c>
      <c r="P747" s="215" t="str">
        <f t="shared" si="38"/>
        <v>-</v>
      </c>
      <c r="Q747" s="215" cm="1">
        <f t="array" ref="Q747">IF(P747="-",0,P747/(1+'General inputs'!$H$32)^IFERROR(INDEX('MP Calculations'!$C$40:$C$130,MATCH(F747,'MP Calculations'!$D$40:$D$130,0),0),-1))</f>
        <v>0</v>
      </c>
    </row>
    <row r="748" spans="3:17" x14ac:dyDescent="0.2">
      <c r="C748" s="159"/>
      <c r="D748" s="165"/>
      <c r="E748" s="161"/>
      <c r="F748" s="172" t="str">
        <f t="shared" si="36"/>
        <v>-</v>
      </c>
      <c r="G748" s="68"/>
      <c r="H748" s="167"/>
      <c r="I748" s="173"/>
      <c r="J748" s="168" t="str">
        <f>IFERROR(MIN('MP Calculations'!$E$30/I748,1),"-")</f>
        <v>-</v>
      </c>
      <c r="K748" s="12"/>
      <c r="L748" s="159"/>
      <c r="M748" s="159"/>
      <c r="N748" s="159"/>
      <c r="O748" s="185" t="str">
        <f t="shared" si="37"/>
        <v>-</v>
      </c>
      <c r="P748" s="215" t="str">
        <f t="shared" si="38"/>
        <v>-</v>
      </c>
      <c r="Q748" s="215" cm="1">
        <f t="array" ref="Q748">IF(P748="-",0,P748/(1+'General inputs'!$H$32)^IFERROR(INDEX('MP Calculations'!$C$40:$C$130,MATCH(F748,'MP Calculations'!$D$40:$D$130,0),0),-1))</f>
        <v>0</v>
      </c>
    </row>
    <row r="749" spans="3:17" x14ac:dyDescent="0.2">
      <c r="C749" s="159"/>
      <c r="D749" s="165"/>
      <c r="E749" s="161"/>
      <c r="F749" s="172" t="str">
        <f t="shared" si="36"/>
        <v>-</v>
      </c>
      <c r="G749" s="68"/>
      <c r="H749" s="167"/>
      <c r="I749" s="173"/>
      <c r="J749" s="168" t="str">
        <f>IFERROR(MIN('MP Calculations'!$E$30/I749,1),"-")</f>
        <v>-</v>
      </c>
      <c r="K749" s="12"/>
      <c r="L749" s="159"/>
      <c r="M749" s="159"/>
      <c r="N749" s="159"/>
      <c r="O749" s="185" t="str">
        <f t="shared" si="37"/>
        <v>-</v>
      </c>
      <c r="P749" s="215" t="str">
        <f t="shared" si="38"/>
        <v>-</v>
      </c>
      <c r="Q749" s="215" cm="1">
        <f t="array" ref="Q749">IF(P749="-",0,P749/(1+'General inputs'!$H$32)^IFERROR(INDEX('MP Calculations'!$C$40:$C$130,MATCH(F749,'MP Calculations'!$D$40:$D$130,0),0),-1))</f>
        <v>0</v>
      </c>
    </row>
    <row r="750" spans="3:17" x14ac:dyDescent="0.2">
      <c r="C750" s="159"/>
      <c r="D750" s="165"/>
      <c r="E750" s="161"/>
      <c r="F750" s="172" t="str">
        <f t="shared" si="36"/>
        <v>-</v>
      </c>
      <c r="G750" s="68"/>
      <c r="H750" s="167"/>
      <c r="I750" s="173"/>
      <c r="J750" s="168" t="str">
        <f>IFERROR(MIN('MP Calculations'!$E$30/I750,1),"-")</f>
        <v>-</v>
      </c>
      <c r="K750" s="12"/>
      <c r="L750" s="159"/>
      <c r="M750" s="159"/>
      <c r="N750" s="159"/>
      <c r="O750" s="185" t="str">
        <f t="shared" si="37"/>
        <v>-</v>
      </c>
      <c r="P750" s="215" t="str">
        <f t="shared" si="38"/>
        <v>-</v>
      </c>
      <c r="Q750" s="215" cm="1">
        <f t="array" ref="Q750">IF(P750="-",0,P750/(1+'General inputs'!$H$32)^IFERROR(INDEX('MP Calculations'!$C$40:$C$130,MATCH(F750,'MP Calculations'!$D$40:$D$130,0),0),-1))</f>
        <v>0</v>
      </c>
    </row>
    <row r="751" spans="3:17" x14ac:dyDescent="0.2">
      <c r="C751" s="159"/>
      <c r="D751" s="165"/>
      <c r="E751" s="161"/>
      <c r="F751" s="172" t="str">
        <f t="shared" si="36"/>
        <v>-</v>
      </c>
      <c r="G751" s="68"/>
      <c r="H751" s="167"/>
      <c r="I751" s="173"/>
      <c r="J751" s="168" t="str">
        <f>IFERROR(MIN('MP Calculations'!$E$30/I751,1),"-")</f>
        <v>-</v>
      </c>
      <c r="K751" s="12"/>
      <c r="L751" s="159"/>
      <c r="M751" s="159"/>
      <c r="N751" s="159"/>
      <c r="O751" s="185" t="str">
        <f t="shared" si="37"/>
        <v>-</v>
      </c>
      <c r="P751" s="215" t="str">
        <f t="shared" si="38"/>
        <v>-</v>
      </c>
      <c r="Q751" s="215" cm="1">
        <f t="array" ref="Q751">IF(P751="-",0,P751/(1+'General inputs'!$H$32)^IFERROR(INDEX('MP Calculations'!$C$40:$C$130,MATCH(F751,'MP Calculations'!$D$40:$D$130,0),0),-1))</f>
        <v>0</v>
      </c>
    </row>
    <row r="752" spans="3:17" x14ac:dyDescent="0.2">
      <c r="C752" s="159"/>
      <c r="D752" s="165"/>
      <c r="E752" s="161"/>
      <c r="F752" s="172" t="str">
        <f t="shared" si="36"/>
        <v>-</v>
      </c>
      <c r="G752" s="68"/>
      <c r="H752" s="167"/>
      <c r="I752" s="173"/>
      <c r="J752" s="168" t="str">
        <f>IFERROR(MIN('MP Calculations'!$E$30/I752,1),"-")</f>
        <v>-</v>
      </c>
      <c r="K752" s="12"/>
      <c r="L752" s="159"/>
      <c r="M752" s="159"/>
      <c r="N752" s="159"/>
      <c r="O752" s="185" t="str">
        <f t="shared" si="37"/>
        <v>-</v>
      </c>
      <c r="P752" s="215" t="str">
        <f t="shared" si="38"/>
        <v>-</v>
      </c>
      <c r="Q752" s="215" cm="1">
        <f t="array" ref="Q752">IF(P752="-",0,P752/(1+'General inputs'!$H$32)^IFERROR(INDEX('MP Calculations'!$C$40:$C$130,MATCH(F752,'MP Calculations'!$D$40:$D$130,0),0),-1))</f>
        <v>0</v>
      </c>
    </row>
    <row r="753" spans="3:17" x14ac:dyDescent="0.2">
      <c r="C753" s="159"/>
      <c r="D753" s="165"/>
      <c r="E753" s="161"/>
      <c r="F753" s="172" t="str">
        <f t="shared" si="36"/>
        <v>-</v>
      </c>
      <c r="G753" s="68"/>
      <c r="H753" s="167"/>
      <c r="I753" s="173"/>
      <c r="J753" s="168" t="str">
        <f>IFERROR(MIN('MP Calculations'!$E$30/I753,1),"-")</f>
        <v>-</v>
      </c>
      <c r="K753" s="12"/>
      <c r="L753" s="159"/>
      <c r="M753" s="159"/>
      <c r="N753" s="159"/>
      <c r="O753" s="185" t="str">
        <f t="shared" si="37"/>
        <v>-</v>
      </c>
      <c r="P753" s="215" t="str">
        <f t="shared" si="38"/>
        <v>-</v>
      </c>
      <c r="Q753" s="215" cm="1">
        <f t="array" ref="Q753">IF(P753="-",0,P753/(1+'General inputs'!$H$32)^IFERROR(INDEX('MP Calculations'!$C$40:$C$130,MATCH(F753,'MP Calculations'!$D$40:$D$130,0),0),-1))</f>
        <v>0</v>
      </c>
    </row>
    <row r="754" spans="3:17" x14ac:dyDescent="0.2">
      <c r="C754" s="159"/>
      <c r="D754" s="165"/>
      <c r="E754" s="161"/>
      <c r="F754" s="172" t="str">
        <f t="shared" si="36"/>
        <v>-</v>
      </c>
      <c r="G754" s="68"/>
      <c r="H754" s="167"/>
      <c r="I754" s="173"/>
      <c r="J754" s="168" t="str">
        <f>IFERROR(MIN('MP Calculations'!$E$30/I754,1),"-")</f>
        <v>-</v>
      </c>
      <c r="K754" s="12"/>
      <c r="L754" s="159"/>
      <c r="M754" s="159"/>
      <c r="N754" s="159"/>
      <c r="O754" s="185" t="str">
        <f t="shared" si="37"/>
        <v>-</v>
      </c>
      <c r="P754" s="215" t="str">
        <f t="shared" si="38"/>
        <v>-</v>
      </c>
      <c r="Q754" s="215" cm="1">
        <f t="array" ref="Q754">IF(P754="-",0,P754/(1+'General inputs'!$H$32)^IFERROR(INDEX('MP Calculations'!$C$40:$C$130,MATCH(F754,'MP Calculations'!$D$40:$D$130,0),0),-1))</f>
        <v>0</v>
      </c>
    </row>
    <row r="755" spans="3:17" x14ac:dyDescent="0.2">
      <c r="C755" s="159"/>
      <c r="D755" s="165"/>
      <c r="E755" s="161"/>
      <c r="F755" s="172" t="str">
        <f t="shared" si="36"/>
        <v>-</v>
      </c>
      <c r="G755" s="68"/>
      <c r="H755" s="167"/>
      <c r="I755" s="173"/>
      <c r="J755" s="168" t="str">
        <f>IFERROR(MIN('MP Calculations'!$E$30/I755,1),"-")</f>
        <v>-</v>
      </c>
      <c r="K755" s="12"/>
      <c r="L755" s="159"/>
      <c r="M755" s="159"/>
      <c r="N755" s="159"/>
      <c r="O755" s="185" t="str">
        <f t="shared" si="37"/>
        <v>-</v>
      </c>
      <c r="P755" s="215" t="str">
        <f t="shared" si="38"/>
        <v>-</v>
      </c>
      <c r="Q755" s="215" cm="1">
        <f t="array" ref="Q755">IF(P755="-",0,P755/(1+'General inputs'!$H$32)^IFERROR(INDEX('MP Calculations'!$C$40:$C$130,MATCH(F755,'MP Calculations'!$D$40:$D$130,0),0),-1))</f>
        <v>0</v>
      </c>
    </row>
    <row r="756" spans="3:17" x14ac:dyDescent="0.2">
      <c r="C756" s="159"/>
      <c r="D756" s="165"/>
      <c r="E756" s="161"/>
      <c r="F756" s="172" t="str">
        <f t="shared" si="36"/>
        <v>-</v>
      </c>
      <c r="G756" s="68"/>
      <c r="H756" s="167"/>
      <c r="I756" s="173"/>
      <c r="J756" s="168" t="str">
        <f>IFERROR(MIN('MP Calculations'!$E$30/I756,1),"-")</f>
        <v>-</v>
      </c>
      <c r="K756" s="12"/>
      <c r="L756" s="159"/>
      <c r="M756" s="159"/>
      <c r="N756" s="159"/>
      <c r="O756" s="185" t="str">
        <f t="shared" si="37"/>
        <v>-</v>
      </c>
      <c r="P756" s="215" t="str">
        <f t="shared" si="38"/>
        <v>-</v>
      </c>
      <c r="Q756" s="215" cm="1">
        <f t="array" ref="Q756">IF(P756="-",0,P756/(1+'General inputs'!$H$32)^IFERROR(INDEX('MP Calculations'!$C$40:$C$130,MATCH(F756,'MP Calculations'!$D$40:$D$130,0),0),-1))</f>
        <v>0</v>
      </c>
    </row>
    <row r="757" spans="3:17" x14ac:dyDescent="0.2">
      <c r="C757" s="159"/>
      <c r="D757" s="165"/>
      <c r="E757" s="161"/>
      <c r="F757" s="172" t="str">
        <f t="shared" si="36"/>
        <v>-</v>
      </c>
      <c r="G757" s="68"/>
      <c r="H757" s="167"/>
      <c r="I757" s="173"/>
      <c r="J757" s="168" t="str">
        <f>IFERROR(MIN('MP Calculations'!$E$30/I757,1),"-")</f>
        <v>-</v>
      </c>
      <c r="K757" s="12"/>
      <c r="L757" s="159"/>
      <c r="M757" s="159"/>
      <c r="N757" s="159"/>
      <c r="O757" s="185" t="str">
        <f t="shared" si="37"/>
        <v>-</v>
      </c>
      <c r="P757" s="215" t="str">
        <f t="shared" si="38"/>
        <v>-</v>
      </c>
      <c r="Q757" s="215" cm="1">
        <f t="array" ref="Q757">IF(P757="-",0,P757/(1+'General inputs'!$H$32)^IFERROR(INDEX('MP Calculations'!$C$40:$C$130,MATCH(F757,'MP Calculations'!$D$40:$D$130,0),0),-1))</f>
        <v>0</v>
      </c>
    </row>
    <row r="758" spans="3:17" x14ac:dyDescent="0.2">
      <c r="C758" s="159"/>
      <c r="D758" s="165"/>
      <c r="E758" s="161"/>
      <c r="F758" s="172" t="str">
        <f t="shared" si="36"/>
        <v>-</v>
      </c>
      <c r="G758" s="68"/>
      <c r="H758" s="167"/>
      <c r="I758" s="173"/>
      <c r="J758" s="168" t="str">
        <f>IFERROR(MIN('MP Calculations'!$E$30/I758,1),"-")</f>
        <v>-</v>
      </c>
      <c r="K758" s="12"/>
      <c r="L758" s="159"/>
      <c r="M758" s="159"/>
      <c r="N758" s="159"/>
      <c r="O758" s="185" t="str">
        <f t="shared" si="37"/>
        <v>-</v>
      </c>
      <c r="P758" s="215" t="str">
        <f t="shared" si="38"/>
        <v>-</v>
      </c>
      <c r="Q758" s="215" cm="1">
        <f t="array" ref="Q758">IF(P758="-",0,P758/(1+'General inputs'!$H$32)^IFERROR(INDEX('MP Calculations'!$C$40:$C$130,MATCH(F758,'MP Calculations'!$D$40:$D$130,0),0),-1))</f>
        <v>0</v>
      </c>
    </row>
    <row r="759" spans="3:17" x14ac:dyDescent="0.2">
      <c r="C759" s="159"/>
      <c r="D759" s="165"/>
      <c r="E759" s="161"/>
      <c r="F759" s="172" t="str">
        <f t="shared" si="36"/>
        <v>-</v>
      </c>
      <c r="G759" s="68"/>
      <c r="H759" s="167"/>
      <c r="I759" s="173"/>
      <c r="J759" s="168" t="str">
        <f>IFERROR(MIN('MP Calculations'!$E$30/I759,1),"-")</f>
        <v>-</v>
      </c>
      <c r="K759" s="12"/>
      <c r="L759" s="159"/>
      <c r="M759" s="159"/>
      <c r="N759" s="159"/>
      <c r="O759" s="185" t="str">
        <f t="shared" si="37"/>
        <v>-</v>
      </c>
      <c r="P759" s="215" t="str">
        <f t="shared" si="38"/>
        <v>-</v>
      </c>
      <c r="Q759" s="215" cm="1">
        <f t="array" ref="Q759">IF(P759="-",0,P759/(1+'General inputs'!$H$32)^IFERROR(INDEX('MP Calculations'!$C$40:$C$130,MATCH(F759,'MP Calculations'!$D$40:$D$130,0),0),-1))</f>
        <v>0</v>
      </c>
    </row>
    <row r="760" spans="3:17" x14ac:dyDescent="0.2">
      <c r="C760" s="159"/>
      <c r="D760" s="165"/>
      <c r="E760" s="161"/>
      <c r="F760" s="172" t="str">
        <f t="shared" si="36"/>
        <v>-</v>
      </c>
      <c r="G760" s="68"/>
      <c r="H760" s="167"/>
      <c r="I760" s="173"/>
      <c r="J760" s="168" t="str">
        <f>IFERROR(MIN('MP Calculations'!$E$30/I760,1),"-")</f>
        <v>-</v>
      </c>
      <c r="K760" s="12"/>
      <c r="L760" s="159"/>
      <c r="M760" s="159"/>
      <c r="N760" s="159"/>
      <c r="O760" s="185" t="str">
        <f t="shared" si="37"/>
        <v>-</v>
      </c>
      <c r="P760" s="215" t="str">
        <f t="shared" si="38"/>
        <v>-</v>
      </c>
      <c r="Q760" s="215" cm="1">
        <f t="array" ref="Q760">IF(P760="-",0,P760/(1+'General inputs'!$H$32)^IFERROR(INDEX('MP Calculations'!$C$40:$C$130,MATCH(F760,'MP Calculations'!$D$40:$D$130,0),0),-1))</f>
        <v>0</v>
      </c>
    </row>
    <row r="761" spans="3:17" x14ac:dyDescent="0.2">
      <c r="C761" s="159"/>
      <c r="D761" s="165"/>
      <c r="E761" s="161"/>
      <c r="F761" s="172" t="str">
        <f t="shared" si="36"/>
        <v>-</v>
      </c>
      <c r="G761" s="68"/>
      <c r="H761" s="167"/>
      <c r="I761" s="173"/>
      <c r="J761" s="168" t="str">
        <f>IFERROR(MIN('MP Calculations'!$E$30/I761,1),"-")</f>
        <v>-</v>
      </c>
      <c r="K761" s="12"/>
      <c r="L761" s="159"/>
      <c r="M761" s="159"/>
      <c r="N761" s="159"/>
      <c r="O761" s="185" t="str">
        <f t="shared" si="37"/>
        <v>-</v>
      </c>
      <c r="P761" s="215" t="str">
        <f t="shared" si="38"/>
        <v>-</v>
      </c>
      <c r="Q761" s="215" cm="1">
        <f t="array" ref="Q761">IF(P761="-",0,P761/(1+'General inputs'!$H$32)^IFERROR(INDEX('MP Calculations'!$C$40:$C$130,MATCH(F761,'MP Calculations'!$D$40:$D$130,0),0),-1))</f>
        <v>0</v>
      </c>
    </row>
    <row r="762" spans="3:17" x14ac:dyDescent="0.2">
      <c r="C762" s="159"/>
      <c r="D762" s="165"/>
      <c r="E762" s="161"/>
      <c r="F762" s="172" t="str">
        <f t="shared" si="36"/>
        <v>-</v>
      </c>
      <c r="G762" s="68"/>
      <c r="H762" s="167"/>
      <c r="I762" s="173"/>
      <c r="J762" s="168" t="str">
        <f>IFERROR(MIN('MP Calculations'!$E$30/I762,1),"-")</f>
        <v>-</v>
      </c>
      <c r="K762" s="12"/>
      <c r="L762" s="159"/>
      <c r="M762" s="159"/>
      <c r="N762" s="159"/>
      <c r="O762" s="185" t="str">
        <f t="shared" si="37"/>
        <v>-</v>
      </c>
      <c r="P762" s="215" t="str">
        <f t="shared" si="38"/>
        <v>-</v>
      </c>
      <c r="Q762" s="215" cm="1">
        <f t="array" ref="Q762">IF(P762="-",0,P762/(1+'General inputs'!$H$32)^IFERROR(INDEX('MP Calculations'!$C$40:$C$130,MATCH(F762,'MP Calculations'!$D$40:$D$130,0),0),-1))</f>
        <v>0</v>
      </c>
    </row>
    <row r="763" spans="3:17" x14ac:dyDescent="0.2">
      <c r="C763" s="159"/>
      <c r="D763" s="165"/>
      <c r="E763" s="161"/>
      <c r="F763" s="172" t="str">
        <f t="shared" si="36"/>
        <v>-</v>
      </c>
      <c r="G763" s="68"/>
      <c r="H763" s="167"/>
      <c r="I763" s="173"/>
      <c r="J763" s="168" t="str">
        <f>IFERROR(MIN('MP Calculations'!$E$30/I763,1),"-")</f>
        <v>-</v>
      </c>
      <c r="K763" s="12"/>
      <c r="L763" s="159"/>
      <c r="M763" s="159"/>
      <c r="N763" s="159"/>
      <c r="O763" s="185" t="str">
        <f t="shared" si="37"/>
        <v>-</v>
      </c>
      <c r="P763" s="215" t="str">
        <f t="shared" si="38"/>
        <v>-</v>
      </c>
      <c r="Q763" s="215" cm="1">
        <f t="array" ref="Q763">IF(P763="-",0,P763/(1+'General inputs'!$H$32)^IFERROR(INDEX('MP Calculations'!$C$40:$C$130,MATCH(F763,'MP Calculations'!$D$40:$D$130,0),0),-1))</f>
        <v>0</v>
      </c>
    </row>
    <row r="764" spans="3:17" x14ac:dyDescent="0.2">
      <c r="C764" s="159"/>
      <c r="D764" s="165"/>
      <c r="E764" s="161"/>
      <c r="F764" s="172" t="str">
        <f t="shared" si="36"/>
        <v>-</v>
      </c>
      <c r="G764" s="68"/>
      <c r="H764" s="167"/>
      <c r="I764" s="173"/>
      <c r="J764" s="168" t="str">
        <f>IFERROR(MIN('MP Calculations'!$E$30/I764,1),"-")</f>
        <v>-</v>
      </c>
      <c r="K764" s="12"/>
      <c r="L764" s="159"/>
      <c r="M764" s="159"/>
      <c r="N764" s="159"/>
      <c r="O764" s="185" t="str">
        <f t="shared" si="37"/>
        <v>-</v>
      </c>
      <c r="P764" s="215" t="str">
        <f t="shared" si="38"/>
        <v>-</v>
      </c>
      <c r="Q764" s="215" cm="1">
        <f t="array" ref="Q764">IF(P764="-",0,P764/(1+'General inputs'!$H$32)^IFERROR(INDEX('MP Calculations'!$C$40:$C$130,MATCH(F764,'MP Calculations'!$D$40:$D$130,0),0),-1))</f>
        <v>0</v>
      </c>
    </row>
    <row r="765" spans="3:17" x14ac:dyDescent="0.2">
      <c r="C765" s="159"/>
      <c r="D765" s="165"/>
      <c r="E765" s="161"/>
      <c r="F765" s="172" t="str">
        <f t="shared" si="36"/>
        <v>-</v>
      </c>
      <c r="G765" s="68"/>
      <c r="H765" s="167"/>
      <c r="I765" s="173"/>
      <c r="J765" s="168" t="str">
        <f>IFERROR(MIN('MP Calculations'!$E$30/I765,1),"-")</f>
        <v>-</v>
      </c>
      <c r="K765" s="12"/>
      <c r="L765" s="159"/>
      <c r="M765" s="159"/>
      <c r="N765" s="159"/>
      <c r="O765" s="185" t="str">
        <f t="shared" si="37"/>
        <v>-</v>
      </c>
      <c r="P765" s="215" t="str">
        <f t="shared" si="38"/>
        <v>-</v>
      </c>
      <c r="Q765" s="215" cm="1">
        <f t="array" ref="Q765">IF(P765="-",0,P765/(1+'General inputs'!$H$32)^IFERROR(INDEX('MP Calculations'!$C$40:$C$130,MATCH(F765,'MP Calculations'!$D$40:$D$130,0),0),-1))</f>
        <v>0</v>
      </c>
    </row>
    <row r="766" spans="3:17" x14ac:dyDescent="0.2">
      <c r="C766" s="159"/>
      <c r="D766" s="165"/>
      <c r="E766" s="161"/>
      <c r="F766" s="172" t="str">
        <f t="shared" si="36"/>
        <v>-</v>
      </c>
      <c r="G766" s="68"/>
      <c r="H766" s="167"/>
      <c r="I766" s="173"/>
      <c r="J766" s="168" t="str">
        <f>IFERROR(MIN('MP Calculations'!$E$30/I766,1),"-")</f>
        <v>-</v>
      </c>
      <c r="K766" s="12"/>
      <c r="L766" s="159"/>
      <c r="M766" s="159"/>
      <c r="N766" s="159"/>
      <c r="O766" s="185" t="str">
        <f t="shared" si="37"/>
        <v>-</v>
      </c>
      <c r="P766" s="215" t="str">
        <f t="shared" si="38"/>
        <v>-</v>
      </c>
      <c r="Q766" s="215" cm="1">
        <f t="array" ref="Q766">IF(P766="-",0,P766/(1+'General inputs'!$H$32)^IFERROR(INDEX('MP Calculations'!$C$40:$C$130,MATCH(F766,'MP Calculations'!$D$40:$D$130,0),0),-1))</f>
        <v>0</v>
      </c>
    </row>
    <row r="767" spans="3:17" x14ac:dyDescent="0.2">
      <c r="C767" s="159"/>
      <c r="D767" s="165"/>
      <c r="E767" s="161"/>
      <c r="F767" s="172" t="str">
        <f t="shared" si="36"/>
        <v>-</v>
      </c>
      <c r="G767" s="68"/>
      <c r="H767" s="167"/>
      <c r="I767" s="173"/>
      <c r="J767" s="168" t="str">
        <f>IFERROR(MIN('MP Calculations'!$E$30/I767,1),"-")</f>
        <v>-</v>
      </c>
      <c r="K767" s="12"/>
      <c r="L767" s="159"/>
      <c r="M767" s="159"/>
      <c r="N767" s="159"/>
      <c r="O767" s="185" t="str">
        <f t="shared" si="37"/>
        <v>-</v>
      </c>
      <c r="P767" s="215" t="str">
        <f t="shared" si="38"/>
        <v>-</v>
      </c>
      <c r="Q767" s="215" cm="1">
        <f t="array" ref="Q767">IF(P767="-",0,P767/(1+'General inputs'!$H$32)^IFERROR(INDEX('MP Calculations'!$C$40:$C$130,MATCH(F767,'MP Calculations'!$D$40:$D$130,0),0),-1))</f>
        <v>0</v>
      </c>
    </row>
    <row r="768" spans="3:17" x14ac:dyDescent="0.2">
      <c r="C768" s="159"/>
      <c r="D768" s="165"/>
      <c r="E768" s="161"/>
      <c r="F768" s="172" t="str">
        <f t="shared" si="36"/>
        <v>-</v>
      </c>
      <c r="G768" s="68"/>
      <c r="H768" s="167"/>
      <c r="I768" s="173"/>
      <c r="J768" s="168" t="str">
        <f>IFERROR(MIN('MP Calculations'!$E$30/I768,1),"-")</f>
        <v>-</v>
      </c>
      <c r="K768" s="12"/>
      <c r="L768" s="159"/>
      <c r="M768" s="159"/>
      <c r="N768" s="159"/>
      <c r="O768" s="185" t="str">
        <f t="shared" si="37"/>
        <v>-</v>
      </c>
      <c r="P768" s="215" t="str">
        <f t="shared" si="38"/>
        <v>-</v>
      </c>
      <c r="Q768" s="215" cm="1">
        <f t="array" ref="Q768">IF(P768="-",0,P768/(1+'General inputs'!$H$32)^IFERROR(INDEX('MP Calculations'!$C$40:$C$130,MATCH(F768,'MP Calculations'!$D$40:$D$130,0),0),-1))</f>
        <v>0</v>
      </c>
    </row>
    <row r="769" spans="3:17" x14ac:dyDescent="0.2">
      <c r="C769" s="159"/>
      <c r="D769" s="165"/>
      <c r="E769" s="161"/>
      <c r="F769" s="172" t="str">
        <f t="shared" si="36"/>
        <v>-</v>
      </c>
      <c r="G769" s="68"/>
      <c r="H769" s="167"/>
      <c r="I769" s="173"/>
      <c r="J769" s="168" t="str">
        <f>IFERROR(MIN('MP Calculations'!$E$30/I769,1),"-")</f>
        <v>-</v>
      </c>
      <c r="K769" s="12"/>
      <c r="L769" s="159"/>
      <c r="M769" s="159"/>
      <c r="N769" s="159"/>
      <c r="O769" s="185" t="str">
        <f t="shared" si="37"/>
        <v>-</v>
      </c>
      <c r="P769" s="215" t="str">
        <f t="shared" si="38"/>
        <v>-</v>
      </c>
      <c r="Q769" s="215" cm="1">
        <f t="array" ref="Q769">IF(P769="-",0,P769/(1+'General inputs'!$H$32)^IFERROR(INDEX('MP Calculations'!$C$40:$C$130,MATCH(F769,'MP Calculations'!$D$40:$D$130,0),0),-1))</f>
        <v>0</v>
      </c>
    </row>
    <row r="770" spans="3:17" x14ac:dyDescent="0.2">
      <c r="C770" s="159"/>
      <c r="D770" s="165"/>
      <c r="E770" s="161"/>
      <c r="F770" s="172" t="str">
        <f t="shared" si="36"/>
        <v>-</v>
      </c>
      <c r="G770" s="68"/>
      <c r="H770" s="167"/>
      <c r="I770" s="173"/>
      <c r="J770" s="168" t="str">
        <f>IFERROR(MIN('MP Calculations'!$E$30/I770,1),"-")</f>
        <v>-</v>
      </c>
      <c r="K770" s="12"/>
      <c r="L770" s="159"/>
      <c r="M770" s="159"/>
      <c r="N770" s="159"/>
      <c r="O770" s="185" t="str">
        <f t="shared" si="37"/>
        <v>-</v>
      </c>
      <c r="P770" s="215" t="str">
        <f t="shared" si="38"/>
        <v>-</v>
      </c>
      <c r="Q770" s="215" cm="1">
        <f t="array" ref="Q770">IF(P770="-",0,P770/(1+'General inputs'!$H$32)^IFERROR(INDEX('MP Calculations'!$C$40:$C$130,MATCH(F770,'MP Calculations'!$D$40:$D$130,0),0),-1))</f>
        <v>0</v>
      </c>
    </row>
    <row r="771" spans="3:17" x14ac:dyDescent="0.2">
      <c r="C771" s="159"/>
      <c r="D771" s="165"/>
      <c r="E771" s="161"/>
      <c r="F771" s="172" t="str">
        <f t="shared" si="36"/>
        <v>-</v>
      </c>
      <c r="G771" s="68"/>
      <c r="H771" s="167"/>
      <c r="I771" s="173"/>
      <c r="J771" s="168" t="str">
        <f>IFERROR(MIN('MP Calculations'!$E$30/I771,1),"-")</f>
        <v>-</v>
      </c>
      <c r="K771" s="12"/>
      <c r="L771" s="159"/>
      <c r="M771" s="159"/>
      <c r="N771" s="159"/>
      <c r="O771" s="185" t="str">
        <f t="shared" si="37"/>
        <v>-</v>
      </c>
      <c r="P771" s="215" t="str">
        <f t="shared" si="38"/>
        <v>-</v>
      </c>
      <c r="Q771" s="215" cm="1">
        <f t="array" ref="Q771">IF(P771="-",0,P771/(1+'General inputs'!$H$32)^IFERROR(INDEX('MP Calculations'!$C$40:$C$130,MATCH(F771,'MP Calculations'!$D$40:$D$130,0),0),-1))</f>
        <v>0</v>
      </c>
    </row>
    <row r="772" spans="3:17" x14ac:dyDescent="0.2">
      <c r="C772" s="159"/>
      <c r="D772" s="165"/>
      <c r="E772" s="161"/>
      <c r="F772" s="172" t="str">
        <f t="shared" si="36"/>
        <v>-</v>
      </c>
      <c r="G772" s="68"/>
      <c r="H772" s="167"/>
      <c r="I772" s="173"/>
      <c r="J772" s="168" t="str">
        <f>IFERROR(MIN('MP Calculations'!$E$30/I772,1),"-")</f>
        <v>-</v>
      </c>
      <c r="K772" s="12"/>
      <c r="L772" s="159"/>
      <c r="M772" s="159"/>
      <c r="N772" s="159"/>
      <c r="O772" s="185" t="str">
        <f t="shared" si="37"/>
        <v>-</v>
      </c>
      <c r="P772" s="215" t="str">
        <f t="shared" si="38"/>
        <v>-</v>
      </c>
      <c r="Q772" s="215" cm="1">
        <f t="array" ref="Q772">IF(P772="-",0,P772/(1+'General inputs'!$H$32)^IFERROR(INDEX('MP Calculations'!$C$40:$C$130,MATCH(F772,'MP Calculations'!$D$40:$D$130,0),0),-1))</f>
        <v>0</v>
      </c>
    </row>
    <row r="773" spans="3:17" x14ac:dyDescent="0.2">
      <c r="C773" s="159"/>
      <c r="D773" s="165"/>
      <c r="E773" s="161"/>
      <c r="F773" s="172" t="str">
        <f t="shared" si="36"/>
        <v>-</v>
      </c>
      <c r="G773" s="68"/>
      <c r="H773" s="167"/>
      <c r="I773" s="173"/>
      <c r="J773" s="168" t="str">
        <f>IFERROR(MIN('MP Calculations'!$E$30/I773,1),"-")</f>
        <v>-</v>
      </c>
      <c r="K773" s="12"/>
      <c r="L773" s="159"/>
      <c r="M773" s="159"/>
      <c r="N773" s="159"/>
      <c r="O773" s="185" t="str">
        <f t="shared" si="37"/>
        <v>-</v>
      </c>
      <c r="P773" s="215" t="str">
        <f t="shared" si="38"/>
        <v>-</v>
      </c>
      <c r="Q773" s="215" cm="1">
        <f t="array" ref="Q773">IF(P773="-",0,P773/(1+'General inputs'!$H$32)^IFERROR(INDEX('MP Calculations'!$C$40:$C$130,MATCH(F773,'MP Calculations'!$D$40:$D$130,0),0),-1))</f>
        <v>0</v>
      </c>
    </row>
    <row r="774" spans="3:17" x14ac:dyDescent="0.2">
      <c r="C774" s="159"/>
      <c r="D774" s="165"/>
      <c r="E774" s="161"/>
      <c r="F774" s="172" t="str">
        <f t="shared" si="36"/>
        <v>-</v>
      </c>
      <c r="G774" s="68"/>
      <c r="H774" s="167"/>
      <c r="I774" s="173"/>
      <c r="J774" s="168" t="str">
        <f>IFERROR(MIN('MP Calculations'!$E$30/I774,1),"-")</f>
        <v>-</v>
      </c>
      <c r="K774" s="12"/>
      <c r="L774" s="159"/>
      <c r="M774" s="159"/>
      <c r="N774" s="159"/>
      <c r="O774" s="185" t="str">
        <f t="shared" si="37"/>
        <v>-</v>
      </c>
      <c r="P774" s="215" t="str">
        <f t="shared" si="38"/>
        <v>-</v>
      </c>
      <c r="Q774" s="215" cm="1">
        <f t="array" ref="Q774">IF(P774="-",0,P774/(1+'General inputs'!$H$32)^IFERROR(INDEX('MP Calculations'!$C$40:$C$130,MATCH(F774,'MP Calculations'!$D$40:$D$130,0),0),-1))</f>
        <v>0</v>
      </c>
    </row>
    <row r="775" spans="3:17" x14ac:dyDescent="0.2">
      <c r="C775" s="159"/>
      <c r="D775" s="165"/>
      <c r="E775" s="161"/>
      <c r="F775" s="172" t="str">
        <f t="shared" si="36"/>
        <v>-</v>
      </c>
      <c r="G775" s="68"/>
      <c r="H775" s="167"/>
      <c r="I775" s="173"/>
      <c r="J775" s="168" t="str">
        <f>IFERROR(MIN('MP Calculations'!$E$30/I775,1),"-")</f>
        <v>-</v>
      </c>
      <c r="K775" s="12"/>
      <c r="L775" s="159"/>
      <c r="M775" s="159"/>
      <c r="N775" s="159"/>
      <c r="O775" s="185" t="str">
        <f t="shared" si="37"/>
        <v>-</v>
      </c>
      <c r="P775" s="215" t="str">
        <f t="shared" si="38"/>
        <v>-</v>
      </c>
      <c r="Q775" s="215" cm="1">
        <f t="array" ref="Q775">IF(P775="-",0,P775/(1+'General inputs'!$H$32)^IFERROR(INDEX('MP Calculations'!$C$40:$C$130,MATCH(F775,'MP Calculations'!$D$40:$D$130,0),0),-1))</f>
        <v>0</v>
      </c>
    </row>
    <row r="776" spans="3:17" x14ac:dyDescent="0.2">
      <c r="C776" s="159"/>
      <c r="D776" s="165"/>
      <c r="E776" s="161"/>
      <c r="F776" s="172" t="str">
        <f t="shared" si="36"/>
        <v>-</v>
      </c>
      <c r="G776" s="68"/>
      <c r="H776" s="167"/>
      <c r="I776" s="173"/>
      <c r="J776" s="168" t="str">
        <f>IFERROR(MIN('MP Calculations'!$E$30/I776,1),"-")</f>
        <v>-</v>
      </c>
      <c r="K776" s="12"/>
      <c r="L776" s="159"/>
      <c r="M776" s="159"/>
      <c r="N776" s="159"/>
      <c r="O776" s="185" t="str">
        <f t="shared" si="37"/>
        <v>-</v>
      </c>
      <c r="P776" s="215" t="str">
        <f t="shared" si="38"/>
        <v>-</v>
      </c>
      <c r="Q776" s="215" cm="1">
        <f t="array" ref="Q776">IF(P776="-",0,P776/(1+'General inputs'!$H$32)^IFERROR(INDEX('MP Calculations'!$C$40:$C$130,MATCH(F776,'MP Calculations'!$D$40:$D$130,0),0),-1))</f>
        <v>0</v>
      </c>
    </row>
    <row r="777" spans="3:17" x14ac:dyDescent="0.2">
      <c r="C777" s="159"/>
      <c r="D777" s="165"/>
      <c r="E777" s="161"/>
      <c r="F777" s="172" t="str">
        <f t="shared" si="36"/>
        <v>-</v>
      </c>
      <c r="G777" s="68"/>
      <c r="H777" s="167"/>
      <c r="I777" s="173"/>
      <c r="J777" s="168" t="str">
        <f>IFERROR(MIN('MP Calculations'!$E$30/I777,1),"-")</f>
        <v>-</v>
      </c>
      <c r="K777" s="12"/>
      <c r="L777" s="159"/>
      <c r="M777" s="159"/>
      <c r="N777" s="159"/>
      <c r="O777" s="185" t="str">
        <f t="shared" si="37"/>
        <v>-</v>
      </c>
      <c r="P777" s="215" t="str">
        <f t="shared" si="38"/>
        <v>-</v>
      </c>
      <c r="Q777" s="215" cm="1">
        <f t="array" ref="Q777">IF(P777="-",0,P777/(1+'General inputs'!$H$32)^IFERROR(INDEX('MP Calculations'!$C$40:$C$130,MATCH(F777,'MP Calculations'!$D$40:$D$130,0),0),-1))</f>
        <v>0</v>
      </c>
    </row>
    <row r="778" spans="3:17" x14ac:dyDescent="0.2">
      <c r="C778" s="159"/>
      <c r="D778" s="165"/>
      <c r="E778" s="161"/>
      <c r="F778" s="172" t="str">
        <f t="shared" si="36"/>
        <v>-</v>
      </c>
      <c r="G778" s="68"/>
      <c r="H778" s="167"/>
      <c r="I778" s="173"/>
      <c r="J778" s="168" t="str">
        <f>IFERROR(MIN('MP Calculations'!$E$30/I778,1),"-")</f>
        <v>-</v>
      </c>
      <c r="K778" s="12"/>
      <c r="L778" s="159"/>
      <c r="M778" s="159"/>
      <c r="N778" s="159"/>
      <c r="O778" s="185" t="str">
        <f t="shared" si="37"/>
        <v>-</v>
      </c>
      <c r="P778" s="215" t="str">
        <f t="shared" si="38"/>
        <v>-</v>
      </c>
      <c r="Q778" s="215" cm="1">
        <f t="array" ref="Q778">IF(P778="-",0,P778/(1+'General inputs'!$H$32)^IFERROR(INDEX('MP Calculations'!$C$40:$C$130,MATCH(F778,'MP Calculations'!$D$40:$D$130,0),0),-1))</f>
        <v>0</v>
      </c>
    </row>
    <row r="779" spans="3:17" x14ac:dyDescent="0.2">
      <c r="C779" s="159"/>
      <c r="D779" s="165"/>
      <c r="E779" s="161"/>
      <c r="F779" s="172" t="str">
        <f t="shared" si="36"/>
        <v>-</v>
      </c>
      <c r="G779" s="68"/>
      <c r="H779" s="167"/>
      <c r="I779" s="173"/>
      <c r="J779" s="168" t="str">
        <f>IFERROR(MIN('MP Calculations'!$E$30/I779,1),"-")</f>
        <v>-</v>
      </c>
      <c r="K779" s="12"/>
      <c r="L779" s="159"/>
      <c r="M779" s="159"/>
      <c r="N779" s="159"/>
      <c r="O779" s="185" t="str">
        <f t="shared" si="37"/>
        <v>-</v>
      </c>
      <c r="P779" s="215" t="str">
        <f t="shared" si="38"/>
        <v>-</v>
      </c>
      <c r="Q779" s="215" cm="1">
        <f t="array" ref="Q779">IF(P779="-",0,P779/(1+'General inputs'!$H$32)^IFERROR(INDEX('MP Calculations'!$C$40:$C$130,MATCH(F779,'MP Calculations'!$D$40:$D$130,0),0),-1))</f>
        <v>0</v>
      </c>
    </row>
    <row r="780" spans="3:17" x14ac:dyDescent="0.2">
      <c r="C780" s="159"/>
      <c r="D780" s="165"/>
      <c r="E780" s="161"/>
      <c r="F780" s="172" t="str">
        <f t="shared" si="36"/>
        <v>-</v>
      </c>
      <c r="G780" s="68"/>
      <c r="H780" s="167"/>
      <c r="I780" s="173"/>
      <c r="J780" s="168" t="str">
        <f>IFERROR(MIN('MP Calculations'!$E$30/I780,1),"-")</f>
        <v>-</v>
      </c>
      <c r="K780" s="12"/>
      <c r="L780" s="159"/>
      <c r="M780" s="159"/>
      <c r="N780" s="159"/>
      <c r="O780" s="185" t="str">
        <f t="shared" si="37"/>
        <v>-</v>
      </c>
      <c r="P780" s="215" t="str">
        <f t="shared" si="38"/>
        <v>-</v>
      </c>
      <c r="Q780" s="215" cm="1">
        <f t="array" ref="Q780">IF(P780="-",0,P780/(1+'General inputs'!$H$32)^IFERROR(INDEX('MP Calculations'!$C$40:$C$130,MATCH(F780,'MP Calculations'!$D$40:$D$130,0),0),-1))</f>
        <v>0</v>
      </c>
    </row>
    <row r="781" spans="3:17" x14ac:dyDescent="0.2">
      <c r="C781" s="159"/>
      <c r="D781" s="165"/>
      <c r="E781" s="161"/>
      <c r="F781" s="172" t="str">
        <f t="shared" si="36"/>
        <v>-</v>
      </c>
      <c r="G781" s="68"/>
      <c r="H781" s="167"/>
      <c r="I781" s="173"/>
      <c r="J781" s="168" t="str">
        <f>IFERROR(MIN('MP Calculations'!$E$30/I781,1),"-")</f>
        <v>-</v>
      </c>
      <c r="K781" s="12"/>
      <c r="L781" s="159"/>
      <c r="M781" s="159"/>
      <c r="N781" s="159"/>
      <c r="O781" s="185" t="str">
        <f t="shared" si="37"/>
        <v>-</v>
      </c>
      <c r="P781" s="215" t="str">
        <f t="shared" si="38"/>
        <v>-</v>
      </c>
      <c r="Q781" s="215" cm="1">
        <f t="array" ref="Q781">IF(P781="-",0,P781/(1+'General inputs'!$H$32)^IFERROR(INDEX('MP Calculations'!$C$40:$C$130,MATCH(F781,'MP Calculations'!$D$40:$D$130,0),0),-1))</f>
        <v>0</v>
      </c>
    </row>
    <row r="782" spans="3:17" x14ac:dyDescent="0.2">
      <c r="C782" s="159"/>
      <c r="D782" s="165"/>
      <c r="E782" s="161"/>
      <c r="F782" s="172" t="str">
        <f t="shared" si="36"/>
        <v>-</v>
      </c>
      <c r="G782" s="68"/>
      <c r="H782" s="167"/>
      <c r="I782" s="173"/>
      <c r="J782" s="168" t="str">
        <f>IFERROR(MIN('MP Calculations'!$E$30/I782,1),"-")</f>
        <v>-</v>
      </c>
      <c r="K782" s="12"/>
      <c r="L782" s="159"/>
      <c r="M782" s="159"/>
      <c r="N782" s="159"/>
      <c r="O782" s="185" t="str">
        <f t="shared" si="37"/>
        <v>-</v>
      </c>
      <c r="P782" s="215" t="str">
        <f t="shared" si="38"/>
        <v>-</v>
      </c>
      <c r="Q782" s="215" cm="1">
        <f t="array" ref="Q782">IF(P782="-",0,P782/(1+'General inputs'!$H$32)^IFERROR(INDEX('MP Calculations'!$C$40:$C$130,MATCH(F782,'MP Calculations'!$D$40:$D$130,0),0),-1))</f>
        <v>0</v>
      </c>
    </row>
    <row r="783" spans="3:17" x14ac:dyDescent="0.2">
      <c r="C783" s="159"/>
      <c r="D783" s="165"/>
      <c r="E783" s="161"/>
      <c r="F783" s="172" t="str">
        <f t="shared" si="36"/>
        <v>-</v>
      </c>
      <c r="G783" s="68"/>
      <c r="H783" s="167"/>
      <c r="I783" s="173"/>
      <c r="J783" s="168" t="str">
        <f>IFERROR(MIN('MP Calculations'!$E$30/I783,1),"-")</f>
        <v>-</v>
      </c>
      <c r="K783" s="12"/>
      <c r="L783" s="159"/>
      <c r="M783" s="159"/>
      <c r="N783" s="159"/>
      <c r="O783" s="185" t="str">
        <f t="shared" si="37"/>
        <v>-</v>
      </c>
      <c r="P783" s="215" t="str">
        <f t="shared" si="38"/>
        <v>-</v>
      </c>
      <c r="Q783" s="215" cm="1">
        <f t="array" ref="Q783">IF(P783="-",0,P783/(1+'General inputs'!$H$32)^IFERROR(INDEX('MP Calculations'!$C$40:$C$130,MATCH(F783,'MP Calculations'!$D$40:$D$130,0),0),-1))</f>
        <v>0</v>
      </c>
    </row>
    <row r="784" spans="3:17" x14ac:dyDescent="0.2">
      <c r="C784" s="159"/>
      <c r="D784" s="165"/>
      <c r="E784" s="161"/>
      <c r="F784" s="172" t="str">
        <f t="shared" si="36"/>
        <v>-</v>
      </c>
      <c r="G784" s="68"/>
      <c r="H784" s="167"/>
      <c r="I784" s="173"/>
      <c r="J784" s="168" t="str">
        <f>IFERROR(MIN('MP Calculations'!$E$30/I784,1),"-")</f>
        <v>-</v>
      </c>
      <c r="K784" s="12"/>
      <c r="L784" s="159"/>
      <c r="M784" s="159"/>
      <c r="N784" s="159"/>
      <c r="O784" s="185" t="str">
        <f t="shared" si="37"/>
        <v>-</v>
      </c>
      <c r="P784" s="215" t="str">
        <f t="shared" si="38"/>
        <v>-</v>
      </c>
      <c r="Q784" s="215" cm="1">
        <f t="array" ref="Q784">IF(P784="-",0,P784/(1+'General inputs'!$H$32)^IFERROR(INDEX('MP Calculations'!$C$40:$C$130,MATCH(F784,'MP Calculations'!$D$40:$D$130,0),0),-1))</f>
        <v>0</v>
      </c>
    </row>
    <row r="785" spans="3:17" x14ac:dyDescent="0.2">
      <c r="C785" s="159"/>
      <c r="D785" s="165"/>
      <c r="E785" s="161"/>
      <c r="F785" s="172" t="str">
        <f t="shared" si="36"/>
        <v>-</v>
      </c>
      <c r="G785" s="68"/>
      <c r="H785" s="167"/>
      <c r="I785" s="173"/>
      <c r="J785" s="168" t="str">
        <f>IFERROR(MIN('MP Calculations'!$E$30/I785,1),"-")</f>
        <v>-</v>
      </c>
      <c r="K785" s="12"/>
      <c r="L785" s="159"/>
      <c r="M785" s="159"/>
      <c r="N785" s="159"/>
      <c r="O785" s="185" t="str">
        <f t="shared" si="37"/>
        <v>-</v>
      </c>
      <c r="P785" s="215" t="str">
        <f t="shared" si="38"/>
        <v>-</v>
      </c>
      <c r="Q785" s="215" cm="1">
        <f t="array" ref="Q785">IF(P785="-",0,P785/(1+'General inputs'!$H$32)^IFERROR(INDEX('MP Calculations'!$C$40:$C$130,MATCH(F785,'MP Calculations'!$D$40:$D$130,0),0),-1))</f>
        <v>0</v>
      </c>
    </row>
    <row r="786" spans="3:17" x14ac:dyDescent="0.2">
      <c r="C786" s="159"/>
      <c r="D786" s="165"/>
      <c r="E786" s="161"/>
      <c r="F786" s="172" t="str">
        <f t="shared" si="36"/>
        <v>-</v>
      </c>
      <c r="G786" s="68"/>
      <c r="H786" s="167"/>
      <c r="I786" s="173"/>
      <c r="J786" s="168" t="str">
        <f>IFERROR(MIN('MP Calculations'!$E$30/I786,1),"-")</f>
        <v>-</v>
      </c>
      <c r="K786" s="12"/>
      <c r="L786" s="159"/>
      <c r="M786" s="159"/>
      <c r="N786" s="159"/>
      <c r="O786" s="185" t="str">
        <f t="shared" si="37"/>
        <v>-</v>
      </c>
      <c r="P786" s="215" t="str">
        <f t="shared" si="38"/>
        <v>-</v>
      </c>
      <c r="Q786" s="215" cm="1">
        <f t="array" ref="Q786">IF(P786="-",0,P786/(1+'General inputs'!$H$32)^IFERROR(INDEX('MP Calculations'!$C$40:$C$130,MATCH(F786,'MP Calculations'!$D$40:$D$130,0),0),-1))</f>
        <v>0</v>
      </c>
    </row>
    <row r="787" spans="3:17" x14ac:dyDescent="0.2">
      <c r="C787" s="159"/>
      <c r="D787" s="165"/>
      <c r="E787" s="161"/>
      <c r="F787" s="172" t="str">
        <f t="shared" si="36"/>
        <v>-</v>
      </c>
      <c r="G787" s="68"/>
      <c r="H787" s="167"/>
      <c r="I787" s="173"/>
      <c r="J787" s="168" t="str">
        <f>IFERROR(MIN('MP Calculations'!$E$30/I787,1),"-")</f>
        <v>-</v>
      </c>
      <c r="K787" s="12"/>
      <c r="L787" s="159"/>
      <c r="M787" s="159"/>
      <c r="N787" s="159"/>
      <c r="O787" s="185" t="str">
        <f t="shared" si="37"/>
        <v>-</v>
      </c>
      <c r="P787" s="215" t="str">
        <f t="shared" si="38"/>
        <v>-</v>
      </c>
      <c r="Q787" s="215" cm="1">
        <f t="array" ref="Q787">IF(P787="-",0,P787/(1+'General inputs'!$H$32)^IFERROR(INDEX('MP Calculations'!$C$40:$C$130,MATCH(F787,'MP Calculations'!$D$40:$D$130,0),0),-1))</f>
        <v>0</v>
      </c>
    </row>
    <row r="788" spans="3:17" x14ac:dyDescent="0.2">
      <c r="C788" s="159"/>
      <c r="D788" s="165"/>
      <c r="E788" s="161"/>
      <c r="F788" s="172" t="str">
        <f t="shared" si="36"/>
        <v>-</v>
      </c>
      <c r="G788" s="68"/>
      <c r="H788" s="167"/>
      <c r="I788" s="173"/>
      <c r="J788" s="168" t="str">
        <f>IFERROR(MIN('MP Calculations'!$E$30/I788,1),"-")</f>
        <v>-</v>
      </c>
      <c r="K788" s="12"/>
      <c r="L788" s="159"/>
      <c r="M788" s="159"/>
      <c r="N788" s="159"/>
      <c r="O788" s="185" t="str">
        <f t="shared" si="37"/>
        <v>-</v>
      </c>
      <c r="P788" s="215" t="str">
        <f t="shared" si="38"/>
        <v>-</v>
      </c>
      <c r="Q788" s="215" cm="1">
        <f t="array" ref="Q788">IF(P788="-",0,P788/(1+'General inputs'!$H$32)^IFERROR(INDEX('MP Calculations'!$C$40:$C$130,MATCH(F788,'MP Calculations'!$D$40:$D$130,0),0),-1))</f>
        <v>0</v>
      </c>
    </row>
    <row r="789" spans="3:17" x14ac:dyDescent="0.2">
      <c r="C789" s="159"/>
      <c r="D789" s="165"/>
      <c r="E789" s="161"/>
      <c r="F789" s="172" t="str">
        <f t="shared" si="36"/>
        <v>-</v>
      </c>
      <c r="G789" s="68"/>
      <c r="H789" s="167"/>
      <c r="I789" s="173"/>
      <c r="J789" s="168" t="str">
        <f>IFERROR(MIN('MP Calculations'!$E$30/I789,1),"-")</f>
        <v>-</v>
      </c>
      <c r="K789" s="12"/>
      <c r="L789" s="159"/>
      <c r="M789" s="159"/>
      <c r="N789" s="159"/>
      <c r="O789" s="185" t="str">
        <f t="shared" si="37"/>
        <v>-</v>
      </c>
      <c r="P789" s="215" t="str">
        <f t="shared" si="38"/>
        <v>-</v>
      </c>
      <c r="Q789" s="215" cm="1">
        <f t="array" ref="Q789">IF(P789="-",0,P789/(1+'General inputs'!$H$32)^IFERROR(INDEX('MP Calculations'!$C$40:$C$130,MATCH(F789,'MP Calculations'!$D$40:$D$130,0),0),-1))</f>
        <v>0</v>
      </c>
    </row>
    <row r="790" spans="3:17" x14ac:dyDescent="0.2">
      <c r="C790" s="159"/>
      <c r="D790" s="165"/>
      <c r="E790" s="161"/>
      <c r="F790" s="172" t="str">
        <f t="shared" ref="F790:F853" si="39">IF(E790="","-",IF(OR(E790&lt;$E$15,E790&gt;$E$16),"ERROR - date outside of range",IF(MONTH(E790)&gt;=7,YEAR(E790)&amp;"-"&amp;IF(YEAR(E790)=1999,"00",IF(AND(YEAR(E790)&gt;=2000,YEAR(E790)&lt;2009),"0","")&amp;RIGHT(YEAR(E790),2)+1),RIGHT(YEAR(E790),4)-1&amp;"-"&amp;RIGHT(YEAR(E790),2))))</f>
        <v>-</v>
      </c>
      <c r="G790" s="68"/>
      <c r="H790" s="167"/>
      <c r="I790" s="173"/>
      <c r="J790" s="168" t="str">
        <f>IFERROR(MIN('MP Calculations'!$E$30/I790,1),"-")</f>
        <v>-</v>
      </c>
      <c r="K790" s="12"/>
      <c r="L790" s="159"/>
      <c r="M790" s="159"/>
      <c r="N790" s="159"/>
      <c r="O790" s="185" t="str">
        <f t="shared" ref="O790:O853" si="40">IF(N790="","-",L790*N790)</f>
        <v>-</v>
      </c>
      <c r="P790" s="215" t="str">
        <f t="shared" ref="P790:P853" si="41">IF(O790="-","-",IF(OR(E790&lt;$E$15,E790&gt;$E$16),0,O790*J790))</f>
        <v>-</v>
      </c>
      <c r="Q790" s="215" cm="1">
        <f t="array" ref="Q790">IF(P790="-",0,P790/(1+'General inputs'!$H$32)^IFERROR(INDEX('MP Calculations'!$C$40:$C$130,MATCH(F790,'MP Calculations'!$D$40:$D$130,0),0),-1))</f>
        <v>0</v>
      </c>
    </row>
    <row r="791" spans="3:17" x14ac:dyDescent="0.2">
      <c r="C791" s="159"/>
      <c r="D791" s="165"/>
      <c r="E791" s="161"/>
      <c r="F791" s="172" t="str">
        <f t="shared" si="39"/>
        <v>-</v>
      </c>
      <c r="G791" s="68"/>
      <c r="H791" s="167"/>
      <c r="I791" s="173"/>
      <c r="J791" s="168" t="str">
        <f>IFERROR(MIN('MP Calculations'!$E$30/I791,1),"-")</f>
        <v>-</v>
      </c>
      <c r="K791" s="12"/>
      <c r="L791" s="159"/>
      <c r="M791" s="159"/>
      <c r="N791" s="159"/>
      <c r="O791" s="185" t="str">
        <f t="shared" si="40"/>
        <v>-</v>
      </c>
      <c r="P791" s="215" t="str">
        <f t="shared" si="41"/>
        <v>-</v>
      </c>
      <c r="Q791" s="215" cm="1">
        <f t="array" ref="Q791">IF(P791="-",0,P791/(1+'General inputs'!$H$32)^IFERROR(INDEX('MP Calculations'!$C$40:$C$130,MATCH(F791,'MP Calculations'!$D$40:$D$130,0),0),-1))</f>
        <v>0</v>
      </c>
    </row>
    <row r="792" spans="3:17" x14ac:dyDescent="0.2">
      <c r="C792" s="159"/>
      <c r="D792" s="165"/>
      <c r="E792" s="161"/>
      <c r="F792" s="172" t="str">
        <f t="shared" si="39"/>
        <v>-</v>
      </c>
      <c r="G792" s="68"/>
      <c r="H792" s="167"/>
      <c r="I792" s="173"/>
      <c r="J792" s="168" t="str">
        <f>IFERROR(MIN('MP Calculations'!$E$30/I792,1),"-")</f>
        <v>-</v>
      </c>
      <c r="K792" s="12"/>
      <c r="L792" s="159"/>
      <c r="M792" s="159"/>
      <c r="N792" s="159"/>
      <c r="O792" s="185" t="str">
        <f t="shared" si="40"/>
        <v>-</v>
      </c>
      <c r="P792" s="215" t="str">
        <f t="shared" si="41"/>
        <v>-</v>
      </c>
      <c r="Q792" s="215" cm="1">
        <f t="array" ref="Q792">IF(P792="-",0,P792/(1+'General inputs'!$H$32)^IFERROR(INDEX('MP Calculations'!$C$40:$C$130,MATCH(F792,'MP Calculations'!$D$40:$D$130,0),0),-1))</f>
        <v>0</v>
      </c>
    </row>
    <row r="793" spans="3:17" x14ac:dyDescent="0.2">
      <c r="C793" s="159"/>
      <c r="D793" s="165"/>
      <c r="E793" s="161"/>
      <c r="F793" s="172" t="str">
        <f t="shared" si="39"/>
        <v>-</v>
      </c>
      <c r="G793" s="68"/>
      <c r="H793" s="167"/>
      <c r="I793" s="173"/>
      <c r="J793" s="168" t="str">
        <f>IFERROR(MIN('MP Calculations'!$E$30/I793,1),"-")</f>
        <v>-</v>
      </c>
      <c r="K793" s="12"/>
      <c r="L793" s="159"/>
      <c r="M793" s="159"/>
      <c r="N793" s="159"/>
      <c r="O793" s="185" t="str">
        <f t="shared" si="40"/>
        <v>-</v>
      </c>
      <c r="P793" s="215" t="str">
        <f t="shared" si="41"/>
        <v>-</v>
      </c>
      <c r="Q793" s="215" cm="1">
        <f t="array" ref="Q793">IF(P793="-",0,P793/(1+'General inputs'!$H$32)^IFERROR(INDEX('MP Calculations'!$C$40:$C$130,MATCH(F793,'MP Calculations'!$D$40:$D$130,0),0),-1))</f>
        <v>0</v>
      </c>
    </row>
    <row r="794" spans="3:17" x14ac:dyDescent="0.2">
      <c r="C794" s="159"/>
      <c r="D794" s="165"/>
      <c r="E794" s="161"/>
      <c r="F794" s="172" t="str">
        <f t="shared" si="39"/>
        <v>-</v>
      </c>
      <c r="G794" s="68"/>
      <c r="H794" s="167"/>
      <c r="I794" s="173"/>
      <c r="J794" s="168" t="str">
        <f>IFERROR(MIN('MP Calculations'!$E$30/I794,1),"-")</f>
        <v>-</v>
      </c>
      <c r="K794" s="12"/>
      <c r="L794" s="159"/>
      <c r="M794" s="159"/>
      <c r="N794" s="159"/>
      <c r="O794" s="185" t="str">
        <f t="shared" si="40"/>
        <v>-</v>
      </c>
      <c r="P794" s="215" t="str">
        <f t="shared" si="41"/>
        <v>-</v>
      </c>
      <c r="Q794" s="215" cm="1">
        <f t="array" ref="Q794">IF(P794="-",0,P794/(1+'General inputs'!$H$32)^IFERROR(INDEX('MP Calculations'!$C$40:$C$130,MATCH(F794,'MP Calculations'!$D$40:$D$130,0),0),-1))</f>
        <v>0</v>
      </c>
    </row>
    <row r="795" spans="3:17" x14ac:dyDescent="0.2">
      <c r="C795" s="159"/>
      <c r="D795" s="165"/>
      <c r="E795" s="161"/>
      <c r="F795" s="172" t="str">
        <f t="shared" si="39"/>
        <v>-</v>
      </c>
      <c r="G795" s="68"/>
      <c r="H795" s="167"/>
      <c r="I795" s="173"/>
      <c r="J795" s="168" t="str">
        <f>IFERROR(MIN('MP Calculations'!$E$30/I795,1),"-")</f>
        <v>-</v>
      </c>
      <c r="K795" s="12"/>
      <c r="L795" s="159"/>
      <c r="M795" s="159"/>
      <c r="N795" s="159"/>
      <c r="O795" s="185" t="str">
        <f t="shared" si="40"/>
        <v>-</v>
      </c>
      <c r="P795" s="215" t="str">
        <f t="shared" si="41"/>
        <v>-</v>
      </c>
      <c r="Q795" s="215" cm="1">
        <f t="array" ref="Q795">IF(P795="-",0,P795/(1+'General inputs'!$H$32)^IFERROR(INDEX('MP Calculations'!$C$40:$C$130,MATCH(F795,'MP Calculations'!$D$40:$D$130,0),0),-1))</f>
        <v>0</v>
      </c>
    </row>
    <row r="796" spans="3:17" x14ac:dyDescent="0.2">
      <c r="C796" s="159"/>
      <c r="D796" s="165"/>
      <c r="E796" s="161"/>
      <c r="F796" s="172" t="str">
        <f t="shared" si="39"/>
        <v>-</v>
      </c>
      <c r="G796" s="68"/>
      <c r="H796" s="167"/>
      <c r="I796" s="173"/>
      <c r="J796" s="168" t="str">
        <f>IFERROR(MIN('MP Calculations'!$E$30/I796,1),"-")</f>
        <v>-</v>
      </c>
      <c r="K796" s="12"/>
      <c r="L796" s="159"/>
      <c r="M796" s="159"/>
      <c r="N796" s="159"/>
      <c r="O796" s="185" t="str">
        <f t="shared" si="40"/>
        <v>-</v>
      </c>
      <c r="P796" s="215" t="str">
        <f t="shared" si="41"/>
        <v>-</v>
      </c>
      <c r="Q796" s="215" cm="1">
        <f t="array" ref="Q796">IF(P796="-",0,P796/(1+'General inputs'!$H$32)^IFERROR(INDEX('MP Calculations'!$C$40:$C$130,MATCH(F796,'MP Calculations'!$D$40:$D$130,0),0),-1))</f>
        <v>0</v>
      </c>
    </row>
    <row r="797" spans="3:17" x14ac:dyDescent="0.2">
      <c r="C797" s="159"/>
      <c r="D797" s="165"/>
      <c r="E797" s="161"/>
      <c r="F797" s="172" t="str">
        <f t="shared" si="39"/>
        <v>-</v>
      </c>
      <c r="G797" s="68"/>
      <c r="H797" s="167"/>
      <c r="I797" s="173"/>
      <c r="J797" s="168" t="str">
        <f>IFERROR(MIN('MP Calculations'!$E$30/I797,1),"-")</f>
        <v>-</v>
      </c>
      <c r="K797" s="12"/>
      <c r="L797" s="159"/>
      <c r="M797" s="159"/>
      <c r="N797" s="159"/>
      <c r="O797" s="185" t="str">
        <f t="shared" si="40"/>
        <v>-</v>
      </c>
      <c r="P797" s="215" t="str">
        <f t="shared" si="41"/>
        <v>-</v>
      </c>
      <c r="Q797" s="215" cm="1">
        <f t="array" ref="Q797">IF(P797="-",0,P797/(1+'General inputs'!$H$32)^IFERROR(INDEX('MP Calculations'!$C$40:$C$130,MATCH(F797,'MP Calculations'!$D$40:$D$130,0),0),-1))</f>
        <v>0</v>
      </c>
    </row>
    <row r="798" spans="3:17" x14ac:dyDescent="0.2">
      <c r="C798" s="159"/>
      <c r="D798" s="165"/>
      <c r="E798" s="161"/>
      <c r="F798" s="172" t="str">
        <f t="shared" si="39"/>
        <v>-</v>
      </c>
      <c r="G798" s="68"/>
      <c r="H798" s="167"/>
      <c r="I798" s="173"/>
      <c r="J798" s="168" t="str">
        <f>IFERROR(MIN('MP Calculations'!$E$30/I798,1),"-")</f>
        <v>-</v>
      </c>
      <c r="K798" s="12"/>
      <c r="L798" s="159"/>
      <c r="M798" s="159"/>
      <c r="N798" s="159"/>
      <c r="O798" s="185" t="str">
        <f t="shared" si="40"/>
        <v>-</v>
      </c>
      <c r="P798" s="215" t="str">
        <f t="shared" si="41"/>
        <v>-</v>
      </c>
      <c r="Q798" s="215" cm="1">
        <f t="array" ref="Q798">IF(P798="-",0,P798/(1+'General inputs'!$H$32)^IFERROR(INDEX('MP Calculations'!$C$40:$C$130,MATCH(F798,'MP Calculations'!$D$40:$D$130,0),0),-1))</f>
        <v>0</v>
      </c>
    </row>
    <row r="799" spans="3:17" x14ac:dyDescent="0.2">
      <c r="C799" s="159"/>
      <c r="D799" s="165"/>
      <c r="E799" s="161"/>
      <c r="F799" s="172" t="str">
        <f t="shared" si="39"/>
        <v>-</v>
      </c>
      <c r="G799" s="68"/>
      <c r="H799" s="167"/>
      <c r="I799" s="173"/>
      <c r="J799" s="168" t="str">
        <f>IFERROR(MIN('MP Calculations'!$E$30/I799,1),"-")</f>
        <v>-</v>
      </c>
      <c r="K799" s="12"/>
      <c r="L799" s="159"/>
      <c r="M799" s="159"/>
      <c r="N799" s="159"/>
      <c r="O799" s="185" t="str">
        <f t="shared" si="40"/>
        <v>-</v>
      </c>
      <c r="P799" s="215" t="str">
        <f t="shared" si="41"/>
        <v>-</v>
      </c>
      <c r="Q799" s="215" cm="1">
        <f t="array" ref="Q799">IF(P799="-",0,P799/(1+'General inputs'!$H$32)^IFERROR(INDEX('MP Calculations'!$C$40:$C$130,MATCH(F799,'MP Calculations'!$D$40:$D$130,0),0),-1))</f>
        <v>0</v>
      </c>
    </row>
    <row r="800" spans="3:17" x14ac:dyDescent="0.2">
      <c r="C800" s="159"/>
      <c r="D800" s="165"/>
      <c r="E800" s="161"/>
      <c r="F800" s="172" t="str">
        <f t="shared" si="39"/>
        <v>-</v>
      </c>
      <c r="G800" s="68"/>
      <c r="H800" s="167"/>
      <c r="I800" s="173"/>
      <c r="J800" s="168" t="str">
        <f>IFERROR(MIN('MP Calculations'!$E$30/I800,1),"-")</f>
        <v>-</v>
      </c>
      <c r="K800" s="12"/>
      <c r="L800" s="159"/>
      <c r="M800" s="159"/>
      <c r="N800" s="159"/>
      <c r="O800" s="185" t="str">
        <f t="shared" si="40"/>
        <v>-</v>
      </c>
      <c r="P800" s="215" t="str">
        <f t="shared" si="41"/>
        <v>-</v>
      </c>
      <c r="Q800" s="215" cm="1">
        <f t="array" ref="Q800">IF(P800="-",0,P800/(1+'General inputs'!$H$32)^IFERROR(INDEX('MP Calculations'!$C$40:$C$130,MATCH(F800,'MP Calculations'!$D$40:$D$130,0),0),-1))</f>
        <v>0</v>
      </c>
    </row>
    <row r="801" spans="3:17" x14ac:dyDescent="0.2">
      <c r="C801" s="159"/>
      <c r="D801" s="165"/>
      <c r="E801" s="161"/>
      <c r="F801" s="172" t="str">
        <f t="shared" si="39"/>
        <v>-</v>
      </c>
      <c r="G801" s="68"/>
      <c r="H801" s="167"/>
      <c r="I801" s="173"/>
      <c r="J801" s="168" t="str">
        <f>IFERROR(MIN('MP Calculations'!$E$30/I801,1),"-")</f>
        <v>-</v>
      </c>
      <c r="K801" s="12"/>
      <c r="L801" s="159"/>
      <c r="M801" s="159"/>
      <c r="N801" s="159"/>
      <c r="O801" s="185" t="str">
        <f t="shared" si="40"/>
        <v>-</v>
      </c>
      <c r="P801" s="215" t="str">
        <f t="shared" si="41"/>
        <v>-</v>
      </c>
      <c r="Q801" s="215" cm="1">
        <f t="array" ref="Q801">IF(P801="-",0,P801/(1+'General inputs'!$H$32)^IFERROR(INDEX('MP Calculations'!$C$40:$C$130,MATCH(F801,'MP Calculations'!$D$40:$D$130,0),0),-1))</f>
        <v>0</v>
      </c>
    </row>
    <row r="802" spans="3:17" x14ac:dyDescent="0.2">
      <c r="C802" s="159"/>
      <c r="D802" s="165"/>
      <c r="E802" s="161"/>
      <c r="F802" s="172" t="str">
        <f t="shared" si="39"/>
        <v>-</v>
      </c>
      <c r="G802" s="68"/>
      <c r="H802" s="167"/>
      <c r="I802" s="173"/>
      <c r="J802" s="168" t="str">
        <f>IFERROR(MIN('MP Calculations'!$E$30/I802,1),"-")</f>
        <v>-</v>
      </c>
      <c r="K802" s="12"/>
      <c r="L802" s="159"/>
      <c r="M802" s="159"/>
      <c r="N802" s="159"/>
      <c r="O802" s="185" t="str">
        <f t="shared" si="40"/>
        <v>-</v>
      </c>
      <c r="P802" s="215" t="str">
        <f t="shared" si="41"/>
        <v>-</v>
      </c>
      <c r="Q802" s="215" cm="1">
        <f t="array" ref="Q802">IF(P802="-",0,P802/(1+'General inputs'!$H$32)^IFERROR(INDEX('MP Calculations'!$C$40:$C$130,MATCH(F802,'MP Calculations'!$D$40:$D$130,0),0),-1))</f>
        <v>0</v>
      </c>
    </row>
    <row r="803" spans="3:17" x14ac:dyDescent="0.2">
      <c r="C803" s="159"/>
      <c r="D803" s="165"/>
      <c r="E803" s="161"/>
      <c r="F803" s="172" t="str">
        <f t="shared" si="39"/>
        <v>-</v>
      </c>
      <c r="G803" s="68"/>
      <c r="H803" s="167"/>
      <c r="I803" s="173"/>
      <c r="J803" s="168" t="str">
        <f>IFERROR(MIN('MP Calculations'!$E$30/I803,1),"-")</f>
        <v>-</v>
      </c>
      <c r="K803" s="12"/>
      <c r="L803" s="159"/>
      <c r="M803" s="159"/>
      <c r="N803" s="159"/>
      <c r="O803" s="185" t="str">
        <f t="shared" si="40"/>
        <v>-</v>
      </c>
      <c r="P803" s="215" t="str">
        <f t="shared" si="41"/>
        <v>-</v>
      </c>
      <c r="Q803" s="215" cm="1">
        <f t="array" ref="Q803">IF(P803="-",0,P803/(1+'General inputs'!$H$32)^IFERROR(INDEX('MP Calculations'!$C$40:$C$130,MATCH(F803,'MP Calculations'!$D$40:$D$130,0),0),-1))</f>
        <v>0</v>
      </c>
    </row>
    <row r="804" spans="3:17" x14ac:dyDescent="0.2">
      <c r="C804" s="159"/>
      <c r="D804" s="165"/>
      <c r="E804" s="161"/>
      <c r="F804" s="172" t="str">
        <f t="shared" si="39"/>
        <v>-</v>
      </c>
      <c r="G804" s="68"/>
      <c r="H804" s="167"/>
      <c r="I804" s="173"/>
      <c r="J804" s="168" t="str">
        <f>IFERROR(MIN('MP Calculations'!$E$30/I804,1),"-")</f>
        <v>-</v>
      </c>
      <c r="K804" s="12"/>
      <c r="L804" s="159"/>
      <c r="M804" s="159"/>
      <c r="N804" s="159"/>
      <c r="O804" s="185" t="str">
        <f t="shared" si="40"/>
        <v>-</v>
      </c>
      <c r="P804" s="215" t="str">
        <f t="shared" si="41"/>
        <v>-</v>
      </c>
      <c r="Q804" s="215" cm="1">
        <f t="array" ref="Q804">IF(P804="-",0,P804/(1+'General inputs'!$H$32)^IFERROR(INDEX('MP Calculations'!$C$40:$C$130,MATCH(F804,'MP Calculations'!$D$40:$D$130,0),0),-1))</f>
        <v>0</v>
      </c>
    </row>
    <row r="805" spans="3:17" x14ac:dyDescent="0.2">
      <c r="C805" s="159"/>
      <c r="D805" s="165"/>
      <c r="E805" s="161"/>
      <c r="F805" s="172" t="str">
        <f t="shared" si="39"/>
        <v>-</v>
      </c>
      <c r="G805" s="68"/>
      <c r="H805" s="167"/>
      <c r="I805" s="173"/>
      <c r="J805" s="168" t="str">
        <f>IFERROR(MIN('MP Calculations'!$E$30/I805,1),"-")</f>
        <v>-</v>
      </c>
      <c r="K805" s="12"/>
      <c r="L805" s="159"/>
      <c r="M805" s="159"/>
      <c r="N805" s="159"/>
      <c r="O805" s="185" t="str">
        <f t="shared" si="40"/>
        <v>-</v>
      </c>
      <c r="P805" s="215" t="str">
        <f t="shared" si="41"/>
        <v>-</v>
      </c>
      <c r="Q805" s="215" cm="1">
        <f t="array" ref="Q805">IF(P805="-",0,P805/(1+'General inputs'!$H$32)^IFERROR(INDEX('MP Calculations'!$C$40:$C$130,MATCH(F805,'MP Calculations'!$D$40:$D$130,0),0),-1))</f>
        <v>0</v>
      </c>
    </row>
    <row r="806" spans="3:17" x14ac:dyDescent="0.2">
      <c r="C806" s="159"/>
      <c r="D806" s="165"/>
      <c r="E806" s="161"/>
      <c r="F806" s="172" t="str">
        <f t="shared" si="39"/>
        <v>-</v>
      </c>
      <c r="G806" s="68"/>
      <c r="H806" s="167"/>
      <c r="I806" s="173"/>
      <c r="J806" s="168" t="str">
        <f>IFERROR(MIN('MP Calculations'!$E$30/I806,1),"-")</f>
        <v>-</v>
      </c>
      <c r="K806" s="12"/>
      <c r="L806" s="159"/>
      <c r="M806" s="159"/>
      <c r="N806" s="159"/>
      <c r="O806" s="185" t="str">
        <f t="shared" si="40"/>
        <v>-</v>
      </c>
      <c r="P806" s="215" t="str">
        <f t="shared" si="41"/>
        <v>-</v>
      </c>
      <c r="Q806" s="215" cm="1">
        <f t="array" ref="Q806">IF(P806="-",0,P806/(1+'General inputs'!$H$32)^IFERROR(INDEX('MP Calculations'!$C$40:$C$130,MATCH(F806,'MP Calculations'!$D$40:$D$130,0),0),-1))</f>
        <v>0</v>
      </c>
    </row>
    <row r="807" spans="3:17" x14ac:dyDescent="0.2">
      <c r="C807" s="159"/>
      <c r="D807" s="165"/>
      <c r="E807" s="161"/>
      <c r="F807" s="172" t="str">
        <f t="shared" si="39"/>
        <v>-</v>
      </c>
      <c r="G807" s="68"/>
      <c r="H807" s="167"/>
      <c r="I807" s="173"/>
      <c r="J807" s="168" t="str">
        <f>IFERROR(MIN('MP Calculations'!$E$30/I807,1),"-")</f>
        <v>-</v>
      </c>
      <c r="K807" s="12"/>
      <c r="L807" s="159"/>
      <c r="M807" s="159"/>
      <c r="N807" s="159"/>
      <c r="O807" s="185" t="str">
        <f t="shared" si="40"/>
        <v>-</v>
      </c>
      <c r="P807" s="215" t="str">
        <f t="shared" si="41"/>
        <v>-</v>
      </c>
      <c r="Q807" s="215" cm="1">
        <f t="array" ref="Q807">IF(P807="-",0,P807/(1+'General inputs'!$H$32)^IFERROR(INDEX('MP Calculations'!$C$40:$C$130,MATCH(F807,'MP Calculations'!$D$40:$D$130,0),0),-1))</f>
        <v>0</v>
      </c>
    </row>
    <row r="808" spans="3:17" x14ac:dyDescent="0.2">
      <c r="C808" s="159"/>
      <c r="D808" s="165"/>
      <c r="E808" s="161"/>
      <c r="F808" s="172" t="str">
        <f t="shared" si="39"/>
        <v>-</v>
      </c>
      <c r="G808" s="68"/>
      <c r="H808" s="167"/>
      <c r="I808" s="173"/>
      <c r="J808" s="168" t="str">
        <f>IFERROR(MIN('MP Calculations'!$E$30/I808,1),"-")</f>
        <v>-</v>
      </c>
      <c r="K808" s="12"/>
      <c r="L808" s="159"/>
      <c r="M808" s="159"/>
      <c r="N808" s="159"/>
      <c r="O808" s="185" t="str">
        <f t="shared" si="40"/>
        <v>-</v>
      </c>
      <c r="P808" s="215" t="str">
        <f t="shared" si="41"/>
        <v>-</v>
      </c>
      <c r="Q808" s="215" cm="1">
        <f t="array" ref="Q808">IF(P808="-",0,P808/(1+'General inputs'!$H$32)^IFERROR(INDEX('MP Calculations'!$C$40:$C$130,MATCH(F808,'MP Calculations'!$D$40:$D$130,0),0),-1))</f>
        <v>0</v>
      </c>
    </row>
    <row r="809" spans="3:17" x14ac:dyDescent="0.2">
      <c r="C809" s="159"/>
      <c r="D809" s="165"/>
      <c r="E809" s="161"/>
      <c r="F809" s="172" t="str">
        <f t="shared" si="39"/>
        <v>-</v>
      </c>
      <c r="G809" s="68"/>
      <c r="H809" s="167"/>
      <c r="I809" s="173"/>
      <c r="J809" s="168" t="str">
        <f>IFERROR(MIN('MP Calculations'!$E$30/I809,1),"-")</f>
        <v>-</v>
      </c>
      <c r="K809" s="12"/>
      <c r="L809" s="159"/>
      <c r="M809" s="159"/>
      <c r="N809" s="159"/>
      <c r="O809" s="185" t="str">
        <f t="shared" si="40"/>
        <v>-</v>
      </c>
      <c r="P809" s="215" t="str">
        <f t="shared" si="41"/>
        <v>-</v>
      </c>
      <c r="Q809" s="215" cm="1">
        <f t="array" ref="Q809">IF(P809="-",0,P809/(1+'General inputs'!$H$32)^IFERROR(INDEX('MP Calculations'!$C$40:$C$130,MATCH(F809,'MP Calculations'!$D$40:$D$130,0),0),-1))</f>
        <v>0</v>
      </c>
    </row>
    <row r="810" spans="3:17" x14ac:dyDescent="0.2">
      <c r="C810" s="159"/>
      <c r="D810" s="165"/>
      <c r="E810" s="161"/>
      <c r="F810" s="172" t="str">
        <f t="shared" si="39"/>
        <v>-</v>
      </c>
      <c r="G810" s="68"/>
      <c r="H810" s="167"/>
      <c r="I810" s="173"/>
      <c r="J810" s="168" t="str">
        <f>IFERROR(MIN('MP Calculations'!$E$30/I810,1),"-")</f>
        <v>-</v>
      </c>
      <c r="K810" s="12"/>
      <c r="L810" s="159"/>
      <c r="M810" s="159"/>
      <c r="N810" s="159"/>
      <c r="O810" s="185" t="str">
        <f t="shared" si="40"/>
        <v>-</v>
      </c>
      <c r="P810" s="215" t="str">
        <f t="shared" si="41"/>
        <v>-</v>
      </c>
      <c r="Q810" s="215" cm="1">
        <f t="array" ref="Q810">IF(P810="-",0,P810/(1+'General inputs'!$H$32)^IFERROR(INDEX('MP Calculations'!$C$40:$C$130,MATCH(F810,'MP Calculations'!$D$40:$D$130,0),0),-1))</f>
        <v>0</v>
      </c>
    </row>
    <row r="811" spans="3:17" x14ac:dyDescent="0.2">
      <c r="C811" s="159"/>
      <c r="D811" s="165"/>
      <c r="E811" s="161"/>
      <c r="F811" s="172" t="str">
        <f t="shared" si="39"/>
        <v>-</v>
      </c>
      <c r="G811" s="68"/>
      <c r="H811" s="167"/>
      <c r="I811" s="173"/>
      <c r="J811" s="168" t="str">
        <f>IFERROR(MIN('MP Calculations'!$E$30/I811,1),"-")</f>
        <v>-</v>
      </c>
      <c r="K811" s="12"/>
      <c r="L811" s="159"/>
      <c r="M811" s="159"/>
      <c r="N811" s="159"/>
      <c r="O811" s="185" t="str">
        <f t="shared" si="40"/>
        <v>-</v>
      </c>
      <c r="P811" s="215" t="str">
        <f t="shared" si="41"/>
        <v>-</v>
      </c>
      <c r="Q811" s="215" cm="1">
        <f t="array" ref="Q811">IF(P811="-",0,P811/(1+'General inputs'!$H$32)^IFERROR(INDEX('MP Calculations'!$C$40:$C$130,MATCH(F811,'MP Calculations'!$D$40:$D$130,0),0),-1))</f>
        <v>0</v>
      </c>
    </row>
    <row r="812" spans="3:17" x14ac:dyDescent="0.2">
      <c r="C812" s="159"/>
      <c r="D812" s="165"/>
      <c r="E812" s="161"/>
      <c r="F812" s="172" t="str">
        <f t="shared" si="39"/>
        <v>-</v>
      </c>
      <c r="G812" s="68"/>
      <c r="H812" s="167"/>
      <c r="I812" s="173"/>
      <c r="J812" s="168" t="str">
        <f>IFERROR(MIN('MP Calculations'!$E$30/I812,1),"-")</f>
        <v>-</v>
      </c>
      <c r="K812" s="12"/>
      <c r="L812" s="159"/>
      <c r="M812" s="159"/>
      <c r="N812" s="159"/>
      <c r="O812" s="185" t="str">
        <f t="shared" si="40"/>
        <v>-</v>
      </c>
      <c r="P812" s="215" t="str">
        <f t="shared" si="41"/>
        <v>-</v>
      </c>
      <c r="Q812" s="215" cm="1">
        <f t="array" ref="Q812">IF(P812="-",0,P812/(1+'General inputs'!$H$32)^IFERROR(INDEX('MP Calculations'!$C$40:$C$130,MATCH(F812,'MP Calculations'!$D$40:$D$130,0),0),-1))</f>
        <v>0</v>
      </c>
    </row>
    <row r="813" spans="3:17" x14ac:dyDescent="0.2">
      <c r="C813" s="159"/>
      <c r="D813" s="165"/>
      <c r="E813" s="161"/>
      <c r="F813" s="172" t="str">
        <f t="shared" si="39"/>
        <v>-</v>
      </c>
      <c r="G813" s="68"/>
      <c r="H813" s="167"/>
      <c r="I813" s="173"/>
      <c r="J813" s="168" t="str">
        <f>IFERROR(MIN('MP Calculations'!$E$30/I813,1),"-")</f>
        <v>-</v>
      </c>
      <c r="K813" s="12"/>
      <c r="L813" s="159"/>
      <c r="M813" s="159"/>
      <c r="N813" s="159"/>
      <c r="O813" s="185" t="str">
        <f t="shared" si="40"/>
        <v>-</v>
      </c>
      <c r="P813" s="215" t="str">
        <f t="shared" si="41"/>
        <v>-</v>
      </c>
      <c r="Q813" s="215" cm="1">
        <f t="array" ref="Q813">IF(P813="-",0,P813/(1+'General inputs'!$H$32)^IFERROR(INDEX('MP Calculations'!$C$40:$C$130,MATCH(F813,'MP Calculations'!$D$40:$D$130,0),0),-1))</f>
        <v>0</v>
      </c>
    </row>
    <row r="814" spans="3:17" x14ac:dyDescent="0.2">
      <c r="C814" s="159"/>
      <c r="D814" s="165"/>
      <c r="E814" s="161"/>
      <c r="F814" s="172" t="str">
        <f t="shared" si="39"/>
        <v>-</v>
      </c>
      <c r="G814" s="68"/>
      <c r="H814" s="167"/>
      <c r="I814" s="173"/>
      <c r="J814" s="168" t="str">
        <f>IFERROR(MIN('MP Calculations'!$E$30/I814,1),"-")</f>
        <v>-</v>
      </c>
      <c r="K814" s="12"/>
      <c r="L814" s="159"/>
      <c r="M814" s="159"/>
      <c r="N814" s="159"/>
      <c r="O814" s="185" t="str">
        <f t="shared" si="40"/>
        <v>-</v>
      </c>
      <c r="P814" s="215" t="str">
        <f t="shared" si="41"/>
        <v>-</v>
      </c>
      <c r="Q814" s="215" cm="1">
        <f t="array" ref="Q814">IF(P814="-",0,P814/(1+'General inputs'!$H$32)^IFERROR(INDEX('MP Calculations'!$C$40:$C$130,MATCH(F814,'MP Calculations'!$D$40:$D$130,0),0),-1))</f>
        <v>0</v>
      </c>
    </row>
    <row r="815" spans="3:17" x14ac:dyDescent="0.2">
      <c r="C815" s="159"/>
      <c r="D815" s="165"/>
      <c r="E815" s="161"/>
      <c r="F815" s="172" t="str">
        <f t="shared" si="39"/>
        <v>-</v>
      </c>
      <c r="G815" s="68"/>
      <c r="H815" s="167"/>
      <c r="I815" s="173"/>
      <c r="J815" s="168" t="str">
        <f>IFERROR(MIN('MP Calculations'!$E$30/I815,1),"-")</f>
        <v>-</v>
      </c>
      <c r="K815" s="12"/>
      <c r="L815" s="159"/>
      <c r="M815" s="159"/>
      <c r="N815" s="159"/>
      <c r="O815" s="185" t="str">
        <f t="shared" si="40"/>
        <v>-</v>
      </c>
      <c r="P815" s="215" t="str">
        <f t="shared" si="41"/>
        <v>-</v>
      </c>
      <c r="Q815" s="215" cm="1">
        <f t="array" ref="Q815">IF(P815="-",0,P815/(1+'General inputs'!$H$32)^IFERROR(INDEX('MP Calculations'!$C$40:$C$130,MATCH(F815,'MP Calculations'!$D$40:$D$130,0),0),-1))</f>
        <v>0</v>
      </c>
    </row>
    <row r="816" spans="3:17" x14ac:dyDescent="0.2">
      <c r="C816" s="159"/>
      <c r="D816" s="165"/>
      <c r="E816" s="161"/>
      <c r="F816" s="172" t="str">
        <f t="shared" si="39"/>
        <v>-</v>
      </c>
      <c r="G816" s="68"/>
      <c r="H816" s="167"/>
      <c r="I816" s="173"/>
      <c r="J816" s="168" t="str">
        <f>IFERROR(MIN('MP Calculations'!$E$30/I816,1),"-")</f>
        <v>-</v>
      </c>
      <c r="K816" s="12"/>
      <c r="L816" s="159"/>
      <c r="M816" s="159"/>
      <c r="N816" s="159"/>
      <c r="O816" s="185" t="str">
        <f t="shared" si="40"/>
        <v>-</v>
      </c>
      <c r="P816" s="215" t="str">
        <f t="shared" si="41"/>
        <v>-</v>
      </c>
      <c r="Q816" s="215" cm="1">
        <f t="array" ref="Q816">IF(P816="-",0,P816/(1+'General inputs'!$H$32)^IFERROR(INDEX('MP Calculations'!$C$40:$C$130,MATCH(F816,'MP Calculations'!$D$40:$D$130,0),0),-1))</f>
        <v>0</v>
      </c>
    </row>
    <row r="817" spans="3:17" x14ac:dyDescent="0.2">
      <c r="C817" s="159"/>
      <c r="D817" s="165"/>
      <c r="E817" s="161"/>
      <c r="F817" s="172" t="str">
        <f t="shared" si="39"/>
        <v>-</v>
      </c>
      <c r="G817" s="68"/>
      <c r="H817" s="167"/>
      <c r="I817" s="173"/>
      <c r="J817" s="168" t="str">
        <f>IFERROR(MIN('MP Calculations'!$E$30/I817,1),"-")</f>
        <v>-</v>
      </c>
      <c r="K817" s="12"/>
      <c r="L817" s="159"/>
      <c r="M817" s="159"/>
      <c r="N817" s="159"/>
      <c r="O817" s="185" t="str">
        <f t="shared" si="40"/>
        <v>-</v>
      </c>
      <c r="P817" s="215" t="str">
        <f t="shared" si="41"/>
        <v>-</v>
      </c>
      <c r="Q817" s="215" cm="1">
        <f t="array" ref="Q817">IF(P817="-",0,P817/(1+'General inputs'!$H$32)^IFERROR(INDEX('MP Calculations'!$C$40:$C$130,MATCH(F817,'MP Calculations'!$D$40:$D$130,0),0),-1))</f>
        <v>0</v>
      </c>
    </row>
    <row r="818" spans="3:17" x14ac:dyDescent="0.2">
      <c r="C818" s="159"/>
      <c r="D818" s="165"/>
      <c r="E818" s="161"/>
      <c r="F818" s="172" t="str">
        <f t="shared" si="39"/>
        <v>-</v>
      </c>
      <c r="G818" s="68"/>
      <c r="H818" s="167"/>
      <c r="I818" s="173"/>
      <c r="J818" s="168" t="str">
        <f>IFERROR(MIN('MP Calculations'!$E$30/I818,1),"-")</f>
        <v>-</v>
      </c>
      <c r="K818" s="12"/>
      <c r="L818" s="159"/>
      <c r="M818" s="159"/>
      <c r="N818" s="159"/>
      <c r="O818" s="185" t="str">
        <f t="shared" si="40"/>
        <v>-</v>
      </c>
      <c r="P818" s="215" t="str">
        <f t="shared" si="41"/>
        <v>-</v>
      </c>
      <c r="Q818" s="215" cm="1">
        <f t="array" ref="Q818">IF(P818="-",0,P818/(1+'General inputs'!$H$32)^IFERROR(INDEX('MP Calculations'!$C$40:$C$130,MATCH(F818,'MP Calculations'!$D$40:$D$130,0),0),-1))</f>
        <v>0</v>
      </c>
    </row>
    <row r="819" spans="3:17" x14ac:dyDescent="0.2">
      <c r="C819" s="159"/>
      <c r="D819" s="165"/>
      <c r="E819" s="161"/>
      <c r="F819" s="172" t="str">
        <f t="shared" si="39"/>
        <v>-</v>
      </c>
      <c r="G819" s="68"/>
      <c r="H819" s="167"/>
      <c r="I819" s="173"/>
      <c r="J819" s="168" t="str">
        <f>IFERROR(MIN('MP Calculations'!$E$30/I819,1),"-")</f>
        <v>-</v>
      </c>
      <c r="K819" s="12"/>
      <c r="L819" s="159"/>
      <c r="M819" s="159"/>
      <c r="N819" s="159"/>
      <c r="O819" s="185" t="str">
        <f t="shared" si="40"/>
        <v>-</v>
      </c>
      <c r="P819" s="215" t="str">
        <f t="shared" si="41"/>
        <v>-</v>
      </c>
      <c r="Q819" s="215" cm="1">
        <f t="array" ref="Q819">IF(P819="-",0,P819/(1+'General inputs'!$H$32)^IFERROR(INDEX('MP Calculations'!$C$40:$C$130,MATCH(F819,'MP Calculations'!$D$40:$D$130,0),0),-1))</f>
        <v>0</v>
      </c>
    </row>
    <row r="820" spans="3:17" x14ac:dyDescent="0.2">
      <c r="C820" s="159"/>
      <c r="D820" s="165"/>
      <c r="E820" s="161"/>
      <c r="F820" s="172" t="str">
        <f t="shared" si="39"/>
        <v>-</v>
      </c>
      <c r="G820" s="68"/>
      <c r="H820" s="167"/>
      <c r="I820" s="173"/>
      <c r="J820" s="168" t="str">
        <f>IFERROR(MIN('MP Calculations'!$E$30/I820,1),"-")</f>
        <v>-</v>
      </c>
      <c r="K820" s="12"/>
      <c r="L820" s="159"/>
      <c r="M820" s="159"/>
      <c r="N820" s="159"/>
      <c r="O820" s="185" t="str">
        <f t="shared" si="40"/>
        <v>-</v>
      </c>
      <c r="P820" s="215" t="str">
        <f t="shared" si="41"/>
        <v>-</v>
      </c>
      <c r="Q820" s="215" cm="1">
        <f t="array" ref="Q820">IF(P820="-",0,P820/(1+'General inputs'!$H$32)^IFERROR(INDEX('MP Calculations'!$C$40:$C$130,MATCH(F820,'MP Calculations'!$D$40:$D$130,0),0),-1))</f>
        <v>0</v>
      </c>
    </row>
    <row r="821" spans="3:17" x14ac:dyDescent="0.2">
      <c r="C821" s="159"/>
      <c r="D821" s="165"/>
      <c r="E821" s="161"/>
      <c r="F821" s="172" t="str">
        <f t="shared" si="39"/>
        <v>-</v>
      </c>
      <c r="G821" s="68"/>
      <c r="H821" s="167"/>
      <c r="I821" s="173"/>
      <c r="J821" s="168" t="str">
        <f>IFERROR(MIN('MP Calculations'!$E$30/I821,1),"-")</f>
        <v>-</v>
      </c>
      <c r="K821" s="12"/>
      <c r="L821" s="159"/>
      <c r="M821" s="159"/>
      <c r="N821" s="159"/>
      <c r="O821" s="185" t="str">
        <f t="shared" si="40"/>
        <v>-</v>
      </c>
      <c r="P821" s="215" t="str">
        <f t="shared" si="41"/>
        <v>-</v>
      </c>
      <c r="Q821" s="215" cm="1">
        <f t="array" ref="Q821">IF(P821="-",0,P821/(1+'General inputs'!$H$32)^IFERROR(INDEX('MP Calculations'!$C$40:$C$130,MATCH(F821,'MP Calculations'!$D$40:$D$130,0),0),-1))</f>
        <v>0</v>
      </c>
    </row>
    <row r="822" spans="3:17" x14ac:dyDescent="0.2">
      <c r="C822" s="159"/>
      <c r="D822" s="165"/>
      <c r="E822" s="161"/>
      <c r="F822" s="172" t="str">
        <f t="shared" si="39"/>
        <v>-</v>
      </c>
      <c r="G822" s="68"/>
      <c r="H822" s="167"/>
      <c r="I822" s="173"/>
      <c r="J822" s="168" t="str">
        <f>IFERROR(MIN('MP Calculations'!$E$30/I822,1),"-")</f>
        <v>-</v>
      </c>
      <c r="K822" s="12"/>
      <c r="L822" s="159"/>
      <c r="M822" s="159"/>
      <c r="N822" s="159"/>
      <c r="O822" s="185" t="str">
        <f t="shared" si="40"/>
        <v>-</v>
      </c>
      <c r="P822" s="215" t="str">
        <f t="shared" si="41"/>
        <v>-</v>
      </c>
      <c r="Q822" s="215" cm="1">
        <f t="array" ref="Q822">IF(P822="-",0,P822/(1+'General inputs'!$H$32)^IFERROR(INDEX('MP Calculations'!$C$40:$C$130,MATCH(F822,'MP Calculations'!$D$40:$D$130,0),0),-1))</f>
        <v>0</v>
      </c>
    </row>
    <row r="823" spans="3:17" x14ac:dyDescent="0.2">
      <c r="C823" s="159"/>
      <c r="D823" s="165"/>
      <c r="E823" s="161"/>
      <c r="F823" s="172" t="str">
        <f t="shared" si="39"/>
        <v>-</v>
      </c>
      <c r="G823" s="68"/>
      <c r="H823" s="167"/>
      <c r="I823" s="173"/>
      <c r="J823" s="168" t="str">
        <f>IFERROR(MIN('MP Calculations'!$E$30/I823,1),"-")</f>
        <v>-</v>
      </c>
      <c r="K823" s="12"/>
      <c r="L823" s="159"/>
      <c r="M823" s="159"/>
      <c r="N823" s="159"/>
      <c r="O823" s="185" t="str">
        <f t="shared" si="40"/>
        <v>-</v>
      </c>
      <c r="P823" s="215" t="str">
        <f t="shared" si="41"/>
        <v>-</v>
      </c>
      <c r="Q823" s="215" cm="1">
        <f t="array" ref="Q823">IF(P823="-",0,P823/(1+'General inputs'!$H$32)^IFERROR(INDEX('MP Calculations'!$C$40:$C$130,MATCH(F823,'MP Calculations'!$D$40:$D$130,0),0),-1))</f>
        <v>0</v>
      </c>
    </row>
    <row r="824" spans="3:17" x14ac:dyDescent="0.2">
      <c r="C824" s="159"/>
      <c r="D824" s="165"/>
      <c r="E824" s="161"/>
      <c r="F824" s="172" t="str">
        <f t="shared" si="39"/>
        <v>-</v>
      </c>
      <c r="G824" s="68"/>
      <c r="H824" s="167"/>
      <c r="I824" s="173"/>
      <c r="J824" s="168" t="str">
        <f>IFERROR(MIN('MP Calculations'!$E$30/I824,1),"-")</f>
        <v>-</v>
      </c>
      <c r="K824" s="12"/>
      <c r="L824" s="159"/>
      <c r="M824" s="159"/>
      <c r="N824" s="159"/>
      <c r="O824" s="185" t="str">
        <f t="shared" si="40"/>
        <v>-</v>
      </c>
      <c r="P824" s="215" t="str">
        <f t="shared" si="41"/>
        <v>-</v>
      </c>
      <c r="Q824" s="215" cm="1">
        <f t="array" ref="Q824">IF(P824="-",0,P824/(1+'General inputs'!$H$32)^IFERROR(INDEX('MP Calculations'!$C$40:$C$130,MATCH(F824,'MP Calculations'!$D$40:$D$130,0),0),-1))</f>
        <v>0</v>
      </c>
    </row>
    <row r="825" spans="3:17" x14ac:dyDescent="0.2">
      <c r="C825" s="159"/>
      <c r="D825" s="165"/>
      <c r="E825" s="161"/>
      <c r="F825" s="172" t="str">
        <f t="shared" si="39"/>
        <v>-</v>
      </c>
      <c r="G825" s="68"/>
      <c r="H825" s="167"/>
      <c r="I825" s="173"/>
      <c r="J825" s="168" t="str">
        <f>IFERROR(MIN('MP Calculations'!$E$30/I825,1),"-")</f>
        <v>-</v>
      </c>
      <c r="K825" s="12"/>
      <c r="L825" s="159"/>
      <c r="M825" s="159"/>
      <c r="N825" s="159"/>
      <c r="O825" s="185" t="str">
        <f t="shared" si="40"/>
        <v>-</v>
      </c>
      <c r="P825" s="215" t="str">
        <f t="shared" si="41"/>
        <v>-</v>
      </c>
      <c r="Q825" s="215" cm="1">
        <f t="array" ref="Q825">IF(P825="-",0,P825/(1+'General inputs'!$H$32)^IFERROR(INDEX('MP Calculations'!$C$40:$C$130,MATCH(F825,'MP Calculations'!$D$40:$D$130,0),0),-1))</f>
        <v>0</v>
      </c>
    </row>
    <row r="826" spans="3:17" x14ac:dyDescent="0.2">
      <c r="C826" s="159"/>
      <c r="D826" s="165"/>
      <c r="E826" s="161"/>
      <c r="F826" s="172" t="str">
        <f t="shared" si="39"/>
        <v>-</v>
      </c>
      <c r="G826" s="68"/>
      <c r="H826" s="167"/>
      <c r="I826" s="173"/>
      <c r="J826" s="168" t="str">
        <f>IFERROR(MIN('MP Calculations'!$E$30/I826,1),"-")</f>
        <v>-</v>
      </c>
      <c r="K826" s="12"/>
      <c r="L826" s="159"/>
      <c r="M826" s="159"/>
      <c r="N826" s="159"/>
      <c r="O826" s="185" t="str">
        <f t="shared" si="40"/>
        <v>-</v>
      </c>
      <c r="P826" s="215" t="str">
        <f t="shared" si="41"/>
        <v>-</v>
      </c>
      <c r="Q826" s="215" cm="1">
        <f t="array" ref="Q826">IF(P826="-",0,P826/(1+'General inputs'!$H$32)^IFERROR(INDEX('MP Calculations'!$C$40:$C$130,MATCH(F826,'MP Calculations'!$D$40:$D$130,0),0),-1))</f>
        <v>0</v>
      </c>
    </row>
    <row r="827" spans="3:17" x14ac:dyDescent="0.2">
      <c r="C827" s="159"/>
      <c r="D827" s="165"/>
      <c r="E827" s="161"/>
      <c r="F827" s="172" t="str">
        <f t="shared" si="39"/>
        <v>-</v>
      </c>
      <c r="G827" s="68"/>
      <c r="H827" s="167"/>
      <c r="I827" s="173"/>
      <c r="J827" s="168" t="str">
        <f>IFERROR(MIN('MP Calculations'!$E$30/I827,1),"-")</f>
        <v>-</v>
      </c>
      <c r="K827" s="12"/>
      <c r="L827" s="159"/>
      <c r="M827" s="159"/>
      <c r="N827" s="159"/>
      <c r="O827" s="185" t="str">
        <f t="shared" si="40"/>
        <v>-</v>
      </c>
      <c r="P827" s="215" t="str">
        <f t="shared" si="41"/>
        <v>-</v>
      </c>
      <c r="Q827" s="215" cm="1">
        <f t="array" ref="Q827">IF(P827="-",0,P827/(1+'General inputs'!$H$32)^IFERROR(INDEX('MP Calculations'!$C$40:$C$130,MATCH(F827,'MP Calculations'!$D$40:$D$130,0),0),-1))</f>
        <v>0</v>
      </c>
    </row>
    <row r="828" spans="3:17" x14ac:dyDescent="0.2">
      <c r="C828" s="159"/>
      <c r="D828" s="165"/>
      <c r="E828" s="161"/>
      <c r="F828" s="172" t="str">
        <f t="shared" si="39"/>
        <v>-</v>
      </c>
      <c r="G828" s="68"/>
      <c r="H828" s="167"/>
      <c r="I828" s="173"/>
      <c r="J828" s="168" t="str">
        <f>IFERROR(MIN('MP Calculations'!$E$30/I828,1),"-")</f>
        <v>-</v>
      </c>
      <c r="K828" s="12"/>
      <c r="L828" s="159"/>
      <c r="M828" s="159"/>
      <c r="N828" s="159"/>
      <c r="O828" s="185" t="str">
        <f t="shared" si="40"/>
        <v>-</v>
      </c>
      <c r="P828" s="215" t="str">
        <f t="shared" si="41"/>
        <v>-</v>
      </c>
      <c r="Q828" s="215" cm="1">
        <f t="array" ref="Q828">IF(P828="-",0,P828/(1+'General inputs'!$H$32)^IFERROR(INDEX('MP Calculations'!$C$40:$C$130,MATCH(F828,'MP Calculations'!$D$40:$D$130,0),0),-1))</f>
        <v>0</v>
      </c>
    </row>
    <row r="829" spans="3:17" x14ac:dyDescent="0.2">
      <c r="C829" s="159"/>
      <c r="D829" s="165"/>
      <c r="E829" s="161"/>
      <c r="F829" s="172" t="str">
        <f t="shared" si="39"/>
        <v>-</v>
      </c>
      <c r="G829" s="68"/>
      <c r="H829" s="167"/>
      <c r="I829" s="173"/>
      <c r="J829" s="168" t="str">
        <f>IFERROR(MIN('MP Calculations'!$E$30/I829,1),"-")</f>
        <v>-</v>
      </c>
      <c r="K829" s="12"/>
      <c r="L829" s="159"/>
      <c r="M829" s="159"/>
      <c r="N829" s="159"/>
      <c r="O829" s="185" t="str">
        <f t="shared" si="40"/>
        <v>-</v>
      </c>
      <c r="P829" s="215" t="str">
        <f t="shared" si="41"/>
        <v>-</v>
      </c>
      <c r="Q829" s="215" cm="1">
        <f t="array" ref="Q829">IF(P829="-",0,P829/(1+'General inputs'!$H$32)^IFERROR(INDEX('MP Calculations'!$C$40:$C$130,MATCH(F829,'MP Calculations'!$D$40:$D$130,0),0),-1))</f>
        <v>0</v>
      </c>
    </row>
    <row r="830" spans="3:17" x14ac:dyDescent="0.2">
      <c r="C830" s="159"/>
      <c r="D830" s="165"/>
      <c r="E830" s="161"/>
      <c r="F830" s="172" t="str">
        <f t="shared" si="39"/>
        <v>-</v>
      </c>
      <c r="G830" s="68"/>
      <c r="H830" s="167"/>
      <c r="I830" s="173"/>
      <c r="J830" s="168" t="str">
        <f>IFERROR(MIN('MP Calculations'!$E$30/I830,1),"-")</f>
        <v>-</v>
      </c>
      <c r="K830" s="12"/>
      <c r="L830" s="159"/>
      <c r="M830" s="159"/>
      <c r="N830" s="159"/>
      <c r="O830" s="185" t="str">
        <f t="shared" si="40"/>
        <v>-</v>
      </c>
      <c r="P830" s="215" t="str">
        <f t="shared" si="41"/>
        <v>-</v>
      </c>
      <c r="Q830" s="215" cm="1">
        <f t="array" ref="Q830">IF(P830="-",0,P830/(1+'General inputs'!$H$32)^IFERROR(INDEX('MP Calculations'!$C$40:$C$130,MATCH(F830,'MP Calculations'!$D$40:$D$130,0),0),-1))</f>
        <v>0</v>
      </c>
    </row>
    <row r="831" spans="3:17" x14ac:dyDescent="0.2">
      <c r="C831" s="159"/>
      <c r="D831" s="165"/>
      <c r="E831" s="161"/>
      <c r="F831" s="172" t="str">
        <f t="shared" si="39"/>
        <v>-</v>
      </c>
      <c r="G831" s="68"/>
      <c r="H831" s="167"/>
      <c r="I831" s="173"/>
      <c r="J831" s="168" t="str">
        <f>IFERROR(MIN('MP Calculations'!$E$30/I831,1),"-")</f>
        <v>-</v>
      </c>
      <c r="K831" s="12"/>
      <c r="L831" s="159"/>
      <c r="M831" s="159"/>
      <c r="N831" s="159"/>
      <c r="O831" s="185" t="str">
        <f t="shared" si="40"/>
        <v>-</v>
      </c>
      <c r="P831" s="215" t="str">
        <f t="shared" si="41"/>
        <v>-</v>
      </c>
      <c r="Q831" s="215" cm="1">
        <f t="array" ref="Q831">IF(P831="-",0,P831/(1+'General inputs'!$H$32)^IFERROR(INDEX('MP Calculations'!$C$40:$C$130,MATCH(F831,'MP Calculations'!$D$40:$D$130,0),0),-1))</f>
        <v>0</v>
      </c>
    </row>
    <row r="832" spans="3:17" x14ac:dyDescent="0.2">
      <c r="C832" s="159"/>
      <c r="D832" s="165"/>
      <c r="E832" s="161"/>
      <c r="F832" s="172" t="str">
        <f t="shared" si="39"/>
        <v>-</v>
      </c>
      <c r="G832" s="68"/>
      <c r="H832" s="167"/>
      <c r="I832" s="173"/>
      <c r="J832" s="168" t="str">
        <f>IFERROR(MIN('MP Calculations'!$E$30/I832,1),"-")</f>
        <v>-</v>
      </c>
      <c r="K832" s="12"/>
      <c r="L832" s="159"/>
      <c r="M832" s="159"/>
      <c r="N832" s="159"/>
      <c r="O832" s="185" t="str">
        <f t="shared" si="40"/>
        <v>-</v>
      </c>
      <c r="P832" s="215" t="str">
        <f t="shared" si="41"/>
        <v>-</v>
      </c>
      <c r="Q832" s="215" cm="1">
        <f t="array" ref="Q832">IF(P832="-",0,P832/(1+'General inputs'!$H$32)^IFERROR(INDEX('MP Calculations'!$C$40:$C$130,MATCH(F832,'MP Calculations'!$D$40:$D$130,0),0),-1))</f>
        <v>0</v>
      </c>
    </row>
    <row r="833" spans="3:17" x14ac:dyDescent="0.2">
      <c r="C833" s="159"/>
      <c r="D833" s="165"/>
      <c r="E833" s="161"/>
      <c r="F833" s="172" t="str">
        <f t="shared" si="39"/>
        <v>-</v>
      </c>
      <c r="G833" s="68"/>
      <c r="H833" s="167"/>
      <c r="I833" s="173"/>
      <c r="J833" s="168" t="str">
        <f>IFERROR(MIN('MP Calculations'!$E$30/I833,1),"-")</f>
        <v>-</v>
      </c>
      <c r="K833" s="12"/>
      <c r="L833" s="159"/>
      <c r="M833" s="159"/>
      <c r="N833" s="159"/>
      <c r="O833" s="185" t="str">
        <f t="shared" si="40"/>
        <v>-</v>
      </c>
      <c r="P833" s="215" t="str">
        <f t="shared" si="41"/>
        <v>-</v>
      </c>
      <c r="Q833" s="215" cm="1">
        <f t="array" ref="Q833">IF(P833="-",0,P833/(1+'General inputs'!$H$32)^IFERROR(INDEX('MP Calculations'!$C$40:$C$130,MATCH(F833,'MP Calculations'!$D$40:$D$130,0),0),-1))</f>
        <v>0</v>
      </c>
    </row>
    <row r="834" spans="3:17" x14ac:dyDescent="0.2">
      <c r="C834" s="159"/>
      <c r="D834" s="165"/>
      <c r="E834" s="161"/>
      <c r="F834" s="172" t="str">
        <f t="shared" si="39"/>
        <v>-</v>
      </c>
      <c r="G834" s="68"/>
      <c r="H834" s="167"/>
      <c r="I834" s="173"/>
      <c r="J834" s="168" t="str">
        <f>IFERROR(MIN('MP Calculations'!$E$30/I834,1),"-")</f>
        <v>-</v>
      </c>
      <c r="K834" s="12"/>
      <c r="L834" s="159"/>
      <c r="M834" s="159"/>
      <c r="N834" s="159"/>
      <c r="O834" s="185" t="str">
        <f t="shared" si="40"/>
        <v>-</v>
      </c>
      <c r="P834" s="215" t="str">
        <f t="shared" si="41"/>
        <v>-</v>
      </c>
      <c r="Q834" s="215" cm="1">
        <f t="array" ref="Q834">IF(P834="-",0,P834/(1+'General inputs'!$H$32)^IFERROR(INDEX('MP Calculations'!$C$40:$C$130,MATCH(F834,'MP Calculations'!$D$40:$D$130,0),0),-1))</f>
        <v>0</v>
      </c>
    </row>
    <row r="835" spans="3:17" x14ac:dyDescent="0.2">
      <c r="C835" s="159"/>
      <c r="D835" s="165"/>
      <c r="E835" s="161"/>
      <c r="F835" s="172" t="str">
        <f t="shared" si="39"/>
        <v>-</v>
      </c>
      <c r="G835" s="68"/>
      <c r="H835" s="167"/>
      <c r="I835" s="173"/>
      <c r="J835" s="168" t="str">
        <f>IFERROR(MIN('MP Calculations'!$E$30/I835,1),"-")</f>
        <v>-</v>
      </c>
      <c r="K835" s="12"/>
      <c r="L835" s="159"/>
      <c r="M835" s="159"/>
      <c r="N835" s="159"/>
      <c r="O835" s="185" t="str">
        <f t="shared" si="40"/>
        <v>-</v>
      </c>
      <c r="P835" s="215" t="str">
        <f t="shared" si="41"/>
        <v>-</v>
      </c>
      <c r="Q835" s="215" cm="1">
        <f t="array" ref="Q835">IF(P835="-",0,P835/(1+'General inputs'!$H$32)^IFERROR(INDEX('MP Calculations'!$C$40:$C$130,MATCH(F835,'MP Calculations'!$D$40:$D$130,0),0),-1))</f>
        <v>0</v>
      </c>
    </row>
    <row r="836" spans="3:17" x14ac:dyDescent="0.2">
      <c r="C836" s="159"/>
      <c r="D836" s="165"/>
      <c r="E836" s="161"/>
      <c r="F836" s="172" t="str">
        <f t="shared" si="39"/>
        <v>-</v>
      </c>
      <c r="G836" s="68"/>
      <c r="H836" s="167"/>
      <c r="I836" s="173"/>
      <c r="J836" s="168" t="str">
        <f>IFERROR(MIN('MP Calculations'!$E$30/I836,1),"-")</f>
        <v>-</v>
      </c>
      <c r="K836" s="12"/>
      <c r="L836" s="159"/>
      <c r="M836" s="159"/>
      <c r="N836" s="159"/>
      <c r="O836" s="185" t="str">
        <f t="shared" si="40"/>
        <v>-</v>
      </c>
      <c r="P836" s="215" t="str">
        <f t="shared" si="41"/>
        <v>-</v>
      </c>
      <c r="Q836" s="215" cm="1">
        <f t="array" ref="Q836">IF(P836="-",0,P836/(1+'General inputs'!$H$32)^IFERROR(INDEX('MP Calculations'!$C$40:$C$130,MATCH(F836,'MP Calculations'!$D$40:$D$130,0),0),-1))</f>
        <v>0</v>
      </c>
    </row>
    <row r="837" spans="3:17" x14ac:dyDescent="0.2">
      <c r="C837" s="159"/>
      <c r="D837" s="165"/>
      <c r="E837" s="161"/>
      <c r="F837" s="172" t="str">
        <f t="shared" si="39"/>
        <v>-</v>
      </c>
      <c r="G837" s="68"/>
      <c r="H837" s="167"/>
      <c r="I837" s="173"/>
      <c r="J837" s="168" t="str">
        <f>IFERROR(MIN('MP Calculations'!$E$30/I837,1),"-")</f>
        <v>-</v>
      </c>
      <c r="K837" s="12"/>
      <c r="L837" s="159"/>
      <c r="M837" s="159"/>
      <c r="N837" s="159"/>
      <c r="O837" s="185" t="str">
        <f t="shared" si="40"/>
        <v>-</v>
      </c>
      <c r="P837" s="215" t="str">
        <f t="shared" si="41"/>
        <v>-</v>
      </c>
      <c r="Q837" s="215" cm="1">
        <f t="array" ref="Q837">IF(P837="-",0,P837/(1+'General inputs'!$H$32)^IFERROR(INDEX('MP Calculations'!$C$40:$C$130,MATCH(F837,'MP Calculations'!$D$40:$D$130,0),0),-1))</f>
        <v>0</v>
      </c>
    </row>
    <row r="838" spans="3:17" x14ac:dyDescent="0.2">
      <c r="C838" s="159"/>
      <c r="D838" s="165"/>
      <c r="E838" s="161"/>
      <c r="F838" s="172" t="str">
        <f t="shared" si="39"/>
        <v>-</v>
      </c>
      <c r="G838" s="68"/>
      <c r="H838" s="167"/>
      <c r="I838" s="173"/>
      <c r="J838" s="168" t="str">
        <f>IFERROR(MIN('MP Calculations'!$E$30/I838,1),"-")</f>
        <v>-</v>
      </c>
      <c r="K838" s="12"/>
      <c r="L838" s="159"/>
      <c r="M838" s="159"/>
      <c r="N838" s="159"/>
      <c r="O838" s="185" t="str">
        <f t="shared" si="40"/>
        <v>-</v>
      </c>
      <c r="P838" s="215" t="str">
        <f t="shared" si="41"/>
        <v>-</v>
      </c>
      <c r="Q838" s="215" cm="1">
        <f t="array" ref="Q838">IF(P838="-",0,P838/(1+'General inputs'!$H$32)^IFERROR(INDEX('MP Calculations'!$C$40:$C$130,MATCH(F838,'MP Calculations'!$D$40:$D$130,0),0),-1))</f>
        <v>0</v>
      </c>
    </row>
    <row r="839" spans="3:17" x14ac:dyDescent="0.2">
      <c r="C839" s="159"/>
      <c r="D839" s="165"/>
      <c r="E839" s="161"/>
      <c r="F839" s="172" t="str">
        <f t="shared" si="39"/>
        <v>-</v>
      </c>
      <c r="G839" s="68"/>
      <c r="H839" s="167"/>
      <c r="I839" s="173"/>
      <c r="J839" s="168" t="str">
        <f>IFERROR(MIN('MP Calculations'!$E$30/I839,1),"-")</f>
        <v>-</v>
      </c>
      <c r="K839" s="12"/>
      <c r="L839" s="159"/>
      <c r="M839" s="159"/>
      <c r="N839" s="159"/>
      <c r="O839" s="185" t="str">
        <f t="shared" si="40"/>
        <v>-</v>
      </c>
      <c r="P839" s="215" t="str">
        <f t="shared" si="41"/>
        <v>-</v>
      </c>
      <c r="Q839" s="215" cm="1">
        <f t="array" ref="Q839">IF(P839="-",0,P839/(1+'General inputs'!$H$32)^IFERROR(INDEX('MP Calculations'!$C$40:$C$130,MATCH(F839,'MP Calculations'!$D$40:$D$130,0),0),-1))</f>
        <v>0</v>
      </c>
    </row>
    <row r="840" spans="3:17" x14ac:dyDescent="0.2">
      <c r="C840" s="159"/>
      <c r="D840" s="165"/>
      <c r="E840" s="161"/>
      <c r="F840" s="172" t="str">
        <f t="shared" si="39"/>
        <v>-</v>
      </c>
      <c r="G840" s="68"/>
      <c r="H840" s="167"/>
      <c r="I840" s="173"/>
      <c r="J840" s="168" t="str">
        <f>IFERROR(MIN('MP Calculations'!$E$30/I840,1),"-")</f>
        <v>-</v>
      </c>
      <c r="K840" s="12"/>
      <c r="L840" s="159"/>
      <c r="M840" s="159"/>
      <c r="N840" s="159"/>
      <c r="O840" s="185" t="str">
        <f t="shared" si="40"/>
        <v>-</v>
      </c>
      <c r="P840" s="215" t="str">
        <f t="shared" si="41"/>
        <v>-</v>
      </c>
      <c r="Q840" s="215" cm="1">
        <f t="array" ref="Q840">IF(P840="-",0,P840/(1+'General inputs'!$H$32)^IFERROR(INDEX('MP Calculations'!$C$40:$C$130,MATCH(F840,'MP Calculations'!$D$40:$D$130,0),0),-1))</f>
        <v>0</v>
      </c>
    </row>
    <row r="841" spans="3:17" x14ac:dyDescent="0.2">
      <c r="C841" s="159"/>
      <c r="D841" s="165"/>
      <c r="E841" s="161"/>
      <c r="F841" s="172" t="str">
        <f t="shared" si="39"/>
        <v>-</v>
      </c>
      <c r="G841" s="68"/>
      <c r="H841" s="167"/>
      <c r="I841" s="173"/>
      <c r="J841" s="168" t="str">
        <f>IFERROR(MIN('MP Calculations'!$E$30/I841,1),"-")</f>
        <v>-</v>
      </c>
      <c r="K841" s="12"/>
      <c r="L841" s="159"/>
      <c r="M841" s="159"/>
      <c r="N841" s="159"/>
      <c r="O841" s="185" t="str">
        <f t="shared" si="40"/>
        <v>-</v>
      </c>
      <c r="P841" s="215" t="str">
        <f t="shared" si="41"/>
        <v>-</v>
      </c>
      <c r="Q841" s="215" cm="1">
        <f t="array" ref="Q841">IF(P841="-",0,P841/(1+'General inputs'!$H$32)^IFERROR(INDEX('MP Calculations'!$C$40:$C$130,MATCH(F841,'MP Calculations'!$D$40:$D$130,0),0),-1))</f>
        <v>0</v>
      </c>
    </row>
    <row r="842" spans="3:17" x14ac:dyDescent="0.2">
      <c r="C842" s="159"/>
      <c r="D842" s="165"/>
      <c r="E842" s="161"/>
      <c r="F842" s="172" t="str">
        <f t="shared" si="39"/>
        <v>-</v>
      </c>
      <c r="G842" s="68"/>
      <c r="H842" s="167"/>
      <c r="I842" s="173"/>
      <c r="J842" s="168" t="str">
        <f>IFERROR(MIN('MP Calculations'!$E$30/I842,1),"-")</f>
        <v>-</v>
      </c>
      <c r="K842" s="12"/>
      <c r="L842" s="159"/>
      <c r="M842" s="159"/>
      <c r="N842" s="159"/>
      <c r="O842" s="185" t="str">
        <f t="shared" si="40"/>
        <v>-</v>
      </c>
      <c r="P842" s="215" t="str">
        <f t="shared" si="41"/>
        <v>-</v>
      </c>
      <c r="Q842" s="215" cm="1">
        <f t="array" ref="Q842">IF(P842="-",0,P842/(1+'General inputs'!$H$32)^IFERROR(INDEX('MP Calculations'!$C$40:$C$130,MATCH(F842,'MP Calculations'!$D$40:$D$130,0),0),-1))</f>
        <v>0</v>
      </c>
    </row>
    <row r="843" spans="3:17" x14ac:dyDescent="0.2">
      <c r="C843" s="159"/>
      <c r="D843" s="165"/>
      <c r="E843" s="161"/>
      <c r="F843" s="172" t="str">
        <f t="shared" si="39"/>
        <v>-</v>
      </c>
      <c r="G843" s="68"/>
      <c r="H843" s="167"/>
      <c r="I843" s="173"/>
      <c r="J843" s="168" t="str">
        <f>IFERROR(MIN('MP Calculations'!$E$30/I843,1),"-")</f>
        <v>-</v>
      </c>
      <c r="K843" s="12"/>
      <c r="L843" s="159"/>
      <c r="M843" s="159"/>
      <c r="N843" s="159"/>
      <c r="O843" s="185" t="str">
        <f t="shared" si="40"/>
        <v>-</v>
      </c>
      <c r="P843" s="215" t="str">
        <f t="shared" si="41"/>
        <v>-</v>
      </c>
      <c r="Q843" s="215" cm="1">
        <f t="array" ref="Q843">IF(P843="-",0,P843/(1+'General inputs'!$H$32)^IFERROR(INDEX('MP Calculations'!$C$40:$C$130,MATCH(F843,'MP Calculations'!$D$40:$D$130,0),0),-1))</f>
        <v>0</v>
      </c>
    </row>
    <row r="844" spans="3:17" x14ac:dyDescent="0.2">
      <c r="C844" s="159"/>
      <c r="D844" s="165"/>
      <c r="E844" s="161"/>
      <c r="F844" s="172" t="str">
        <f t="shared" si="39"/>
        <v>-</v>
      </c>
      <c r="G844" s="68"/>
      <c r="H844" s="167"/>
      <c r="I844" s="173"/>
      <c r="J844" s="168" t="str">
        <f>IFERROR(MIN('MP Calculations'!$E$30/I844,1),"-")</f>
        <v>-</v>
      </c>
      <c r="K844" s="12"/>
      <c r="L844" s="159"/>
      <c r="M844" s="159"/>
      <c r="N844" s="159"/>
      <c r="O844" s="185" t="str">
        <f t="shared" si="40"/>
        <v>-</v>
      </c>
      <c r="P844" s="215" t="str">
        <f t="shared" si="41"/>
        <v>-</v>
      </c>
      <c r="Q844" s="215" cm="1">
        <f t="array" ref="Q844">IF(P844="-",0,P844/(1+'General inputs'!$H$32)^IFERROR(INDEX('MP Calculations'!$C$40:$C$130,MATCH(F844,'MP Calculations'!$D$40:$D$130,0),0),-1))</f>
        <v>0</v>
      </c>
    </row>
    <row r="845" spans="3:17" x14ac:dyDescent="0.2">
      <c r="C845" s="159"/>
      <c r="D845" s="165"/>
      <c r="E845" s="161"/>
      <c r="F845" s="172" t="str">
        <f t="shared" si="39"/>
        <v>-</v>
      </c>
      <c r="G845" s="68"/>
      <c r="H845" s="167"/>
      <c r="I845" s="173"/>
      <c r="J845" s="168" t="str">
        <f>IFERROR(MIN('MP Calculations'!$E$30/I845,1),"-")</f>
        <v>-</v>
      </c>
      <c r="K845" s="12"/>
      <c r="L845" s="159"/>
      <c r="M845" s="159"/>
      <c r="N845" s="159"/>
      <c r="O845" s="185" t="str">
        <f t="shared" si="40"/>
        <v>-</v>
      </c>
      <c r="P845" s="215" t="str">
        <f t="shared" si="41"/>
        <v>-</v>
      </c>
      <c r="Q845" s="215" cm="1">
        <f t="array" ref="Q845">IF(P845="-",0,P845/(1+'General inputs'!$H$32)^IFERROR(INDEX('MP Calculations'!$C$40:$C$130,MATCH(F845,'MP Calculations'!$D$40:$D$130,0),0),-1))</f>
        <v>0</v>
      </c>
    </row>
    <row r="846" spans="3:17" x14ac:dyDescent="0.2">
      <c r="C846" s="159"/>
      <c r="D846" s="165"/>
      <c r="E846" s="161"/>
      <c r="F846" s="172" t="str">
        <f t="shared" si="39"/>
        <v>-</v>
      </c>
      <c r="G846" s="68"/>
      <c r="H846" s="167"/>
      <c r="I846" s="173"/>
      <c r="J846" s="168" t="str">
        <f>IFERROR(MIN('MP Calculations'!$E$30/I846,1),"-")</f>
        <v>-</v>
      </c>
      <c r="K846" s="12"/>
      <c r="L846" s="159"/>
      <c r="M846" s="159"/>
      <c r="N846" s="159"/>
      <c r="O846" s="185" t="str">
        <f t="shared" si="40"/>
        <v>-</v>
      </c>
      <c r="P846" s="215" t="str">
        <f t="shared" si="41"/>
        <v>-</v>
      </c>
      <c r="Q846" s="215" cm="1">
        <f t="array" ref="Q846">IF(P846="-",0,P846/(1+'General inputs'!$H$32)^IFERROR(INDEX('MP Calculations'!$C$40:$C$130,MATCH(F846,'MP Calculations'!$D$40:$D$130,0),0),-1))</f>
        <v>0</v>
      </c>
    </row>
    <row r="847" spans="3:17" x14ac:dyDescent="0.2">
      <c r="C847" s="159"/>
      <c r="D847" s="165"/>
      <c r="E847" s="161"/>
      <c r="F847" s="172" t="str">
        <f t="shared" si="39"/>
        <v>-</v>
      </c>
      <c r="G847" s="68"/>
      <c r="H847" s="167"/>
      <c r="I847" s="173"/>
      <c r="J847" s="168" t="str">
        <f>IFERROR(MIN('MP Calculations'!$E$30/I847,1),"-")</f>
        <v>-</v>
      </c>
      <c r="K847" s="12"/>
      <c r="L847" s="159"/>
      <c r="M847" s="159"/>
      <c r="N847" s="159"/>
      <c r="O847" s="185" t="str">
        <f t="shared" si="40"/>
        <v>-</v>
      </c>
      <c r="P847" s="215" t="str">
        <f t="shared" si="41"/>
        <v>-</v>
      </c>
      <c r="Q847" s="215" cm="1">
        <f t="array" ref="Q847">IF(P847="-",0,P847/(1+'General inputs'!$H$32)^IFERROR(INDEX('MP Calculations'!$C$40:$C$130,MATCH(F847,'MP Calculations'!$D$40:$D$130,0),0),-1))</f>
        <v>0</v>
      </c>
    </row>
    <row r="848" spans="3:17" x14ac:dyDescent="0.2">
      <c r="C848" s="159"/>
      <c r="D848" s="165"/>
      <c r="E848" s="161"/>
      <c r="F848" s="172" t="str">
        <f t="shared" si="39"/>
        <v>-</v>
      </c>
      <c r="G848" s="68"/>
      <c r="H848" s="167"/>
      <c r="I848" s="173"/>
      <c r="J848" s="168" t="str">
        <f>IFERROR(MIN('MP Calculations'!$E$30/I848,1),"-")</f>
        <v>-</v>
      </c>
      <c r="K848" s="12"/>
      <c r="L848" s="159"/>
      <c r="M848" s="159"/>
      <c r="N848" s="159"/>
      <c r="O848" s="185" t="str">
        <f t="shared" si="40"/>
        <v>-</v>
      </c>
      <c r="P848" s="215" t="str">
        <f t="shared" si="41"/>
        <v>-</v>
      </c>
      <c r="Q848" s="215" cm="1">
        <f t="array" ref="Q848">IF(P848="-",0,P848/(1+'General inputs'!$H$32)^IFERROR(INDEX('MP Calculations'!$C$40:$C$130,MATCH(F848,'MP Calculations'!$D$40:$D$130,0),0),-1))</f>
        <v>0</v>
      </c>
    </row>
    <row r="849" spans="3:17" x14ac:dyDescent="0.2">
      <c r="C849" s="159"/>
      <c r="D849" s="165"/>
      <c r="E849" s="161"/>
      <c r="F849" s="172" t="str">
        <f t="shared" si="39"/>
        <v>-</v>
      </c>
      <c r="G849" s="68"/>
      <c r="H849" s="167"/>
      <c r="I849" s="173"/>
      <c r="J849" s="168" t="str">
        <f>IFERROR(MIN('MP Calculations'!$E$30/I849,1),"-")</f>
        <v>-</v>
      </c>
      <c r="K849" s="12"/>
      <c r="L849" s="159"/>
      <c r="M849" s="159"/>
      <c r="N849" s="159"/>
      <c r="O849" s="185" t="str">
        <f t="shared" si="40"/>
        <v>-</v>
      </c>
      <c r="P849" s="215" t="str">
        <f t="shared" si="41"/>
        <v>-</v>
      </c>
      <c r="Q849" s="215" cm="1">
        <f t="array" ref="Q849">IF(P849="-",0,P849/(1+'General inputs'!$H$32)^IFERROR(INDEX('MP Calculations'!$C$40:$C$130,MATCH(F849,'MP Calculations'!$D$40:$D$130,0),0),-1))</f>
        <v>0</v>
      </c>
    </row>
    <row r="850" spans="3:17" x14ac:dyDescent="0.2">
      <c r="C850" s="159"/>
      <c r="D850" s="165"/>
      <c r="E850" s="161"/>
      <c r="F850" s="172" t="str">
        <f t="shared" si="39"/>
        <v>-</v>
      </c>
      <c r="G850" s="68"/>
      <c r="H850" s="167"/>
      <c r="I850" s="173"/>
      <c r="J850" s="168" t="str">
        <f>IFERROR(MIN('MP Calculations'!$E$30/I850,1),"-")</f>
        <v>-</v>
      </c>
      <c r="K850" s="12"/>
      <c r="L850" s="159"/>
      <c r="M850" s="159"/>
      <c r="N850" s="159"/>
      <c r="O850" s="185" t="str">
        <f t="shared" si="40"/>
        <v>-</v>
      </c>
      <c r="P850" s="215" t="str">
        <f t="shared" si="41"/>
        <v>-</v>
      </c>
      <c r="Q850" s="215" cm="1">
        <f t="array" ref="Q850">IF(P850="-",0,P850/(1+'General inputs'!$H$32)^IFERROR(INDEX('MP Calculations'!$C$40:$C$130,MATCH(F850,'MP Calculations'!$D$40:$D$130,0),0),-1))</f>
        <v>0</v>
      </c>
    </row>
    <row r="851" spans="3:17" x14ac:dyDescent="0.2">
      <c r="C851" s="159"/>
      <c r="D851" s="165"/>
      <c r="E851" s="161"/>
      <c r="F851" s="172" t="str">
        <f t="shared" si="39"/>
        <v>-</v>
      </c>
      <c r="G851" s="68"/>
      <c r="H851" s="167"/>
      <c r="I851" s="173"/>
      <c r="J851" s="168" t="str">
        <f>IFERROR(MIN('MP Calculations'!$E$30/I851,1),"-")</f>
        <v>-</v>
      </c>
      <c r="K851" s="12"/>
      <c r="L851" s="159"/>
      <c r="M851" s="159"/>
      <c r="N851" s="159"/>
      <c r="O851" s="185" t="str">
        <f t="shared" si="40"/>
        <v>-</v>
      </c>
      <c r="P851" s="215" t="str">
        <f t="shared" si="41"/>
        <v>-</v>
      </c>
      <c r="Q851" s="215" cm="1">
        <f t="array" ref="Q851">IF(P851="-",0,P851/(1+'General inputs'!$H$32)^IFERROR(INDEX('MP Calculations'!$C$40:$C$130,MATCH(F851,'MP Calculations'!$D$40:$D$130,0),0),-1))</f>
        <v>0</v>
      </c>
    </row>
    <row r="852" spans="3:17" x14ac:dyDescent="0.2">
      <c r="C852" s="159"/>
      <c r="D852" s="165"/>
      <c r="E852" s="161"/>
      <c r="F852" s="172" t="str">
        <f t="shared" si="39"/>
        <v>-</v>
      </c>
      <c r="G852" s="68"/>
      <c r="H852" s="167"/>
      <c r="I852" s="173"/>
      <c r="J852" s="168" t="str">
        <f>IFERROR(MIN('MP Calculations'!$E$30/I852,1),"-")</f>
        <v>-</v>
      </c>
      <c r="K852" s="12"/>
      <c r="L852" s="159"/>
      <c r="M852" s="159"/>
      <c r="N852" s="159"/>
      <c r="O852" s="185" t="str">
        <f t="shared" si="40"/>
        <v>-</v>
      </c>
      <c r="P852" s="215" t="str">
        <f t="shared" si="41"/>
        <v>-</v>
      </c>
      <c r="Q852" s="215" cm="1">
        <f t="array" ref="Q852">IF(P852="-",0,P852/(1+'General inputs'!$H$32)^IFERROR(INDEX('MP Calculations'!$C$40:$C$130,MATCH(F852,'MP Calculations'!$D$40:$D$130,0),0),-1))</f>
        <v>0</v>
      </c>
    </row>
    <row r="853" spans="3:17" x14ac:dyDescent="0.2">
      <c r="C853" s="159"/>
      <c r="D853" s="165"/>
      <c r="E853" s="161"/>
      <c r="F853" s="172" t="str">
        <f t="shared" si="39"/>
        <v>-</v>
      </c>
      <c r="G853" s="68"/>
      <c r="H853" s="167"/>
      <c r="I853" s="173"/>
      <c r="J853" s="168" t="str">
        <f>IFERROR(MIN('MP Calculations'!$E$30/I853,1),"-")</f>
        <v>-</v>
      </c>
      <c r="K853" s="12"/>
      <c r="L853" s="159"/>
      <c r="M853" s="159"/>
      <c r="N853" s="159"/>
      <c r="O853" s="185" t="str">
        <f t="shared" si="40"/>
        <v>-</v>
      </c>
      <c r="P853" s="215" t="str">
        <f t="shared" si="41"/>
        <v>-</v>
      </c>
      <c r="Q853" s="215" cm="1">
        <f t="array" ref="Q853">IF(P853="-",0,P853/(1+'General inputs'!$H$32)^IFERROR(INDEX('MP Calculations'!$C$40:$C$130,MATCH(F853,'MP Calculations'!$D$40:$D$130,0),0),-1))</f>
        <v>0</v>
      </c>
    </row>
    <row r="854" spans="3:17" x14ac:dyDescent="0.2">
      <c r="C854" s="159"/>
      <c r="D854" s="165"/>
      <c r="E854" s="161"/>
      <c r="F854" s="172" t="str">
        <f t="shared" ref="F854:F917" si="42">IF(E854="","-",IF(OR(E854&lt;$E$15,E854&gt;$E$16),"ERROR - date outside of range",IF(MONTH(E854)&gt;=7,YEAR(E854)&amp;"-"&amp;IF(YEAR(E854)=1999,"00",IF(AND(YEAR(E854)&gt;=2000,YEAR(E854)&lt;2009),"0","")&amp;RIGHT(YEAR(E854),2)+1),RIGHT(YEAR(E854),4)-1&amp;"-"&amp;RIGHT(YEAR(E854),2))))</f>
        <v>-</v>
      </c>
      <c r="G854" s="68"/>
      <c r="H854" s="167"/>
      <c r="I854" s="173"/>
      <c r="J854" s="168" t="str">
        <f>IFERROR(MIN('MP Calculations'!$E$30/I854,1),"-")</f>
        <v>-</v>
      </c>
      <c r="K854" s="12"/>
      <c r="L854" s="159"/>
      <c r="M854" s="159"/>
      <c r="N854" s="159"/>
      <c r="O854" s="185" t="str">
        <f t="shared" ref="O854:O917" si="43">IF(N854="","-",L854*N854)</f>
        <v>-</v>
      </c>
      <c r="P854" s="215" t="str">
        <f t="shared" ref="P854:P917" si="44">IF(O854="-","-",IF(OR(E854&lt;$E$15,E854&gt;$E$16),0,O854*J854))</f>
        <v>-</v>
      </c>
      <c r="Q854" s="215" cm="1">
        <f t="array" ref="Q854">IF(P854="-",0,P854/(1+'General inputs'!$H$32)^IFERROR(INDEX('MP Calculations'!$C$40:$C$130,MATCH(F854,'MP Calculations'!$D$40:$D$130,0),0),-1))</f>
        <v>0</v>
      </c>
    </row>
    <row r="855" spans="3:17" x14ac:dyDescent="0.2">
      <c r="C855" s="159"/>
      <c r="D855" s="165"/>
      <c r="E855" s="161"/>
      <c r="F855" s="172" t="str">
        <f t="shared" si="42"/>
        <v>-</v>
      </c>
      <c r="G855" s="68"/>
      <c r="H855" s="167"/>
      <c r="I855" s="173"/>
      <c r="J855" s="168" t="str">
        <f>IFERROR(MIN('MP Calculations'!$E$30/I855,1),"-")</f>
        <v>-</v>
      </c>
      <c r="K855" s="12"/>
      <c r="L855" s="159"/>
      <c r="M855" s="159"/>
      <c r="N855" s="159"/>
      <c r="O855" s="185" t="str">
        <f t="shared" si="43"/>
        <v>-</v>
      </c>
      <c r="P855" s="215" t="str">
        <f t="shared" si="44"/>
        <v>-</v>
      </c>
      <c r="Q855" s="215" cm="1">
        <f t="array" ref="Q855">IF(P855="-",0,P855/(1+'General inputs'!$H$32)^IFERROR(INDEX('MP Calculations'!$C$40:$C$130,MATCH(F855,'MP Calculations'!$D$40:$D$130,0),0),-1))</f>
        <v>0</v>
      </c>
    </row>
    <row r="856" spans="3:17" x14ac:dyDescent="0.2">
      <c r="C856" s="159"/>
      <c r="D856" s="165"/>
      <c r="E856" s="161"/>
      <c r="F856" s="172" t="str">
        <f t="shared" si="42"/>
        <v>-</v>
      </c>
      <c r="G856" s="68"/>
      <c r="H856" s="167"/>
      <c r="I856" s="173"/>
      <c r="J856" s="168" t="str">
        <f>IFERROR(MIN('MP Calculations'!$E$30/I856,1),"-")</f>
        <v>-</v>
      </c>
      <c r="K856" s="12"/>
      <c r="L856" s="159"/>
      <c r="M856" s="159"/>
      <c r="N856" s="159"/>
      <c r="O856" s="185" t="str">
        <f t="shared" si="43"/>
        <v>-</v>
      </c>
      <c r="P856" s="215" t="str">
        <f t="shared" si="44"/>
        <v>-</v>
      </c>
      <c r="Q856" s="215" cm="1">
        <f t="array" ref="Q856">IF(P856="-",0,P856/(1+'General inputs'!$H$32)^IFERROR(INDEX('MP Calculations'!$C$40:$C$130,MATCH(F856,'MP Calculations'!$D$40:$D$130,0),0),-1))</f>
        <v>0</v>
      </c>
    </row>
    <row r="857" spans="3:17" x14ac:dyDescent="0.2">
      <c r="C857" s="159"/>
      <c r="D857" s="165"/>
      <c r="E857" s="161"/>
      <c r="F857" s="172" t="str">
        <f t="shared" si="42"/>
        <v>-</v>
      </c>
      <c r="G857" s="68"/>
      <c r="H857" s="167"/>
      <c r="I857" s="173"/>
      <c r="J857" s="168" t="str">
        <f>IFERROR(MIN('MP Calculations'!$E$30/I857,1),"-")</f>
        <v>-</v>
      </c>
      <c r="K857" s="12"/>
      <c r="L857" s="159"/>
      <c r="M857" s="159"/>
      <c r="N857" s="159"/>
      <c r="O857" s="185" t="str">
        <f t="shared" si="43"/>
        <v>-</v>
      </c>
      <c r="P857" s="215" t="str">
        <f t="shared" si="44"/>
        <v>-</v>
      </c>
      <c r="Q857" s="215" cm="1">
        <f t="array" ref="Q857">IF(P857="-",0,P857/(1+'General inputs'!$H$32)^IFERROR(INDEX('MP Calculations'!$C$40:$C$130,MATCH(F857,'MP Calculations'!$D$40:$D$130,0),0),-1))</f>
        <v>0</v>
      </c>
    </row>
    <row r="858" spans="3:17" x14ac:dyDescent="0.2">
      <c r="C858" s="159"/>
      <c r="D858" s="165"/>
      <c r="E858" s="161"/>
      <c r="F858" s="172" t="str">
        <f t="shared" si="42"/>
        <v>-</v>
      </c>
      <c r="G858" s="68"/>
      <c r="H858" s="167"/>
      <c r="I858" s="173"/>
      <c r="J858" s="168" t="str">
        <f>IFERROR(MIN('MP Calculations'!$E$30/I858,1),"-")</f>
        <v>-</v>
      </c>
      <c r="K858" s="12"/>
      <c r="L858" s="159"/>
      <c r="M858" s="159"/>
      <c r="N858" s="159"/>
      <c r="O858" s="185" t="str">
        <f t="shared" si="43"/>
        <v>-</v>
      </c>
      <c r="P858" s="215" t="str">
        <f t="shared" si="44"/>
        <v>-</v>
      </c>
      <c r="Q858" s="215" cm="1">
        <f t="array" ref="Q858">IF(P858="-",0,P858/(1+'General inputs'!$H$32)^IFERROR(INDEX('MP Calculations'!$C$40:$C$130,MATCH(F858,'MP Calculations'!$D$40:$D$130,0),0),-1))</f>
        <v>0</v>
      </c>
    </row>
    <row r="859" spans="3:17" x14ac:dyDescent="0.2">
      <c r="C859" s="159"/>
      <c r="D859" s="165"/>
      <c r="E859" s="161"/>
      <c r="F859" s="172" t="str">
        <f t="shared" si="42"/>
        <v>-</v>
      </c>
      <c r="G859" s="68"/>
      <c r="H859" s="167"/>
      <c r="I859" s="173"/>
      <c r="J859" s="168" t="str">
        <f>IFERROR(MIN('MP Calculations'!$E$30/I859,1),"-")</f>
        <v>-</v>
      </c>
      <c r="K859" s="12"/>
      <c r="L859" s="159"/>
      <c r="M859" s="159"/>
      <c r="N859" s="159"/>
      <c r="O859" s="185" t="str">
        <f t="shared" si="43"/>
        <v>-</v>
      </c>
      <c r="P859" s="215" t="str">
        <f t="shared" si="44"/>
        <v>-</v>
      </c>
      <c r="Q859" s="215" cm="1">
        <f t="array" ref="Q859">IF(P859="-",0,P859/(1+'General inputs'!$H$32)^IFERROR(INDEX('MP Calculations'!$C$40:$C$130,MATCH(F859,'MP Calculations'!$D$40:$D$130,0),0),-1))</f>
        <v>0</v>
      </c>
    </row>
    <row r="860" spans="3:17" x14ac:dyDescent="0.2">
      <c r="C860" s="159"/>
      <c r="D860" s="165"/>
      <c r="E860" s="161"/>
      <c r="F860" s="172" t="str">
        <f t="shared" si="42"/>
        <v>-</v>
      </c>
      <c r="G860" s="68"/>
      <c r="H860" s="167"/>
      <c r="I860" s="173"/>
      <c r="J860" s="168" t="str">
        <f>IFERROR(MIN('MP Calculations'!$E$30/I860,1),"-")</f>
        <v>-</v>
      </c>
      <c r="K860" s="12"/>
      <c r="L860" s="159"/>
      <c r="M860" s="159"/>
      <c r="N860" s="159"/>
      <c r="O860" s="185" t="str">
        <f t="shared" si="43"/>
        <v>-</v>
      </c>
      <c r="P860" s="215" t="str">
        <f t="shared" si="44"/>
        <v>-</v>
      </c>
      <c r="Q860" s="215" cm="1">
        <f t="array" ref="Q860">IF(P860="-",0,P860/(1+'General inputs'!$H$32)^IFERROR(INDEX('MP Calculations'!$C$40:$C$130,MATCH(F860,'MP Calculations'!$D$40:$D$130,0),0),-1))</f>
        <v>0</v>
      </c>
    </row>
    <row r="861" spans="3:17" x14ac:dyDescent="0.2">
      <c r="C861" s="159"/>
      <c r="D861" s="165"/>
      <c r="E861" s="161"/>
      <c r="F861" s="172" t="str">
        <f t="shared" si="42"/>
        <v>-</v>
      </c>
      <c r="G861" s="68"/>
      <c r="H861" s="167"/>
      <c r="I861" s="173"/>
      <c r="J861" s="168" t="str">
        <f>IFERROR(MIN('MP Calculations'!$E$30/I861,1),"-")</f>
        <v>-</v>
      </c>
      <c r="K861" s="12"/>
      <c r="L861" s="159"/>
      <c r="M861" s="159"/>
      <c r="N861" s="159"/>
      <c r="O861" s="185" t="str">
        <f t="shared" si="43"/>
        <v>-</v>
      </c>
      <c r="P861" s="215" t="str">
        <f t="shared" si="44"/>
        <v>-</v>
      </c>
      <c r="Q861" s="215" cm="1">
        <f t="array" ref="Q861">IF(P861="-",0,P861/(1+'General inputs'!$H$32)^IFERROR(INDEX('MP Calculations'!$C$40:$C$130,MATCH(F861,'MP Calculations'!$D$40:$D$130,0),0),-1))</f>
        <v>0</v>
      </c>
    </row>
    <row r="862" spans="3:17" x14ac:dyDescent="0.2">
      <c r="C862" s="159"/>
      <c r="D862" s="165"/>
      <c r="E862" s="161"/>
      <c r="F862" s="172" t="str">
        <f t="shared" si="42"/>
        <v>-</v>
      </c>
      <c r="G862" s="68"/>
      <c r="H862" s="167"/>
      <c r="I862" s="173"/>
      <c r="J862" s="168" t="str">
        <f>IFERROR(MIN('MP Calculations'!$E$30/I862,1),"-")</f>
        <v>-</v>
      </c>
      <c r="K862" s="12"/>
      <c r="L862" s="159"/>
      <c r="M862" s="159"/>
      <c r="N862" s="159"/>
      <c r="O862" s="185" t="str">
        <f t="shared" si="43"/>
        <v>-</v>
      </c>
      <c r="P862" s="215" t="str">
        <f t="shared" si="44"/>
        <v>-</v>
      </c>
      <c r="Q862" s="215" cm="1">
        <f t="array" ref="Q862">IF(P862="-",0,P862/(1+'General inputs'!$H$32)^IFERROR(INDEX('MP Calculations'!$C$40:$C$130,MATCH(F862,'MP Calculations'!$D$40:$D$130,0),0),-1))</f>
        <v>0</v>
      </c>
    </row>
    <row r="863" spans="3:17" x14ac:dyDescent="0.2">
      <c r="C863" s="159"/>
      <c r="D863" s="165"/>
      <c r="E863" s="161"/>
      <c r="F863" s="172" t="str">
        <f t="shared" si="42"/>
        <v>-</v>
      </c>
      <c r="G863" s="68"/>
      <c r="H863" s="167"/>
      <c r="I863" s="173"/>
      <c r="J863" s="168" t="str">
        <f>IFERROR(MIN('MP Calculations'!$E$30/I863,1),"-")</f>
        <v>-</v>
      </c>
      <c r="K863" s="12"/>
      <c r="L863" s="159"/>
      <c r="M863" s="159"/>
      <c r="N863" s="159"/>
      <c r="O863" s="185" t="str">
        <f t="shared" si="43"/>
        <v>-</v>
      </c>
      <c r="P863" s="215" t="str">
        <f t="shared" si="44"/>
        <v>-</v>
      </c>
      <c r="Q863" s="215" cm="1">
        <f t="array" ref="Q863">IF(P863="-",0,P863/(1+'General inputs'!$H$32)^IFERROR(INDEX('MP Calculations'!$C$40:$C$130,MATCH(F863,'MP Calculations'!$D$40:$D$130,0),0),-1))</f>
        <v>0</v>
      </c>
    </row>
    <row r="864" spans="3:17" x14ac:dyDescent="0.2">
      <c r="C864" s="159"/>
      <c r="D864" s="165"/>
      <c r="E864" s="161"/>
      <c r="F864" s="172" t="str">
        <f t="shared" si="42"/>
        <v>-</v>
      </c>
      <c r="G864" s="68"/>
      <c r="H864" s="167"/>
      <c r="I864" s="173"/>
      <c r="J864" s="168" t="str">
        <f>IFERROR(MIN('MP Calculations'!$E$30/I864,1),"-")</f>
        <v>-</v>
      </c>
      <c r="K864" s="12"/>
      <c r="L864" s="159"/>
      <c r="M864" s="159"/>
      <c r="N864" s="159"/>
      <c r="O864" s="185" t="str">
        <f t="shared" si="43"/>
        <v>-</v>
      </c>
      <c r="P864" s="215" t="str">
        <f t="shared" si="44"/>
        <v>-</v>
      </c>
      <c r="Q864" s="215" cm="1">
        <f t="array" ref="Q864">IF(P864="-",0,P864/(1+'General inputs'!$H$32)^IFERROR(INDEX('MP Calculations'!$C$40:$C$130,MATCH(F864,'MP Calculations'!$D$40:$D$130,0),0),-1))</f>
        <v>0</v>
      </c>
    </row>
    <row r="865" spans="3:17" x14ac:dyDescent="0.2">
      <c r="C865" s="159"/>
      <c r="D865" s="165"/>
      <c r="E865" s="161"/>
      <c r="F865" s="172" t="str">
        <f t="shared" si="42"/>
        <v>-</v>
      </c>
      <c r="G865" s="68"/>
      <c r="H865" s="167"/>
      <c r="I865" s="173"/>
      <c r="J865" s="168" t="str">
        <f>IFERROR(MIN('MP Calculations'!$E$30/I865,1),"-")</f>
        <v>-</v>
      </c>
      <c r="K865" s="12"/>
      <c r="L865" s="159"/>
      <c r="M865" s="159"/>
      <c r="N865" s="159"/>
      <c r="O865" s="185" t="str">
        <f t="shared" si="43"/>
        <v>-</v>
      </c>
      <c r="P865" s="215" t="str">
        <f t="shared" si="44"/>
        <v>-</v>
      </c>
      <c r="Q865" s="215" cm="1">
        <f t="array" ref="Q865">IF(P865="-",0,P865/(1+'General inputs'!$H$32)^IFERROR(INDEX('MP Calculations'!$C$40:$C$130,MATCH(F865,'MP Calculations'!$D$40:$D$130,0),0),-1))</f>
        <v>0</v>
      </c>
    </row>
    <row r="866" spans="3:17" x14ac:dyDescent="0.2">
      <c r="C866" s="159"/>
      <c r="D866" s="165"/>
      <c r="E866" s="161"/>
      <c r="F866" s="172" t="str">
        <f t="shared" si="42"/>
        <v>-</v>
      </c>
      <c r="G866" s="68"/>
      <c r="H866" s="167"/>
      <c r="I866" s="173"/>
      <c r="J866" s="168" t="str">
        <f>IFERROR(MIN('MP Calculations'!$E$30/I866,1),"-")</f>
        <v>-</v>
      </c>
      <c r="K866" s="12"/>
      <c r="L866" s="159"/>
      <c r="M866" s="159"/>
      <c r="N866" s="159"/>
      <c r="O866" s="185" t="str">
        <f t="shared" si="43"/>
        <v>-</v>
      </c>
      <c r="P866" s="215" t="str">
        <f t="shared" si="44"/>
        <v>-</v>
      </c>
      <c r="Q866" s="215" cm="1">
        <f t="array" ref="Q866">IF(P866="-",0,P866/(1+'General inputs'!$H$32)^IFERROR(INDEX('MP Calculations'!$C$40:$C$130,MATCH(F866,'MP Calculations'!$D$40:$D$130,0),0),-1))</f>
        <v>0</v>
      </c>
    </row>
    <row r="867" spans="3:17" x14ac:dyDescent="0.2">
      <c r="C867" s="159"/>
      <c r="D867" s="165"/>
      <c r="E867" s="161"/>
      <c r="F867" s="172" t="str">
        <f t="shared" si="42"/>
        <v>-</v>
      </c>
      <c r="G867" s="68"/>
      <c r="H867" s="167"/>
      <c r="I867" s="173"/>
      <c r="J867" s="168" t="str">
        <f>IFERROR(MIN('MP Calculations'!$E$30/I867,1),"-")</f>
        <v>-</v>
      </c>
      <c r="K867" s="12"/>
      <c r="L867" s="159"/>
      <c r="M867" s="159"/>
      <c r="N867" s="159"/>
      <c r="O867" s="185" t="str">
        <f t="shared" si="43"/>
        <v>-</v>
      </c>
      <c r="P867" s="215" t="str">
        <f t="shared" si="44"/>
        <v>-</v>
      </c>
      <c r="Q867" s="215" cm="1">
        <f t="array" ref="Q867">IF(P867="-",0,P867/(1+'General inputs'!$H$32)^IFERROR(INDEX('MP Calculations'!$C$40:$C$130,MATCH(F867,'MP Calculations'!$D$40:$D$130,0),0),-1))</f>
        <v>0</v>
      </c>
    </row>
    <row r="868" spans="3:17" x14ac:dyDescent="0.2">
      <c r="C868" s="159"/>
      <c r="D868" s="165"/>
      <c r="E868" s="161"/>
      <c r="F868" s="172" t="str">
        <f t="shared" si="42"/>
        <v>-</v>
      </c>
      <c r="G868" s="68"/>
      <c r="H868" s="167"/>
      <c r="I868" s="173"/>
      <c r="J868" s="168" t="str">
        <f>IFERROR(MIN('MP Calculations'!$E$30/I868,1),"-")</f>
        <v>-</v>
      </c>
      <c r="K868" s="12"/>
      <c r="L868" s="159"/>
      <c r="M868" s="159"/>
      <c r="N868" s="159"/>
      <c r="O868" s="185" t="str">
        <f t="shared" si="43"/>
        <v>-</v>
      </c>
      <c r="P868" s="215" t="str">
        <f t="shared" si="44"/>
        <v>-</v>
      </c>
      <c r="Q868" s="215" cm="1">
        <f t="array" ref="Q868">IF(P868="-",0,P868/(1+'General inputs'!$H$32)^IFERROR(INDEX('MP Calculations'!$C$40:$C$130,MATCH(F868,'MP Calculations'!$D$40:$D$130,0),0),-1))</f>
        <v>0</v>
      </c>
    </row>
    <row r="869" spans="3:17" x14ac:dyDescent="0.2">
      <c r="C869" s="159"/>
      <c r="D869" s="165"/>
      <c r="E869" s="161"/>
      <c r="F869" s="172" t="str">
        <f t="shared" si="42"/>
        <v>-</v>
      </c>
      <c r="G869" s="68"/>
      <c r="H869" s="167"/>
      <c r="I869" s="173"/>
      <c r="J869" s="168" t="str">
        <f>IFERROR(MIN('MP Calculations'!$E$30/I869,1),"-")</f>
        <v>-</v>
      </c>
      <c r="K869" s="12"/>
      <c r="L869" s="159"/>
      <c r="M869" s="159"/>
      <c r="N869" s="159"/>
      <c r="O869" s="185" t="str">
        <f t="shared" si="43"/>
        <v>-</v>
      </c>
      <c r="P869" s="215" t="str">
        <f t="shared" si="44"/>
        <v>-</v>
      </c>
      <c r="Q869" s="215" cm="1">
        <f t="array" ref="Q869">IF(P869="-",0,P869/(1+'General inputs'!$H$32)^IFERROR(INDEX('MP Calculations'!$C$40:$C$130,MATCH(F869,'MP Calculations'!$D$40:$D$130,0),0),-1))</f>
        <v>0</v>
      </c>
    </row>
    <row r="870" spans="3:17" x14ac:dyDescent="0.2">
      <c r="C870" s="159"/>
      <c r="D870" s="165"/>
      <c r="E870" s="161"/>
      <c r="F870" s="172" t="str">
        <f t="shared" si="42"/>
        <v>-</v>
      </c>
      <c r="G870" s="68"/>
      <c r="H870" s="167"/>
      <c r="I870" s="173"/>
      <c r="J870" s="168" t="str">
        <f>IFERROR(MIN('MP Calculations'!$E$30/I870,1),"-")</f>
        <v>-</v>
      </c>
      <c r="K870" s="12"/>
      <c r="L870" s="159"/>
      <c r="M870" s="159"/>
      <c r="N870" s="159"/>
      <c r="O870" s="185" t="str">
        <f t="shared" si="43"/>
        <v>-</v>
      </c>
      <c r="P870" s="215" t="str">
        <f t="shared" si="44"/>
        <v>-</v>
      </c>
      <c r="Q870" s="215" cm="1">
        <f t="array" ref="Q870">IF(P870="-",0,P870/(1+'General inputs'!$H$32)^IFERROR(INDEX('MP Calculations'!$C$40:$C$130,MATCH(F870,'MP Calculations'!$D$40:$D$130,0),0),-1))</f>
        <v>0</v>
      </c>
    </row>
    <row r="871" spans="3:17" x14ac:dyDescent="0.2">
      <c r="C871" s="159"/>
      <c r="D871" s="165"/>
      <c r="E871" s="161"/>
      <c r="F871" s="172" t="str">
        <f t="shared" si="42"/>
        <v>-</v>
      </c>
      <c r="G871" s="68"/>
      <c r="H871" s="167"/>
      <c r="I871" s="173"/>
      <c r="J871" s="168" t="str">
        <f>IFERROR(MIN('MP Calculations'!$E$30/I871,1),"-")</f>
        <v>-</v>
      </c>
      <c r="K871" s="12"/>
      <c r="L871" s="159"/>
      <c r="M871" s="159"/>
      <c r="N871" s="159"/>
      <c r="O871" s="185" t="str">
        <f t="shared" si="43"/>
        <v>-</v>
      </c>
      <c r="P871" s="215" t="str">
        <f t="shared" si="44"/>
        <v>-</v>
      </c>
      <c r="Q871" s="215" cm="1">
        <f t="array" ref="Q871">IF(P871="-",0,P871/(1+'General inputs'!$H$32)^IFERROR(INDEX('MP Calculations'!$C$40:$C$130,MATCH(F871,'MP Calculations'!$D$40:$D$130,0),0),-1))</f>
        <v>0</v>
      </c>
    </row>
    <row r="872" spans="3:17" x14ac:dyDescent="0.2">
      <c r="C872" s="159"/>
      <c r="D872" s="165"/>
      <c r="E872" s="161"/>
      <c r="F872" s="172" t="str">
        <f t="shared" si="42"/>
        <v>-</v>
      </c>
      <c r="G872" s="68"/>
      <c r="H872" s="167"/>
      <c r="I872" s="173"/>
      <c r="J872" s="168" t="str">
        <f>IFERROR(MIN('MP Calculations'!$E$30/I872,1),"-")</f>
        <v>-</v>
      </c>
      <c r="K872" s="12"/>
      <c r="L872" s="159"/>
      <c r="M872" s="159"/>
      <c r="N872" s="159"/>
      <c r="O872" s="185" t="str">
        <f t="shared" si="43"/>
        <v>-</v>
      </c>
      <c r="P872" s="215" t="str">
        <f t="shared" si="44"/>
        <v>-</v>
      </c>
      <c r="Q872" s="215" cm="1">
        <f t="array" ref="Q872">IF(P872="-",0,P872/(1+'General inputs'!$H$32)^IFERROR(INDEX('MP Calculations'!$C$40:$C$130,MATCH(F872,'MP Calculations'!$D$40:$D$130,0),0),-1))</f>
        <v>0</v>
      </c>
    </row>
    <row r="873" spans="3:17" x14ac:dyDescent="0.2">
      <c r="C873" s="159"/>
      <c r="D873" s="165"/>
      <c r="E873" s="161"/>
      <c r="F873" s="172" t="str">
        <f t="shared" si="42"/>
        <v>-</v>
      </c>
      <c r="G873" s="68"/>
      <c r="H873" s="167"/>
      <c r="I873" s="173"/>
      <c r="J873" s="168" t="str">
        <f>IFERROR(MIN('MP Calculations'!$E$30/I873,1),"-")</f>
        <v>-</v>
      </c>
      <c r="K873" s="12"/>
      <c r="L873" s="159"/>
      <c r="M873" s="159"/>
      <c r="N873" s="159"/>
      <c r="O873" s="185" t="str">
        <f t="shared" si="43"/>
        <v>-</v>
      </c>
      <c r="P873" s="215" t="str">
        <f t="shared" si="44"/>
        <v>-</v>
      </c>
      <c r="Q873" s="215" cm="1">
        <f t="array" ref="Q873">IF(P873="-",0,P873/(1+'General inputs'!$H$32)^IFERROR(INDEX('MP Calculations'!$C$40:$C$130,MATCH(F873,'MP Calculations'!$D$40:$D$130,0),0),-1))</f>
        <v>0</v>
      </c>
    </row>
    <row r="874" spans="3:17" x14ac:dyDescent="0.2">
      <c r="C874" s="159"/>
      <c r="D874" s="165"/>
      <c r="E874" s="161"/>
      <c r="F874" s="172" t="str">
        <f t="shared" si="42"/>
        <v>-</v>
      </c>
      <c r="G874" s="68"/>
      <c r="H874" s="167"/>
      <c r="I874" s="173"/>
      <c r="J874" s="168" t="str">
        <f>IFERROR(MIN('MP Calculations'!$E$30/I874,1),"-")</f>
        <v>-</v>
      </c>
      <c r="K874" s="12"/>
      <c r="L874" s="159"/>
      <c r="M874" s="159"/>
      <c r="N874" s="159"/>
      <c r="O874" s="185" t="str">
        <f t="shared" si="43"/>
        <v>-</v>
      </c>
      <c r="P874" s="215" t="str">
        <f t="shared" si="44"/>
        <v>-</v>
      </c>
      <c r="Q874" s="215" cm="1">
        <f t="array" ref="Q874">IF(P874="-",0,P874/(1+'General inputs'!$H$32)^IFERROR(INDEX('MP Calculations'!$C$40:$C$130,MATCH(F874,'MP Calculations'!$D$40:$D$130,0),0),-1))</f>
        <v>0</v>
      </c>
    </row>
    <row r="875" spans="3:17" x14ac:dyDescent="0.2">
      <c r="C875" s="159"/>
      <c r="D875" s="165"/>
      <c r="E875" s="161"/>
      <c r="F875" s="172" t="str">
        <f t="shared" si="42"/>
        <v>-</v>
      </c>
      <c r="G875" s="68"/>
      <c r="H875" s="167"/>
      <c r="I875" s="173"/>
      <c r="J875" s="168" t="str">
        <f>IFERROR(MIN('MP Calculations'!$E$30/I875,1),"-")</f>
        <v>-</v>
      </c>
      <c r="K875" s="12"/>
      <c r="L875" s="159"/>
      <c r="M875" s="159"/>
      <c r="N875" s="159"/>
      <c r="O875" s="185" t="str">
        <f t="shared" si="43"/>
        <v>-</v>
      </c>
      <c r="P875" s="215" t="str">
        <f t="shared" si="44"/>
        <v>-</v>
      </c>
      <c r="Q875" s="215" cm="1">
        <f t="array" ref="Q875">IF(P875="-",0,P875/(1+'General inputs'!$H$32)^IFERROR(INDEX('MP Calculations'!$C$40:$C$130,MATCH(F875,'MP Calculations'!$D$40:$D$130,0),0),-1))</f>
        <v>0</v>
      </c>
    </row>
    <row r="876" spans="3:17" x14ac:dyDescent="0.2">
      <c r="C876" s="159"/>
      <c r="D876" s="165"/>
      <c r="E876" s="161"/>
      <c r="F876" s="172" t="str">
        <f t="shared" si="42"/>
        <v>-</v>
      </c>
      <c r="G876" s="68"/>
      <c r="H876" s="167"/>
      <c r="I876" s="173"/>
      <c r="J876" s="168" t="str">
        <f>IFERROR(MIN('MP Calculations'!$E$30/I876,1),"-")</f>
        <v>-</v>
      </c>
      <c r="K876" s="12"/>
      <c r="L876" s="159"/>
      <c r="M876" s="159"/>
      <c r="N876" s="159"/>
      <c r="O876" s="185" t="str">
        <f t="shared" si="43"/>
        <v>-</v>
      </c>
      <c r="P876" s="215" t="str">
        <f t="shared" si="44"/>
        <v>-</v>
      </c>
      <c r="Q876" s="215" cm="1">
        <f t="array" ref="Q876">IF(P876="-",0,P876/(1+'General inputs'!$H$32)^IFERROR(INDEX('MP Calculations'!$C$40:$C$130,MATCH(F876,'MP Calculations'!$D$40:$D$130,0),0),-1))</f>
        <v>0</v>
      </c>
    </row>
    <row r="877" spans="3:17" x14ac:dyDescent="0.2">
      <c r="C877" s="159"/>
      <c r="D877" s="165"/>
      <c r="E877" s="161"/>
      <c r="F877" s="172" t="str">
        <f t="shared" si="42"/>
        <v>-</v>
      </c>
      <c r="G877" s="68"/>
      <c r="H877" s="167"/>
      <c r="I877" s="173"/>
      <c r="J877" s="168" t="str">
        <f>IFERROR(MIN('MP Calculations'!$E$30/I877,1),"-")</f>
        <v>-</v>
      </c>
      <c r="K877" s="12"/>
      <c r="L877" s="159"/>
      <c r="M877" s="159"/>
      <c r="N877" s="159"/>
      <c r="O877" s="185" t="str">
        <f t="shared" si="43"/>
        <v>-</v>
      </c>
      <c r="P877" s="215" t="str">
        <f t="shared" si="44"/>
        <v>-</v>
      </c>
      <c r="Q877" s="215" cm="1">
        <f t="array" ref="Q877">IF(P877="-",0,P877/(1+'General inputs'!$H$32)^IFERROR(INDEX('MP Calculations'!$C$40:$C$130,MATCH(F877,'MP Calculations'!$D$40:$D$130,0),0),-1))</f>
        <v>0</v>
      </c>
    </row>
    <row r="878" spans="3:17" x14ac:dyDescent="0.2">
      <c r="C878" s="159"/>
      <c r="D878" s="165"/>
      <c r="E878" s="161"/>
      <c r="F878" s="172" t="str">
        <f t="shared" si="42"/>
        <v>-</v>
      </c>
      <c r="G878" s="68"/>
      <c r="H878" s="167"/>
      <c r="I878" s="173"/>
      <c r="J878" s="168" t="str">
        <f>IFERROR(MIN('MP Calculations'!$E$30/I878,1),"-")</f>
        <v>-</v>
      </c>
      <c r="K878" s="12"/>
      <c r="L878" s="159"/>
      <c r="M878" s="159"/>
      <c r="N878" s="159"/>
      <c r="O878" s="185" t="str">
        <f t="shared" si="43"/>
        <v>-</v>
      </c>
      <c r="P878" s="215" t="str">
        <f t="shared" si="44"/>
        <v>-</v>
      </c>
      <c r="Q878" s="215" cm="1">
        <f t="array" ref="Q878">IF(P878="-",0,P878/(1+'General inputs'!$H$32)^IFERROR(INDEX('MP Calculations'!$C$40:$C$130,MATCH(F878,'MP Calculations'!$D$40:$D$130,0),0),-1))</f>
        <v>0</v>
      </c>
    </row>
    <row r="879" spans="3:17" x14ac:dyDescent="0.2">
      <c r="C879" s="159"/>
      <c r="D879" s="165"/>
      <c r="E879" s="161"/>
      <c r="F879" s="172" t="str">
        <f t="shared" si="42"/>
        <v>-</v>
      </c>
      <c r="G879" s="68"/>
      <c r="H879" s="167"/>
      <c r="I879" s="173"/>
      <c r="J879" s="168" t="str">
        <f>IFERROR(MIN('MP Calculations'!$E$30/I879,1),"-")</f>
        <v>-</v>
      </c>
      <c r="K879" s="12"/>
      <c r="L879" s="159"/>
      <c r="M879" s="159"/>
      <c r="N879" s="159"/>
      <c r="O879" s="185" t="str">
        <f t="shared" si="43"/>
        <v>-</v>
      </c>
      <c r="P879" s="215" t="str">
        <f t="shared" si="44"/>
        <v>-</v>
      </c>
      <c r="Q879" s="215" cm="1">
        <f t="array" ref="Q879">IF(P879="-",0,P879/(1+'General inputs'!$H$32)^IFERROR(INDEX('MP Calculations'!$C$40:$C$130,MATCH(F879,'MP Calculations'!$D$40:$D$130,0),0),-1))</f>
        <v>0</v>
      </c>
    </row>
    <row r="880" spans="3:17" x14ac:dyDescent="0.2">
      <c r="C880" s="159"/>
      <c r="D880" s="165"/>
      <c r="E880" s="161"/>
      <c r="F880" s="172" t="str">
        <f t="shared" si="42"/>
        <v>-</v>
      </c>
      <c r="G880" s="68"/>
      <c r="H880" s="167"/>
      <c r="I880" s="173"/>
      <c r="J880" s="168" t="str">
        <f>IFERROR(MIN('MP Calculations'!$E$30/I880,1),"-")</f>
        <v>-</v>
      </c>
      <c r="K880" s="12"/>
      <c r="L880" s="159"/>
      <c r="M880" s="159"/>
      <c r="N880" s="159"/>
      <c r="O880" s="185" t="str">
        <f t="shared" si="43"/>
        <v>-</v>
      </c>
      <c r="P880" s="215" t="str">
        <f t="shared" si="44"/>
        <v>-</v>
      </c>
      <c r="Q880" s="215" cm="1">
        <f t="array" ref="Q880">IF(P880="-",0,P880/(1+'General inputs'!$H$32)^IFERROR(INDEX('MP Calculations'!$C$40:$C$130,MATCH(F880,'MP Calculations'!$D$40:$D$130,0),0),-1))</f>
        <v>0</v>
      </c>
    </row>
    <row r="881" spans="3:17" x14ac:dyDescent="0.2">
      <c r="C881" s="159"/>
      <c r="D881" s="165"/>
      <c r="E881" s="161"/>
      <c r="F881" s="172" t="str">
        <f t="shared" si="42"/>
        <v>-</v>
      </c>
      <c r="G881" s="68"/>
      <c r="H881" s="167"/>
      <c r="I881" s="173"/>
      <c r="J881" s="168" t="str">
        <f>IFERROR(MIN('MP Calculations'!$E$30/I881,1),"-")</f>
        <v>-</v>
      </c>
      <c r="K881" s="12"/>
      <c r="L881" s="159"/>
      <c r="M881" s="159"/>
      <c r="N881" s="159"/>
      <c r="O881" s="185" t="str">
        <f t="shared" si="43"/>
        <v>-</v>
      </c>
      <c r="P881" s="215" t="str">
        <f t="shared" si="44"/>
        <v>-</v>
      </c>
      <c r="Q881" s="215" cm="1">
        <f t="array" ref="Q881">IF(P881="-",0,P881/(1+'General inputs'!$H$32)^IFERROR(INDEX('MP Calculations'!$C$40:$C$130,MATCH(F881,'MP Calculations'!$D$40:$D$130,0),0),-1))</f>
        <v>0</v>
      </c>
    </row>
    <row r="882" spans="3:17" x14ac:dyDescent="0.2">
      <c r="C882" s="159"/>
      <c r="D882" s="165"/>
      <c r="E882" s="161"/>
      <c r="F882" s="172" t="str">
        <f t="shared" si="42"/>
        <v>-</v>
      </c>
      <c r="G882" s="68"/>
      <c r="H882" s="167"/>
      <c r="I882" s="173"/>
      <c r="J882" s="168" t="str">
        <f>IFERROR(MIN('MP Calculations'!$E$30/I882,1),"-")</f>
        <v>-</v>
      </c>
      <c r="K882" s="12"/>
      <c r="L882" s="159"/>
      <c r="M882" s="159"/>
      <c r="N882" s="159"/>
      <c r="O882" s="185" t="str">
        <f t="shared" si="43"/>
        <v>-</v>
      </c>
      <c r="P882" s="215" t="str">
        <f t="shared" si="44"/>
        <v>-</v>
      </c>
      <c r="Q882" s="215" cm="1">
        <f t="array" ref="Q882">IF(P882="-",0,P882/(1+'General inputs'!$H$32)^IFERROR(INDEX('MP Calculations'!$C$40:$C$130,MATCH(F882,'MP Calculations'!$D$40:$D$130,0),0),-1))</f>
        <v>0</v>
      </c>
    </row>
    <row r="883" spans="3:17" x14ac:dyDescent="0.2">
      <c r="C883" s="159"/>
      <c r="D883" s="165"/>
      <c r="E883" s="161"/>
      <c r="F883" s="172" t="str">
        <f t="shared" si="42"/>
        <v>-</v>
      </c>
      <c r="G883" s="68"/>
      <c r="H883" s="167"/>
      <c r="I883" s="173"/>
      <c r="J883" s="168" t="str">
        <f>IFERROR(MIN('MP Calculations'!$E$30/I883,1),"-")</f>
        <v>-</v>
      </c>
      <c r="K883" s="12"/>
      <c r="L883" s="159"/>
      <c r="M883" s="159"/>
      <c r="N883" s="159"/>
      <c r="O883" s="185" t="str">
        <f t="shared" si="43"/>
        <v>-</v>
      </c>
      <c r="P883" s="215" t="str">
        <f t="shared" si="44"/>
        <v>-</v>
      </c>
      <c r="Q883" s="215" cm="1">
        <f t="array" ref="Q883">IF(P883="-",0,P883/(1+'General inputs'!$H$32)^IFERROR(INDEX('MP Calculations'!$C$40:$C$130,MATCH(F883,'MP Calculations'!$D$40:$D$130,0),0),-1))</f>
        <v>0</v>
      </c>
    </row>
    <row r="884" spans="3:17" x14ac:dyDescent="0.2">
      <c r="C884" s="159"/>
      <c r="D884" s="165"/>
      <c r="E884" s="161"/>
      <c r="F884" s="172" t="str">
        <f t="shared" si="42"/>
        <v>-</v>
      </c>
      <c r="G884" s="68"/>
      <c r="H884" s="167"/>
      <c r="I884" s="173"/>
      <c r="J884" s="168" t="str">
        <f>IFERROR(MIN('MP Calculations'!$E$30/I884,1),"-")</f>
        <v>-</v>
      </c>
      <c r="K884" s="12"/>
      <c r="L884" s="159"/>
      <c r="M884" s="159"/>
      <c r="N884" s="159"/>
      <c r="O884" s="185" t="str">
        <f t="shared" si="43"/>
        <v>-</v>
      </c>
      <c r="P884" s="215" t="str">
        <f t="shared" si="44"/>
        <v>-</v>
      </c>
      <c r="Q884" s="215" cm="1">
        <f t="array" ref="Q884">IF(P884="-",0,P884/(1+'General inputs'!$H$32)^IFERROR(INDEX('MP Calculations'!$C$40:$C$130,MATCH(F884,'MP Calculations'!$D$40:$D$130,0),0),-1))</f>
        <v>0</v>
      </c>
    </row>
    <row r="885" spans="3:17" x14ac:dyDescent="0.2">
      <c r="C885" s="159"/>
      <c r="D885" s="165"/>
      <c r="E885" s="161"/>
      <c r="F885" s="172" t="str">
        <f t="shared" si="42"/>
        <v>-</v>
      </c>
      <c r="G885" s="68"/>
      <c r="H885" s="167"/>
      <c r="I885" s="173"/>
      <c r="J885" s="168" t="str">
        <f>IFERROR(MIN('MP Calculations'!$E$30/I885,1),"-")</f>
        <v>-</v>
      </c>
      <c r="K885" s="12"/>
      <c r="L885" s="159"/>
      <c r="M885" s="159"/>
      <c r="N885" s="159"/>
      <c r="O885" s="185" t="str">
        <f t="shared" si="43"/>
        <v>-</v>
      </c>
      <c r="P885" s="215" t="str">
        <f t="shared" si="44"/>
        <v>-</v>
      </c>
      <c r="Q885" s="215" cm="1">
        <f t="array" ref="Q885">IF(P885="-",0,P885/(1+'General inputs'!$H$32)^IFERROR(INDEX('MP Calculations'!$C$40:$C$130,MATCH(F885,'MP Calculations'!$D$40:$D$130,0),0),-1))</f>
        <v>0</v>
      </c>
    </row>
    <row r="886" spans="3:17" x14ac:dyDescent="0.2">
      <c r="C886" s="159"/>
      <c r="D886" s="165"/>
      <c r="E886" s="161"/>
      <c r="F886" s="172" t="str">
        <f t="shared" si="42"/>
        <v>-</v>
      </c>
      <c r="G886" s="68"/>
      <c r="H886" s="167"/>
      <c r="I886" s="173"/>
      <c r="J886" s="168" t="str">
        <f>IFERROR(MIN('MP Calculations'!$E$30/I886,1),"-")</f>
        <v>-</v>
      </c>
      <c r="K886" s="12"/>
      <c r="L886" s="159"/>
      <c r="M886" s="159"/>
      <c r="N886" s="159"/>
      <c r="O886" s="185" t="str">
        <f t="shared" si="43"/>
        <v>-</v>
      </c>
      <c r="P886" s="215" t="str">
        <f t="shared" si="44"/>
        <v>-</v>
      </c>
      <c r="Q886" s="215" cm="1">
        <f t="array" ref="Q886">IF(P886="-",0,P886/(1+'General inputs'!$H$32)^IFERROR(INDEX('MP Calculations'!$C$40:$C$130,MATCH(F886,'MP Calculations'!$D$40:$D$130,0),0),-1))</f>
        <v>0</v>
      </c>
    </row>
    <row r="887" spans="3:17" x14ac:dyDescent="0.2">
      <c r="C887" s="159"/>
      <c r="D887" s="165"/>
      <c r="E887" s="161"/>
      <c r="F887" s="172" t="str">
        <f t="shared" si="42"/>
        <v>-</v>
      </c>
      <c r="G887" s="68"/>
      <c r="H887" s="167"/>
      <c r="I887" s="173"/>
      <c r="J887" s="168" t="str">
        <f>IFERROR(MIN('MP Calculations'!$E$30/I887,1),"-")</f>
        <v>-</v>
      </c>
      <c r="K887" s="12"/>
      <c r="L887" s="159"/>
      <c r="M887" s="159"/>
      <c r="N887" s="159"/>
      <c r="O887" s="185" t="str">
        <f t="shared" si="43"/>
        <v>-</v>
      </c>
      <c r="P887" s="215" t="str">
        <f t="shared" si="44"/>
        <v>-</v>
      </c>
      <c r="Q887" s="215" cm="1">
        <f t="array" ref="Q887">IF(P887="-",0,P887/(1+'General inputs'!$H$32)^IFERROR(INDEX('MP Calculations'!$C$40:$C$130,MATCH(F887,'MP Calculations'!$D$40:$D$130,0),0),-1))</f>
        <v>0</v>
      </c>
    </row>
    <row r="888" spans="3:17" x14ac:dyDescent="0.2">
      <c r="C888" s="159"/>
      <c r="D888" s="165"/>
      <c r="E888" s="161"/>
      <c r="F888" s="172" t="str">
        <f t="shared" si="42"/>
        <v>-</v>
      </c>
      <c r="G888" s="68"/>
      <c r="H888" s="167"/>
      <c r="I888" s="173"/>
      <c r="J888" s="168" t="str">
        <f>IFERROR(MIN('MP Calculations'!$E$30/I888,1),"-")</f>
        <v>-</v>
      </c>
      <c r="K888" s="12"/>
      <c r="L888" s="159"/>
      <c r="M888" s="159"/>
      <c r="N888" s="159"/>
      <c r="O888" s="185" t="str">
        <f t="shared" si="43"/>
        <v>-</v>
      </c>
      <c r="P888" s="215" t="str">
        <f t="shared" si="44"/>
        <v>-</v>
      </c>
      <c r="Q888" s="215" cm="1">
        <f t="array" ref="Q888">IF(P888="-",0,P888/(1+'General inputs'!$H$32)^IFERROR(INDEX('MP Calculations'!$C$40:$C$130,MATCH(F888,'MP Calculations'!$D$40:$D$130,0),0),-1))</f>
        <v>0</v>
      </c>
    </row>
    <row r="889" spans="3:17" x14ac:dyDescent="0.2">
      <c r="C889" s="159"/>
      <c r="D889" s="165"/>
      <c r="E889" s="161"/>
      <c r="F889" s="172" t="str">
        <f t="shared" si="42"/>
        <v>-</v>
      </c>
      <c r="G889" s="68"/>
      <c r="H889" s="167"/>
      <c r="I889" s="173"/>
      <c r="J889" s="168" t="str">
        <f>IFERROR(MIN('MP Calculations'!$E$30/I889,1),"-")</f>
        <v>-</v>
      </c>
      <c r="K889" s="12"/>
      <c r="L889" s="159"/>
      <c r="M889" s="159"/>
      <c r="N889" s="159"/>
      <c r="O889" s="185" t="str">
        <f t="shared" si="43"/>
        <v>-</v>
      </c>
      <c r="P889" s="215" t="str">
        <f t="shared" si="44"/>
        <v>-</v>
      </c>
      <c r="Q889" s="215" cm="1">
        <f t="array" ref="Q889">IF(P889="-",0,P889/(1+'General inputs'!$H$32)^IFERROR(INDEX('MP Calculations'!$C$40:$C$130,MATCH(F889,'MP Calculations'!$D$40:$D$130,0),0),-1))</f>
        <v>0</v>
      </c>
    </row>
    <row r="890" spans="3:17" x14ac:dyDescent="0.2">
      <c r="C890" s="159"/>
      <c r="D890" s="165"/>
      <c r="E890" s="161"/>
      <c r="F890" s="172" t="str">
        <f t="shared" si="42"/>
        <v>-</v>
      </c>
      <c r="G890" s="68"/>
      <c r="H890" s="167"/>
      <c r="I890" s="173"/>
      <c r="J890" s="168" t="str">
        <f>IFERROR(MIN('MP Calculations'!$E$30/I890,1),"-")</f>
        <v>-</v>
      </c>
      <c r="K890" s="12"/>
      <c r="L890" s="159"/>
      <c r="M890" s="159"/>
      <c r="N890" s="159"/>
      <c r="O890" s="185" t="str">
        <f t="shared" si="43"/>
        <v>-</v>
      </c>
      <c r="P890" s="215" t="str">
        <f t="shared" si="44"/>
        <v>-</v>
      </c>
      <c r="Q890" s="215" cm="1">
        <f t="array" ref="Q890">IF(P890="-",0,P890/(1+'General inputs'!$H$32)^IFERROR(INDEX('MP Calculations'!$C$40:$C$130,MATCH(F890,'MP Calculations'!$D$40:$D$130,0),0),-1))</f>
        <v>0</v>
      </c>
    </row>
    <row r="891" spans="3:17" x14ac:dyDescent="0.2">
      <c r="C891" s="159"/>
      <c r="D891" s="165"/>
      <c r="E891" s="161"/>
      <c r="F891" s="172" t="str">
        <f t="shared" si="42"/>
        <v>-</v>
      </c>
      <c r="G891" s="68"/>
      <c r="H891" s="167"/>
      <c r="I891" s="173"/>
      <c r="J891" s="168" t="str">
        <f>IFERROR(MIN('MP Calculations'!$E$30/I891,1),"-")</f>
        <v>-</v>
      </c>
      <c r="K891" s="12"/>
      <c r="L891" s="159"/>
      <c r="M891" s="159"/>
      <c r="N891" s="159"/>
      <c r="O891" s="185" t="str">
        <f t="shared" si="43"/>
        <v>-</v>
      </c>
      <c r="P891" s="215" t="str">
        <f t="shared" si="44"/>
        <v>-</v>
      </c>
      <c r="Q891" s="215" cm="1">
        <f t="array" ref="Q891">IF(P891="-",0,P891/(1+'General inputs'!$H$32)^IFERROR(INDEX('MP Calculations'!$C$40:$C$130,MATCH(F891,'MP Calculations'!$D$40:$D$130,0),0),-1))</f>
        <v>0</v>
      </c>
    </row>
    <row r="892" spans="3:17" x14ac:dyDescent="0.2">
      <c r="C892" s="159"/>
      <c r="D892" s="165"/>
      <c r="E892" s="161"/>
      <c r="F892" s="172" t="str">
        <f t="shared" si="42"/>
        <v>-</v>
      </c>
      <c r="G892" s="68"/>
      <c r="H892" s="167"/>
      <c r="I892" s="173"/>
      <c r="J892" s="168" t="str">
        <f>IFERROR(MIN('MP Calculations'!$E$30/I892,1),"-")</f>
        <v>-</v>
      </c>
      <c r="K892" s="12"/>
      <c r="L892" s="159"/>
      <c r="M892" s="159"/>
      <c r="N892" s="159"/>
      <c r="O892" s="185" t="str">
        <f t="shared" si="43"/>
        <v>-</v>
      </c>
      <c r="P892" s="215" t="str">
        <f t="shared" si="44"/>
        <v>-</v>
      </c>
      <c r="Q892" s="215" cm="1">
        <f t="array" ref="Q892">IF(P892="-",0,P892/(1+'General inputs'!$H$32)^IFERROR(INDEX('MP Calculations'!$C$40:$C$130,MATCH(F892,'MP Calculations'!$D$40:$D$130,0),0),-1))</f>
        <v>0</v>
      </c>
    </row>
    <row r="893" spans="3:17" x14ac:dyDescent="0.2">
      <c r="C893" s="159"/>
      <c r="D893" s="165"/>
      <c r="E893" s="161"/>
      <c r="F893" s="172" t="str">
        <f t="shared" si="42"/>
        <v>-</v>
      </c>
      <c r="G893" s="68"/>
      <c r="H893" s="167"/>
      <c r="I893" s="173"/>
      <c r="J893" s="168" t="str">
        <f>IFERROR(MIN('MP Calculations'!$E$30/I893,1),"-")</f>
        <v>-</v>
      </c>
      <c r="K893" s="12"/>
      <c r="L893" s="159"/>
      <c r="M893" s="159"/>
      <c r="N893" s="159"/>
      <c r="O893" s="185" t="str">
        <f t="shared" si="43"/>
        <v>-</v>
      </c>
      <c r="P893" s="215" t="str">
        <f t="shared" si="44"/>
        <v>-</v>
      </c>
      <c r="Q893" s="215" cm="1">
        <f t="array" ref="Q893">IF(P893="-",0,P893/(1+'General inputs'!$H$32)^IFERROR(INDEX('MP Calculations'!$C$40:$C$130,MATCH(F893,'MP Calculations'!$D$40:$D$130,0),0),-1))</f>
        <v>0</v>
      </c>
    </row>
    <row r="894" spans="3:17" x14ac:dyDescent="0.2">
      <c r="C894" s="159"/>
      <c r="D894" s="165"/>
      <c r="E894" s="161"/>
      <c r="F894" s="172" t="str">
        <f t="shared" si="42"/>
        <v>-</v>
      </c>
      <c r="G894" s="68"/>
      <c r="H894" s="167"/>
      <c r="I894" s="173"/>
      <c r="J894" s="168" t="str">
        <f>IFERROR(MIN('MP Calculations'!$E$30/I894,1),"-")</f>
        <v>-</v>
      </c>
      <c r="K894" s="12"/>
      <c r="L894" s="159"/>
      <c r="M894" s="159"/>
      <c r="N894" s="159"/>
      <c r="O894" s="185" t="str">
        <f t="shared" si="43"/>
        <v>-</v>
      </c>
      <c r="P894" s="215" t="str">
        <f t="shared" si="44"/>
        <v>-</v>
      </c>
      <c r="Q894" s="215" cm="1">
        <f t="array" ref="Q894">IF(P894="-",0,P894/(1+'General inputs'!$H$32)^IFERROR(INDEX('MP Calculations'!$C$40:$C$130,MATCH(F894,'MP Calculations'!$D$40:$D$130,0),0),-1))</f>
        <v>0</v>
      </c>
    </row>
    <row r="895" spans="3:17" x14ac:dyDescent="0.2">
      <c r="C895" s="159"/>
      <c r="D895" s="165"/>
      <c r="E895" s="161"/>
      <c r="F895" s="172" t="str">
        <f t="shared" si="42"/>
        <v>-</v>
      </c>
      <c r="G895" s="68"/>
      <c r="H895" s="167"/>
      <c r="I895" s="173"/>
      <c r="J895" s="168" t="str">
        <f>IFERROR(MIN('MP Calculations'!$E$30/I895,1),"-")</f>
        <v>-</v>
      </c>
      <c r="K895" s="12"/>
      <c r="L895" s="159"/>
      <c r="M895" s="159"/>
      <c r="N895" s="159"/>
      <c r="O895" s="185" t="str">
        <f t="shared" si="43"/>
        <v>-</v>
      </c>
      <c r="P895" s="215" t="str">
        <f t="shared" si="44"/>
        <v>-</v>
      </c>
      <c r="Q895" s="215" cm="1">
        <f t="array" ref="Q895">IF(P895="-",0,P895/(1+'General inputs'!$H$32)^IFERROR(INDEX('MP Calculations'!$C$40:$C$130,MATCH(F895,'MP Calculations'!$D$40:$D$130,0),0),-1))</f>
        <v>0</v>
      </c>
    </row>
    <row r="896" spans="3:17" x14ac:dyDescent="0.2">
      <c r="C896" s="159"/>
      <c r="D896" s="165"/>
      <c r="E896" s="161"/>
      <c r="F896" s="172" t="str">
        <f t="shared" si="42"/>
        <v>-</v>
      </c>
      <c r="G896" s="68"/>
      <c r="H896" s="167"/>
      <c r="I896" s="173"/>
      <c r="J896" s="168" t="str">
        <f>IFERROR(MIN('MP Calculations'!$E$30/I896,1),"-")</f>
        <v>-</v>
      </c>
      <c r="K896" s="12"/>
      <c r="L896" s="159"/>
      <c r="M896" s="159"/>
      <c r="N896" s="159"/>
      <c r="O896" s="185" t="str">
        <f t="shared" si="43"/>
        <v>-</v>
      </c>
      <c r="P896" s="215" t="str">
        <f t="shared" si="44"/>
        <v>-</v>
      </c>
      <c r="Q896" s="215" cm="1">
        <f t="array" ref="Q896">IF(P896="-",0,P896/(1+'General inputs'!$H$32)^IFERROR(INDEX('MP Calculations'!$C$40:$C$130,MATCH(F896,'MP Calculations'!$D$40:$D$130,0),0),-1))</f>
        <v>0</v>
      </c>
    </row>
    <row r="897" spans="3:17" x14ac:dyDescent="0.2">
      <c r="C897" s="159"/>
      <c r="D897" s="165"/>
      <c r="E897" s="161"/>
      <c r="F897" s="172" t="str">
        <f t="shared" si="42"/>
        <v>-</v>
      </c>
      <c r="G897" s="68"/>
      <c r="H897" s="167"/>
      <c r="I897" s="173"/>
      <c r="J897" s="168" t="str">
        <f>IFERROR(MIN('MP Calculations'!$E$30/I897,1),"-")</f>
        <v>-</v>
      </c>
      <c r="K897" s="12"/>
      <c r="L897" s="159"/>
      <c r="M897" s="159"/>
      <c r="N897" s="159"/>
      <c r="O897" s="185" t="str">
        <f t="shared" si="43"/>
        <v>-</v>
      </c>
      <c r="P897" s="215" t="str">
        <f t="shared" si="44"/>
        <v>-</v>
      </c>
      <c r="Q897" s="215" cm="1">
        <f t="array" ref="Q897">IF(P897="-",0,P897/(1+'General inputs'!$H$32)^IFERROR(INDEX('MP Calculations'!$C$40:$C$130,MATCH(F897,'MP Calculations'!$D$40:$D$130,0),0),-1))</f>
        <v>0</v>
      </c>
    </row>
    <row r="898" spans="3:17" x14ac:dyDescent="0.2">
      <c r="C898" s="159"/>
      <c r="D898" s="165"/>
      <c r="E898" s="161"/>
      <c r="F898" s="172" t="str">
        <f t="shared" si="42"/>
        <v>-</v>
      </c>
      <c r="G898" s="68"/>
      <c r="H898" s="167"/>
      <c r="I898" s="173"/>
      <c r="J898" s="168" t="str">
        <f>IFERROR(MIN('MP Calculations'!$E$30/I898,1),"-")</f>
        <v>-</v>
      </c>
      <c r="K898" s="12"/>
      <c r="L898" s="159"/>
      <c r="M898" s="159"/>
      <c r="N898" s="159"/>
      <c r="O898" s="185" t="str">
        <f t="shared" si="43"/>
        <v>-</v>
      </c>
      <c r="P898" s="215" t="str">
        <f t="shared" si="44"/>
        <v>-</v>
      </c>
      <c r="Q898" s="215" cm="1">
        <f t="array" ref="Q898">IF(P898="-",0,P898/(1+'General inputs'!$H$32)^IFERROR(INDEX('MP Calculations'!$C$40:$C$130,MATCH(F898,'MP Calculations'!$D$40:$D$130,0),0),-1))</f>
        <v>0</v>
      </c>
    </row>
    <row r="899" spans="3:17" x14ac:dyDescent="0.2">
      <c r="C899" s="159"/>
      <c r="D899" s="165"/>
      <c r="E899" s="161"/>
      <c r="F899" s="172" t="str">
        <f t="shared" si="42"/>
        <v>-</v>
      </c>
      <c r="G899" s="68"/>
      <c r="H899" s="167"/>
      <c r="I899" s="173"/>
      <c r="J899" s="168" t="str">
        <f>IFERROR(MIN('MP Calculations'!$E$30/I899,1),"-")</f>
        <v>-</v>
      </c>
      <c r="K899" s="12"/>
      <c r="L899" s="159"/>
      <c r="M899" s="159"/>
      <c r="N899" s="159"/>
      <c r="O899" s="185" t="str">
        <f t="shared" si="43"/>
        <v>-</v>
      </c>
      <c r="P899" s="215" t="str">
        <f t="shared" si="44"/>
        <v>-</v>
      </c>
      <c r="Q899" s="215" cm="1">
        <f t="array" ref="Q899">IF(P899="-",0,P899/(1+'General inputs'!$H$32)^IFERROR(INDEX('MP Calculations'!$C$40:$C$130,MATCH(F899,'MP Calculations'!$D$40:$D$130,0),0),-1))</f>
        <v>0</v>
      </c>
    </row>
    <row r="900" spans="3:17" x14ac:dyDescent="0.2">
      <c r="C900" s="159"/>
      <c r="D900" s="165"/>
      <c r="E900" s="161"/>
      <c r="F900" s="172" t="str">
        <f t="shared" si="42"/>
        <v>-</v>
      </c>
      <c r="G900" s="68"/>
      <c r="H900" s="167"/>
      <c r="I900" s="173"/>
      <c r="J900" s="168" t="str">
        <f>IFERROR(MIN('MP Calculations'!$E$30/I900,1),"-")</f>
        <v>-</v>
      </c>
      <c r="K900" s="12"/>
      <c r="L900" s="159"/>
      <c r="M900" s="159"/>
      <c r="N900" s="159"/>
      <c r="O900" s="185" t="str">
        <f t="shared" si="43"/>
        <v>-</v>
      </c>
      <c r="P900" s="215" t="str">
        <f t="shared" si="44"/>
        <v>-</v>
      </c>
      <c r="Q900" s="215" cm="1">
        <f t="array" ref="Q900">IF(P900="-",0,P900/(1+'General inputs'!$H$32)^IFERROR(INDEX('MP Calculations'!$C$40:$C$130,MATCH(F900,'MP Calculations'!$D$40:$D$130,0),0),-1))</f>
        <v>0</v>
      </c>
    </row>
    <row r="901" spans="3:17" x14ac:dyDescent="0.2">
      <c r="C901" s="159"/>
      <c r="D901" s="165"/>
      <c r="E901" s="161"/>
      <c r="F901" s="172" t="str">
        <f t="shared" si="42"/>
        <v>-</v>
      </c>
      <c r="G901" s="68"/>
      <c r="H901" s="167"/>
      <c r="I901" s="173"/>
      <c r="J901" s="168" t="str">
        <f>IFERROR(MIN('MP Calculations'!$E$30/I901,1),"-")</f>
        <v>-</v>
      </c>
      <c r="K901" s="12"/>
      <c r="L901" s="159"/>
      <c r="M901" s="159"/>
      <c r="N901" s="159"/>
      <c r="O901" s="185" t="str">
        <f t="shared" si="43"/>
        <v>-</v>
      </c>
      <c r="P901" s="215" t="str">
        <f t="shared" si="44"/>
        <v>-</v>
      </c>
      <c r="Q901" s="215" cm="1">
        <f t="array" ref="Q901">IF(P901="-",0,P901/(1+'General inputs'!$H$32)^IFERROR(INDEX('MP Calculations'!$C$40:$C$130,MATCH(F901,'MP Calculations'!$D$40:$D$130,0),0),-1))</f>
        <v>0</v>
      </c>
    </row>
    <row r="902" spans="3:17" x14ac:dyDescent="0.2">
      <c r="C902" s="159"/>
      <c r="D902" s="165"/>
      <c r="E902" s="161"/>
      <c r="F902" s="172" t="str">
        <f t="shared" si="42"/>
        <v>-</v>
      </c>
      <c r="G902" s="68"/>
      <c r="H902" s="167"/>
      <c r="I902" s="173"/>
      <c r="J902" s="168" t="str">
        <f>IFERROR(MIN('MP Calculations'!$E$30/I902,1),"-")</f>
        <v>-</v>
      </c>
      <c r="K902" s="12"/>
      <c r="L902" s="159"/>
      <c r="M902" s="159"/>
      <c r="N902" s="159"/>
      <c r="O902" s="185" t="str">
        <f t="shared" si="43"/>
        <v>-</v>
      </c>
      <c r="P902" s="215" t="str">
        <f t="shared" si="44"/>
        <v>-</v>
      </c>
      <c r="Q902" s="215" cm="1">
        <f t="array" ref="Q902">IF(P902="-",0,P902/(1+'General inputs'!$H$32)^IFERROR(INDEX('MP Calculations'!$C$40:$C$130,MATCH(F902,'MP Calculations'!$D$40:$D$130,0),0),-1))</f>
        <v>0</v>
      </c>
    </row>
    <row r="903" spans="3:17" x14ac:dyDescent="0.2">
      <c r="C903" s="159"/>
      <c r="D903" s="165"/>
      <c r="E903" s="161"/>
      <c r="F903" s="172" t="str">
        <f t="shared" si="42"/>
        <v>-</v>
      </c>
      <c r="G903" s="68"/>
      <c r="H903" s="167"/>
      <c r="I903" s="173"/>
      <c r="J903" s="168" t="str">
        <f>IFERROR(MIN('MP Calculations'!$E$30/I903,1),"-")</f>
        <v>-</v>
      </c>
      <c r="K903" s="12"/>
      <c r="L903" s="159"/>
      <c r="M903" s="159"/>
      <c r="N903" s="159"/>
      <c r="O903" s="185" t="str">
        <f t="shared" si="43"/>
        <v>-</v>
      </c>
      <c r="P903" s="215" t="str">
        <f t="shared" si="44"/>
        <v>-</v>
      </c>
      <c r="Q903" s="215" cm="1">
        <f t="array" ref="Q903">IF(P903="-",0,P903/(1+'General inputs'!$H$32)^IFERROR(INDEX('MP Calculations'!$C$40:$C$130,MATCH(F903,'MP Calculations'!$D$40:$D$130,0),0),-1))</f>
        <v>0</v>
      </c>
    </row>
    <row r="904" spans="3:17" x14ac:dyDescent="0.2">
      <c r="C904" s="159"/>
      <c r="D904" s="165"/>
      <c r="E904" s="161"/>
      <c r="F904" s="172" t="str">
        <f t="shared" si="42"/>
        <v>-</v>
      </c>
      <c r="G904" s="68"/>
      <c r="H904" s="167"/>
      <c r="I904" s="173"/>
      <c r="J904" s="168" t="str">
        <f>IFERROR(MIN('MP Calculations'!$E$30/I904,1),"-")</f>
        <v>-</v>
      </c>
      <c r="K904" s="12"/>
      <c r="L904" s="159"/>
      <c r="M904" s="159"/>
      <c r="N904" s="159"/>
      <c r="O904" s="185" t="str">
        <f t="shared" si="43"/>
        <v>-</v>
      </c>
      <c r="P904" s="215" t="str">
        <f t="shared" si="44"/>
        <v>-</v>
      </c>
      <c r="Q904" s="215" cm="1">
        <f t="array" ref="Q904">IF(P904="-",0,P904/(1+'General inputs'!$H$32)^IFERROR(INDEX('MP Calculations'!$C$40:$C$130,MATCH(F904,'MP Calculations'!$D$40:$D$130,0),0),-1))</f>
        <v>0</v>
      </c>
    </row>
    <row r="905" spans="3:17" x14ac:dyDescent="0.2">
      <c r="C905" s="159"/>
      <c r="D905" s="165"/>
      <c r="E905" s="161"/>
      <c r="F905" s="172" t="str">
        <f t="shared" si="42"/>
        <v>-</v>
      </c>
      <c r="G905" s="68"/>
      <c r="H905" s="167"/>
      <c r="I905" s="173"/>
      <c r="J905" s="168" t="str">
        <f>IFERROR(MIN('MP Calculations'!$E$30/I905,1),"-")</f>
        <v>-</v>
      </c>
      <c r="K905" s="12"/>
      <c r="L905" s="159"/>
      <c r="M905" s="159"/>
      <c r="N905" s="159"/>
      <c r="O905" s="185" t="str">
        <f t="shared" si="43"/>
        <v>-</v>
      </c>
      <c r="P905" s="215" t="str">
        <f t="shared" si="44"/>
        <v>-</v>
      </c>
      <c r="Q905" s="215" cm="1">
        <f t="array" ref="Q905">IF(P905="-",0,P905/(1+'General inputs'!$H$32)^IFERROR(INDEX('MP Calculations'!$C$40:$C$130,MATCH(F905,'MP Calculations'!$D$40:$D$130,0),0),-1))</f>
        <v>0</v>
      </c>
    </row>
    <row r="906" spans="3:17" x14ac:dyDescent="0.2">
      <c r="C906" s="159"/>
      <c r="D906" s="165"/>
      <c r="E906" s="161"/>
      <c r="F906" s="172" t="str">
        <f t="shared" si="42"/>
        <v>-</v>
      </c>
      <c r="G906" s="68"/>
      <c r="H906" s="167"/>
      <c r="I906" s="173"/>
      <c r="J906" s="168" t="str">
        <f>IFERROR(MIN('MP Calculations'!$E$30/I906,1),"-")</f>
        <v>-</v>
      </c>
      <c r="K906" s="12"/>
      <c r="L906" s="159"/>
      <c r="M906" s="159"/>
      <c r="N906" s="159"/>
      <c r="O906" s="185" t="str">
        <f t="shared" si="43"/>
        <v>-</v>
      </c>
      <c r="P906" s="215" t="str">
        <f t="shared" si="44"/>
        <v>-</v>
      </c>
      <c r="Q906" s="215" cm="1">
        <f t="array" ref="Q906">IF(P906="-",0,P906/(1+'General inputs'!$H$32)^IFERROR(INDEX('MP Calculations'!$C$40:$C$130,MATCH(F906,'MP Calculations'!$D$40:$D$130,0),0),-1))</f>
        <v>0</v>
      </c>
    </row>
    <row r="907" spans="3:17" x14ac:dyDescent="0.2">
      <c r="C907" s="159"/>
      <c r="D907" s="165"/>
      <c r="E907" s="161"/>
      <c r="F907" s="172" t="str">
        <f t="shared" si="42"/>
        <v>-</v>
      </c>
      <c r="G907" s="68"/>
      <c r="H907" s="167"/>
      <c r="I907" s="173"/>
      <c r="J907" s="168" t="str">
        <f>IFERROR(MIN('MP Calculations'!$E$30/I907,1),"-")</f>
        <v>-</v>
      </c>
      <c r="K907" s="12"/>
      <c r="L907" s="159"/>
      <c r="M907" s="159"/>
      <c r="N907" s="159"/>
      <c r="O907" s="185" t="str">
        <f t="shared" si="43"/>
        <v>-</v>
      </c>
      <c r="P907" s="215" t="str">
        <f t="shared" si="44"/>
        <v>-</v>
      </c>
      <c r="Q907" s="215" cm="1">
        <f t="array" ref="Q907">IF(P907="-",0,P907/(1+'General inputs'!$H$32)^IFERROR(INDEX('MP Calculations'!$C$40:$C$130,MATCH(F907,'MP Calculations'!$D$40:$D$130,0),0),-1))</f>
        <v>0</v>
      </c>
    </row>
    <row r="908" spans="3:17" x14ac:dyDescent="0.2">
      <c r="C908" s="159"/>
      <c r="D908" s="165"/>
      <c r="E908" s="161"/>
      <c r="F908" s="172" t="str">
        <f t="shared" si="42"/>
        <v>-</v>
      </c>
      <c r="G908" s="68"/>
      <c r="H908" s="167"/>
      <c r="I908" s="173"/>
      <c r="J908" s="168" t="str">
        <f>IFERROR(MIN('MP Calculations'!$E$30/I908,1),"-")</f>
        <v>-</v>
      </c>
      <c r="K908" s="12"/>
      <c r="L908" s="159"/>
      <c r="M908" s="159"/>
      <c r="N908" s="159"/>
      <c r="O908" s="185" t="str">
        <f t="shared" si="43"/>
        <v>-</v>
      </c>
      <c r="P908" s="215" t="str">
        <f t="shared" si="44"/>
        <v>-</v>
      </c>
      <c r="Q908" s="215" cm="1">
        <f t="array" ref="Q908">IF(P908="-",0,P908/(1+'General inputs'!$H$32)^IFERROR(INDEX('MP Calculations'!$C$40:$C$130,MATCH(F908,'MP Calculations'!$D$40:$D$130,0),0),-1))</f>
        <v>0</v>
      </c>
    </row>
    <row r="909" spans="3:17" x14ac:dyDescent="0.2">
      <c r="C909" s="159"/>
      <c r="D909" s="165"/>
      <c r="E909" s="161"/>
      <c r="F909" s="172" t="str">
        <f t="shared" si="42"/>
        <v>-</v>
      </c>
      <c r="G909" s="68"/>
      <c r="H909" s="167"/>
      <c r="I909" s="173"/>
      <c r="J909" s="168" t="str">
        <f>IFERROR(MIN('MP Calculations'!$E$30/I909,1),"-")</f>
        <v>-</v>
      </c>
      <c r="K909" s="12"/>
      <c r="L909" s="159"/>
      <c r="M909" s="159"/>
      <c r="N909" s="159"/>
      <c r="O909" s="185" t="str">
        <f t="shared" si="43"/>
        <v>-</v>
      </c>
      <c r="P909" s="215" t="str">
        <f t="shared" si="44"/>
        <v>-</v>
      </c>
      <c r="Q909" s="215" cm="1">
        <f t="array" ref="Q909">IF(P909="-",0,P909/(1+'General inputs'!$H$32)^IFERROR(INDEX('MP Calculations'!$C$40:$C$130,MATCH(F909,'MP Calculations'!$D$40:$D$130,0),0),-1))</f>
        <v>0</v>
      </c>
    </row>
    <row r="910" spans="3:17" x14ac:dyDescent="0.2">
      <c r="C910" s="159"/>
      <c r="D910" s="165"/>
      <c r="E910" s="161"/>
      <c r="F910" s="172" t="str">
        <f t="shared" si="42"/>
        <v>-</v>
      </c>
      <c r="G910" s="68"/>
      <c r="H910" s="167"/>
      <c r="I910" s="173"/>
      <c r="J910" s="168" t="str">
        <f>IFERROR(MIN('MP Calculations'!$E$30/I910,1),"-")</f>
        <v>-</v>
      </c>
      <c r="K910" s="12"/>
      <c r="L910" s="159"/>
      <c r="M910" s="159"/>
      <c r="N910" s="159"/>
      <c r="O910" s="185" t="str">
        <f t="shared" si="43"/>
        <v>-</v>
      </c>
      <c r="P910" s="215" t="str">
        <f t="shared" si="44"/>
        <v>-</v>
      </c>
      <c r="Q910" s="215" cm="1">
        <f t="array" ref="Q910">IF(P910="-",0,P910/(1+'General inputs'!$H$32)^IFERROR(INDEX('MP Calculations'!$C$40:$C$130,MATCH(F910,'MP Calculations'!$D$40:$D$130,0),0),-1))</f>
        <v>0</v>
      </c>
    </row>
    <row r="911" spans="3:17" x14ac:dyDescent="0.2">
      <c r="C911" s="159"/>
      <c r="D911" s="165"/>
      <c r="E911" s="161"/>
      <c r="F911" s="172" t="str">
        <f t="shared" si="42"/>
        <v>-</v>
      </c>
      <c r="G911" s="68"/>
      <c r="H911" s="167"/>
      <c r="I911" s="173"/>
      <c r="J911" s="168" t="str">
        <f>IFERROR(MIN('MP Calculations'!$E$30/I911,1),"-")</f>
        <v>-</v>
      </c>
      <c r="K911" s="12"/>
      <c r="L911" s="159"/>
      <c r="M911" s="159"/>
      <c r="N911" s="159"/>
      <c r="O911" s="185" t="str">
        <f t="shared" si="43"/>
        <v>-</v>
      </c>
      <c r="P911" s="215" t="str">
        <f t="shared" si="44"/>
        <v>-</v>
      </c>
      <c r="Q911" s="215" cm="1">
        <f t="array" ref="Q911">IF(P911="-",0,P911/(1+'General inputs'!$H$32)^IFERROR(INDEX('MP Calculations'!$C$40:$C$130,MATCH(F911,'MP Calculations'!$D$40:$D$130,0),0),-1))</f>
        <v>0</v>
      </c>
    </row>
    <row r="912" spans="3:17" x14ac:dyDescent="0.2">
      <c r="C912" s="159"/>
      <c r="D912" s="165"/>
      <c r="E912" s="161"/>
      <c r="F912" s="172" t="str">
        <f t="shared" si="42"/>
        <v>-</v>
      </c>
      <c r="G912" s="68"/>
      <c r="H912" s="167"/>
      <c r="I912" s="173"/>
      <c r="J912" s="168" t="str">
        <f>IFERROR(MIN('MP Calculations'!$E$30/I912,1),"-")</f>
        <v>-</v>
      </c>
      <c r="K912" s="12"/>
      <c r="L912" s="159"/>
      <c r="M912" s="159"/>
      <c r="N912" s="159"/>
      <c r="O912" s="185" t="str">
        <f t="shared" si="43"/>
        <v>-</v>
      </c>
      <c r="P912" s="215" t="str">
        <f t="shared" si="44"/>
        <v>-</v>
      </c>
      <c r="Q912" s="215" cm="1">
        <f t="array" ref="Q912">IF(P912="-",0,P912/(1+'General inputs'!$H$32)^IFERROR(INDEX('MP Calculations'!$C$40:$C$130,MATCH(F912,'MP Calculations'!$D$40:$D$130,0),0),-1))</f>
        <v>0</v>
      </c>
    </row>
    <row r="913" spans="3:17" x14ac:dyDescent="0.2">
      <c r="C913" s="159"/>
      <c r="D913" s="165"/>
      <c r="E913" s="161"/>
      <c r="F913" s="172" t="str">
        <f t="shared" si="42"/>
        <v>-</v>
      </c>
      <c r="G913" s="68"/>
      <c r="H913" s="167"/>
      <c r="I913" s="173"/>
      <c r="J913" s="168" t="str">
        <f>IFERROR(MIN('MP Calculations'!$E$30/I913,1),"-")</f>
        <v>-</v>
      </c>
      <c r="K913" s="12"/>
      <c r="L913" s="159"/>
      <c r="M913" s="159"/>
      <c r="N913" s="159"/>
      <c r="O913" s="185" t="str">
        <f t="shared" si="43"/>
        <v>-</v>
      </c>
      <c r="P913" s="215" t="str">
        <f t="shared" si="44"/>
        <v>-</v>
      </c>
      <c r="Q913" s="215" cm="1">
        <f t="array" ref="Q913">IF(P913="-",0,P913/(1+'General inputs'!$H$32)^IFERROR(INDEX('MP Calculations'!$C$40:$C$130,MATCH(F913,'MP Calculations'!$D$40:$D$130,0),0),-1))</f>
        <v>0</v>
      </c>
    </row>
    <row r="914" spans="3:17" x14ac:dyDescent="0.2">
      <c r="C914" s="159"/>
      <c r="D914" s="165"/>
      <c r="E914" s="161"/>
      <c r="F914" s="172" t="str">
        <f t="shared" si="42"/>
        <v>-</v>
      </c>
      <c r="G914" s="68"/>
      <c r="H914" s="167"/>
      <c r="I914" s="173"/>
      <c r="J914" s="168" t="str">
        <f>IFERROR(MIN('MP Calculations'!$E$30/I914,1),"-")</f>
        <v>-</v>
      </c>
      <c r="K914" s="12"/>
      <c r="L914" s="159"/>
      <c r="M914" s="159"/>
      <c r="N914" s="159"/>
      <c r="O914" s="185" t="str">
        <f t="shared" si="43"/>
        <v>-</v>
      </c>
      <c r="P914" s="215" t="str">
        <f t="shared" si="44"/>
        <v>-</v>
      </c>
      <c r="Q914" s="215" cm="1">
        <f t="array" ref="Q914">IF(P914="-",0,P914/(1+'General inputs'!$H$32)^IFERROR(INDEX('MP Calculations'!$C$40:$C$130,MATCH(F914,'MP Calculations'!$D$40:$D$130,0),0),-1))</f>
        <v>0</v>
      </c>
    </row>
    <row r="915" spans="3:17" x14ac:dyDescent="0.2">
      <c r="C915" s="159"/>
      <c r="D915" s="165"/>
      <c r="E915" s="161"/>
      <c r="F915" s="172" t="str">
        <f t="shared" si="42"/>
        <v>-</v>
      </c>
      <c r="G915" s="68"/>
      <c r="H915" s="167"/>
      <c r="I915" s="173"/>
      <c r="J915" s="168" t="str">
        <f>IFERROR(MIN('MP Calculations'!$E$30/I915,1),"-")</f>
        <v>-</v>
      </c>
      <c r="K915" s="12"/>
      <c r="L915" s="159"/>
      <c r="M915" s="159"/>
      <c r="N915" s="159"/>
      <c r="O915" s="185" t="str">
        <f t="shared" si="43"/>
        <v>-</v>
      </c>
      <c r="P915" s="215" t="str">
        <f t="shared" si="44"/>
        <v>-</v>
      </c>
      <c r="Q915" s="215" cm="1">
        <f t="array" ref="Q915">IF(P915="-",0,P915/(1+'General inputs'!$H$32)^IFERROR(INDEX('MP Calculations'!$C$40:$C$130,MATCH(F915,'MP Calculations'!$D$40:$D$130,0),0),-1))</f>
        <v>0</v>
      </c>
    </row>
    <row r="916" spans="3:17" x14ac:dyDescent="0.2">
      <c r="C916" s="159"/>
      <c r="D916" s="165"/>
      <c r="E916" s="161"/>
      <c r="F916" s="172" t="str">
        <f t="shared" si="42"/>
        <v>-</v>
      </c>
      <c r="G916" s="68"/>
      <c r="H916" s="167"/>
      <c r="I916" s="173"/>
      <c r="J916" s="168" t="str">
        <f>IFERROR(MIN('MP Calculations'!$E$30/I916,1),"-")</f>
        <v>-</v>
      </c>
      <c r="K916" s="12"/>
      <c r="L916" s="159"/>
      <c r="M916" s="159"/>
      <c r="N916" s="159"/>
      <c r="O916" s="185" t="str">
        <f t="shared" si="43"/>
        <v>-</v>
      </c>
      <c r="P916" s="215" t="str">
        <f t="shared" si="44"/>
        <v>-</v>
      </c>
      <c r="Q916" s="215" cm="1">
        <f t="array" ref="Q916">IF(P916="-",0,P916/(1+'General inputs'!$H$32)^IFERROR(INDEX('MP Calculations'!$C$40:$C$130,MATCH(F916,'MP Calculations'!$D$40:$D$130,0),0),-1))</f>
        <v>0</v>
      </c>
    </row>
    <row r="917" spans="3:17" x14ac:dyDescent="0.2">
      <c r="C917" s="159"/>
      <c r="D917" s="165"/>
      <c r="E917" s="161"/>
      <c r="F917" s="172" t="str">
        <f t="shared" si="42"/>
        <v>-</v>
      </c>
      <c r="G917" s="68"/>
      <c r="H917" s="167"/>
      <c r="I917" s="173"/>
      <c r="J917" s="168" t="str">
        <f>IFERROR(MIN('MP Calculations'!$E$30/I917,1),"-")</f>
        <v>-</v>
      </c>
      <c r="K917" s="12"/>
      <c r="L917" s="159"/>
      <c r="M917" s="159"/>
      <c r="N917" s="159"/>
      <c r="O917" s="185" t="str">
        <f t="shared" si="43"/>
        <v>-</v>
      </c>
      <c r="P917" s="215" t="str">
        <f t="shared" si="44"/>
        <v>-</v>
      </c>
      <c r="Q917" s="215" cm="1">
        <f t="array" ref="Q917">IF(P917="-",0,P917/(1+'General inputs'!$H$32)^IFERROR(INDEX('MP Calculations'!$C$40:$C$130,MATCH(F917,'MP Calculations'!$D$40:$D$130,0),0),-1))</f>
        <v>0</v>
      </c>
    </row>
    <row r="918" spans="3:17" x14ac:dyDescent="0.2">
      <c r="C918" s="159"/>
      <c r="D918" s="165"/>
      <c r="E918" s="161"/>
      <c r="F918" s="172" t="str">
        <f t="shared" ref="F918:F981" si="45">IF(E918="","-",IF(OR(E918&lt;$E$15,E918&gt;$E$16),"ERROR - date outside of range",IF(MONTH(E918)&gt;=7,YEAR(E918)&amp;"-"&amp;IF(YEAR(E918)=1999,"00",IF(AND(YEAR(E918)&gt;=2000,YEAR(E918)&lt;2009),"0","")&amp;RIGHT(YEAR(E918),2)+1),RIGHT(YEAR(E918),4)-1&amp;"-"&amp;RIGHT(YEAR(E918),2))))</f>
        <v>-</v>
      </c>
      <c r="G918" s="68"/>
      <c r="H918" s="167"/>
      <c r="I918" s="173"/>
      <c r="J918" s="168" t="str">
        <f>IFERROR(MIN('MP Calculations'!$E$30/I918,1),"-")</f>
        <v>-</v>
      </c>
      <c r="K918" s="12"/>
      <c r="L918" s="159"/>
      <c r="M918" s="159"/>
      <c r="N918" s="159"/>
      <c r="O918" s="185" t="str">
        <f t="shared" ref="O918:O981" si="46">IF(N918="","-",L918*N918)</f>
        <v>-</v>
      </c>
      <c r="P918" s="215" t="str">
        <f t="shared" ref="P918:P981" si="47">IF(O918="-","-",IF(OR(E918&lt;$E$15,E918&gt;$E$16),0,O918*J918))</f>
        <v>-</v>
      </c>
      <c r="Q918" s="215" cm="1">
        <f t="array" ref="Q918">IF(P918="-",0,P918/(1+'General inputs'!$H$32)^IFERROR(INDEX('MP Calculations'!$C$40:$C$130,MATCH(F918,'MP Calculations'!$D$40:$D$130,0),0),-1))</f>
        <v>0</v>
      </c>
    </row>
    <row r="919" spans="3:17" x14ac:dyDescent="0.2">
      <c r="C919" s="159"/>
      <c r="D919" s="165"/>
      <c r="E919" s="161"/>
      <c r="F919" s="172" t="str">
        <f t="shared" si="45"/>
        <v>-</v>
      </c>
      <c r="G919" s="68"/>
      <c r="H919" s="167"/>
      <c r="I919" s="173"/>
      <c r="J919" s="168" t="str">
        <f>IFERROR(MIN('MP Calculations'!$E$30/I919,1),"-")</f>
        <v>-</v>
      </c>
      <c r="K919" s="12"/>
      <c r="L919" s="159"/>
      <c r="M919" s="159"/>
      <c r="N919" s="159"/>
      <c r="O919" s="185" t="str">
        <f t="shared" si="46"/>
        <v>-</v>
      </c>
      <c r="P919" s="215" t="str">
        <f t="shared" si="47"/>
        <v>-</v>
      </c>
      <c r="Q919" s="215" cm="1">
        <f t="array" ref="Q919">IF(P919="-",0,P919/(1+'General inputs'!$H$32)^IFERROR(INDEX('MP Calculations'!$C$40:$C$130,MATCH(F919,'MP Calculations'!$D$40:$D$130,0),0),-1))</f>
        <v>0</v>
      </c>
    </row>
    <row r="920" spans="3:17" x14ac:dyDescent="0.2">
      <c r="C920" s="159"/>
      <c r="D920" s="165"/>
      <c r="E920" s="161"/>
      <c r="F920" s="172" t="str">
        <f t="shared" si="45"/>
        <v>-</v>
      </c>
      <c r="G920" s="68"/>
      <c r="H920" s="167"/>
      <c r="I920" s="173"/>
      <c r="J920" s="168" t="str">
        <f>IFERROR(MIN('MP Calculations'!$E$30/I920,1),"-")</f>
        <v>-</v>
      </c>
      <c r="K920" s="12"/>
      <c r="L920" s="159"/>
      <c r="M920" s="159"/>
      <c r="N920" s="159"/>
      <c r="O920" s="185" t="str">
        <f t="shared" si="46"/>
        <v>-</v>
      </c>
      <c r="P920" s="215" t="str">
        <f t="shared" si="47"/>
        <v>-</v>
      </c>
      <c r="Q920" s="215" cm="1">
        <f t="array" ref="Q920">IF(P920="-",0,P920/(1+'General inputs'!$H$32)^IFERROR(INDEX('MP Calculations'!$C$40:$C$130,MATCH(F920,'MP Calculations'!$D$40:$D$130,0),0),-1))</f>
        <v>0</v>
      </c>
    </row>
    <row r="921" spans="3:17" x14ac:dyDescent="0.2">
      <c r="C921" s="159"/>
      <c r="D921" s="165"/>
      <c r="E921" s="161"/>
      <c r="F921" s="172" t="str">
        <f t="shared" si="45"/>
        <v>-</v>
      </c>
      <c r="G921" s="68"/>
      <c r="H921" s="167"/>
      <c r="I921" s="173"/>
      <c r="J921" s="168" t="str">
        <f>IFERROR(MIN('MP Calculations'!$E$30/I921,1),"-")</f>
        <v>-</v>
      </c>
      <c r="K921" s="12"/>
      <c r="L921" s="159"/>
      <c r="M921" s="159"/>
      <c r="N921" s="159"/>
      <c r="O921" s="185" t="str">
        <f t="shared" si="46"/>
        <v>-</v>
      </c>
      <c r="P921" s="215" t="str">
        <f t="shared" si="47"/>
        <v>-</v>
      </c>
      <c r="Q921" s="215" cm="1">
        <f t="array" ref="Q921">IF(P921="-",0,P921/(1+'General inputs'!$H$32)^IFERROR(INDEX('MP Calculations'!$C$40:$C$130,MATCH(F921,'MP Calculations'!$D$40:$D$130,0),0),-1))</f>
        <v>0</v>
      </c>
    </row>
    <row r="922" spans="3:17" x14ac:dyDescent="0.2">
      <c r="C922" s="159"/>
      <c r="D922" s="165"/>
      <c r="E922" s="161"/>
      <c r="F922" s="172" t="str">
        <f t="shared" si="45"/>
        <v>-</v>
      </c>
      <c r="G922" s="68"/>
      <c r="H922" s="167"/>
      <c r="I922" s="173"/>
      <c r="J922" s="168" t="str">
        <f>IFERROR(MIN('MP Calculations'!$E$30/I922,1),"-")</f>
        <v>-</v>
      </c>
      <c r="K922" s="12"/>
      <c r="L922" s="159"/>
      <c r="M922" s="159"/>
      <c r="N922" s="159"/>
      <c r="O922" s="185" t="str">
        <f t="shared" si="46"/>
        <v>-</v>
      </c>
      <c r="P922" s="215" t="str">
        <f t="shared" si="47"/>
        <v>-</v>
      </c>
      <c r="Q922" s="215" cm="1">
        <f t="array" ref="Q922">IF(P922="-",0,P922/(1+'General inputs'!$H$32)^IFERROR(INDEX('MP Calculations'!$C$40:$C$130,MATCH(F922,'MP Calculations'!$D$40:$D$130,0),0),-1))</f>
        <v>0</v>
      </c>
    </row>
    <row r="923" spans="3:17" x14ac:dyDescent="0.2">
      <c r="C923" s="159"/>
      <c r="D923" s="165"/>
      <c r="E923" s="161"/>
      <c r="F923" s="172" t="str">
        <f t="shared" si="45"/>
        <v>-</v>
      </c>
      <c r="G923" s="68"/>
      <c r="H923" s="167"/>
      <c r="I923" s="173"/>
      <c r="J923" s="168" t="str">
        <f>IFERROR(MIN('MP Calculations'!$E$30/I923,1),"-")</f>
        <v>-</v>
      </c>
      <c r="K923" s="12"/>
      <c r="L923" s="159"/>
      <c r="M923" s="159"/>
      <c r="N923" s="159"/>
      <c r="O923" s="185" t="str">
        <f t="shared" si="46"/>
        <v>-</v>
      </c>
      <c r="P923" s="215" t="str">
        <f t="shared" si="47"/>
        <v>-</v>
      </c>
      <c r="Q923" s="215" cm="1">
        <f t="array" ref="Q923">IF(P923="-",0,P923/(1+'General inputs'!$H$32)^IFERROR(INDEX('MP Calculations'!$C$40:$C$130,MATCH(F923,'MP Calculations'!$D$40:$D$130,0),0),-1))</f>
        <v>0</v>
      </c>
    </row>
    <row r="924" spans="3:17" x14ac:dyDescent="0.2">
      <c r="C924" s="159"/>
      <c r="D924" s="165"/>
      <c r="E924" s="161"/>
      <c r="F924" s="172" t="str">
        <f t="shared" si="45"/>
        <v>-</v>
      </c>
      <c r="G924" s="68"/>
      <c r="H924" s="167"/>
      <c r="I924" s="173"/>
      <c r="J924" s="168" t="str">
        <f>IFERROR(MIN('MP Calculations'!$E$30/I924,1),"-")</f>
        <v>-</v>
      </c>
      <c r="K924" s="12"/>
      <c r="L924" s="159"/>
      <c r="M924" s="159"/>
      <c r="N924" s="159"/>
      <c r="O924" s="185" t="str">
        <f t="shared" si="46"/>
        <v>-</v>
      </c>
      <c r="P924" s="215" t="str">
        <f t="shared" si="47"/>
        <v>-</v>
      </c>
      <c r="Q924" s="215" cm="1">
        <f t="array" ref="Q924">IF(P924="-",0,P924/(1+'General inputs'!$H$32)^IFERROR(INDEX('MP Calculations'!$C$40:$C$130,MATCH(F924,'MP Calculations'!$D$40:$D$130,0),0),-1))</f>
        <v>0</v>
      </c>
    </row>
    <row r="925" spans="3:17" x14ac:dyDescent="0.2">
      <c r="C925" s="159"/>
      <c r="D925" s="165"/>
      <c r="E925" s="161"/>
      <c r="F925" s="172" t="str">
        <f t="shared" si="45"/>
        <v>-</v>
      </c>
      <c r="G925" s="68"/>
      <c r="H925" s="167"/>
      <c r="I925" s="173"/>
      <c r="J925" s="168" t="str">
        <f>IFERROR(MIN('MP Calculations'!$E$30/I925,1),"-")</f>
        <v>-</v>
      </c>
      <c r="K925" s="12"/>
      <c r="L925" s="159"/>
      <c r="M925" s="159"/>
      <c r="N925" s="159"/>
      <c r="O925" s="185" t="str">
        <f t="shared" si="46"/>
        <v>-</v>
      </c>
      <c r="P925" s="215" t="str">
        <f t="shared" si="47"/>
        <v>-</v>
      </c>
      <c r="Q925" s="215" cm="1">
        <f t="array" ref="Q925">IF(P925="-",0,P925/(1+'General inputs'!$H$32)^IFERROR(INDEX('MP Calculations'!$C$40:$C$130,MATCH(F925,'MP Calculations'!$D$40:$D$130,0),0),-1))</f>
        <v>0</v>
      </c>
    </row>
    <row r="926" spans="3:17" x14ac:dyDescent="0.2">
      <c r="C926" s="159"/>
      <c r="D926" s="165"/>
      <c r="E926" s="161"/>
      <c r="F926" s="172" t="str">
        <f t="shared" si="45"/>
        <v>-</v>
      </c>
      <c r="G926" s="68"/>
      <c r="H926" s="167"/>
      <c r="I926" s="173"/>
      <c r="J926" s="168" t="str">
        <f>IFERROR(MIN('MP Calculations'!$E$30/I926,1),"-")</f>
        <v>-</v>
      </c>
      <c r="K926" s="12"/>
      <c r="L926" s="159"/>
      <c r="M926" s="159"/>
      <c r="N926" s="159"/>
      <c r="O926" s="185" t="str">
        <f t="shared" si="46"/>
        <v>-</v>
      </c>
      <c r="P926" s="215" t="str">
        <f t="shared" si="47"/>
        <v>-</v>
      </c>
      <c r="Q926" s="215" cm="1">
        <f t="array" ref="Q926">IF(P926="-",0,P926/(1+'General inputs'!$H$32)^IFERROR(INDEX('MP Calculations'!$C$40:$C$130,MATCH(F926,'MP Calculations'!$D$40:$D$130,0),0),-1))</f>
        <v>0</v>
      </c>
    </row>
    <row r="927" spans="3:17" x14ac:dyDescent="0.2">
      <c r="C927" s="159"/>
      <c r="D927" s="165"/>
      <c r="E927" s="161"/>
      <c r="F927" s="172" t="str">
        <f t="shared" si="45"/>
        <v>-</v>
      </c>
      <c r="G927" s="68"/>
      <c r="H927" s="167"/>
      <c r="I927" s="173"/>
      <c r="J927" s="168" t="str">
        <f>IFERROR(MIN('MP Calculations'!$E$30/I927,1),"-")</f>
        <v>-</v>
      </c>
      <c r="K927" s="12"/>
      <c r="L927" s="159"/>
      <c r="M927" s="159"/>
      <c r="N927" s="159"/>
      <c r="O927" s="185" t="str">
        <f t="shared" si="46"/>
        <v>-</v>
      </c>
      <c r="P927" s="215" t="str">
        <f t="shared" si="47"/>
        <v>-</v>
      </c>
      <c r="Q927" s="215" cm="1">
        <f t="array" ref="Q927">IF(P927="-",0,P927/(1+'General inputs'!$H$32)^IFERROR(INDEX('MP Calculations'!$C$40:$C$130,MATCH(F927,'MP Calculations'!$D$40:$D$130,0),0),-1))</f>
        <v>0</v>
      </c>
    </row>
    <row r="928" spans="3:17" x14ac:dyDescent="0.2">
      <c r="C928" s="159"/>
      <c r="D928" s="165"/>
      <c r="E928" s="161"/>
      <c r="F928" s="172" t="str">
        <f t="shared" si="45"/>
        <v>-</v>
      </c>
      <c r="G928" s="68"/>
      <c r="H928" s="167"/>
      <c r="I928" s="173"/>
      <c r="J928" s="168" t="str">
        <f>IFERROR(MIN('MP Calculations'!$E$30/I928,1),"-")</f>
        <v>-</v>
      </c>
      <c r="K928" s="12"/>
      <c r="L928" s="159"/>
      <c r="M928" s="159"/>
      <c r="N928" s="159"/>
      <c r="O928" s="185" t="str">
        <f t="shared" si="46"/>
        <v>-</v>
      </c>
      <c r="P928" s="215" t="str">
        <f t="shared" si="47"/>
        <v>-</v>
      </c>
      <c r="Q928" s="215" cm="1">
        <f t="array" ref="Q928">IF(P928="-",0,P928/(1+'General inputs'!$H$32)^IFERROR(INDEX('MP Calculations'!$C$40:$C$130,MATCH(F928,'MP Calculations'!$D$40:$D$130,0),0),-1))</f>
        <v>0</v>
      </c>
    </row>
    <row r="929" spans="3:17" x14ac:dyDescent="0.2">
      <c r="C929" s="159"/>
      <c r="D929" s="165"/>
      <c r="E929" s="161"/>
      <c r="F929" s="172" t="str">
        <f t="shared" si="45"/>
        <v>-</v>
      </c>
      <c r="G929" s="68"/>
      <c r="H929" s="167"/>
      <c r="I929" s="173"/>
      <c r="J929" s="168" t="str">
        <f>IFERROR(MIN('MP Calculations'!$E$30/I929,1),"-")</f>
        <v>-</v>
      </c>
      <c r="K929" s="12"/>
      <c r="L929" s="159"/>
      <c r="M929" s="159"/>
      <c r="N929" s="159"/>
      <c r="O929" s="185" t="str">
        <f t="shared" si="46"/>
        <v>-</v>
      </c>
      <c r="P929" s="215" t="str">
        <f t="shared" si="47"/>
        <v>-</v>
      </c>
      <c r="Q929" s="215" cm="1">
        <f t="array" ref="Q929">IF(P929="-",0,P929/(1+'General inputs'!$H$32)^IFERROR(INDEX('MP Calculations'!$C$40:$C$130,MATCH(F929,'MP Calculations'!$D$40:$D$130,0),0),-1))</f>
        <v>0</v>
      </c>
    </row>
    <row r="930" spans="3:17" x14ac:dyDescent="0.2">
      <c r="C930" s="159"/>
      <c r="D930" s="165"/>
      <c r="E930" s="161"/>
      <c r="F930" s="172" t="str">
        <f t="shared" si="45"/>
        <v>-</v>
      </c>
      <c r="G930" s="68"/>
      <c r="H930" s="167"/>
      <c r="I930" s="173"/>
      <c r="J930" s="168" t="str">
        <f>IFERROR(MIN('MP Calculations'!$E$30/I930,1),"-")</f>
        <v>-</v>
      </c>
      <c r="K930" s="12"/>
      <c r="L930" s="159"/>
      <c r="M930" s="159"/>
      <c r="N930" s="159"/>
      <c r="O930" s="185" t="str">
        <f t="shared" si="46"/>
        <v>-</v>
      </c>
      <c r="P930" s="215" t="str">
        <f t="shared" si="47"/>
        <v>-</v>
      </c>
      <c r="Q930" s="215" cm="1">
        <f t="array" ref="Q930">IF(P930="-",0,P930/(1+'General inputs'!$H$32)^IFERROR(INDEX('MP Calculations'!$C$40:$C$130,MATCH(F930,'MP Calculations'!$D$40:$D$130,0),0),-1))</f>
        <v>0</v>
      </c>
    </row>
    <row r="931" spans="3:17" x14ac:dyDescent="0.2">
      <c r="C931" s="159"/>
      <c r="D931" s="165"/>
      <c r="E931" s="161"/>
      <c r="F931" s="172" t="str">
        <f t="shared" si="45"/>
        <v>-</v>
      </c>
      <c r="G931" s="68"/>
      <c r="H931" s="167"/>
      <c r="I931" s="173"/>
      <c r="J931" s="168" t="str">
        <f>IFERROR(MIN('MP Calculations'!$E$30/I931,1),"-")</f>
        <v>-</v>
      </c>
      <c r="K931" s="12"/>
      <c r="L931" s="159"/>
      <c r="M931" s="159"/>
      <c r="N931" s="159"/>
      <c r="O931" s="185" t="str">
        <f t="shared" si="46"/>
        <v>-</v>
      </c>
      <c r="P931" s="215" t="str">
        <f t="shared" si="47"/>
        <v>-</v>
      </c>
      <c r="Q931" s="215" cm="1">
        <f t="array" ref="Q931">IF(P931="-",0,P931/(1+'General inputs'!$H$32)^IFERROR(INDEX('MP Calculations'!$C$40:$C$130,MATCH(F931,'MP Calculations'!$D$40:$D$130,0),0),-1))</f>
        <v>0</v>
      </c>
    </row>
    <row r="932" spans="3:17" x14ac:dyDescent="0.2">
      <c r="C932" s="159"/>
      <c r="D932" s="165"/>
      <c r="E932" s="161"/>
      <c r="F932" s="172" t="str">
        <f t="shared" si="45"/>
        <v>-</v>
      </c>
      <c r="G932" s="68"/>
      <c r="H932" s="167"/>
      <c r="I932" s="173"/>
      <c r="J932" s="168" t="str">
        <f>IFERROR(MIN('MP Calculations'!$E$30/I932,1),"-")</f>
        <v>-</v>
      </c>
      <c r="K932" s="12"/>
      <c r="L932" s="159"/>
      <c r="M932" s="159"/>
      <c r="N932" s="159"/>
      <c r="O932" s="185" t="str">
        <f t="shared" si="46"/>
        <v>-</v>
      </c>
      <c r="P932" s="215" t="str">
        <f t="shared" si="47"/>
        <v>-</v>
      </c>
      <c r="Q932" s="215" cm="1">
        <f t="array" ref="Q932">IF(P932="-",0,P932/(1+'General inputs'!$H$32)^IFERROR(INDEX('MP Calculations'!$C$40:$C$130,MATCH(F932,'MP Calculations'!$D$40:$D$130,0),0),-1))</f>
        <v>0</v>
      </c>
    </row>
    <row r="933" spans="3:17" x14ac:dyDescent="0.2">
      <c r="C933" s="159"/>
      <c r="D933" s="165"/>
      <c r="E933" s="161"/>
      <c r="F933" s="172" t="str">
        <f t="shared" si="45"/>
        <v>-</v>
      </c>
      <c r="G933" s="68"/>
      <c r="H933" s="167"/>
      <c r="I933" s="173"/>
      <c r="J933" s="168" t="str">
        <f>IFERROR(MIN('MP Calculations'!$E$30/I933,1),"-")</f>
        <v>-</v>
      </c>
      <c r="K933" s="12"/>
      <c r="L933" s="159"/>
      <c r="M933" s="159"/>
      <c r="N933" s="159"/>
      <c r="O933" s="185" t="str">
        <f t="shared" si="46"/>
        <v>-</v>
      </c>
      <c r="P933" s="215" t="str">
        <f t="shared" si="47"/>
        <v>-</v>
      </c>
      <c r="Q933" s="215" cm="1">
        <f t="array" ref="Q933">IF(P933="-",0,P933/(1+'General inputs'!$H$32)^IFERROR(INDEX('MP Calculations'!$C$40:$C$130,MATCH(F933,'MP Calculations'!$D$40:$D$130,0),0),-1))</f>
        <v>0</v>
      </c>
    </row>
    <row r="934" spans="3:17" x14ac:dyDescent="0.2">
      <c r="C934" s="159"/>
      <c r="D934" s="165"/>
      <c r="E934" s="161"/>
      <c r="F934" s="172" t="str">
        <f t="shared" si="45"/>
        <v>-</v>
      </c>
      <c r="G934" s="68"/>
      <c r="H934" s="167"/>
      <c r="I934" s="173"/>
      <c r="J934" s="168" t="str">
        <f>IFERROR(MIN('MP Calculations'!$E$30/I934,1),"-")</f>
        <v>-</v>
      </c>
      <c r="K934" s="12"/>
      <c r="L934" s="159"/>
      <c r="M934" s="159"/>
      <c r="N934" s="159"/>
      <c r="O934" s="185" t="str">
        <f t="shared" si="46"/>
        <v>-</v>
      </c>
      <c r="P934" s="215" t="str">
        <f t="shared" si="47"/>
        <v>-</v>
      </c>
      <c r="Q934" s="215" cm="1">
        <f t="array" ref="Q934">IF(P934="-",0,P934/(1+'General inputs'!$H$32)^IFERROR(INDEX('MP Calculations'!$C$40:$C$130,MATCH(F934,'MP Calculations'!$D$40:$D$130,0),0),-1))</f>
        <v>0</v>
      </c>
    </row>
    <row r="935" spans="3:17" x14ac:dyDescent="0.2">
      <c r="C935" s="159"/>
      <c r="D935" s="165"/>
      <c r="E935" s="161"/>
      <c r="F935" s="172" t="str">
        <f t="shared" si="45"/>
        <v>-</v>
      </c>
      <c r="G935" s="68"/>
      <c r="H935" s="167"/>
      <c r="I935" s="173"/>
      <c r="J935" s="168" t="str">
        <f>IFERROR(MIN('MP Calculations'!$E$30/I935,1),"-")</f>
        <v>-</v>
      </c>
      <c r="K935" s="12"/>
      <c r="L935" s="159"/>
      <c r="M935" s="159"/>
      <c r="N935" s="159"/>
      <c r="O935" s="185" t="str">
        <f t="shared" si="46"/>
        <v>-</v>
      </c>
      <c r="P935" s="215" t="str">
        <f t="shared" si="47"/>
        <v>-</v>
      </c>
      <c r="Q935" s="215" cm="1">
        <f t="array" ref="Q935">IF(P935="-",0,P935/(1+'General inputs'!$H$32)^IFERROR(INDEX('MP Calculations'!$C$40:$C$130,MATCH(F935,'MP Calculations'!$D$40:$D$130,0),0),-1))</f>
        <v>0</v>
      </c>
    </row>
    <row r="936" spans="3:17" x14ac:dyDescent="0.2">
      <c r="C936" s="159"/>
      <c r="D936" s="165"/>
      <c r="E936" s="161"/>
      <c r="F936" s="172" t="str">
        <f t="shared" si="45"/>
        <v>-</v>
      </c>
      <c r="G936" s="68"/>
      <c r="H936" s="167"/>
      <c r="I936" s="173"/>
      <c r="J936" s="168" t="str">
        <f>IFERROR(MIN('MP Calculations'!$E$30/I936,1),"-")</f>
        <v>-</v>
      </c>
      <c r="K936" s="12"/>
      <c r="L936" s="159"/>
      <c r="M936" s="159"/>
      <c r="N936" s="159"/>
      <c r="O936" s="185" t="str">
        <f t="shared" si="46"/>
        <v>-</v>
      </c>
      <c r="P936" s="215" t="str">
        <f t="shared" si="47"/>
        <v>-</v>
      </c>
      <c r="Q936" s="215" cm="1">
        <f t="array" ref="Q936">IF(P936="-",0,P936/(1+'General inputs'!$H$32)^IFERROR(INDEX('MP Calculations'!$C$40:$C$130,MATCH(F936,'MP Calculations'!$D$40:$D$130,0),0),-1))</f>
        <v>0</v>
      </c>
    </row>
    <row r="937" spans="3:17" x14ac:dyDescent="0.2">
      <c r="C937" s="159"/>
      <c r="D937" s="165"/>
      <c r="E937" s="161"/>
      <c r="F937" s="172" t="str">
        <f t="shared" si="45"/>
        <v>-</v>
      </c>
      <c r="G937" s="68"/>
      <c r="H937" s="167"/>
      <c r="I937" s="173"/>
      <c r="J937" s="168" t="str">
        <f>IFERROR(MIN('MP Calculations'!$E$30/I937,1),"-")</f>
        <v>-</v>
      </c>
      <c r="K937" s="12"/>
      <c r="L937" s="159"/>
      <c r="M937" s="159"/>
      <c r="N937" s="159"/>
      <c r="O937" s="185" t="str">
        <f t="shared" si="46"/>
        <v>-</v>
      </c>
      <c r="P937" s="215" t="str">
        <f t="shared" si="47"/>
        <v>-</v>
      </c>
      <c r="Q937" s="215" cm="1">
        <f t="array" ref="Q937">IF(P937="-",0,P937/(1+'General inputs'!$H$32)^IFERROR(INDEX('MP Calculations'!$C$40:$C$130,MATCH(F937,'MP Calculations'!$D$40:$D$130,0),0),-1))</f>
        <v>0</v>
      </c>
    </row>
    <row r="938" spans="3:17" x14ac:dyDescent="0.2">
      <c r="C938" s="159"/>
      <c r="D938" s="165"/>
      <c r="E938" s="161"/>
      <c r="F938" s="172" t="str">
        <f t="shared" si="45"/>
        <v>-</v>
      </c>
      <c r="G938" s="68"/>
      <c r="H938" s="167"/>
      <c r="I938" s="173"/>
      <c r="J938" s="168" t="str">
        <f>IFERROR(MIN('MP Calculations'!$E$30/I938,1),"-")</f>
        <v>-</v>
      </c>
      <c r="K938" s="12"/>
      <c r="L938" s="159"/>
      <c r="M938" s="159"/>
      <c r="N938" s="159"/>
      <c r="O938" s="185" t="str">
        <f t="shared" si="46"/>
        <v>-</v>
      </c>
      <c r="P938" s="215" t="str">
        <f t="shared" si="47"/>
        <v>-</v>
      </c>
      <c r="Q938" s="215" cm="1">
        <f t="array" ref="Q938">IF(P938="-",0,P938/(1+'General inputs'!$H$32)^IFERROR(INDEX('MP Calculations'!$C$40:$C$130,MATCH(F938,'MP Calculations'!$D$40:$D$130,0),0),-1))</f>
        <v>0</v>
      </c>
    </row>
    <row r="939" spans="3:17" x14ac:dyDescent="0.2">
      <c r="C939" s="159"/>
      <c r="D939" s="165"/>
      <c r="E939" s="161"/>
      <c r="F939" s="172" t="str">
        <f t="shared" si="45"/>
        <v>-</v>
      </c>
      <c r="G939" s="68"/>
      <c r="H939" s="167"/>
      <c r="I939" s="173"/>
      <c r="J939" s="168" t="str">
        <f>IFERROR(MIN('MP Calculations'!$E$30/I939,1),"-")</f>
        <v>-</v>
      </c>
      <c r="K939" s="12"/>
      <c r="L939" s="159"/>
      <c r="M939" s="159"/>
      <c r="N939" s="159"/>
      <c r="O939" s="185" t="str">
        <f t="shared" si="46"/>
        <v>-</v>
      </c>
      <c r="P939" s="215" t="str">
        <f t="shared" si="47"/>
        <v>-</v>
      </c>
      <c r="Q939" s="215" cm="1">
        <f t="array" ref="Q939">IF(P939="-",0,P939/(1+'General inputs'!$H$32)^IFERROR(INDEX('MP Calculations'!$C$40:$C$130,MATCH(F939,'MP Calculations'!$D$40:$D$130,0),0),-1))</f>
        <v>0</v>
      </c>
    </row>
    <row r="940" spans="3:17" x14ac:dyDescent="0.2">
      <c r="C940" s="159"/>
      <c r="D940" s="165"/>
      <c r="E940" s="161"/>
      <c r="F940" s="172" t="str">
        <f t="shared" si="45"/>
        <v>-</v>
      </c>
      <c r="G940" s="68"/>
      <c r="H940" s="167"/>
      <c r="I940" s="173"/>
      <c r="J940" s="168" t="str">
        <f>IFERROR(MIN('MP Calculations'!$E$30/I940,1),"-")</f>
        <v>-</v>
      </c>
      <c r="K940" s="12"/>
      <c r="L940" s="159"/>
      <c r="M940" s="159"/>
      <c r="N940" s="159"/>
      <c r="O940" s="185" t="str">
        <f t="shared" si="46"/>
        <v>-</v>
      </c>
      <c r="P940" s="215" t="str">
        <f t="shared" si="47"/>
        <v>-</v>
      </c>
      <c r="Q940" s="215" cm="1">
        <f t="array" ref="Q940">IF(P940="-",0,P940/(1+'General inputs'!$H$32)^IFERROR(INDEX('MP Calculations'!$C$40:$C$130,MATCH(F940,'MP Calculations'!$D$40:$D$130,0),0),-1))</f>
        <v>0</v>
      </c>
    </row>
    <row r="941" spans="3:17" x14ac:dyDescent="0.2">
      <c r="C941" s="159"/>
      <c r="D941" s="165"/>
      <c r="E941" s="161"/>
      <c r="F941" s="172" t="str">
        <f t="shared" si="45"/>
        <v>-</v>
      </c>
      <c r="G941" s="68"/>
      <c r="H941" s="167"/>
      <c r="I941" s="173"/>
      <c r="J941" s="168" t="str">
        <f>IFERROR(MIN('MP Calculations'!$E$30/I941,1),"-")</f>
        <v>-</v>
      </c>
      <c r="K941" s="12"/>
      <c r="L941" s="159"/>
      <c r="M941" s="159"/>
      <c r="N941" s="159"/>
      <c r="O941" s="185" t="str">
        <f t="shared" si="46"/>
        <v>-</v>
      </c>
      <c r="P941" s="215" t="str">
        <f t="shared" si="47"/>
        <v>-</v>
      </c>
      <c r="Q941" s="215" cm="1">
        <f t="array" ref="Q941">IF(P941="-",0,P941/(1+'General inputs'!$H$32)^IFERROR(INDEX('MP Calculations'!$C$40:$C$130,MATCH(F941,'MP Calculations'!$D$40:$D$130,0),0),-1))</f>
        <v>0</v>
      </c>
    </row>
    <row r="942" spans="3:17" x14ac:dyDescent="0.2">
      <c r="C942" s="159"/>
      <c r="D942" s="165"/>
      <c r="E942" s="161"/>
      <c r="F942" s="172" t="str">
        <f t="shared" si="45"/>
        <v>-</v>
      </c>
      <c r="G942" s="68"/>
      <c r="H942" s="167"/>
      <c r="I942" s="173"/>
      <c r="J942" s="168" t="str">
        <f>IFERROR(MIN('MP Calculations'!$E$30/I942,1),"-")</f>
        <v>-</v>
      </c>
      <c r="K942" s="12"/>
      <c r="L942" s="159"/>
      <c r="M942" s="159"/>
      <c r="N942" s="159"/>
      <c r="O942" s="185" t="str">
        <f t="shared" si="46"/>
        <v>-</v>
      </c>
      <c r="P942" s="215" t="str">
        <f t="shared" si="47"/>
        <v>-</v>
      </c>
      <c r="Q942" s="215" cm="1">
        <f t="array" ref="Q942">IF(P942="-",0,P942/(1+'General inputs'!$H$32)^IFERROR(INDEX('MP Calculations'!$C$40:$C$130,MATCH(F942,'MP Calculations'!$D$40:$D$130,0),0),-1))</f>
        <v>0</v>
      </c>
    </row>
    <row r="943" spans="3:17" x14ac:dyDescent="0.2">
      <c r="C943" s="159"/>
      <c r="D943" s="165"/>
      <c r="E943" s="161"/>
      <c r="F943" s="172" t="str">
        <f t="shared" si="45"/>
        <v>-</v>
      </c>
      <c r="G943" s="68"/>
      <c r="H943" s="167"/>
      <c r="I943" s="173"/>
      <c r="J943" s="168" t="str">
        <f>IFERROR(MIN('MP Calculations'!$E$30/I943,1),"-")</f>
        <v>-</v>
      </c>
      <c r="K943" s="12"/>
      <c r="L943" s="159"/>
      <c r="M943" s="159"/>
      <c r="N943" s="159"/>
      <c r="O943" s="185" t="str">
        <f t="shared" si="46"/>
        <v>-</v>
      </c>
      <c r="P943" s="215" t="str">
        <f t="shared" si="47"/>
        <v>-</v>
      </c>
      <c r="Q943" s="215" cm="1">
        <f t="array" ref="Q943">IF(P943="-",0,P943/(1+'General inputs'!$H$32)^IFERROR(INDEX('MP Calculations'!$C$40:$C$130,MATCH(F943,'MP Calculations'!$D$40:$D$130,0),0),-1))</f>
        <v>0</v>
      </c>
    </row>
    <row r="944" spans="3:17" x14ac:dyDescent="0.2">
      <c r="C944" s="159"/>
      <c r="D944" s="165"/>
      <c r="E944" s="161"/>
      <c r="F944" s="172" t="str">
        <f t="shared" si="45"/>
        <v>-</v>
      </c>
      <c r="G944" s="68"/>
      <c r="H944" s="167"/>
      <c r="I944" s="173"/>
      <c r="J944" s="168" t="str">
        <f>IFERROR(MIN('MP Calculations'!$E$30/I944,1),"-")</f>
        <v>-</v>
      </c>
      <c r="K944" s="12"/>
      <c r="L944" s="159"/>
      <c r="M944" s="159"/>
      <c r="N944" s="159"/>
      <c r="O944" s="185" t="str">
        <f t="shared" si="46"/>
        <v>-</v>
      </c>
      <c r="P944" s="215" t="str">
        <f t="shared" si="47"/>
        <v>-</v>
      </c>
      <c r="Q944" s="215" cm="1">
        <f t="array" ref="Q944">IF(P944="-",0,P944/(1+'General inputs'!$H$32)^IFERROR(INDEX('MP Calculations'!$C$40:$C$130,MATCH(F944,'MP Calculations'!$D$40:$D$130,0),0),-1))</f>
        <v>0</v>
      </c>
    </row>
    <row r="945" spans="3:17" x14ac:dyDescent="0.2">
      <c r="C945" s="159"/>
      <c r="D945" s="165"/>
      <c r="E945" s="161"/>
      <c r="F945" s="172" t="str">
        <f t="shared" si="45"/>
        <v>-</v>
      </c>
      <c r="G945" s="68"/>
      <c r="H945" s="167"/>
      <c r="I945" s="173"/>
      <c r="J945" s="168" t="str">
        <f>IFERROR(MIN('MP Calculations'!$E$30/I945,1),"-")</f>
        <v>-</v>
      </c>
      <c r="K945" s="12"/>
      <c r="L945" s="159"/>
      <c r="M945" s="159"/>
      <c r="N945" s="159"/>
      <c r="O945" s="185" t="str">
        <f t="shared" si="46"/>
        <v>-</v>
      </c>
      <c r="P945" s="215" t="str">
        <f t="shared" si="47"/>
        <v>-</v>
      </c>
      <c r="Q945" s="215" cm="1">
        <f t="array" ref="Q945">IF(P945="-",0,P945/(1+'General inputs'!$H$32)^IFERROR(INDEX('MP Calculations'!$C$40:$C$130,MATCH(F945,'MP Calculations'!$D$40:$D$130,0),0),-1))</f>
        <v>0</v>
      </c>
    </row>
    <row r="946" spans="3:17" x14ac:dyDescent="0.2">
      <c r="C946" s="159"/>
      <c r="D946" s="165"/>
      <c r="E946" s="161"/>
      <c r="F946" s="172" t="str">
        <f t="shared" si="45"/>
        <v>-</v>
      </c>
      <c r="G946" s="68"/>
      <c r="H946" s="167"/>
      <c r="I946" s="173"/>
      <c r="J946" s="168" t="str">
        <f>IFERROR(MIN('MP Calculations'!$E$30/I946,1),"-")</f>
        <v>-</v>
      </c>
      <c r="K946" s="12"/>
      <c r="L946" s="159"/>
      <c r="M946" s="159"/>
      <c r="N946" s="159"/>
      <c r="O946" s="185" t="str">
        <f t="shared" si="46"/>
        <v>-</v>
      </c>
      <c r="P946" s="215" t="str">
        <f t="shared" si="47"/>
        <v>-</v>
      </c>
      <c r="Q946" s="215" cm="1">
        <f t="array" ref="Q946">IF(P946="-",0,P946/(1+'General inputs'!$H$32)^IFERROR(INDEX('MP Calculations'!$C$40:$C$130,MATCH(F946,'MP Calculations'!$D$40:$D$130,0),0),-1))</f>
        <v>0</v>
      </c>
    </row>
    <row r="947" spans="3:17" x14ac:dyDescent="0.2">
      <c r="C947" s="159"/>
      <c r="D947" s="165"/>
      <c r="E947" s="161"/>
      <c r="F947" s="172" t="str">
        <f t="shared" si="45"/>
        <v>-</v>
      </c>
      <c r="G947" s="68"/>
      <c r="H947" s="167"/>
      <c r="I947" s="173"/>
      <c r="J947" s="168" t="str">
        <f>IFERROR(MIN('MP Calculations'!$E$30/I947,1),"-")</f>
        <v>-</v>
      </c>
      <c r="K947" s="12"/>
      <c r="L947" s="159"/>
      <c r="M947" s="159"/>
      <c r="N947" s="159"/>
      <c r="O947" s="185" t="str">
        <f t="shared" si="46"/>
        <v>-</v>
      </c>
      <c r="P947" s="215" t="str">
        <f t="shared" si="47"/>
        <v>-</v>
      </c>
      <c r="Q947" s="215" cm="1">
        <f t="array" ref="Q947">IF(P947="-",0,P947/(1+'General inputs'!$H$32)^IFERROR(INDEX('MP Calculations'!$C$40:$C$130,MATCH(F947,'MP Calculations'!$D$40:$D$130,0),0),-1))</f>
        <v>0</v>
      </c>
    </row>
    <row r="948" spans="3:17" x14ac:dyDescent="0.2">
      <c r="C948" s="159"/>
      <c r="D948" s="165"/>
      <c r="E948" s="161"/>
      <c r="F948" s="172" t="str">
        <f t="shared" si="45"/>
        <v>-</v>
      </c>
      <c r="G948" s="68"/>
      <c r="H948" s="167"/>
      <c r="I948" s="173"/>
      <c r="J948" s="168" t="str">
        <f>IFERROR(MIN('MP Calculations'!$E$30/I948,1),"-")</f>
        <v>-</v>
      </c>
      <c r="K948" s="12"/>
      <c r="L948" s="159"/>
      <c r="M948" s="159"/>
      <c r="N948" s="159"/>
      <c r="O948" s="185" t="str">
        <f t="shared" si="46"/>
        <v>-</v>
      </c>
      <c r="P948" s="215" t="str">
        <f t="shared" si="47"/>
        <v>-</v>
      </c>
      <c r="Q948" s="215" cm="1">
        <f t="array" ref="Q948">IF(P948="-",0,P948/(1+'General inputs'!$H$32)^IFERROR(INDEX('MP Calculations'!$C$40:$C$130,MATCH(F948,'MP Calculations'!$D$40:$D$130,0),0),-1))</f>
        <v>0</v>
      </c>
    </row>
    <row r="949" spans="3:17" x14ac:dyDescent="0.2">
      <c r="C949" s="159"/>
      <c r="D949" s="165"/>
      <c r="E949" s="161"/>
      <c r="F949" s="172" t="str">
        <f t="shared" si="45"/>
        <v>-</v>
      </c>
      <c r="G949" s="68"/>
      <c r="H949" s="167"/>
      <c r="I949" s="173"/>
      <c r="J949" s="168" t="str">
        <f>IFERROR(MIN('MP Calculations'!$E$30/I949,1),"-")</f>
        <v>-</v>
      </c>
      <c r="K949" s="12"/>
      <c r="L949" s="159"/>
      <c r="M949" s="159"/>
      <c r="N949" s="159"/>
      <c r="O949" s="185" t="str">
        <f t="shared" si="46"/>
        <v>-</v>
      </c>
      <c r="P949" s="215" t="str">
        <f t="shared" si="47"/>
        <v>-</v>
      </c>
      <c r="Q949" s="215" cm="1">
        <f t="array" ref="Q949">IF(P949="-",0,P949/(1+'General inputs'!$H$32)^IFERROR(INDEX('MP Calculations'!$C$40:$C$130,MATCH(F949,'MP Calculations'!$D$40:$D$130,0),0),-1))</f>
        <v>0</v>
      </c>
    </row>
    <row r="950" spans="3:17" x14ac:dyDescent="0.2">
      <c r="C950" s="159"/>
      <c r="D950" s="165"/>
      <c r="E950" s="161"/>
      <c r="F950" s="172" t="str">
        <f t="shared" si="45"/>
        <v>-</v>
      </c>
      <c r="G950" s="68"/>
      <c r="H950" s="167"/>
      <c r="I950" s="173"/>
      <c r="J950" s="168" t="str">
        <f>IFERROR(MIN('MP Calculations'!$E$30/I950,1),"-")</f>
        <v>-</v>
      </c>
      <c r="K950" s="12"/>
      <c r="L950" s="159"/>
      <c r="M950" s="159"/>
      <c r="N950" s="159"/>
      <c r="O950" s="185" t="str">
        <f t="shared" si="46"/>
        <v>-</v>
      </c>
      <c r="P950" s="215" t="str">
        <f t="shared" si="47"/>
        <v>-</v>
      </c>
      <c r="Q950" s="215" cm="1">
        <f t="array" ref="Q950">IF(P950="-",0,P950/(1+'General inputs'!$H$32)^IFERROR(INDEX('MP Calculations'!$C$40:$C$130,MATCH(F950,'MP Calculations'!$D$40:$D$130,0),0),-1))</f>
        <v>0</v>
      </c>
    </row>
    <row r="951" spans="3:17" x14ac:dyDescent="0.2">
      <c r="C951" s="159"/>
      <c r="D951" s="165"/>
      <c r="E951" s="161"/>
      <c r="F951" s="172" t="str">
        <f t="shared" si="45"/>
        <v>-</v>
      </c>
      <c r="G951" s="68"/>
      <c r="H951" s="167"/>
      <c r="I951" s="173"/>
      <c r="J951" s="168" t="str">
        <f>IFERROR(MIN('MP Calculations'!$E$30/I951,1),"-")</f>
        <v>-</v>
      </c>
      <c r="K951" s="12"/>
      <c r="L951" s="159"/>
      <c r="M951" s="159"/>
      <c r="N951" s="159"/>
      <c r="O951" s="185" t="str">
        <f t="shared" si="46"/>
        <v>-</v>
      </c>
      <c r="P951" s="215" t="str">
        <f t="shared" si="47"/>
        <v>-</v>
      </c>
      <c r="Q951" s="215" cm="1">
        <f t="array" ref="Q951">IF(P951="-",0,P951/(1+'General inputs'!$H$32)^IFERROR(INDEX('MP Calculations'!$C$40:$C$130,MATCH(F951,'MP Calculations'!$D$40:$D$130,0),0),-1))</f>
        <v>0</v>
      </c>
    </row>
    <row r="952" spans="3:17" x14ac:dyDescent="0.2">
      <c r="C952" s="159"/>
      <c r="D952" s="165"/>
      <c r="E952" s="161"/>
      <c r="F952" s="172" t="str">
        <f t="shared" si="45"/>
        <v>-</v>
      </c>
      <c r="G952" s="68"/>
      <c r="H952" s="167"/>
      <c r="I952" s="173"/>
      <c r="J952" s="168" t="str">
        <f>IFERROR(MIN('MP Calculations'!$E$30/I952,1),"-")</f>
        <v>-</v>
      </c>
      <c r="K952" s="12"/>
      <c r="L952" s="159"/>
      <c r="M952" s="159"/>
      <c r="N952" s="159"/>
      <c r="O952" s="185" t="str">
        <f t="shared" si="46"/>
        <v>-</v>
      </c>
      <c r="P952" s="215" t="str">
        <f t="shared" si="47"/>
        <v>-</v>
      </c>
      <c r="Q952" s="215" cm="1">
        <f t="array" ref="Q952">IF(P952="-",0,P952/(1+'General inputs'!$H$32)^IFERROR(INDEX('MP Calculations'!$C$40:$C$130,MATCH(F952,'MP Calculations'!$D$40:$D$130,0),0),-1))</f>
        <v>0</v>
      </c>
    </row>
    <row r="953" spans="3:17" x14ac:dyDescent="0.2">
      <c r="C953" s="159"/>
      <c r="D953" s="165"/>
      <c r="E953" s="161"/>
      <c r="F953" s="172" t="str">
        <f t="shared" si="45"/>
        <v>-</v>
      </c>
      <c r="G953" s="68"/>
      <c r="H953" s="167"/>
      <c r="I953" s="173"/>
      <c r="J953" s="168" t="str">
        <f>IFERROR(MIN('MP Calculations'!$E$30/I953,1),"-")</f>
        <v>-</v>
      </c>
      <c r="K953" s="12"/>
      <c r="L953" s="159"/>
      <c r="M953" s="159"/>
      <c r="N953" s="159"/>
      <c r="O953" s="185" t="str">
        <f t="shared" si="46"/>
        <v>-</v>
      </c>
      <c r="P953" s="215" t="str">
        <f t="shared" si="47"/>
        <v>-</v>
      </c>
      <c r="Q953" s="215" cm="1">
        <f t="array" ref="Q953">IF(P953="-",0,P953/(1+'General inputs'!$H$32)^IFERROR(INDEX('MP Calculations'!$C$40:$C$130,MATCH(F953,'MP Calculations'!$D$40:$D$130,0),0),-1))</f>
        <v>0</v>
      </c>
    </row>
    <row r="954" spans="3:17" x14ac:dyDescent="0.2">
      <c r="C954" s="159"/>
      <c r="D954" s="165"/>
      <c r="E954" s="161"/>
      <c r="F954" s="172" t="str">
        <f t="shared" si="45"/>
        <v>-</v>
      </c>
      <c r="G954" s="68"/>
      <c r="H954" s="167"/>
      <c r="I954" s="173"/>
      <c r="J954" s="168" t="str">
        <f>IFERROR(MIN('MP Calculations'!$E$30/I954,1),"-")</f>
        <v>-</v>
      </c>
      <c r="K954" s="12"/>
      <c r="L954" s="159"/>
      <c r="M954" s="159"/>
      <c r="N954" s="159"/>
      <c r="O954" s="185" t="str">
        <f t="shared" si="46"/>
        <v>-</v>
      </c>
      <c r="P954" s="215" t="str">
        <f t="shared" si="47"/>
        <v>-</v>
      </c>
      <c r="Q954" s="215" cm="1">
        <f t="array" ref="Q954">IF(P954="-",0,P954/(1+'General inputs'!$H$32)^IFERROR(INDEX('MP Calculations'!$C$40:$C$130,MATCH(F954,'MP Calculations'!$D$40:$D$130,0),0),-1))</f>
        <v>0</v>
      </c>
    </row>
    <row r="955" spans="3:17" x14ac:dyDescent="0.2">
      <c r="C955" s="159"/>
      <c r="D955" s="165"/>
      <c r="E955" s="161"/>
      <c r="F955" s="172" t="str">
        <f t="shared" si="45"/>
        <v>-</v>
      </c>
      <c r="G955" s="68"/>
      <c r="H955" s="167"/>
      <c r="I955" s="173"/>
      <c r="J955" s="168" t="str">
        <f>IFERROR(MIN('MP Calculations'!$E$30/I955,1),"-")</f>
        <v>-</v>
      </c>
      <c r="K955" s="12"/>
      <c r="L955" s="159"/>
      <c r="M955" s="159"/>
      <c r="N955" s="159"/>
      <c r="O955" s="185" t="str">
        <f t="shared" si="46"/>
        <v>-</v>
      </c>
      <c r="P955" s="215" t="str">
        <f t="shared" si="47"/>
        <v>-</v>
      </c>
      <c r="Q955" s="215" cm="1">
        <f t="array" ref="Q955">IF(P955="-",0,P955/(1+'General inputs'!$H$32)^IFERROR(INDEX('MP Calculations'!$C$40:$C$130,MATCH(F955,'MP Calculations'!$D$40:$D$130,0),0),-1))</f>
        <v>0</v>
      </c>
    </row>
    <row r="956" spans="3:17" x14ac:dyDescent="0.2">
      <c r="C956" s="159"/>
      <c r="D956" s="165"/>
      <c r="E956" s="161"/>
      <c r="F956" s="172" t="str">
        <f t="shared" si="45"/>
        <v>-</v>
      </c>
      <c r="G956" s="68"/>
      <c r="H956" s="167"/>
      <c r="I956" s="173"/>
      <c r="J956" s="168" t="str">
        <f>IFERROR(MIN('MP Calculations'!$E$30/I956,1),"-")</f>
        <v>-</v>
      </c>
      <c r="K956" s="12"/>
      <c r="L956" s="159"/>
      <c r="M956" s="159"/>
      <c r="N956" s="159"/>
      <c r="O956" s="185" t="str">
        <f t="shared" si="46"/>
        <v>-</v>
      </c>
      <c r="P956" s="215" t="str">
        <f t="shared" si="47"/>
        <v>-</v>
      </c>
      <c r="Q956" s="215" cm="1">
        <f t="array" ref="Q956">IF(P956="-",0,P956/(1+'General inputs'!$H$32)^IFERROR(INDEX('MP Calculations'!$C$40:$C$130,MATCH(F956,'MP Calculations'!$D$40:$D$130,0),0),-1))</f>
        <v>0</v>
      </c>
    </row>
    <row r="957" spans="3:17" x14ac:dyDescent="0.2">
      <c r="C957" s="159"/>
      <c r="D957" s="165"/>
      <c r="E957" s="161"/>
      <c r="F957" s="172" t="str">
        <f t="shared" si="45"/>
        <v>-</v>
      </c>
      <c r="G957" s="68"/>
      <c r="H957" s="167"/>
      <c r="I957" s="173"/>
      <c r="J957" s="168" t="str">
        <f>IFERROR(MIN('MP Calculations'!$E$30/I957,1),"-")</f>
        <v>-</v>
      </c>
      <c r="K957" s="12"/>
      <c r="L957" s="159"/>
      <c r="M957" s="159"/>
      <c r="N957" s="159"/>
      <c r="O957" s="185" t="str">
        <f t="shared" si="46"/>
        <v>-</v>
      </c>
      <c r="P957" s="215" t="str">
        <f t="shared" si="47"/>
        <v>-</v>
      </c>
      <c r="Q957" s="215" cm="1">
        <f t="array" ref="Q957">IF(P957="-",0,P957/(1+'General inputs'!$H$32)^IFERROR(INDEX('MP Calculations'!$C$40:$C$130,MATCH(F957,'MP Calculations'!$D$40:$D$130,0),0),-1))</f>
        <v>0</v>
      </c>
    </row>
    <row r="958" spans="3:17" x14ac:dyDescent="0.2">
      <c r="C958" s="159"/>
      <c r="D958" s="165"/>
      <c r="E958" s="161"/>
      <c r="F958" s="172" t="str">
        <f t="shared" si="45"/>
        <v>-</v>
      </c>
      <c r="G958" s="68"/>
      <c r="H958" s="167"/>
      <c r="I958" s="173"/>
      <c r="J958" s="168" t="str">
        <f>IFERROR(MIN('MP Calculations'!$E$30/I958,1),"-")</f>
        <v>-</v>
      </c>
      <c r="K958" s="12"/>
      <c r="L958" s="159"/>
      <c r="M958" s="159"/>
      <c r="N958" s="159"/>
      <c r="O958" s="185" t="str">
        <f t="shared" si="46"/>
        <v>-</v>
      </c>
      <c r="P958" s="215" t="str">
        <f t="shared" si="47"/>
        <v>-</v>
      </c>
      <c r="Q958" s="215" cm="1">
        <f t="array" ref="Q958">IF(P958="-",0,P958/(1+'General inputs'!$H$32)^IFERROR(INDEX('MP Calculations'!$C$40:$C$130,MATCH(F958,'MP Calculations'!$D$40:$D$130,0),0),-1))</f>
        <v>0</v>
      </c>
    </row>
    <row r="959" spans="3:17" x14ac:dyDescent="0.2">
      <c r="C959" s="159"/>
      <c r="D959" s="165"/>
      <c r="E959" s="161"/>
      <c r="F959" s="172" t="str">
        <f t="shared" si="45"/>
        <v>-</v>
      </c>
      <c r="G959" s="68"/>
      <c r="H959" s="167"/>
      <c r="I959" s="173"/>
      <c r="J959" s="168" t="str">
        <f>IFERROR(MIN('MP Calculations'!$E$30/I959,1),"-")</f>
        <v>-</v>
      </c>
      <c r="K959" s="12"/>
      <c r="L959" s="159"/>
      <c r="M959" s="159"/>
      <c r="N959" s="159"/>
      <c r="O959" s="185" t="str">
        <f t="shared" si="46"/>
        <v>-</v>
      </c>
      <c r="P959" s="215" t="str">
        <f t="shared" si="47"/>
        <v>-</v>
      </c>
      <c r="Q959" s="215" cm="1">
        <f t="array" ref="Q959">IF(P959="-",0,P959/(1+'General inputs'!$H$32)^IFERROR(INDEX('MP Calculations'!$C$40:$C$130,MATCH(F959,'MP Calculations'!$D$40:$D$130,0),0),-1))</f>
        <v>0</v>
      </c>
    </row>
    <row r="960" spans="3:17" x14ac:dyDescent="0.2">
      <c r="C960" s="159"/>
      <c r="D960" s="165"/>
      <c r="E960" s="161"/>
      <c r="F960" s="172" t="str">
        <f t="shared" si="45"/>
        <v>-</v>
      </c>
      <c r="G960" s="68"/>
      <c r="H960" s="167"/>
      <c r="I960" s="173"/>
      <c r="J960" s="168" t="str">
        <f>IFERROR(MIN('MP Calculations'!$E$30/I960,1),"-")</f>
        <v>-</v>
      </c>
      <c r="K960" s="12"/>
      <c r="L960" s="159"/>
      <c r="M960" s="159"/>
      <c r="N960" s="159"/>
      <c r="O960" s="185" t="str">
        <f t="shared" si="46"/>
        <v>-</v>
      </c>
      <c r="P960" s="215" t="str">
        <f t="shared" si="47"/>
        <v>-</v>
      </c>
      <c r="Q960" s="215" cm="1">
        <f t="array" ref="Q960">IF(P960="-",0,P960/(1+'General inputs'!$H$32)^IFERROR(INDEX('MP Calculations'!$C$40:$C$130,MATCH(F960,'MP Calculations'!$D$40:$D$130,0),0),-1))</f>
        <v>0</v>
      </c>
    </row>
    <row r="961" spans="3:17" x14ac:dyDescent="0.2">
      <c r="C961" s="159"/>
      <c r="D961" s="165"/>
      <c r="E961" s="161"/>
      <c r="F961" s="172" t="str">
        <f t="shared" si="45"/>
        <v>-</v>
      </c>
      <c r="G961" s="68"/>
      <c r="H961" s="167"/>
      <c r="I961" s="173"/>
      <c r="J961" s="168" t="str">
        <f>IFERROR(MIN('MP Calculations'!$E$30/I961,1),"-")</f>
        <v>-</v>
      </c>
      <c r="K961" s="12"/>
      <c r="L961" s="159"/>
      <c r="M961" s="159"/>
      <c r="N961" s="159"/>
      <c r="O961" s="185" t="str">
        <f t="shared" si="46"/>
        <v>-</v>
      </c>
      <c r="P961" s="215" t="str">
        <f t="shared" si="47"/>
        <v>-</v>
      </c>
      <c r="Q961" s="215" cm="1">
        <f t="array" ref="Q961">IF(P961="-",0,P961/(1+'General inputs'!$H$32)^IFERROR(INDEX('MP Calculations'!$C$40:$C$130,MATCH(F961,'MP Calculations'!$D$40:$D$130,0),0),-1))</f>
        <v>0</v>
      </c>
    </row>
    <row r="962" spans="3:17" x14ac:dyDescent="0.2">
      <c r="C962" s="159"/>
      <c r="D962" s="165"/>
      <c r="E962" s="161"/>
      <c r="F962" s="172" t="str">
        <f t="shared" si="45"/>
        <v>-</v>
      </c>
      <c r="G962" s="68"/>
      <c r="H962" s="167"/>
      <c r="I962" s="173"/>
      <c r="J962" s="168" t="str">
        <f>IFERROR(MIN('MP Calculations'!$E$30/I962,1),"-")</f>
        <v>-</v>
      </c>
      <c r="K962" s="12"/>
      <c r="L962" s="159"/>
      <c r="M962" s="159"/>
      <c r="N962" s="159"/>
      <c r="O962" s="185" t="str">
        <f t="shared" si="46"/>
        <v>-</v>
      </c>
      <c r="P962" s="215" t="str">
        <f t="shared" si="47"/>
        <v>-</v>
      </c>
      <c r="Q962" s="215" cm="1">
        <f t="array" ref="Q962">IF(P962="-",0,P962/(1+'General inputs'!$H$32)^IFERROR(INDEX('MP Calculations'!$C$40:$C$130,MATCH(F962,'MP Calculations'!$D$40:$D$130,0),0),-1))</f>
        <v>0</v>
      </c>
    </row>
    <row r="963" spans="3:17" x14ac:dyDescent="0.2">
      <c r="C963" s="159"/>
      <c r="D963" s="165"/>
      <c r="E963" s="161"/>
      <c r="F963" s="172" t="str">
        <f t="shared" si="45"/>
        <v>-</v>
      </c>
      <c r="G963" s="68"/>
      <c r="H963" s="167"/>
      <c r="I963" s="173"/>
      <c r="J963" s="168" t="str">
        <f>IFERROR(MIN('MP Calculations'!$E$30/I963,1),"-")</f>
        <v>-</v>
      </c>
      <c r="K963" s="12"/>
      <c r="L963" s="159"/>
      <c r="M963" s="159"/>
      <c r="N963" s="159"/>
      <c r="O963" s="185" t="str">
        <f t="shared" si="46"/>
        <v>-</v>
      </c>
      <c r="P963" s="215" t="str">
        <f t="shared" si="47"/>
        <v>-</v>
      </c>
      <c r="Q963" s="215" cm="1">
        <f t="array" ref="Q963">IF(P963="-",0,P963/(1+'General inputs'!$H$32)^IFERROR(INDEX('MP Calculations'!$C$40:$C$130,MATCH(F963,'MP Calculations'!$D$40:$D$130,0),0),-1))</f>
        <v>0</v>
      </c>
    </row>
    <row r="964" spans="3:17" x14ac:dyDescent="0.2">
      <c r="C964" s="159"/>
      <c r="D964" s="165"/>
      <c r="E964" s="161"/>
      <c r="F964" s="172" t="str">
        <f t="shared" si="45"/>
        <v>-</v>
      </c>
      <c r="G964" s="68"/>
      <c r="H964" s="167"/>
      <c r="I964" s="173"/>
      <c r="J964" s="168" t="str">
        <f>IFERROR(MIN('MP Calculations'!$E$30/I964,1),"-")</f>
        <v>-</v>
      </c>
      <c r="K964" s="12"/>
      <c r="L964" s="159"/>
      <c r="M964" s="159"/>
      <c r="N964" s="159"/>
      <c r="O964" s="185" t="str">
        <f t="shared" si="46"/>
        <v>-</v>
      </c>
      <c r="P964" s="215" t="str">
        <f t="shared" si="47"/>
        <v>-</v>
      </c>
      <c r="Q964" s="215" cm="1">
        <f t="array" ref="Q964">IF(P964="-",0,P964/(1+'General inputs'!$H$32)^IFERROR(INDEX('MP Calculations'!$C$40:$C$130,MATCH(F964,'MP Calculations'!$D$40:$D$130,0),0),-1))</f>
        <v>0</v>
      </c>
    </row>
    <row r="965" spans="3:17" x14ac:dyDescent="0.2">
      <c r="C965" s="159"/>
      <c r="D965" s="165"/>
      <c r="E965" s="161"/>
      <c r="F965" s="172" t="str">
        <f t="shared" si="45"/>
        <v>-</v>
      </c>
      <c r="G965" s="68"/>
      <c r="H965" s="167"/>
      <c r="I965" s="173"/>
      <c r="J965" s="168" t="str">
        <f>IFERROR(MIN('MP Calculations'!$E$30/I965,1),"-")</f>
        <v>-</v>
      </c>
      <c r="K965" s="12"/>
      <c r="L965" s="159"/>
      <c r="M965" s="159"/>
      <c r="N965" s="159"/>
      <c r="O965" s="185" t="str">
        <f t="shared" si="46"/>
        <v>-</v>
      </c>
      <c r="P965" s="215" t="str">
        <f t="shared" si="47"/>
        <v>-</v>
      </c>
      <c r="Q965" s="215" cm="1">
        <f t="array" ref="Q965">IF(P965="-",0,P965/(1+'General inputs'!$H$32)^IFERROR(INDEX('MP Calculations'!$C$40:$C$130,MATCH(F965,'MP Calculations'!$D$40:$D$130,0),0),-1))</f>
        <v>0</v>
      </c>
    </row>
    <row r="966" spans="3:17" x14ac:dyDescent="0.2">
      <c r="C966" s="159"/>
      <c r="D966" s="165"/>
      <c r="E966" s="161"/>
      <c r="F966" s="172" t="str">
        <f t="shared" si="45"/>
        <v>-</v>
      </c>
      <c r="G966" s="68"/>
      <c r="H966" s="167"/>
      <c r="I966" s="173"/>
      <c r="J966" s="168" t="str">
        <f>IFERROR(MIN('MP Calculations'!$E$30/I966,1),"-")</f>
        <v>-</v>
      </c>
      <c r="K966" s="12"/>
      <c r="L966" s="159"/>
      <c r="M966" s="159"/>
      <c r="N966" s="159"/>
      <c r="O966" s="185" t="str">
        <f t="shared" si="46"/>
        <v>-</v>
      </c>
      <c r="P966" s="215" t="str">
        <f t="shared" si="47"/>
        <v>-</v>
      </c>
      <c r="Q966" s="215" cm="1">
        <f t="array" ref="Q966">IF(P966="-",0,P966/(1+'General inputs'!$H$32)^IFERROR(INDEX('MP Calculations'!$C$40:$C$130,MATCH(F966,'MP Calculations'!$D$40:$D$130,0),0),-1))</f>
        <v>0</v>
      </c>
    </row>
    <row r="967" spans="3:17" x14ac:dyDescent="0.2">
      <c r="C967" s="159"/>
      <c r="D967" s="165"/>
      <c r="E967" s="161"/>
      <c r="F967" s="172" t="str">
        <f t="shared" si="45"/>
        <v>-</v>
      </c>
      <c r="G967" s="68"/>
      <c r="H967" s="167"/>
      <c r="I967" s="173"/>
      <c r="J967" s="168" t="str">
        <f>IFERROR(MIN('MP Calculations'!$E$30/I967,1),"-")</f>
        <v>-</v>
      </c>
      <c r="K967" s="12"/>
      <c r="L967" s="159"/>
      <c r="M967" s="159"/>
      <c r="N967" s="159"/>
      <c r="O967" s="185" t="str">
        <f t="shared" si="46"/>
        <v>-</v>
      </c>
      <c r="P967" s="215" t="str">
        <f t="shared" si="47"/>
        <v>-</v>
      </c>
      <c r="Q967" s="215" cm="1">
        <f t="array" ref="Q967">IF(P967="-",0,P967/(1+'General inputs'!$H$32)^IFERROR(INDEX('MP Calculations'!$C$40:$C$130,MATCH(F967,'MP Calculations'!$D$40:$D$130,0),0),-1))</f>
        <v>0</v>
      </c>
    </row>
    <row r="968" spans="3:17" x14ac:dyDescent="0.2">
      <c r="C968" s="159"/>
      <c r="D968" s="165"/>
      <c r="E968" s="161"/>
      <c r="F968" s="172" t="str">
        <f t="shared" si="45"/>
        <v>-</v>
      </c>
      <c r="G968" s="68"/>
      <c r="H968" s="167"/>
      <c r="I968" s="173"/>
      <c r="J968" s="168" t="str">
        <f>IFERROR(MIN('MP Calculations'!$E$30/I968,1),"-")</f>
        <v>-</v>
      </c>
      <c r="K968" s="12"/>
      <c r="L968" s="159"/>
      <c r="M968" s="159"/>
      <c r="N968" s="159"/>
      <c r="O968" s="185" t="str">
        <f t="shared" si="46"/>
        <v>-</v>
      </c>
      <c r="P968" s="215" t="str">
        <f t="shared" si="47"/>
        <v>-</v>
      </c>
      <c r="Q968" s="215" cm="1">
        <f t="array" ref="Q968">IF(P968="-",0,P968/(1+'General inputs'!$H$32)^IFERROR(INDEX('MP Calculations'!$C$40:$C$130,MATCH(F968,'MP Calculations'!$D$40:$D$130,0),0),-1))</f>
        <v>0</v>
      </c>
    </row>
    <row r="969" spans="3:17" x14ac:dyDescent="0.2">
      <c r="C969" s="159"/>
      <c r="D969" s="165"/>
      <c r="E969" s="161"/>
      <c r="F969" s="172" t="str">
        <f t="shared" si="45"/>
        <v>-</v>
      </c>
      <c r="G969" s="68"/>
      <c r="H969" s="167"/>
      <c r="I969" s="173"/>
      <c r="J969" s="168" t="str">
        <f>IFERROR(MIN('MP Calculations'!$E$30/I969,1),"-")</f>
        <v>-</v>
      </c>
      <c r="K969" s="12"/>
      <c r="L969" s="159"/>
      <c r="M969" s="159"/>
      <c r="N969" s="159"/>
      <c r="O969" s="185" t="str">
        <f t="shared" si="46"/>
        <v>-</v>
      </c>
      <c r="P969" s="215" t="str">
        <f t="shared" si="47"/>
        <v>-</v>
      </c>
      <c r="Q969" s="215" cm="1">
        <f t="array" ref="Q969">IF(P969="-",0,P969/(1+'General inputs'!$H$32)^IFERROR(INDEX('MP Calculations'!$C$40:$C$130,MATCH(F969,'MP Calculations'!$D$40:$D$130,0),0),-1))</f>
        <v>0</v>
      </c>
    </row>
    <row r="970" spans="3:17" x14ac:dyDescent="0.2">
      <c r="C970" s="159"/>
      <c r="D970" s="165"/>
      <c r="E970" s="161"/>
      <c r="F970" s="172" t="str">
        <f t="shared" si="45"/>
        <v>-</v>
      </c>
      <c r="G970" s="68"/>
      <c r="H970" s="167"/>
      <c r="I970" s="173"/>
      <c r="J970" s="168" t="str">
        <f>IFERROR(MIN('MP Calculations'!$E$30/I970,1),"-")</f>
        <v>-</v>
      </c>
      <c r="K970" s="12"/>
      <c r="L970" s="159"/>
      <c r="M970" s="159"/>
      <c r="N970" s="159"/>
      <c r="O970" s="185" t="str">
        <f t="shared" si="46"/>
        <v>-</v>
      </c>
      <c r="P970" s="215" t="str">
        <f t="shared" si="47"/>
        <v>-</v>
      </c>
      <c r="Q970" s="215" cm="1">
        <f t="array" ref="Q970">IF(P970="-",0,P970/(1+'General inputs'!$H$32)^IFERROR(INDEX('MP Calculations'!$C$40:$C$130,MATCH(F970,'MP Calculations'!$D$40:$D$130,0),0),-1))</f>
        <v>0</v>
      </c>
    </row>
    <row r="971" spans="3:17" x14ac:dyDescent="0.2">
      <c r="C971" s="159"/>
      <c r="D971" s="165"/>
      <c r="E971" s="161"/>
      <c r="F971" s="172" t="str">
        <f t="shared" si="45"/>
        <v>-</v>
      </c>
      <c r="G971" s="68"/>
      <c r="H971" s="167"/>
      <c r="I971" s="173"/>
      <c r="J971" s="168" t="str">
        <f>IFERROR(MIN('MP Calculations'!$E$30/I971,1),"-")</f>
        <v>-</v>
      </c>
      <c r="K971" s="12"/>
      <c r="L971" s="159"/>
      <c r="M971" s="159"/>
      <c r="N971" s="159"/>
      <c r="O971" s="185" t="str">
        <f t="shared" si="46"/>
        <v>-</v>
      </c>
      <c r="P971" s="215" t="str">
        <f t="shared" si="47"/>
        <v>-</v>
      </c>
      <c r="Q971" s="215" cm="1">
        <f t="array" ref="Q971">IF(P971="-",0,P971/(1+'General inputs'!$H$32)^IFERROR(INDEX('MP Calculations'!$C$40:$C$130,MATCH(F971,'MP Calculations'!$D$40:$D$130,0),0),-1))</f>
        <v>0</v>
      </c>
    </row>
    <row r="972" spans="3:17" x14ac:dyDescent="0.2">
      <c r="C972" s="159"/>
      <c r="D972" s="165"/>
      <c r="E972" s="161"/>
      <c r="F972" s="172" t="str">
        <f t="shared" si="45"/>
        <v>-</v>
      </c>
      <c r="G972" s="68"/>
      <c r="H972" s="167"/>
      <c r="I972" s="173"/>
      <c r="J972" s="168" t="str">
        <f>IFERROR(MIN('MP Calculations'!$E$30/I972,1),"-")</f>
        <v>-</v>
      </c>
      <c r="K972" s="12"/>
      <c r="L972" s="159"/>
      <c r="M972" s="159"/>
      <c r="N972" s="159"/>
      <c r="O972" s="185" t="str">
        <f t="shared" si="46"/>
        <v>-</v>
      </c>
      <c r="P972" s="215" t="str">
        <f t="shared" si="47"/>
        <v>-</v>
      </c>
      <c r="Q972" s="215" cm="1">
        <f t="array" ref="Q972">IF(P972="-",0,P972/(1+'General inputs'!$H$32)^IFERROR(INDEX('MP Calculations'!$C$40:$C$130,MATCH(F972,'MP Calculations'!$D$40:$D$130,0),0),-1))</f>
        <v>0</v>
      </c>
    </row>
    <row r="973" spans="3:17" x14ac:dyDescent="0.2">
      <c r="C973" s="159"/>
      <c r="D973" s="165"/>
      <c r="E973" s="161"/>
      <c r="F973" s="172" t="str">
        <f t="shared" si="45"/>
        <v>-</v>
      </c>
      <c r="G973" s="68"/>
      <c r="H973" s="167"/>
      <c r="I973" s="173"/>
      <c r="J973" s="168" t="str">
        <f>IFERROR(MIN('MP Calculations'!$E$30/I973,1),"-")</f>
        <v>-</v>
      </c>
      <c r="K973" s="12"/>
      <c r="L973" s="159"/>
      <c r="M973" s="159"/>
      <c r="N973" s="159"/>
      <c r="O973" s="185" t="str">
        <f t="shared" si="46"/>
        <v>-</v>
      </c>
      <c r="P973" s="215" t="str">
        <f t="shared" si="47"/>
        <v>-</v>
      </c>
      <c r="Q973" s="215" cm="1">
        <f t="array" ref="Q973">IF(P973="-",0,P973/(1+'General inputs'!$H$32)^IFERROR(INDEX('MP Calculations'!$C$40:$C$130,MATCH(F973,'MP Calculations'!$D$40:$D$130,0),0),-1))</f>
        <v>0</v>
      </c>
    </row>
    <row r="974" spans="3:17" x14ac:dyDescent="0.2">
      <c r="C974" s="159"/>
      <c r="D974" s="165"/>
      <c r="E974" s="161"/>
      <c r="F974" s="172" t="str">
        <f t="shared" si="45"/>
        <v>-</v>
      </c>
      <c r="G974" s="68"/>
      <c r="H974" s="167"/>
      <c r="I974" s="173"/>
      <c r="J974" s="168" t="str">
        <f>IFERROR(MIN('MP Calculations'!$E$30/I974,1),"-")</f>
        <v>-</v>
      </c>
      <c r="K974" s="12"/>
      <c r="L974" s="159"/>
      <c r="M974" s="159"/>
      <c r="N974" s="159"/>
      <c r="O974" s="185" t="str">
        <f t="shared" si="46"/>
        <v>-</v>
      </c>
      <c r="P974" s="215" t="str">
        <f t="shared" si="47"/>
        <v>-</v>
      </c>
      <c r="Q974" s="215" cm="1">
        <f t="array" ref="Q974">IF(P974="-",0,P974/(1+'General inputs'!$H$32)^IFERROR(INDEX('MP Calculations'!$C$40:$C$130,MATCH(F974,'MP Calculations'!$D$40:$D$130,0),0),-1))</f>
        <v>0</v>
      </c>
    </row>
    <row r="975" spans="3:17" x14ac:dyDescent="0.2">
      <c r="C975" s="159"/>
      <c r="D975" s="165"/>
      <c r="E975" s="161"/>
      <c r="F975" s="172" t="str">
        <f t="shared" si="45"/>
        <v>-</v>
      </c>
      <c r="G975" s="68"/>
      <c r="H975" s="167"/>
      <c r="I975" s="173"/>
      <c r="J975" s="168" t="str">
        <f>IFERROR(MIN('MP Calculations'!$E$30/I975,1),"-")</f>
        <v>-</v>
      </c>
      <c r="K975" s="12"/>
      <c r="L975" s="159"/>
      <c r="M975" s="159"/>
      <c r="N975" s="159"/>
      <c r="O975" s="185" t="str">
        <f t="shared" si="46"/>
        <v>-</v>
      </c>
      <c r="P975" s="215" t="str">
        <f t="shared" si="47"/>
        <v>-</v>
      </c>
      <c r="Q975" s="215" cm="1">
        <f t="array" ref="Q975">IF(P975="-",0,P975/(1+'General inputs'!$H$32)^IFERROR(INDEX('MP Calculations'!$C$40:$C$130,MATCH(F975,'MP Calculations'!$D$40:$D$130,0),0),-1))</f>
        <v>0</v>
      </c>
    </row>
    <row r="976" spans="3:17" x14ac:dyDescent="0.2">
      <c r="C976" s="159"/>
      <c r="D976" s="165"/>
      <c r="E976" s="161"/>
      <c r="F976" s="172" t="str">
        <f t="shared" si="45"/>
        <v>-</v>
      </c>
      <c r="G976" s="68"/>
      <c r="H976" s="167"/>
      <c r="I976" s="173"/>
      <c r="J976" s="168" t="str">
        <f>IFERROR(MIN('MP Calculations'!$E$30/I976,1),"-")</f>
        <v>-</v>
      </c>
      <c r="K976" s="12"/>
      <c r="L976" s="159"/>
      <c r="M976" s="159"/>
      <c r="N976" s="159"/>
      <c r="O976" s="185" t="str">
        <f t="shared" si="46"/>
        <v>-</v>
      </c>
      <c r="P976" s="215" t="str">
        <f t="shared" si="47"/>
        <v>-</v>
      </c>
      <c r="Q976" s="215" cm="1">
        <f t="array" ref="Q976">IF(P976="-",0,P976/(1+'General inputs'!$H$32)^IFERROR(INDEX('MP Calculations'!$C$40:$C$130,MATCH(F976,'MP Calculations'!$D$40:$D$130,0),0),-1))</f>
        <v>0</v>
      </c>
    </row>
    <row r="977" spans="3:17" x14ac:dyDescent="0.2">
      <c r="C977" s="159"/>
      <c r="D977" s="165"/>
      <c r="E977" s="161"/>
      <c r="F977" s="172" t="str">
        <f t="shared" si="45"/>
        <v>-</v>
      </c>
      <c r="G977" s="68"/>
      <c r="H977" s="167"/>
      <c r="I977" s="173"/>
      <c r="J977" s="168" t="str">
        <f>IFERROR(MIN('MP Calculations'!$E$30/I977,1),"-")</f>
        <v>-</v>
      </c>
      <c r="K977" s="12"/>
      <c r="L977" s="159"/>
      <c r="M977" s="159"/>
      <c r="N977" s="159"/>
      <c r="O977" s="185" t="str">
        <f t="shared" si="46"/>
        <v>-</v>
      </c>
      <c r="P977" s="215" t="str">
        <f t="shared" si="47"/>
        <v>-</v>
      </c>
      <c r="Q977" s="215" cm="1">
        <f t="array" ref="Q977">IF(P977="-",0,P977/(1+'General inputs'!$H$32)^IFERROR(INDEX('MP Calculations'!$C$40:$C$130,MATCH(F977,'MP Calculations'!$D$40:$D$130,0),0),-1))</f>
        <v>0</v>
      </c>
    </row>
    <row r="978" spans="3:17" x14ac:dyDescent="0.2">
      <c r="C978" s="159"/>
      <c r="D978" s="165"/>
      <c r="E978" s="161"/>
      <c r="F978" s="172" t="str">
        <f t="shared" si="45"/>
        <v>-</v>
      </c>
      <c r="G978" s="68"/>
      <c r="H978" s="167"/>
      <c r="I978" s="173"/>
      <c r="J978" s="168" t="str">
        <f>IFERROR(MIN('MP Calculations'!$E$30/I978,1),"-")</f>
        <v>-</v>
      </c>
      <c r="K978" s="12"/>
      <c r="L978" s="159"/>
      <c r="M978" s="159"/>
      <c r="N978" s="159"/>
      <c r="O978" s="185" t="str">
        <f t="shared" si="46"/>
        <v>-</v>
      </c>
      <c r="P978" s="215" t="str">
        <f t="shared" si="47"/>
        <v>-</v>
      </c>
      <c r="Q978" s="215" cm="1">
        <f t="array" ref="Q978">IF(P978="-",0,P978/(1+'General inputs'!$H$32)^IFERROR(INDEX('MP Calculations'!$C$40:$C$130,MATCH(F978,'MP Calculations'!$D$40:$D$130,0),0),-1))</f>
        <v>0</v>
      </c>
    </row>
    <row r="979" spans="3:17" x14ac:dyDescent="0.2">
      <c r="C979" s="159"/>
      <c r="D979" s="165"/>
      <c r="E979" s="161"/>
      <c r="F979" s="172" t="str">
        <f t="shared" si="45"/>
        <v>-</v>
      </c>
      <c r="G979" s="68"/>
      <c r="H979" s="167"/>
      <c r="I979" s="173"/>
      <c r="J979" s="168" t="str">
        <f>IFERROR(MIN('MP Calculations'!$E$30/I979,1),"-")</f>
        <v>-</v>
      </c>
      <c r="K979" s="12"/>
      <c r="L979" s="159"/>
      <c r="M979" s="159"/>
      <c r="N979" s="159"/>
      <c r="O979" s="185" t="str">
        <f t="shared" si="46"/>
        <v>-</v>
      </c>
      <c r="P979" s="215" t="str">
        <f t="shared" si="47"/>
        <v>-</v>
      </c>
      <c r="Q979" s="215" cm="1">
        <f t="array" ref="Q979">IF(P979="-",0,P979/(1+'General inputs'!$H$32)^IFERROR(INDEX('MP Calculations'!$C$40:$C$130,MATCH(F979,'MP Calculations'!$D$40:$D$130,0),0),-1))</f>
        <v>0</v>
      </c>
    </row>
    <row r="980" spans="3:17" x14ac:dyDescent="0.2">
      <c r="C980" s="159"/>
      <c r="D980" s="165"/>
      <c r="E980" s="161"/>
      <c r="F980" s="172" t="str">
        <f t="shared" si="45"/>
        <v>-</v>
      </c>
      <c r="G980" s="68"/>
      <c r="H980" s="167"/>
      <c r="I980" s="173"/>
      <c r="J980" s="168" t="str">
        <f>IFERROR(MIN('MP Calculations'!$E$30/I980,1),"-")</f>
        <v>-</v>
      </c>
      <c r="K980" s="12"/>
      <c r="L980" s="159"/>
      <c r="M980" s="159"/>
      <c r="N980" s="159"/>
      <c r="O980" s="185" t="str">
        <f t="shared" si="46"/>
        <v>-</v>
      </c>
      <c r="P980" s="215" t="str">
        <f t="shared" si="47"/>
        <v>-</v>
      </c>
      <c r="Q980" s="215" cm="1">
        <f t="array" ref="Q980">IF(P980="-",0,P980/(1+'General inputs'!$H$32)^IFERROR(INDEX('MP Calculations'!$C$40:$C$130,MATCH(F980,'MP Calculations'!$D$40:$D$130,0),0),-1))</f>
        <v>0</v>
      </c>
    </row>
    <row r="981" spans="3:17" x14ac:dyDescent="0.2">
      <c r="C981" s="159"/>
      <c r="D981" s="165"/>
      <c r="E981" s="161"/>
      <c r="F981" s="172" t="str">
        <f t="shared" si="45"/>
        <v>-</v>
      </c>
      <c r="G981" s="68"/>
      <c r="H981" s="167"/>
      <c r="I981" s="173"/>
      <c r="J981" s="168" t="str">
        <f>IFERROR(MIN('MP Calculations'!$E$30/I981,1),"-")</f>
        <v>-</v>
      </c>
      <c r="K981" s="12"/>
      <c r="L981" s="159"/>
      <c r="M981" s="159"/>
      <c r="N981" s="159"/>
      <c r="O981" s="185" t="str">
        <f t="shared" si="46"/>
        <v>-</v>
      </c>
      <c r="P981" s="215" t="str">
        <f t="shared" si="47"/>
        <v>-</v>
      </c>
      <c r="Q981" s="215" cm="1">
        <f t="array" ref="Q981">IF(P981="-",0,P981/(1+'General inputs'!$H$32)^IFERROR(INDEX('MP Calculations'!$C$40:$C$130,MATCH(F981,'MP Calculations'!$D$40:$D$130,0),0),-1))</f>
        <v>0</v>
      </c>
    </row>
    <row r="982" spans="3:17" x14ac:dyDescent="0.2">
      <c r="C982" s="159"/>
      <c r="D982" s="165"/>
      <c r="E982" s="161"/>
      <c r="F982" s="172" t="str">
        <f t="shared" ref="F982:F1045" si="48">IF(E982="","-",IF(OR(E982&lt;$E$15,E982&gt;$E$16),"ERROR - date outside of range",IF(MONTH(E982)&gt;=7,YEAR(E982)&amp;"-"&amp;IF(YEAR(E982)=1999,"00",IF(AND(YEAR(E982)&gt;=2000,YEAR(E982)&lt;2009),"0","")&amp;RIGHT(YEAR(E982),2)+1),RIGHT(YEAR(E982),4)-1&amp;"-"&amp;RIGHT(YEAR(E982),2))))</f>
        <v>-</v>
      </c>
      <c r="G982" s="68"/>
      <c r="H982" s="167"/>
      <c r="I982" s="173"/>
      <c r="J982" s="168" t="str">
        <f>IFERROR(MIN('MP Calculations'!$E$30/I982,1),"-")</f>
        <v>-</v>
      </c>
      <c r="K982" s="12"/>
      <c r="L982" s="159"/>
      <c r="M982" s="159"/>
      <c r="N982" s="159"/>
      <c r="O982" s="185" t="str">
        <f t="shared" ref="O982:O1045" si="49">IF(N982="","-",L982*N982)</f>
        <v>-</v>
      </c>
      <c r="P982" s="215" t="str">
        <f t="shared" ref="P982:P1045" si="50">IF(O982="-","-",IF(OR(E982&lt;$E$15,E982&gt;$E$16),0,O982*J982))</f>
        <v>-</v>
      </c>
      <c r="Q982" s="215" cm="1">
        <f t="array" ref="Q982">IF(P982="-",0,P982/(1+'General inputs'!$H$32)^IFERROR(INDEX('MP Calculations'!$C$40:$C$130,MATCH(F982,'MP Calculations'!$D$40:$D$130,0),0),-1))</f>
        <v>0</v>
      </c>
    </row>
    <row r="983" spans="3:17" x14ac:dyDescent="0.2">
      <c r="C983" s="159"/>
      <c r="D983" s="165"/>
      <c r="E983" s="161"/>
      <c r="F983" s="172" t="str">
        <f t="shared" si="48"/>
        <v>-</v>
      </c>
      <c r="G983" s="68"/>
      <c r="H983" s="167"/>
      <c r="I983" s="173"/>
      <c r="J983" s="168" t="str">
        <f>IFERROR(MIN('MP Calculations'!$E$30/I983,1),"-")</f>
        <v>-</v>
      </c>
      <c r="K983" s="12"/>
      <c r="L983" s="159"/>
      <c r="M983" s="159"/>
      <c r="N983" s="159"/>
      <c r="O983" s="185" t="str">
        <f t="shared" si="49"/>
        <v>-</v>
      </c>
      <c r="P983" s="215" t="str">
        <f t="shared" si="50"/>
        <v>-</v>
      </c>
      <c r="Q983" s="215" cm="1">
        <f t="array" ref="Q983">IF(P983="-",0,P983/(1+'General inputs'!$H$32)^IFERROR(INDEX('MP Calculations'!$C$40:$C$130,MATCH(F983,'MP Calculations'!$D$40:$D$130,0),0),-1))</f>
        <v>0</v>
      </c>
    </row>
    <row r="984" spans="3:17" x14ac:dyDescent="0.2">
      <c r="C984" s="159"/>
      <c r="D984" s="165"/>
      <c r="E984" s="161"/>
      <c r="F984" s="172" t="str">
        <f t="shared" si="48"/>
        <v>-</v>
      </c>
      <c r="G984" s="68"/>
      <c r="H984" s="167"/>
      <c r="I984" s="173"/>
      <c r="J984" s="168" t="str">
        <f>IFERROR(MIN('MP Calculations'!$E$30/I984,1),"-")</f>
        <v>-</v>
      </c>
      <c r="K984" s="12"/>
      <c r="L984" s="159"/>
      <c r="M984" s="159"/>
      <c r="N984" s="159"/>
      <c r="O984" s="185" t="str">
        <f t="shared" si="49"/>
        <v>-</v>
      </c>
      <c r="P984" s="215" t="str">
        <f t="shared" si="50"/>
        <v>-</v>
      </c>
      <c r="Q984" s="215" cm="1">
        <f t="array" ref="Q984">IF(P984="-",0,P984/(1+'General inputs'!$H$32)^IFERROR(INDEX('MP Calculations'!$C$40:$C$130,MATCH(F984,'MP Calculations'!$D$40:$D$130,0),0),-1))</f>
        <v>0</v>
      </c>
    </row>
    <row r="985" spans="3:17" x14ac:dyDescent="0.2">
      <c r="C985" s="159"/>
      <c r="D985" s="165"/>
      <c r="E985" s="161"/>
      <c r="F985" s="172" t="str">
        <f t="shared" si="48"/>
        <v>-</v>
      </c>
      <c r="G985" s="68"/>
      <c r="H985" s="167"/>
      <c r="I985" s="173"/>
      <c r="J985" s="168" t="str">
        <f>IFERROR(MIN('MP Calculations'!$E$30/I985,1),"-")</f>
        <v>-</v>
      </c>
      <c r="K985" s="12"/>
      <c r="L985" s="159"/>
      <c r="M985" s="159"/>
      <c r="N985" s="159"/>
      <c r="O985" s="185" t="str">
        <f t="shared" si="49"/>
        <v>-</v>
      </c>
      <c r="P985" s="215" t="str">
        <f t="shared" si="50"/>
        <v>-</v>
      </c>
      <c r="Q985" s="215" cm="1">
        <f t="array" ref="Q985">IF(P985="-",0,P985/(1+'General inputs'!$H$32)^IFERROR(INDEX('MP Calculations'!$C$40:$C$130,MATCH(F985,'MP Calculations'!$D$40:$D$130,0),0),-1))</f>
        <v>0</v>
      </c>
    </row>
    <row r="986" spans="3:17" x14ac:dyDescent="0.2">
      <c r="C986" s="159"/>
      <c r="D986" s="165"/>
      <c r="E986" s="161"/>
      <c r="F986" s="172" t="str">
        <f t="shared" si="48"/>
        <v>-</v>
      </c>
      <c r="G986" s="68"/>
      <c r="H986" s="167"/>
      <c r="I986" s="173"/>
      <c r="J986" s="168" t="str">
        <f>IFERROR(MIN('MP Calculations'!$E$30/I986,1),"-")</f>
        <v>-</v>
      </c>
      <c r="K986" s="12"/>
      <c r="L986" s="159"/>
      <c r="M986" s="159"/>
      <c r="N986" s="159"/>
      <c r="O986" s="185" t="str">
        <f t="shared" si="49"/>
        <v>-</v>
      </c>
      <c r="P986" s="215" t="str">
        <f t="shared" si="50"/>
        <v>-</v>
      </c>
      <c r="Q986" s="215" cm="1">
        <f t="array" ref="Q986">IF(P986="-",0,P986/(1+'General inputs'!$H$32)^IFERROR(INDEX('MP Calculations'!$C$40:$C$130,MATCH(F986,'MP Calculations'!$D$40:$D$130,0),0),-1))</f>
        <v>0</v>
      </c>
    </row>
    <row r="987" spans="3:17" x14ac:dyDescent="0.2">
      <c r="C987" s="159"/>
      <c r="D987" s="165"/>
      <c r="E987" s="161"/>
      <c r="F987" s="172" t="str">
        <f t="shared" si="48"/>
        <v>-</v>
      </c>
      <c r="G987" s="68"/>
      <c r="H987" s="167"/>
      <c r="I987" s="173"/>
      <c r="J987" s="168" t="str">
        <f>IFERROR(MIN('MP Calculations'!$E$30/I987,1),"-")</f>
        <v>-</v>
      </c>
      <c r="K987" s="12"/>
      <c r="L987" s="159"/>
      <c r="M987" s="159"/>
      <c r="N987" s="159"/>
      <c r="O987" s="185" t="str">
        <f t="shared" si="49"/>
        <v>-</v>
      </c>
      <c r="P987" s="215" t="str">
        <f t="shared" si="50"/>
        <v>-</v>
      </c>
      <c r="Q987" s="215" cm="1">
        <f t="array" ref="Q987">IF(P987="-",0,P987/(1+'General inputs'!$H$32)^IFERROR(INDEX('MP Calculations'!$C$40:$C$130,MATCH(F987,'MP Calculations'!$D$40:$D$130,0),0),-1))</f>
        <v>0</v>
      </c>
    </row>
    <row r="988" spans="3:17" x14ac:dyDescent="0.2">
      <c r="C988" s="159"/>
      <c r="D988" s="165"/>
      <c r="E988" s="161"/>
      <c r="F988" s="172" t="str">
        <f t="shared" si="48"/>
        <v>-</v>
      </c>
      <c r="G988" s="68"/>
      <c r="H988" s="167"/>
      <c r="I988" s="173"/>
      <c r="J988" s="168" t="str">
        <f>IFERROR(MIN('MP Calculations'!$E$30/I988,1),"-")</f>
        <v>-</v>
      </c>
      <c r="K988" s="12"/>
      <c r="L988" s="159"/>
      <c r="M988" s="159"/>
      <c r="N988" s="159"/>
      <c r="O988" s="185" t="str">
        <f t="shared" si="49"/>
        <v>-</v>
      </c>
      <c r="P988" s="215" t="str">
        <f t="shared" si="50"/>
        <v>-</v>
      </c>
      <c r="Q988" s="215" cm="1">
        <f t="array" ref="Q988">IF(P988="-",0,P988/(1+'General inputs'!$H$32)^IFERROR(INDEX('MP Calculations'!$C$40:$C$130,MATCH(F988,'MP Calculations'!$D$40:$D$130,0),0),-1))</f>
        <v>0</v>
      </c>
    </row>
    <row r="989" spans="3:17" x14ac:dyDescent="0.2">
      <c r="C989" s="159"/>
      <c r="D989" s="165"/>
      <c r="E989" s="161"/>
      <c r="F989" s="172" t="str">
        <f t="shared" si="48"/>
        <v>-</v>
      </c>
      <c r="G989" s="68"/>
      <c r="H989" s="167"/>
      <c r="I989" s="173"/>
      <c r="J989" s="168" t="str">
        <f>IFERROR(MIN('MP Calculations'!$E$30/I989,1),"-")</f>
        <v>-</v>
      </c>
      <c r="K989" s="12"/>
      <c r="L989" s="159"/>
      <c r="M989" s="159"/>
      <c r="N989" s="159"/>
      <c r="O989" s="185" t="str">
        <f t="shared" si="49"/>
        <v>-</v>
      </c>
      <c r="P989" s="215" t="str">
        <f t="shared" si="50"/>
        <v>-</v>
      </c>
      <c r="Q989" s="215" cm="1">
        <f t="array" ref="Q989">IF(P989="-",0,P989/(1+'General inputs'!$H$32)^IFERROR(INDEX('MP Calculations'!$C$40:$C$130,MATCH(F989,'MP Calculations'!$D$40:$D$130,0),0),-1))</f>
        <v>0</v>
      </c>
    </row>
    <row r="990" spans="3:17" x14ac:dyDescent="0.2">
      <c r="C990" s="159"/>
      <c r="D990" s="165"/>
      <c r="E990" s="161"/>
      <c r="F990" s="172" t="str">
        <f t="shared" si="48"/>
        <v>-</v>
      </c>
      <c r="G990" s="68"/>
      <c r="H990" s="167"/>
      <c r="I990" s="173"/>
      <c r="J990" s="168" t="str">
        <f>IFERROR(MIN('MP Calculations'!$E$30/I990,1),"-")</f>
        <v>-</v>
      </c>
      <c r="K990" s="12"/>
      <c r="L990" s="159"/>
      <c r="M990" s="159"/>
      <c r="N990" s="159"/>
      <c r="O990" s="185" t="str">
        <f t="shared" si="49"/>
        <v>-</v>
      </c>
      <c r="P990" s="215" t="str">
        <f t="shared" si="50"/>
        <v>-</v>
      </c>
      <c r="Q990" s="215" cm="1">
        <f t="array" ref="Q990">IF(P990="-",0,P990/(1+'General inputs'!$H$32)^IFERROR(INDEX('MP Calculations'!$C$40:$C$130,MATCH(F990,'MP Calculations'!$D$40:$D$130,0),0),-1))</f>
        <v>0</v>
      </c>
    </row>
    <row r="991" spans="3:17" x14ac:dyDescent="0.2">
      <c r="C991" s="159"/>
      <c r="D991" s="165"/>
      <c r="E991" s="161"/>
      <c r="F991" s="172" t="str">
        <f t="shared" si="48"/>
        <v>-</v>
      </c>
      <c r="G991" s="68"/>
      <c r="H991" s="167"/>
      <c r="I991" s="173"/>
      <c r="J991" s="168" t="str">
        <f>IFERROR(MIN('MP Calculations'!$E$30/I991,1),"-")</f>
        <v>-</v>
      </c>
      <c r="K991" s="12"/>
      <c r="L991" s="159"/>
      <c r="M991" s="159"/>
      <c r="N991" s="159"/>
      <c r="O991" s="185" t="str">
        <f t="shared" si="49"/>
        <v>-</v>
      </c>
      <c r="P991" s="215" t="str">
        <f t="shared" si="50"/>
        <v>-</v>
      </c>
      <c r="Q991" s="215" cm="1">
        <f t="array" ref="Q991">IF(P991="-",0,P991/(1+'General inputs'!$H$32)^IFERROR(INDEX('MP Calculations'!$C$40:$C$130,MATCH(F991,'MP Calculations'!$D$40:$D$130,0),0),-1))</f>
        <v>0</v>
      </c>
    </row>
    <row r="992" spans="3:17" x14ac:dyDescent="0.2">
      <c r="C992" s="159"/>
      <c r="D992" s="165"/>
      <c r="E992" s="161"/>
      <c r="F992" s="172" t="str">
        <f t="shared" si="48"/>
        <v>-</v>
      </c>
      <c r="G992" s="68"/>
      <c r="H992" s="167"/>
      <c r="I992" s="173"/>
      <c r="J992" s="168" t="str">
        <f>IFERROR(MIN('MP Calculations'!$E$30/I992,1),"-")</f>
        <v>-</v>
      </c>
      <c r="K992" s="12"/>
      <c r="L992" s="159"/>
      <c r="M992" s="159"/>
      <c r="N992" s="159"/>
      <c r="O992" s="185" t="str">
        <f t="shared" si="49"/>
        <v>-</v>
      </c>
      <c r="P992" s="215" t="str">
        <f t="shared" si="50"/>
        <v>-</v>
      </c>
      <c r="Q992" s="215" cm="1">
        <f t="array" ref="Q992">IF(P992="-",0,P992/(1+'General inputs'!$H$32)^IFERROR(INDEX('MP Calculations'!$C$40:$C$130,MATCH(F992,'MP Calculations'!$D$40:$D$130,0),0),-1))</f>
        <v>0</v>
      </c>
    </row>
    <row r="993" spans="3:17" x14ac:dyDescent="0.2">
      <c r="C993" s="159"/>
      <c r="D993" s="165"/>
      <c r="E993" s="161"/>
      <c r="F993" s="172" t="str">
        <f t="shared" si="48"/>
        <v>-</v>
      </c>
      <c r="G993" s="68"/>
      <c r="H993" s="167"/>
      <c r="I993" s="173"/>
      <c r="J993" s="168" t="str">
        <f>IFERROR(MIN('MP Calculations'!$E$30/I993,1),"-")</f>
        <v>-</v>
      </c>
      <c r="K993" s="12"/>
      <c r="L993" s="159"/>
      <c r="M993" s="159"/>
      <c r="N993" s="159"/>
      <c r="O993" s="185" t="str">
        <f t="shared" si="49"/>
        <v>-</v>
      </c>
      <c r="P993" s="215" t="str">
        <f t="shared" si="50"/>
        <v>-</v>
      </c>
      <c r="Q993" s="215" cm="1">
        <f t="array" ref="Q993">IF(P993="-",0,P993/(1+'General inputs'!$H$32)^IFERROR(INDEX('MP Calculations'!$C$40:$C$130,MATCH(F993,'MP Calculations'!$D$40:$D$130,0),0),-1))</f>
        <v>0</v>
      </c>
    </row>
    <row r="994" spans="3:17" x14ac:dyDescent="0.2">
      <c r="C994" s="159"/>
      <c r="D994" s="165"/>
      <c r="E994" s="161"/>
      <c r="F994" s="172" t="str">
        <f t="shared" si="48"/>
        <v>-</v>
      </c>
      <c r="G994" s="68"/>
      <c r="H994" s="167"/>
      <c r="I994" s="173"/>
      <c r="J994" s="168" t="str">
        <f>IFERROR(MIN('MP Calculations'!$E$30/I994,1),"-")</f>
        <v>-</v>
      </c>
      <c r="K994" s="12"/>
      <c r="L994" s="159"/>
      <c r="M994" s="159"/>
      <c r="N994" s="159"/>
      <c r="O994" s="185" t="str">
        <f t="shared" si="49"/>
        <v>-</v>
      </c>
      <c r="P994" s="215" t="str">
        <f t="shared" si="50"/>
        <v>-</v>
      </c>
      <c r="Q994" s="215" cm="1">
        <f t="array" ref="Q994">IF(P994="-",0,P994/(1+'General inputs'!$H$32)^IFERROR(INDEX('MP Calculations'!$C$40:$C$130,MATCH(F994,'MP Calculations'!$D$40:$D$130,0),0),-1))</f>
        <v>0</v>
      </c>
    </row>
    <row r="995" spans="3:17" x14ac:dyDescent="0.2">
      <c r="C995" s="159"/>
      <c r="D995" s="165"/>
      <c r="E995" s="161"/>
      <c r="F995" s="172" t="str">
        <f t="shared" si="48"/>
        <v>-</v>
      </c>
      <c r="G995" s="68"/>
      <c r="H995" s="167"/>
      <c r="I995" s="173"/>
      <c r="J995" s="168" t="str">
        <f>IFERROR(MIN('MP Calculations'!$E$30/I995,1),"-")</f>
        <v>-</v>
      </c>
      <c r="K995" s="12"/>
      <c r="L995" s="159"/>
      <c r="M995" s="159"/>
      <c r="N995" s="159"/>
      <c r="O995" s="185" t="str">
        <f t="shared" si="49"/>
        <v>-</v>
      </c>
      <c r="P995" s="215" t="str">
        <f t="shared" si="50"/>
        <v>-</v>
      </c>
      <c r="Q995" s="215" cm="1">
        <f t="array" ref="Q995">IF(P995="-",0,P995/(1+'General inputs'!$H$32)^IFERROR(INDEX('MP Calculations'!$C$40:$C$130,MATCH(F995,'MP Calculations'!$D$40:$D$130,0),0),-1))</f>
        <v>0</v>
      </c>
    </row>
    <row r="996" spans="3:17" x14ac:dyDescent="0.2">
      <c r="C996" s="159"/>
      <c r="D996" s="165"/>
      <c r="E996" s="161"/>
      <c r="F996" s="172" t="str">
        <f t="shared" si="48"/>
        <v>-</v>
      </c>
      <c r="G996" s="68"/>
      <c r="H996" s="167"/>
      <c r="I996" s="173"/>
      <c r="J996" s="168" t="str">
        <f>IFERROR(MIN('MP Calculations'!$E$30/I996,1),"-")</f>
        <v>-</v>
      </c>
      <c r="K996" s="12"/>
      <c r="L996" s="159"/>
      <c r="M996" s="159"/>
      <c r="N996" s="159"/>
      <c r="O996" s="185" t="str">
        <f t="shared" si="49"/>
        <v>-</v>
      </c>
      <c r="P996" s="215" t="str">
        <f t="shared" si="50"/>
        <v>-</v>
      </c>
      <c r="Q996" s="215" cm="1">
        <f t="array" ref="Q996">IF(P996="-",0,P996/(1+'General inputs'!$H$32)^IFERROR(INDEX('MP Calculations'!$C$40:$C$130,MATCH(F996,'MP Calculations'!$D$40:$D$130,0),0),-1))</f>
        <v>0</v>
      </c>
    </row>
    <row r="997" spans="3:17" x14ac:dyDescent="0.2">
      <c r="C997" s="159"/>
      <c r="D997" s="165"/>
      <c r="E997" s="161"/>
      <c r="F997" s="172" t="str">
        <f t="shared" si="48"/>
        <v>-</v>
      </c>
      <c r="G997" s="68"/>
      <c r="H997" s="167"/>
      <c r="I997" s="173"/>
      <c r="J997" s="168" t="str">
        <f>IFERROR(MIN('MP Calculations'!$E$30/I997,1),"-")</f>
        <v>-</v>
      </c>
      <c r="K997" s="12"/>
      <c r="L997" s="159"/>
      <c r="M997" s="159"/>
      <c r="N997" s="159"/>
      <c r="O997" s="185" t="str">
        <f t="shared" si="49"/>
        <v>-</v>
      </c>
      <c r="P997" s="215" t="str">
        <f t="shared" si="50"/>
        <v>-</v>
      </c>
      <c r="Q997" s="215" cm="1">
        <f t="array" ref="Q997">IF(P997="-",0,P997/(1+'General inputs'!$H$32)^IFERROR(INDEX('MP Calculations'!$C$40:$C$130,MATCH(F997,'MP Calculations'!$D$40:$D$130,0),0),-1))</f>
        <v>0</v>
      </c>
    </row>
    <row r="998" spans="3:17" x14ac:dyDescent="0.2">
      <c r="C998" s="159"/>
      <c r="D998" s="165"/>
      <c r="E998" s="161"/>
      <c r="F998" s="172" t="str">
        <f t="shared" si="48"/>
        <v>-</v>
      </c>
      <c r="G998" s="68"/>
      <c r="H998" s="167"/>
      <c r="I998" s="173"/>
      <c r="J998" s="168" t="str">
        <f>IFERROR(MIN('MP Calculations'!$E$30/I998,1),"-")</f>
        <v>-</v>
      </c>
      <c r="K998" s="12"/>
      <c r="L998" s="159"/>
      <c r="M998" s="159"/>
      <c r="N998" s="159"/>
      <c r="O998" s="185" t="str">
        <f t="shared" si="49"/>
        <v>-</v>
      </c>
      <c r="P998" s="215" t="str">
        <f t="shared" si="50"/>
        <v>-</v>
      </c>
      <c r="Q998" s="215" cm="1">
        <f t="array" ref="Q998">IF(P998="-",0,P998/(1+'General inputs'!$H$32)^IFERROR(INDEX('MP Calculations'!$C$40:$C$130,MATCH(F998,'MP Calculations'!$D$40:$D$130,0),0),-1))</f>
        <v>0</v>
      </c>
    </row>
    <row r="999" spans="3:17" x14ac:dyDescent="0.2">
      <c r="C999" s="159"/>
      <c r="D999" s="165"/>
      <c r="E999" s="161"/>
      <c r="F999" s="172" t="str">
        <f t="shared" si="48"/>
        <v>-</v>
      </c>
      <c r="G999" s="68"/>
      <c r="H999" s="167"/>
      <c r="I999" s="173"/>
      <c r="J999" s="168" t="str">
        <f>IFERROR(MIN('MP Calculations'!$E$30/I999,1),"-")</f>
        <v>-</v>
      </c>
      <c r="K999" s="12"/>
      <c r="L999" s="159"/>
      <c r="M999" s="159"/>
      <c r="N999" s="159"/>
      <c r="O999" s="185" t="str">
        <f t="shared" si="49"/>
        <v>-</v>
      </c>
      <c r="P999" s="215" t="str">
        <f t="shared" si="50"/>
        <v>-</v>
      </c>
      <c r="Q999" s="215" cm="1">
        <f t="array" ref="Q999">IF(P999="-",0,P999/(1+'General inputs'!$H$32)^IFERROR(INDEX('MP Calculations'!$C$40:$C$130,MATCH(F999,'MP Calculations'!$D$40:$D$130,0),0),-1))</f>
        <v>0</v>
      </c>
    </row>
    <row r="1000" spans="3:17" x14ac:dyDescent="0.2">
      <c r="C1000" s="159"/>
      <c r="D1000" s="165"/>
      <c r="E1000" s="161"/>
      <c r="F1000" s="172" t="str">
        <f t="shared" si="48"/>
        <v>-</v>
      </c>
      <c r="G1000" s="68"/>
      <c r="H1000" s="167"/>
      <c r="I1000" s="173"/>
      <c r="J1000" s="168" t="str">
        <f>IFERROR(MIN('MP Calculations'!$E$30/I1000,1),"-")</f>
        <v>-</v>
      </c>
      <c r="K1000" s="12"/>
      <c r="L1000" s="159"/>
      <c r="M1000" s="159"/>
      <c r="N1000" s="159"/>
      <c r="O1000" s="185" t="str">
        <f t="shared" si="49"/>
        <v>-</v>
      </c>
      <c r="P1000" s="215" t="str">
        <f t="shared" si="50"/>
        <v>-</v>
      </c>
      <c r="Q1000" s="215" cm="1">
        <f t="array" ref="Q1000">IF(P1000="-",0,P1000/(1+'General inputs'!$H$32)^IFERROR(INDEX('MP Calculations'!$C$40:$C$130,MATCH(F1000,'MP Calculations'!$D$40:$D$130,0),0),-1))</f>
        <v>0</v>
      </c>
    </row>
    <row r="1001" spans="3:17" x14ac:dyDescent="0.2">
      <c r="C1001" s="159"/>
      <c r="D1001" s="165"/>
      <c r="E1001" s="161"/>
      <c r="F1001" s="172" t="str">
        <f t="shared" si="48"/>
        <v>-</v>
      </c>
      <c r="G1001" s="68"/>
      <c r="H1001" s="167"/>
      <c r="I1001" s="173"/>
      <c r="J1001" s="168" t="str">
        <f>IFERROR(MIN('MP Calculations'!$E$30/I1001,1),"-")</f>
        <v>-</v>
      </c>
      <c r="K1001" s="12"/>
      <c r="L1001" s="159"/>
      <c r="M1001" s="159"/>
      <c r="N1001" s="159"/>
      <c r="O1001" s="185" t="str">
        <f t="shared" si="49"/>
        <v>-</v>
      </c>
      <c r="P1001" s="215" t="str">
        <f t="shared" si="50"/>
        <v>-</v>
      </c>
      <c r="Q1001" s="215" cm="1">
        <f t="array" ref="Q1001">IF(P1001="-",0,P1001/(1+'General inputs'!$H$32)^IFERROR(INDEX('MP Calculations'!$C$40:$C$130,MATCH(F1001,'MP Calculations'!$D$40:$D$130,0),0),-1))</f>
        <v>0</v>
      </c>
    </row>
    <row r="1002" spans="3:17" x14ac:dyDescent="0.2">
      <c r="C1002" s="159"/>
      <c r="D1002" s="165"/>
      <c r="E1002" s="161"/>
      <c r="F1002" s="172" t="str">
        <f t="shared" si="48"/>
        <v>-</v>
      </c>
      <c r="G1002" s="68"/>
      <c r="H1002" s="167"/>
      <c r="I1002" s="173"/>
      <c r="J1002" s="168" t="str">
        <f>IFERROR(MIN('MP Calculations'!$E$30/I1002,1),"-")</f>
        <v>-</v>
      </c>
      <c r="K1002" s="12"/>
      <c r="L1002" s="159"/>
      <c r="M1002" s="159"/>
      <c r="N1002" s="159"/>
      <c r="O1002" s="185" t="str">
        <f t="shared" si="49"/>
        <v>-</v>
      </c>
      <c r="P1002" s="215" t="str">
        <f t="shared" si="50"/>
        <v>-</v>
      </c>
      <c r="Q1002" s="215" cm="1">
        <f t="array" ref="Q1002">IF(P1002="-",0,P1002/(1+'General inputs'!$H$32)^IFERROR(INDEX('MP Calculations'!$C$40:$C$130,MATCH(F1002,'MP Calculations'!$D$40:$D$130,0),0),-1))</f>
        <v>0</v>
      </c>
    </row>
    <row r="1003" spans="3:17" x14ac:dyDescent="0.2">
      <c r="C1003" s="159"/>
      <c r="D1003" s="165"/>
      <c r="E1003" s="161"/>
      <c r="F1003" s="172" t="str">
        <f t="shared" si="48"/>
        <v>-</v>
      </c>
      <c r="G1003" s="68"/>
      <c r="H1003" s="167"/>
      <c r="I1003" s="173"/>
      <c r="J1003" s="168" t="str">
        <f>IFERROR(MIN('MP Calculations'!$E$30/I1003,1),"-")</f>
        <v>-</v>
      </c>
      <c r="K1003" s="12"/>
      <c r="L1003" s="159"/>
      <c r="M1003" s="159"/>
      <c r="N1003" s="159"/>
      <c r="O1003" s="185" t="str">
        <f t="shared" si="49"/>
        <v>-</v>
      </c>
      <c r="P1003" s="215" t="str">
        <f t="shared" si="50"/>
        <v>-</v>
      </c>
      <c r="Q1003" s="215" cm="1">
        <f t="array" ref="Q1003">IF(P1003="-",0,P1003/(1+'General inputs'!$H$32)^IFERROR(INDEX('MP Calculations'!$C$40:$C$130,MATCH(F1003,'MP Calculations'!$D$40:$D$130,0),0),-1))</f>
        <v>0</v>
      </c>
    </row>
    <row r="1004" spans="3:17" x14ac:dyDescent="0.2">
      <c r="C1004" s="159"/>
      <c r="D1004" s="165"/>
      <c r="E1004" s="161"/>
      <c r="F1004" s="172" t="str">
        <f t="shared" si="48"/>
        <v>-</v>
      </c>
      <c r="G1004" s="68"/>
      <c r="H1004" s="167"/>
      <c r="I1004" s="173"/>
      <c r="J1004" s="168" t="str">
        <f>IFERROR(MIN('MP Calculations'!$E$30/I1004,1),"-")</f>
        <v>-</v>
      </c>
      <c r="K1004" s="12"/>
      <c r="L1004" s="159"/>
      <c r="M1004" s="159"/>
      <c r="N1004" s="159"/>
      <c r="O1004" s="185" t="str">
        <f t="shared" si="49"/>
        <v>-</v>
      </c>
      <c r="P1004" s="215" t="str">
        <f t="shared" si="50"/>
        <v>-</v>
      </c>
      <c r="Q1004" s="215" cm="1">
        <f t="array" ref="Q1004">IF(P1004="-",0,P1004/(1+'General inputs'!$H$32)^IFERROR(INDEX('MP Calculations'!$C$40:$C$130,MATCH(F1004,'MP Calculations'!$D$40:$D$130,0),0),-1))</f>
        <v>0</v>
      </c>
    </row>
    <row r="1005" spans="3:17" x14ac:dyDescent="0.2">
      <c r="C1005" s="159"/>
      <c r="D1005" s="165"/>
      <c r="E1005" s="161"/>
      <c r="F1005" s="172" t="str">
        <f t="shared" si="48"/>
        <v>-</v>
      </c>
      <c r="G1005" s="68"/>
      <c r="H1005" s="167"/>
      <c r="I1005" s="173"/>
      <c r="J1005" s="168" t="str">
        <f>IFERROR(MIN('MP Calculations'!$E$30/I1005,1),"-")</f>
        <v>-</v>
      </c>
      <c r="K1005" s="12"/>
      <c r="L1005" s="159"/>
      <c r="M1005" s="159"/>
      <c r="N1005" s="159"/>
      <c r="O1005" s="185" t="str">
        <f t="shared" si="49"/>
        <v>-</v>
      </c>
      <c r="P1005" s="215" t="str">
        <f t="shared" si="50"/>
        <v>-</v>
      </c>
      <c r="Q1005" s="215" cm="1">
        <f t="array" ref="Q1005">IF(P1005="-",0,P1005/(1+'General inputs'!$H$32)^IFERROR(INDEX('MP Calculations'!$C$40:$C$130,MATCH(F1005,'MP Calculations'!$D$40:$D$130,0),0),-1))</f>
        <v>0</v>
      </c>
    </row>
    <row r="1006" spans="3:17" x14ac:dyDescent="0.2">
      <c r="C1006" s="159"/>
      <c r="D1006" s="165"/>
      <c r="E1006" s="161"/>
      <c r="F1006" s="172" t="str">
        <f t="shared" si="48"/>
        <v>-</v>
      </c>
      <c r="G1006" s="68"/>
      <c r="H1006" s="167"/>
      <c r="I1006" s="173"/>
      <c r="J1006" s="168" t="str">
        <f>IFERROR(MIN('MP Calculations'!$E$30/I1006,1),"-")</f>
        <v>-</v>
      </c>
      <c r="K1006" s="12"/>
      <c r="L1006" s="159"/>
      <c r="M1006" s="159"/>
      <c r="N1006" s="159"/>
      <c r="O1006" s="185" t="str">
        <f t="shared" si="49"/>
        <v>-</v>
      </c>
      <c r="P1006" s="215" t="str">
        <f t="shared" si="50"/>
        <v>-</v>
      </c>
      <c r="Q1006" s="215" cm="1">
        <f t="array" ref="Q1006">IF(P1006="-",0,P1006/(1+'General inputs'!$H$32)^IFERROR(INDEX('MP Calculations'!$C$40:$C$130,MATCH(F1006,'MP Calculations'!$D$40:$D$130,0),0),-1))</f>
        <v>0</v>
      </c>
    </row>
    <row r="1007" spans="3:17" x14ac:dyDescent="0.2">
      <c r="C1007" s="159"/>
      <c r="D1007" s="165"/>
      <c r="E1007" s="161"/>
      <c r="F1007" s="172" t="str">
        <f t="shared" si="48"/>
        <v>-</v>
      </c>
      <c r="G1007" s="68"/>
      <c r="H1007" s="167"/>
      <c r="I1007" s="173"/>
      <c r="J1007" s="168" t="str">
        <f>IFERROR(MIN('MP Calculations'!$E$30/I1007,1),"-")</f>
        <v>-</v>
      </c>
      <c r="K1007" s="12"/>
      <c r="L1007" s="159"/>
      <c r="M1007" s="159"/>
      <c r="N1007" s="159"/>
      <c r="O1007" s="185" t="str">
        <f t="shared" si="49"/>
        <v>-</v>
      </c>
      <c r="P1007" s="215" t="str">
        <f t="shared" si="50"/>
        <v>-</v>
      </c>
      <c r="Q1007" s="215" cm="1">
        <f t="array" ref="Q1007">IF(P1007="-",0,P1007/(1+'General inputs'!$H$32)^IFERROR(INDEX('MP Calculations'!$C$40:$C$130,MATCH(F1007,'MP Calculations'!$D$40:$D$130,0),0),-1))</f>
        <v>0</v>
      </c>
    </row>
    <row r="1008" spans="3:17" x14ac:dyDescent="0.2">
      <c r="C1008" s="159"/>
      <c r="D1008" s="165"/>
      <c r="E1008" s="161"/>
      <c r="F1008" s="172" t="str">
        <f t="shared" si="48"/>
        <v>-</v>
      </c>
      <c r="G1008" s="68"/>
      <c r="H1008" s="167"/>
      <c r="I1008" s="173"/>
      <c r="J1008" s="168" t="str">
        <f>IFERROR(MIN('MP Calculations'!$E$30/I1008,1),"-")</f>
        <v>-</v>
      </c>
      <c r="K1008" s="12"/>
      <c r="L1008" s="159"/>
      <c r="M1008" s="159"/>
      <c r="N1008" s="159"/>
      <c r="O1008" s="185" t="str">
        <f t="shared" si="49"/>
        <v>-</v>
      </c>
      <c r="P1008" s="215" t="str">
        <f t="shared" si="50"/>
        <v>-</v>
      </c>
      <c r="Q1008" s="215" cm="1">
        <f t="array" ref="Q1008">IF(P1008="-",0,P1008/(1+'General inputs'!$H$32)^IFERROR(INDEX('MP Calculations'!$C$40:$C$130,MATCH(F1008,'MP Calculations'!$D$40:$D$130,0),0),-1))</f>
        <v>0</v>
      </c>
    </row>
    <row r="1009" spans="3:17" x14ac:dyDescent="0.2">
      <c r="C1009" s="159"/>
      <c r="D1009" s="165"/>
      <c r="E1009" s="161"/>
      <c r="F1009" s="172" t="str">
        <f t="shared" si="48"/>
        <v>-</v>
      </c>
      <c r="G1009" s="68"/>
      <c r="H1009" s="167"/>
      <c r="I1009" s="173"/>
      <c r="J1009" s="168" t="str">
        <f>IFERROR(MIN('MP Calculations'!$E$30/I1009,1),"-")</f>
        <v>-</v>
      </c>
      <c r="K1009" s="12"/>
      <c r="L1009" s="159"/>
      <c r="M1009" s="159"/>
      <c r="N1009" s="159"/>
      <c r="O1009" s="185" t="str">
        <f t="shared" si="49"/>
        <v>-</v>
      </c>
      <c r="P1009" s="215" t="str">
        <f t="shared" si="50"/>
        <v>-</v>
      </c>
      <c r="Q1009" s="215" cm="1">
        <f t="array" ref="Q1009">IF(P1009="-",0,P1009/(1+'General inputs'!$H$32)^IFERROR(INDEX('MP Calculations'!$C$40:$C$130,MATCH(F1009,'MP Calculations'!$D$40:$D$130,0),0),-1))</f>
        <v>0</v>
      </c>
    </row>
    <row r="1010" spans="3:17" x14ac:dyDescent="0.2">
      <c r="C1010" s="159"/>
      <c r="D1010" s="165"/>
      <c r="E1010" s="161"/>
      <c r="F1010" s="172" t="str">
        <f t="shared" si="48"/>
        <v>-</v>
      </c>
      <c r="G1010" s="68"/>
      <c r="H1010" s="167"/>
      <c r="I1010" s="173"/>
      <c r="J1010" s="168" t="str">
        <f>IFERROR(MIN('MP Calculations'!$E$30/I1010,1),"-")</f>
        <v>-</v>
      </c>
      <c r="K1010" s="12"/>
      <c r="L1010" s="159"/>
      <c r="M1010" s="159"/>
      <c r="N1010" s="159"/>
      <c r="O1010" s="185" t="str">
        <f t="shared" si="49"/>
        <v>-</v>
      </c>
      <c r="P1010" s="215" t="str">
        <f t="shared" si="50"/>
        <v>-</v>
      </c>
      <c r="Q1010" s="215" cm="1">
        <f t="array" ref="Q1010">IF(P1010="-",0,P1010/(1+'General inputs'!$H$32)^IFERROR(INDEX('MP Calculations'!$C$40:$C$130,MATCH(F1010,'MP Calculations'!$D$40:$D$130,0),0),-1))</f>
        <v>0</v>
      </c>
    </row>
    <row r="1011" spans="3:17" x14ac:dyDescent="0.2">
      <c r="C1011" s="159"/>
      <c r="D1011" s="165"/>
      <c r="E1011" s="161"/>
      <c r="F1011" s="172" t="str">
        <f t="shared" si="48"/>
        <v>-</v>
      </c>
      <c r="G1011" s="68"/>
      <c r="H1011" s="167"/>
      <c r="I1011" s="173"/>
      <c r="J1011" s="168" t="str">
        <f>IFERROR(MIN('MP Calculations'!$E$30/I1011,1),"-")</f>
        <v>-</v>
      </c>
      <c r="K1011" s="12"/>
      <c r="L1011" s="159"/>
      <c r="M1011" s="159"/>
      <c r="N1011" s="159"/>
      <c r="O1011" s="185" t="str">
        <f t="shared" si="49"/>
        <v>-</v>
      </c>
      <c r="P1011" s="215" t="str">
        <f t="shared" si="50"/>
        <v>-</v>
      </c>
      <c r="Q1011" s="215" cm="1">
        <f t="array" ref="Q1011">IF(P1011="-",0,P1011/(1+'General inputs'!$H$32)^IFERROR(INDEX('MP Calculations'!$C$40:$C$130,MATCH(F1011,'MP Calculations'!$D$40:$D$130,0),0),-1))</f>
        <v>0</v>
      </c>
    </row>
    <row r="1012" spans="3:17" x14ac:dyDescent="0.2">
      <c r="C1012" s="159"/>
      <c r="D1012" s="165"/>
      <c r="E1012" s="161"/>
      <c r="F1012" s="172" t="str">
        <f t="shared" si="48"/>
        <v>-</v>
      </c>
      <c r="G1012" s="68"/>
      <c r="H1012" s="167"/>
      <c r="I1012" s="173"/>
      <c r="J1012" s="168" t="str">
        <f>IFERROR(MIN('MP Calculations'!$E$30/I1012,1),"-")</f>
        <v>-</v>
      </c>
      <c r="K1012" s="12"/>
      <c r="L1012" s="159"/>
      <c r="M1012" s="159"/>
      <c r="N1012" s="159"/>
      <c r="O1012" s="185" t="str">
        <f t="shared" si="49"/>
        <v>-</v>
      </c>
      <c r="P1012" s="215" t="str">
        <f t="shared" si="50"/>
        <v>-</v>
      </c>
      <c r="Q1012" s="215" cm="1">
        <f t="array" ref="Q1012">IF(P1012="-",0,P1012/(1+'General inputs'!$H$32)^IFERROR(INDEX('MP Calculations'!$C$40:$C$130,MATCH(F1012,'MP Calculations'!$D$40:$D$130,0),0),-1))</f>
        <v>0</v>
      </c>
    </row>
    <row r="1013" spans="3:17" x14ac:dyDescent="0.2">
      <c r="C1013" s="159"/>
      <c r="D1013" s="165"/>
      <c r="E1013" s="161"/>
      <c r="F1013" s="172" t="str">
        <f t="shared" si="48"/>
        <v>-</v>
      </c>
      <c r="G1013" s="68"/>
      <c r="H1013" s="167"/>
      <c r="I1013" s="173"/>
      <c r="J1013" s="168" t="str">
        <f>IFERROR(MIN('MP Calculations'!$E$30/I1013,1),"-")</f>
        <v>-</v>
      </c>
      <c r="K1013" s="12"/>
      <c r="L1013" s="159"/>
      <c r="M1013" s="159"/>
      <c r="N1013" s="159"/>
      <c r="O1013" s="185" t="str">
        <f t="shared" si="49"/>
        <v>-</v>
      </c>
      <c r="P1013" s="215" t="str">
        <f t="shared" si="50"/>
        <v>-</v>
      </c>
      <c r="Q1013" s="215" cm="1">
        <f t="array" ref="Q1013">IF(P1013="-",0,P1013/(1+'General inputs'!$H$32)^IFERROR(INDEX('MP Calculations'!$C$40:$C$130,MATCH(F1013,'MP Calculations'!$D$40:$D$130,0),0),-1))</f>
        <v>0</v>
      </c>
    </row>
    <row r="1014" spans="3:17" x14ac:dyDescent="0.2">
      <c r="C1014" s="159"/>
      <c r="D1014" s="165"/>
      <c r="E1014" s="161"/>
      <c r="F1014" s="172" t="str">
        <f t="shared" si="48"/>
        <v>-</v>
      </c>
      <c r="G1014" s="68"/>
      <c r="H1014" s="167"/>
      <c r="I1014" s="173"/>
      <c r="J1014" s="168" t="str">
        <f>IFERROR(MIN('MP Calculations'!$E$30/I1014,1),"-")</f>
        <v>-</v>
      </c>
      <c r="K1014" s="12"/>
      <c r="L1014" s="159"/>
      <c r="M1014" s="159"/>
      <c r="N1014" s="159"/>
      <c r="O1014" s="185" t="str">
        <f t="shared" si="49"/>
        <v>-</v>
      </c>
      <c r="P1014" s="215" t="str">
        <f t="shared" si="50"/>
        <v>-</v>
      </c>
      <c r="Q1014" s="215" cm="1">
        <f t="array" ref="Q1014">IF(P1014="-",0,P1014/(1+'General inputs'!$H$32)^IFERROR(INDEX('MP Calculations'!$C$40:$C$130,MATCH(F1014,'MP Calculations'!$D$40:$D$130,0),0),-1))</f>
        <v>0</v>
      </c>
    </row>
    <row r="1015" spans="3:17" x14ac:dyDescent="0.2">
      <c r="C1015" s="159"/>
      <c r="D1015" s="165"/>
      <c r="E1015" s="161"/>
      <c r="F1015" s="172" t="str">
        <f t="shared" si="48"/>
        <v>-</v>
      </c>
      <c r="G1015" s="68"/>
      <c r="H1015" s="167"/>
      <c r="I1015" s="173"/>
      <c r="J1015" s="168" t="str">
        <f>IFERROR(MIN('MP Calculations'!$E$30/I1015,1),"-")</f>
        <v>-</v>
      </c>
      <c r="K1015" s="12"/>
      <c r="L1015" s="159"/>
      <c r="M1015" s="159"/>
      <c r="N1015" s="159"/>
      <c r="O1015" s="185" t="str">
        <f t="shared" si="49"/>
        <v>-</v>
      </c>
      <c r="P1015" s="215" t="str">
        <f t="shared" si="50"/>
        <v>-</v>
      </c>
      <c r="Q1015" s="215" cm="1">
        <f t="array" ref="Q1015">IF(P1015="-",0,P1015/(1+'General inputs'!$H$32)^IFERROR(INDEX('MP Calculations'!$C$40:$C$130,MATCH(F1015,'MP Calculations'!$D$40:$D$130,0),0),-1))</f>
        <v>0</v>
      </c>
    </row>
    <row r="1016" spans="3:17" x14ac:dyDescent="0.2">
      <c r="C1016" s="159"/>
      <c r="D1016" s="165"/>
      <c r="E1016" s="161"/>
      <c r="F1016" s="172" t="str">
        <f t="shared" si="48"/>
        <v>-</v>
      </c>
      <c r="G1016" s="68"/>
      <c r="H1016" s="167"/>
      <c r="I1016" s="173"/>
      <c r="J1016" s="168" t="str">
        <f>IFERROR(MIN('MP Calculations'!$E$30/I1016,1),"-")</f>
        <v>-</v>
      </c>
      <c r="K1016" s="12"/>
      <c r="L1016" s="159"/>
      <c r="M1016" s="159"/>
      <c r="N1016" s="159"/>
      <c r="O1016" s="185" t="str">
        <f t="shared" si="49"/>
        <v>-</v>
      </c>
      <c r="P1016" s="215" t="str">
        <f t="shared" si="50"/>
        <v>-</v>
      </c>
      <c r="Q1016" s="215" cm="1">
        <f t="array" ref="Q1016">IF(P1016="-",0,P1016/(1+'General inputs'!$H$32)^IFERROR(INDEX('MP Calculations'!$C$40:$C$130,MATCH(F1016,'MP Calculations'!$D$40:$D$130,0),0),-1))</f>
        <v>0</v>
      </c>
    </row>
    <row r="1017" spans="3:17" x14ac:dyDescent="0.2">
      <c r="C1017" s="159"/>
      <c r="D1017" s="165"/>
      <c r="E1017" s="161"/>
      <c r="F1017" s="172" t="str">
        <f t="shared" si="48"/>
        <v>-</v>
      </c>
      <c r="G1017" s="68"/>
      <c r="H1017" s="167"/>
      <c r="I1017" s="173"/>
      <c r="J1017" s="168" t="str">
        <f>IFERROR(MIN('MP Calculations'!$E$30/I1017,1),"-")</f>
        <v>-</v>
      </c>
      <c r="K1017" s="12"/>
      <c r="L1017" s="159"/>
      <c r="M1017" s="159"/>
      <c r="N1017" s="159"/>
      <c r="O1017" s="185" t="str">
        <f t="shared" si="49"/>
        <v>-</v>
      </c>
      <c r="P1017" s="215" t="str">
        <f t="shared" si="50"/>
        <v>-</v>
      </c>
      <c r="Q1017" s="215" cm="1">
        <f t="array" ref="Q1017">IF(P1017="-",0,P1017/(1+'General inputs'!$H$32)^IFERROR(INDEX('MP Calculations'!$C$40:$C$130,MATCH(F1017,'MP Calculations'!$D$40:$D$130,0),0),-1))</f>
        <v>0</v>
      </c>
    </row>
    <row r="1018" spans="3:17" x14ac:dyDescent="0.2">
      <c r="C1018" s="159"/>
      <c r="D1018" s="165"/>
      <c r="E1018" s="161"/>
      <c r="F1018" s="172" t="str">
        <f t="shared" si="48"/>
        <v>-</v>
      </c>
      <c r="G1018" s="68"/>
      <c r="H1018" s="167"/>
      <c r="I1018" s="173"/>
      <c r="J1018" s="168" t="str">
        <f>IFERROR(MIN('MP Calculations'!$E$30/I1018,1),"-")</f>
        <v>-</v>
      </c>
      <c r="K1018" s="12"/>
      <c r="L1018" s="159"/>
      <c r="M1018" s="159"/>
      <c r="N1018" s="159"/>
      <c r="O1018" s="185" t="str">
        <f t="shared" si="49"/>
        <v>-</v>
      </c>
      <c r="P1018" s="215" t="str">
        <f t="shared" si="50"/>
        <v>-</v>
      </c>
      <c r="Q1018" s="215" cm="1">
        <f t="array" ref="Q1018">IF(P1018="-",0,P1018/(1+'General inputs'!$H$32)^IFERROR(INDEX('MP Calculations'!$C$40:$C$130,MATCH(F1018,'MP Calculations'!$D$40:$D$130,0),0),-1))</f>
        <v>0</v>
      </c>
    </row>
    <row r="1019" spans="3:17" x14ac:dyDescent="0.2">
      <c r="C1019" s="159"/>
      <c r="D1019" s="165"/>
      <c r="E1019" s="161"/>
      <c r="F1019" s="172" t="str">
        <f t="shared" si="48"/>
        <v>-</v>
      </c>
      <c r="G1019" s="68"/>
      <c r="H1019" s="167"/>
      <c r="I1019" s="173"/>
      <c r="J1019" s="168" t="str">
        <f>IFERROR(MIN('MP Calculations'!$E$30/I1019,1),"-")</f>
        <v>-</v>
      </c>
      <c r="K1019" s="12"/>
      <c r="L1019" s="159"/>
      <c r="M1019" s="159"/>
      <c r="N1019" s="159"/>
      <c r="O1019" s="185" t="str">
        <f t="shared" si="49"/>
        <v>-</v>
      </c>
      <c r="P1019" s="215" t="str">
        <f t="shared" si="50"/>
        <v>-</v>
      </c>
      <c r="Q1019" s="215" cm="1">
        <f t="array" ref="Q1019">IF(P1019="-",0,P1019/(1+'General inputs'!$H$32)^IFERROR(INDEX('MP Calculations'!$C$40:$C$130,MATCH(F1019,'MP Calculations'!$D$40:$D$130,0),0),-1))</f>
        <v>0</v>
      </c>
    </row>
    <row r="1020" spans="3:17" x14ac:dyDescent="0.2">
      <c r="C1020" s="159"/>
      <c r="D1020" s="165"/>
      <c r="E1020" s="161"/>
      <c r="F1020" s="172" t="str">
        <f t="shared" si="48"/>
        <v>-</v>
      </c>
      <c r="G1020" s="68"/>
      <c r="H1020" s="167"/>
      <c r="I1020" s="173"/>
      <c r="J1020" s="168" t="str">
        <f>IFERROR(MIN('MP Calculations'!$E$30/I1020,1),"-")</f>
        <v>-</v>
      </c>
      <c r="K1020" s="12"/>
      <c r="L1020" s="159"/>
      <c r="M1020" s="159"/>
      <c r="N1020" s="159"/>
      <c r="O1020" s="185" t="str">
        <f t="shared" si="49"/>
        <v>-</v>
      </c>
      <c r="P1020" s="215" t="str">
        <f t="shared" si="50"/>
        <v>-</v>
      </c>
      <c r="Q1020" s="215" cm="1">
        <f t="array" ref="Q1020">IF(P1020="-",0,P1020/(1+'General inputs'!$H$32)^IFERROR(INDEX('MP Calculations'!$C$40:$C$130,MATCH(F1020,'MP Calculations'!$D$40:$D$130,0),0),-1))</f>
        <v>0</v>
      </c>
    </row>
    <row r="1021" spans="3:17" x14ac:dyDescent="0.2">
      <c r="C1021" s="159"/>
      <c r="D1021" s="165"/>
      <c r="E1021" s="161"/>
      <c r="F1021" s="172" t="str">
        <f t="shared" si="48"/>
        <v>-</v>
      </c>
      <c r="G1021" s="68"/>
      <c r="H1021" s="167"/>
      <c r="I1021" s="173"/>
      <c r="J1021" s="168" t="str">
        <f>IFERROR(MIN('MP Calculations'!$E$30/I1021,1),"-")</f>
        <v>-</v>
      </c>
      <c r="K1021" s="12"/>
      <c r="L1021" s="159"/>
      <c r="M1021" s="159"/>
      <c r="N1021" s="159"/>
      <c r="O1021" s="185" t="str">
        <f t="shared" si="49"/>
        <v>-</v>
      </c>
      <c r="P1021" s="215" t="str">
        <f t="shared" si="50"/>
        <v>-</v>
      </c>
      <c r="Q1021" s="215" cm="1">
        <f t="array" ref="Q1021">IF(P1021="-",0,P1021/(1+'General inputs'!$H$32)^IFERROR(INDEX('MP Calculations'!$C$40:$C$130,MATCH(F1021,'MP Calculations'!$D$40:$D$130,0),0),-1))</f>
        <v>0</v>
      </c>
    </row>
    <row r="1022" spans="3:17" x14ac:dyDescent="0.2">
      <c r="C1022" s="159"/>
      <c r="D1022" s="165"/>
      <c r="E1022" s="161"/>
      <c r="F1022" s="172" t="str">
        <f t="shared" si="48"/>
        <v>-</v>
      </c>
      <c r="G1022" s="68"/>
      <c r="H1022" s="167"/>
      <c r="I1022" s="173"/>
      <c r="J1022" s="168" t="str">
        <f>IFERROR(MIN('MP Calculations'!$E$30/I1022,1),"-")</f>
        <v>-</v>
      </c>
      <c r="K1022" s="12"/>
      <c r="L1022" s="159"/>
      <c r="M1022" s="159"/>
      <c r="N1022" s="159"/>
      <c r="O1022" s="185" t="str">
        <f t="shared" si="49"/>
        <v>-</v>
      </c>
      <c r="P1022" s="215" t="str">
        <f t="shared" si="50"/>
        <v>-</v>
      </c>
      <c r="Q1022" s="215" cm="1">
        <f t="array" ref="Q1022">IF(P1022="-",0,P1022/(1+'General inputs'!$H$32)^IFERROR(INDEX('MP Calculations'!$C$40:$C$130,MATCH(F1022,'MP Calculations'!$D$40:$D$130,0),0),-1))</f>
        <v>0</v>
      </c>
    </row>
    <row r="1023" spans="3:17" x14ac:dyDescent="0.2">
      <c r="C1023" s="159"/>
      <c r="D1023" s="165"/>
      <c r="E1023" s="161"/>
      <c r="F1023" s="172" t="str">
        <f t="shared" si="48"/>
        <v>-</v>
      </c>
      <c r="G1023" s="68"/>
      <c r="H1023" s="167"/>
      <c r="I1023" s="173"/>
      <c r="J1023" s="168" t="str">
        <f>IFERROR(MIN('MP Calculations'!$E$30/I1023,1),"-")</f>
        <v>-</v>
      </c>
      <c r="K1023" s="12"/>
      <c r="L1023" s="159"/>
      <c r="M1023" s="159"/>
      <c r="N1023" s="159"/>
      <c r="O1023" s="185" t="str">
        <f t="shared" si="49"/>
        <v>-</v>
      </c>
      <c r="P1023" s="215" t="str">
        <f t="shared" si="50"/>
        <v>-</v>
      </c>
      <c r="Q1023" s="215" cm="1">
        <f t="array" ref="Q1023">IF(P1023="-",0,P1023/(1+'General inputs'!$H$32)^IFERROR(INDEX('MP Calculations'!$C$40:$C$130,MATCH(F1023,'MP Calculations'!$D$40:$D$130,0),0),-1))</f>
        <v>0</v>
      </c>
    </row>
    <row r="1024" spans="3:17" x14ac:dyDescent="0.2">
      <c r="C1024" s="159"/>
      <c r="D1024" s="165"/>
      <c r="E1024" s="161"/>
      <c r="F1024" s="172" t="str">
        <f t="shared" si="48"/>
        <v>-</v>
      </c>
      <c r="G1024" s="68"/>
      <c r="H1024" s="167"/>
      <c r="I1024" s="173"/>
      <c r="J1024" s="168" t="str">
        <f>IFERROR(MIN('MP Calculations'!$E$30/I1024,1),"-")</f>
        <v>-</v>
      </c>
      <c r="K1024" s="12"/>
      <c r="L1024" s="159"/>
      <c r="M1024" s="159"/>
      <c r="N1024" s="159"/>
      <c r="O1024" s="185" t="str">
        <f t="shared" si="49"/>
        <v>-</v>
      </c>
      <c r="P1024" s="215" t="str">
        <f t="shared" si="50"/>
        <v>-</v>
      </c>
      <c r="Q1024" s="215" cm="1">
        <f t="array" ref="Q1024">IF(P1024="-",0,P1024/(1+'General inputs'!$H$32)^IFERROR(INDEX('MP Calculations'!$C$40:$C$130,MATCH(F1024,'MP Calculations'!$D$40:$D$130,0),0),-1))</f>
        <v>0</v>
      </c>
    </row>
    <row r="1025" spans="3:17" x14ac:dyDescent="0.2">
      <c r="C1025" s="159"/>
      <c r="D1025" s="165"/>
      <c r="E1025" s="161"/>
      <c r="F1025" s="172" t="str">
        <f t="shared" si="48"/>
        <v>-</v>
      </c>
      <c r="G1025" s="68"/>
      <c r="H1025" s="167"/>
      <c r="I1025" s="173"/>
      <c r="J1025" s="168" t="str">
        <f>IFERROR(MIN('MP Calculations'!$E$30/I1025,1),"-")</f>
        <v>-</v>
      </c>
      <c r="K1025" s="12"/>
      <c r="L1025" s="159"/>
      <c r="M1025" s="159"/>
      <c r="N1025" s="159"/>
      <c r="O1025" s="185" t="str">
        <f t="shared" si="49"/>
        <v>-</v>
      </c>
      <c r="P1025" s="215" t="str">
        <f t="shared" si="50"/>
        <v>-</v>
      </c>
      <c r="Q1025" s="215" cm="1">
        <f t="array" ref="Q1025">IF(P1025="-",0,P1025/(1+'General inputs'!$H$32)^IFERROR(INDEX('MP Calculations'!$C$40:$C$130,MATCH(F1025,'MP Calculations'!$D$40:$D$130,0),0),-1))</f>
        <v>0</v>
      </c>
    </row>
    <row r="1026" spans="3:17" x14ac:dyDescent="0.2">
      <c r="C1026" s="159"/>
      <c r="D1026" s="165"/>
      <c r="E1026" s="161"/>
      <c r="F1026" s="172" t="str">
        <f t="shared" si="48"/>
        <v>-</v>
      </c>
      <c r="G1026" s="68"/>
      <c r="H1026" s="167"/>
      <c r="I1026" s="173"/>
      <c r="J1026" s="168" t="str">
        <f>IFERROR(MIN('MP Calculations'!$E$30/I1026,1),"-")</f>
        <v>-</v>
      </c>
      <c r="K1026" s="12"/>
      <c r="L1026" s="159"/>
      <c r="M1026" s="159"/>
      <c r="N1026" s="159"/>
      <c r="O1026" s="185" t="str">
        <f t="shared" si="49"/>
        <v>-</v>
      </c>
      <c r="P1026" s="215" t="str">
        <f t="shared" si="50"/>
        <v>-</v>
      </c>
      <c r="Q1026" s="215" cm="1">
        <f t="array" ref="Q1026">IF(P1026="-",0,P1026/(1+'General inputs'!$H$32)^IFERROR(INDEX('MP Calculations'!$C$40:$C$130,MATCH(F1026,'MP Calculations'!$D$40:$D$130,0),0),-1))</f>
        <v>0</v>
      </c>
    </row>
    <row r="1027" spans="3:17" x14ac:dyDescent="0.2">
      <c r="C1027" s="159"/>
      <c r="D1027" s="165"/>
      <c r="E1027" s="161"/>
      <c r="F1027" s="172" t="str">
        <f t="shared" si="48"/>
        <v>-</v>
      </c>
      <c r="G1027" s="68"/>
      <c r="H1027" s="167"/>
      <c r="I1027" s="173"/>
      <c r="J1027" s="168" t="str">
        <f>IFERROR(MIN('MP Calculations'!$E$30/I1027,1),"-")</f>
        <v>-</v>
      </c>
      <c r="K1027" s="12"/>
      <c r="L1027" s="159"/>
      <c r="M1027" s="159"/>
      <c r="N1027" s="159"/>
      <c r="O1027" s="185" t="str">
        <f t="shared" si="49"/>
        <v>-</v>
      </c>
      <c r="P1027" s="215" t="str">
        <f t="shared" si="50"/>
        <v>-</v>
      </c>
      <c r="Q1027" s="215" cm="1">
        <f t="array" ref="Q1027">IF(P1027="-",0,P1027/(1+'General inputs'!$H$32)^IFERROR(INDEX('MP Calculations'!$C$40:$C$130,MATCH(F1027,'MP Calculations'!$D$40:$D$130,0),0),-1))</f>
        <v>0</v>
      </c>
    </row>
    <row r="1028" spans="3:17" x14ac:dyDescent="0.2">
      <c r="C1028" s="159"/>
      <c r="D1028" s="165"/>
      <c r="E1028" s="161"/>
      <c r="F1028" s="172" t="str">
        <f t="shared" si="48"/>
        <v>-</v>
      </c>
      <c r="G1028" s="68"/>
      <c r="H1028" s="167"/>
      <c r="I1028" s="173"/>
      <c r="J1028" s="168" t="str">
        <f>IFERROR(MIN('MP Calculations'!$E$30/I1028,1),"-")</f>
        <v>-</v>
      </c>
      <c r="K1028" s="12"/>
      <c r="L1028" s="159"/>
      <c r="M1028" s="159"/>
      <c r="N1028" s="159"/>
      <c r="O1028" s="185" t="str">
        <f t="shared" si="49"/>
        <v>-</v>
      </c>
      <c r="P1028" s="215" t="str">
        <f t="shared" si="50"/>
        <v>-</v>
      </c>
      <c r="Q1028" s="215" cm="1">
        <f t="array" ref="Q1028">IF(P1028="-",0,P1028/(1+'General inputs'!$H$32)^IFERROR(INDEX('MP Calculations'!$C$40:$C$130,MATCH(F1028,'MP Calculations'!$D$40:$D$130,0),0),-1))</f>
        <v>0</v>
      </c>
    </row>
    <row r="1029" spans="3:17" x14ac:dyDescent="0.2">
      <c r="C1029" s="159"/>
      <c r="D1029" s="165"/>
      <c r="E1029" s="161"/>
      <c r="F1029" s="172" t="str">
        <f t="shared" si="48"/>
        <v>-</v>
      </c>
      <c r="G1029" s="68"/>
      <c r="H1029" s="167"/>
      <c r="I1029" s="173"/>
      <c r="J1029" s="168" t="str">
        <f>IFERROR(MIN('MP Calculations'!$E$30/I1029,1),"-")</f>
        <v>-</v>
      </c>
      <c r="K1029" s="12"/>
      <c r="L1029" s="159"/>
      <c r="M1029" s="159"/>
      <c r="N1029" s="159"/>
      <c r="O1029" s="185" t="str">
        <f t="shared" si="49"/>
        <v>-</v>
      </c>
      <c r="P1029" s="215" t="str">
        <f t="shared" si="50"/>
        <v>-</v>
      </c>
      <c r="Q1029" s="215" cm="1">
        <f t="array" ref="Q1029">IF(P1029="-",0,P1029/(1+'General inputs'!$H$32)^IFERROR(INDEX('MP Calculations'!$C$40:$C$130,MATCH(F1029,'MP Calculations'!$D$40:$D$130,0),0),-1))</f>
        <v>0</v>
      </c>
    </row>
    <row r="1030" spans="3:17" x14ac:dyDescent="0.2">
      <c r="C1030" s="159"/>
      <c r="D1030" s="165"/>
      <c r="E1030" s="161"/>
      <c r="F1030" s="172" t="str">
        <f t="shared" si="48"/>
        <v>-</v>
      </c>
      <c r="G1030" s="68"/>
      <c r="H1030" s="167"/>
      <c r="I1030" s="173"/>
      <c r="J1030" s="168" t="str">
        <f>IFERROR(MIN('MP Calculations'!$E$30/I1030,1),"-")</f>
        <v>-</v>
      </c>
      <c r="K1030" s="12"/>
      <c r="L1030" s="159"/>
      <c r="M1030" s="159"/>
      <c r="N1030" s="159"/>
      <c r="O1030" s="185" t="str">
        <f t="shared" si="49"/>
        <v>-</v>
      </c>
      <c r="P1030" s="215" t="str">
        <f t="shared" si="50"/>
        <v>-</v>
      </c>
      <c r="Q1030" s="215" cm="1">
        <f t="array" ref="Q1030">IF(P1030="-",0,P1030/(1+'General inputs'!$H$32)^IFERROR(INDEX('MP Calculations'!$C$40:$C$130,MATCH(F1030,'MP Calculations'!$D$40:$D$130,0),0),-1))</f>
        <v>0</v>
      </c>
    </row>
    <row r="1031" spans="3:17" x14ac:dyDescent="0.2">
      <c r="C1031" s="159"/>
      <c r="D1031" s="165"/>
      <c r="E1031" s="161"/>
      <c r="F1031" s="172" t="str">
        <f t="shared" si="48"/>
        <v>-</v>
      </c>
      <c r="G1031" s="68"/>
      <c r="H1031" s="167"/>
      <c r="I1031" s="173"/>
      <c r="J1031" s="168" t="str">
        <f>IFERROR(MIN('MP Calculations'!$E$30/I1031,1),"-")</f>
        <v>-</v>
      </c>
      <c r="K1031" s="12"/>
      <c r="L1031" s="159"/>
      <c r="M1031" s="159"/>
      <c r="N1031" s="159"/>
      <c r="O1031" s="185" t="str">
        <f t="shared" si="49"/>
        <v>-</v>
      </c>
      <c r="P1031" s="215" t="str">
        <f t="shared" si="50"/>
        <v>-</v>
      </c>
      <c r="Q1031" s="215" cm="1">
        <f t="array" ref="Q1031">IF(P1031="-",0,P1031/(1+'General inputs'!$H$32)^IFERROR(INDEX('MP Calculations'!$C$40:$C$130,MATCH(F1031,'MP Calculations'!$D$40:$D$130,0),0),-1))</f>
        <v>0</v>
      </c>
    </row>
    <row r="1032" spans="3:17" x14ac:dyDescent="0.2">
      <c r="C1032" s="159"/>
      <c r="D1032" s="165"/>
      <c r="E1032" s="161"/>
      <c r="F1032" s="172" t="str">
        <f t="shared" si="48"/>
        <v>-</v>
      </c>
      <c r="G1032" s="68"/>
      <c r="H1032" s="167"/>
      <c r="I1032" s="173"/>
      <c r="J1032" s="168" t="str">
        <f>IFERROR(MIN('MP Calculations'!$E$30/I1032,1),"-")</f>
        <v>-</v>
      </c>
      <c r="K1032" s="12"/>
      <c r="L1032" s="159"/>
      <c r="M1032" s="159"/>
      <c r="N1032" s="159"/>
      <c r="O1032" s="185" t="str">
        <f t="shared" si="49"/>
        <v>-</v>
      </c>
      <c r="P1032" s="215" t="str">
        <f t="shared" si="50"/>
        <v>-</v>
      </c>
      <c r="Q1032" s="215" cm="1">
        <f t="array" ref="Q1032">IF(P1032="-",0,P1032/(1+'General inputs'!$H$32)^IFERROR(INDEX('MP Calculations'!$C$40:$C$130,MATCH(F1032,'MP Calculations'!$D$40:$D$130,0),0),-1))</f>
        <v>0</v>
      </c>
    </row>
    <row r="1033" spans="3:17" x14ac:dyDescent="0.2">
      <c r="C1033" s="159"/>
      <c r="D1033" s="165"/>
      <c r="E1033" s="161"/>
      <c r="F1033" s="172" t="str">
        <f t="shared" si="48"/>
        <v>-</v>
      </c>
      <c r="G1033" s="68"/>
      <c r="H1033" s="167"/>
      <c r="I1033" s="173"/>
      <c r="J1033" s="168" t="str">
        <f>IFERROR(MIN('MP Calculations'!$E$30/I1033,1),"-")</f>
        <v>-</v>
      </c>
      <c r="K1033" s="12"/>
      <c r="L1033" s="159"/>
      <c r="M1033" s="159"/>
      <c r="N1033" s="159"/>
      <c r="O1033" s="185" t="str">
        <f t="shared" si="49"/>
        <v>-</v>
      </c>
      <c r="P1033" s="215" t="str">
        <f t="shared" si="50"/>
        <v>-</v>
      </c>
      <c r="Q1033" s="215" cm="1">
        <f t="array" ref="Q1033">IF(P1033="-",0,P1033/(1+'General inputs'!$H$32)^IFERROR(INDEX('MP Calculations'!$C$40:$C$130,MATCH(F1033,'MP Calculations'!$D$40:$D$130,0),0),-1))</f>
        <v>0</v>
      </c>
    </row>
    <row r="1034" spans="3:17" x14ac:dyDescent="0.2">
      <c r="C1034" s="159"/>
      <c r="D1034" s="165"/>
      <c r="E1034" s="161"/>
      <c r="F1034" s="172" t="str">
        <f t="shared" si="48"/>
        <v>-</v>
      </c>
      <c r="G1034" s="68"/>
      <c r="H1034" s="167"/>
      <c r="I1034" s="173"/>
      <c r="J1034" s="168" t="str">
        <f>IFERROR(MIN('MP Calculations'!$E$30/I1034,1),"-")</f>
        <v>-</v>
      </c>
      <c r="K1034" s="12"/>
      <c r="L1034" s="159"/>
      <c r="M1034" s="159"/>
      <c r="N1034" s="159"/>
      <c r="O1034" s="185" t="str">
        <f t="shared" si="49"/>
        <v>-</v>
      </c>
      <c r="P1034" s="215" t="str">
        <f t="shared" si="50"/>
        <v>-</v>
      </c>
      <c r="Q1034" s="215" cm="1">
        <f t="array" ref="Q1034">IF(P1034="-",0,P1034/(1+'General inputs'!$H$32)^IFERROR(INDEX('MP Calculations'!$C$40:$C$130,MATCH(F1034,'MP Calculations'!$D$40:$D$130,0),0),-1))</f>
        <v>0</v>
      </c>
    </row>
    <row r="1035" spans="3:17" x14ac:dyDescent="0.2">
      <c r="C1035" s="159"/>
      <c r="D1035" s="165"/>
      <c r="E1035" s="161"/>
      <c r="F1035" s="172" t="str">
        <f t="shared" si="48"/>
        <v>-</v>
      </c>
      <c r="G1035" s="68"/>
      <c r="H1035" s="167"/>
      <c r="I1035" s="173"/>
      <c r="J1035" s="168" t="str">
        <f>IFERROR(MIN('MP Calculations'!$E$30/I1035,1),"-")</f>
        <v>-</v>
      </c>
      <c r="K1035" s="12"/>
      <c r="L1035" s="159"/>
      <c r="M1035" s="159"/>
      <c r="N1035" s="159"/>
      <c r="O1035" s="185" t="str">
        <f t="shared" si="49"/>
        <v>-</v>
      </c>
      <c r="P1035" s="215" t="str">
        <f t="shared" si="50"/>
        <v>-</v>
      </c>
      <c r="Q1035" s="215" cm="1">
        <f t="array" ref="Q1035">IF(P1035="-",0,P1035/(1+'General inputs'!$H$32)^IFERROR(INDEX('MP Calculations'!$C$40:$C$130,MATCH(F1035,'MP Calculations'!$D$40:$D$130,0),0),-1))</f>
        <v>0</v>
      </c>
    </row>
    <row r="1036" spans="3:17" x14ac:dyDescent="0.2">
      <c r="C1036" s="159"/>
      <c r="D1036" s="165"/>
      <c r="E1036" s="161"/>
      <c r="F1036" s="172" t="str">
        <f t="shared" si="48"/>
        <v>-</v>
      </c>
      <c r="G1036" s="68"/>
      <c r="H1036" s="167"/>
      <c r="I1036" s="173"/>
      <c r="J1036" s="168" t="str">
        <f>IFERROR(MIN('MP Calculations'!$E$30/I1036,1),"-")</f>
        <v>-</v>
      </c>
      <c r="K1036" s="12"/>
      <c r="L1036" s="159"/>
      <c r="M1036" s="159"/>
      <c r="N1036" s="159"/>
      <c r="O1036" s="185" t="str">
        <f t="shared" si="49"/>
        <v>-</v>
      </c>
      <c r="P1036" s="215" t="str">
        <f t="shared" si="50"/>
        <v>-</v>
      </c>
      <c r="Q1036" s="215" cm="1">
        <f t="array" ref="Q1036">IF(P1036="-",0,P1036/(1+'General inputs'!$H$32)^IFERROR(INDEX('MP Calculations'!$C$40:$C$130,MATCH(F1036,'MP Calculations'!$D$40:$D$130,0),0),-1))</f>
        <v>0</v>
      </c>
    </row>
    <row r="1037" spans="3:17" x14ac:dyDescent="0.2">
      <c r="C1037" s="159"/>
      <c r="D1037" s="165"/>
      <c r="E1037" s="161"/>
      <c r="F1037" s="172" t="str">
        <f t="shared" si="48"/>
        <v>-</v>
      </c>
      <c r="G1037" s="68"/>
      <c r="H1037" s="167"/>
      <c r="I1037" s="173"/>
      <c r="J1037" s="168" t="str">
        <f>IFERROR(MIN('MP Calculations'!$E$30/I1037,1),"-")</f>
        <v>-</v>
      </c>
      <c r="K1037" s="12"/>
      <c r="L1037" s="159"/>
      <c r="M1037" s="159"/>
      <c r="N1037" s="159"/>
      <c r="O1037" s="185" t="str">
        <f t="shared" si="49"/>
        <v>-</v>
      </c>
      <c r="P1037" s="215" t="str">
        <f t="shared" si="50"/>
        <v>-</v>
      </c>
      <c r="Q1037" s="215" cm="1">
        <f t="array" ref="Q1037">IF(P1037="-",0,P1037/(1+'General inputs'!$H$32)^IFERROR(INDEX('MP Calculations'!$C$40:$C$130,MATCH(F1037,'MP Calculations'!$D$40:$D$130,0),0),-1))</f>
        <v>0</v>
      </c>
    </row>
    <row r="1038" spans="3:17" x14ac:dyDescent="0.2">
      <c r="C1038" s="159"/>
      <c r="D1038" s="165"/>
      <c r="E1038" s="161"/>
      <c r="F1038" s="172" t="str">
        <f t="shared" si="48"/>
        <v>-</v>
      </c>
      <c r="G1038" s="68"/>
      <c r="H1038" s="167"/>
      <c r="I1038" s="173"/>
      <c r="J1038" s="168" t="str">
        <f>IFERROR(MIN('MP Calculations'!$E$30/I1038,1),"-")</f>
        <v>-</v>
      </c>
      <c r="K1038" s="12"/>
      <c r="L1038" s="159"/>
      <c r="M1038" s="159"/>
      <c r="N1038" s="159"/>
      <c r="O1038" s="185" t="str">
        <f t="shared" si="49"/>
        <v>-</v>
      </c>
      <c r="P1038" s="215" t="str">
        <f t="shared" si="50"/>
        <v>-</v>
      </c>
      <c r="Q1038" s="215" cm="1">
        <f t="array" ref="Q1038">IF(P1038="-",0,P1038/(1+'General inputs'!$H$32)^IFERROR(INDEX('MP Calculations'!$C$40:$C$130,MATCH(F1038,'MP Calculations'!$D$40:$D$130,0),0),-1))</f>
        <v>0</v>
      </c>
    </row>
    <row r="1039" spans="3:17" x14ac:dyDescent="0.2">
      <c r="C1039" s="159"/>
      <c r="D1039" s="165"/>
      <c r="E1039" s="161"/>
      <c r="F1039" s="172" t="str">
        <f t="shared" si="48"/>
        <v>-</v>
      </c>
      <c r="G1039" s="68"/>
      <c r="H1039" s="167"/>
      <c r="I1039" s="173"/>
      <c r="J1039" s="168" t="str">
        <f>IFERROR(MIN('MP Calculations'!$E$30/I1039,1),"-")</f>
        <v>-</v>
      </c>
      <c r="K1039" s="12"/>
      <c r="L1039" s="159"/>
      <c r="M1039" s="159"/>
      <c r="N1039" s="159"/>
      <c r="O1039" s="185" t="str">
        <f t="shared" si="49"/>
        <v>-</v>
      </c>
      <c r="P1039" s="215" t="str">
        <f t="shared" si="50"/>
        <v>-</v>
      </c>
      <c r="Q1039" s="215" cm="1">
        <f t="array" ref="Q1039">IF(P1039="-",0,P1039/(1+'General inputs'!$H$32)^IFERROR(INDEX('MP Calculations'!$C$40:$C$130,MATCH(F1039,'MP Calculations'!$D$40:$D$130,0),0),-1))</f>
        <v>0</v>
      </c>
    </row>
    <row r="1040" spans="3:17" x14ac:dyDescent="0.2">
      <c r="C1040" s="159"/>
      <c r="D1040" s="165"/>
      <c r="E1040" s="161"/>
      <c r="F1040" s="172" t="str">
        <f t="shared" si="48"/>
        <v>-</v>
      </c>
      <c r="G1040" s="68"/>
      <c r="H1040" s="167"/>
      <c r="I1040" s="173"/>
      <c r="J1040" s="168" t="str">
        <f>IFERROR(MIN('MP Calculations'!$E$30/I1040,1),"-")</f>
        <v>-</v>
      </c>
      <c r="K1040" s="12"/>
      <c r="L1040" s="159"/>
      <c r="M1040" s="159"/>
      <c r="N1040" s="159"/>
      <c r="O1040" s="185" t="str">
        <f t="shared" si="49"/>
        <v>-</v>
      </c>
      <c r="P1040" s="215" t="str">
        <f t="shared" si="50"/>
        <v>-</v>
      </c>
      <c r="Q1040" s="215" cm="1">
        <f t="array" ref="Q1040">IF(P1040="-",0,P1040/(1+'General inputs'!$H$32)^IFERROR(INDEX('MP Calculations'!$C$40:$C$130,MATCH(F1040,'MP Calculations'!$D$40:$D$130,0),0),-1))</f>
        <v>0</v>
      </c>
    </row>
    <row r="1041" spans="3:17" x14ac:dyDescent="0.2">
      <c r="C1041" s="159"/>
      <c r="D1041" s="165"/>
      <c r="E1041" s="161"/>
      <c r="F1041" s="172" t="str">
        <f t="shared" si="48"/>
        <v>-</v>
      </c>
      <c r="G1041" s="68"/>
      <c r="H1041" s="167"/>
      <c r="I1041" s="173"/>
      <c r="J1041" s="168" t="str">
        <f>IFERROR(MIN('MP Calculations'!$E$30/I1041,1),"-")</f>
        <v>-</v>
      </c>
      <c r="K1041" s="12"/>
      <c r="L1041" s="159"/>
      <c r="M1041" s="159"/>
      <c r="N1041" s="159"/>
      <c r="O1041" s="185" t="str">
        <f t="shared" si="49"/>
        <v>-</v>
      </c>
      <c r="P1041" s="215" t="str">
        <f t="shared" si="50"/>
        <v>-</v>
      </c>
      <c r="Q1041" s="215" cm="1">
        <f t="array" ref="Q1041">IF(P1041="-",0,P1041/(1+'General inputs'!$H$32)^IFERROR(INDEX('MP Calculations'!$C$40:$C$130,MATCH(F1041,'MP Calculations'!$D$40:$D$130,0),0),-1))</f>
        <v>0</v>
      </c>
    </row>
    <row r="1042" spans="3:17" x14ac:dyDescent="0.2">
      <c r="C1042" s="159"/>
      <c r="D1042" s="165"/>
      <c r="E1042" s="161"/>
      <c r="F1042" s="172" t="str">
        <f t="shared" si="48"/>
        <v>-</v>
      </c>
      <c r="G1042" s="68"/>
      <c r="H1042" s="167"/>
      <c r="I1042" s="173"/>
      <c r="J1042" s="168" t="str">
        <f>IFERROR(MIN('MP Calculations'!$E$30/I1042,1),"-")</f>
        <v>-</v>
      </c>
      <c r="K1042" s="12"/>
      <c r="L1042" s="159"/>
      <c r="M1042" s="159"/>
      <c r="N1042" s="159"/>
      <c r="O1042" s="185" t="str">
        <f t="shared" si="49"/>
        <v>-</v>
      </c>
      <c r="P1042" s="215" t="str">
        <f t="shared" si="50"/>
        <v>-</v>
      </c>
      <c r="Q1042" s="215" cm="1">
        <f t="array" ref="Q1042">IF(P1042="-",0,P1042/(1+'General inputs'!$H$32)^IFERROR(INDEX('MP Calculations'!$C$40:$C$130,MATCH(F1042,'MP Calculations'!$D$40:$D$130,0),0),-1))</f>
        <v>0</v>
      </c>
    </row>
    <row r="1043" spans="3:17" x14ac:dyDescent="0.2">
      <c r="C1043" s="159"/>
      <c r="D1043" s="165"/>
      <c r="E1043" s="161"/>
      <c r="F1043" s="172" t="str">
        <f t="shared" si="48"/>
        <v>-</v>
      </c>
      <c r="G1043" s="68"/>
      <c r="H1043" s="167"/>
      <c r="I1043" s="173"/>
      <c r="J1043" s="168" t="str">
        <f>IFERROR(MIN('MP Calculations'!$E$30/I1043,1),"-")</f>
        <v>-</v>
      </c>
      <c r="K1043" s="12"/>
      <c r="L1043" s="159"/>
      <c r="M1043" s="159"/>
      <c r="N1043" s="159"/>
      <c r="O1043" s="185" t="str">
        <f t="shared" si="49"/>
        <v>-</v>
      </c>
      <c r="P1043" s="215" t="str">
        <f t="shared" si="50"/>
        <v>-</v>
      </c>
      <c r="Q1043" s="215" cm="1">
        <f t="array" ref="Q1043">IF(P1043="-",0,P1043/(1+'General inputs'!$H$32)^IFERROR(INDEX('MP Calculations'!$C$40:$C$130,MATCH(F1043,'MP Calculations'!$D$40:$D$130,0),0),-1))</f>
        <v>0</v>
      </c>
    </row>
    <row r="1044" spans="3:17" x14ac:dyDescent="0.2">
      <c r="C1044" s="159"/>
      <c r="D1044" s="165"/>
      <c r="E1044" s="161"/>
      <c r="F1044" s="172" t="str">
        <f t="shared" si="48"/>
        <v>-</v>
      </c>
      <c r="G1044" s="68"/>
      <c r="H1044" s="167"/>
      <c r="I1044" s="173"/>
      <c r="J1044" s="168" t="str">
        <f>IFERROR(MIN('MP Calculations'!$E$30/I1044,1),"-")</f>
        <v>-</v>
      </c>
      <c r="K1044" s="12"/>
      <c r="L1044" s="159"/>
      <c r="M1044" s="159"/>
      <c r="N1044" s="159"/>
      <c r="O1044" s="185" t="str">
        <f t="shared" si="49"/>
        <v>-</v>
      </c>
      <c r="P1044" s="215" t="str">
        <f t="shared" si="50"/>
        <v>-</v>
      </c>
      <c r="Q1044" s="215" cm="1">
        <f t="array" ref="Q1044">IF(P1044="-",0,P1044/(1+'General inputs'!$H$32)^IFERROR(INDEX('MP Calculations'!$C$40:$C$130,MATCH(F1044,'MP Calculations'!$D$40:$D$130,0),0),-1))</f>
        <v>0</v>
      </c>
    </row>
    <row r="1045" spans="3:17" x14ac:dyDescent="0.2">
      <c r="C1045" s="159"/>
      <c r="D1045" s="165"/>
      <c r="E1045" s="161"/>
      <c r="F1045" s="172" t="str">
        <f t="shared" si="48"/>
        <v>-</v>
      </c>
      <c r="G1045" s="68"/>
      <c r="H1045" s="167"/>
      <c r="I1045" s="173"/>
      <c r="J1045" s="168" t="str">
        <f>IFERROR(MIN('MP Calculations'!$E$30/I1045,1),"-")</f>
        <v>-</v>
      </c>
      <c r="K1045" s="12"/>
      <c r="L1045" s="159"/>
      <c r="M1045" s="159"/>
      <c r="N1045" s="159"/>
      <c r="O1045" s="185" t="str">
        <f t="shared" si="49"/>
        <v>-</v>
      </c>
      <c r="P1045" s="215" t="str">
        <f t="shared" si="50"/>
        <v>-</v>
      </c>
      <c r="Q1045" s="215" cm="1">
        <f t="array" ref="Q1045">IF(P1045="-",0,P1045/(1+'General inputs'!$H$32)^IFERROR(INDEX('MP Calculations'!$C$40:$C$130,MATCH(F1045,'MP Calculations'!$D$40:$D$130,0),0),-1))</f>
        <v>0</v>
      </c>
    </row>
    <row r="1046" spans="3:17" x14ac:dyDescent="0.2">
      <c r="C1046" s="159"/>
      <c r="D1046" s="165"/>
      <c r="E1046" s="161"/>
      <c r="F1046" s="172" t="str">
        <f t="shared" ref="F1046:F1109" si="51">IF(E1046="","-",IF(OR(E1046&lt;$E$15,E1046&gt;$E$16),"ERROR - date outside of range",IF(MONTH(E1046)&gt;=7,YEAR(E1046)&amp;"-"&amp;IF(YEAR(E1046)=1999,"00",IF(AND(YEAR(E1046)&gt;=2000,YEAR(E1046)&lt;2009),"0","")&amp;RIGHT(YEAR(E1046),2)+1),RIGHT(YEAR(E1046),4)-1&amp;"-"&amp;RIGHT(YEAR(E1046),2))))</f>
        <v>-</v>
      </c>
      <c r="G1046" s="68"/>
      <c r="H1046" s="167"/>
      <c r="I1046" s="173"/>
      <c r="J1046" s="168" t="str">
        <f>IFERROR(MIN('MP Calculations'!$E$30/I1046,1),"-")</f>
        <v>-</v>
      </c>
      <c r="K1046" s="12"/>
      <c r="L1046" s="159"/>
      <c r="M1046" s="159"/>
      <c r="N1046" s="159"/>
      <c r="O1046" s="185" t="str">
        <f t="shared" ref="O1046:O1109" si="52">IF(N1046="","-",L1046*N1046)</f>
        <v>-</v>
      </c>
      <c r="P1046" s="215" t="str">
        <f t="shared" ref="P1046:P1109" si="53">IF(O1046="-","-",IF(OR(E1046&lt;$E$15,E1046&gt;$E$16),0,O1046*J1046))</f>
        <v>-</v>
      </c>
      <c r="Q1046" s="215" cm="1">
        <f t="array" ref="Q1046">IF(P1046="-",0,P1046/(1+'General inputs'!$H$32)^IFERROR(INDEX('MP Calculations'!$C$40:$C$130,MATCH(F1046,'MP Calculations'!$D$40:$D$130,0),0),-1))</f>
        <v>0</v>
      </c>
    </row>
    <row r="1047" spans="3:17" x14ac:dyDescent="0.2">
      <c r="C1047" s="159"/>
      <c r="D1047" s="165"/>
      <c r="E1047" s="161"/>
      <c r="F1047" s="172" t="str">
        <f t="shared" si="51"/>
        <v>-</v>
      </c>
      <c r="G1047" s="68"/>
      <c r="H1047" s="167"/>
      <c r="I1047" s="173"/>
      <c r="J1047" s="168" t="str">
        <f>IFERROR(MIN('MP Calculations'!$E$30/I1047,1),"-")</f>
        <v>-</v>
      </c>
      <c r="K1047" s="12"/>
      <c r="L1047" s="159"/>
      <c r="M1047" s="159"/>
      <c r="N1047" s="159"/>
      <c r="O1047" s="185" t="str">
        <f t="shared" si="52"/>
        <v>-</v>
      </c>
      <c r="P1047" s="215" t="str">
        <f t="shared" si="53"/>
        <v>-</v>
      </c>
      <c r="Q1047" s="215" cm="1">
        <f t="array" ref="Q1047">IF(P1047="-",0,P1047/(1+'General inputs'!$H$32)^IFERROR(INDEX('MP Calculations'!$C$40:$C$130,MATCH(F1047,'MP Calculations'!$D$40:$D$130,0),0),-1))</f>
        <v>0</v>
      </c>
    </row>
    <row r="1048" spans="3:17" x14ac:dyDescent="0.2">
      <c r="C1048" s="159"/>
      <c r="D1048" s="165"/>
      <c r="E1048" s="161"/>
      <c r="F1048" s="172" t="str">
        <f t="shared" si="51"/>
        <v>-</v>
      </c>
      <c r="G1048" s="68"/>
      <c r="H1048" s="167"/>
      <c r="I1048" s="173"/>
      <c r="J1048" s="168" t="str">
        <f>IFERROR(MIN('MP Calculations'!$E$30/I1048,1),"-")</f>
        <v>-</v>
      </c>
      <c r="K1048" s="12"/>
      <c r="L1048" s="159"/>
      <c r="M1048" s="159"/>
      <c r="N1048" s="159"/>
      <c r="O1048" s="185" t="str">
        <f t="shared" si="52"/>
        <v>-</v>
      </c>
      <c r="P1048" s="215" t="str">
        <f t="shared" si="53"/>
        <v>-</v>
      </c>
      <c r="Q1048" s="215" cm="1">
        <f t="array" ref="Q1048">IF(P1048="-",0,P1048/(1+'General inputs'!$H$32)^IFERROR(INDEX('MP Calculations'!$C$40:$C$130,MATCH(F1048,'MP Calculations'!$D$40:$D$130,0),0),-1))</f>
        <v>0</v>
      </c>
    </row>
    <row r="1049" spans="3:17" x14ac:dyDescent="0.2">
      <c r="C1049" s="159"/>
      <c r="D1049" s="165"/>
      <c r="E1049" s="161"/>
      <c r="F1049" s="172" t="str">
        <f t="shared" si="51"/>
        <v>-</v>
      </c>
      <c r="G1049" s="68"/>
      <c r="H1049" s="167"/>
      <c r="I1049" s="173"/>
      <c r="J1049" s="168" t="str">
        <f>IFERROR(MIN('MP Calculations'!$E$30/I1049,1),"-")</f>
        <v>-</v>
      </c>
      <c r="K1049" s="12"/>
      <c r="L1049" s="159"/>
      <c r="M1049" s="159"/>
      <c r="N1049" s="159"/>
      <c r="O1049" s="185" t="str">
        <f t="shared" si="52"/>
        <v>-</v>
      </c>
      <c r="P1049" s="215" t="str">
        <f t="shared" si="53"/>
        <v>-</v>
      </c>
      <c r="Q1049" s="215" cm="1">
        <f t="array" ref="Q1049">IF(P1049="-",0,P1049/(1+'General inputs'!$H$32)^IFERROR(INDEX('MP Calculations'!$C$40:$C$130,MATCH(F1049,'MP Calculations'!$D$40:$D$130,0),0),-1))</f>
        <v>0</v>
      </c>
    </row>
    <row r="1050" spans="3:17" x14ac:dyDescent="0.2">
      <c r="C1050" s="159"/>
      <c r="D1050" s="165"/>
      <c r="E1050" s="161"/>
      <c r="F1050" s="172" t="str">
        <f t="shared" si="51"/>
        <v>-</v>
      </c>
      <c r="G1050" s="68"/>
      <c r="H1050" s="167"/>
      <c r="I1050" s="173"/>
      <c r="J1050" s="168" t="str">
        <f>IFERROR(MIN('MP Calculations'!$E$30/I1050,1),"-")</f>
        <v>-</v>
      </c>
      <c r="K1050" s="12"/>
      <c r="L1050" s="159"/>
      <c r="M1050" s="159"/>
      <c r="N1050" s="159"/>
      <c r="O1050" s="185" t="str">
        <f t="shared" si="52"/>
        <v>-</v>
      </c>
      <c r="P1050" s="215" t="str">
        <f t="shared" si="53"/>
        <v>-</v>
      </c>
      <c r="Q1050" s="215" cm="1">
        <f t="array" ref="Q1050">IF(P1050="-",0,P1050/(1+'General inputs'!$H$32)^IFERROR(INDEX('MP Calculations'!$C$40:$C$130,MATCH(F1050,'MP Calculations'!$D$40:$D$130,0),0),-1))</f>
        <v>0</v>
      </c>
    </row>
    <row r="1051" spans="3:17" x14ac:dyDescent="0.2">
      <c r="C1051" s="159"/>
      <c r="D1051" s="165"/>
      <c r="E1051" s="161"/>
      <c r="F1051" s="172" t="str">
        <f t="shared" si="51"/>
        <v>-</v>
      </c>
      <c r="G1051" s="68"/>
      <c r="H1051" s="167"/>
      <c r="I1051" s="173"/>
      <c r="J1051" s="168" t="str">
        <f>IFERROR(MIN('MP Calculations'!$E$30/I1051,1),"-")</f>
        <v>-</v>
      </c>
      <c r="K1051" s="12"/>
      <c r="L1051" s="159"/>
      <c r="M1051" s="159"/>
      <c r="N1051" s="159"/>
      <c r="O1051" s="185" t="str">
        <f t="shared" si="52"/>
        <v>-</v>
      </c>
      <c r="P1051" s="215" t="str">
        <f t="shared" si="53"/>
        <v>-</v>
      </c>
      <c r="Q1051" s="215" cm="1">
        <f t="array" ref="Q1051">IF(P1051="-",0,P1051/(1+'General inputs'!$H$32)^IFERROR(INDEX('MP Calculations'!$C$40:$C$130,MATCH(F1051,'MP Calculations'!$D$40:$D$130,0),0),-1))</f>
        <v>0</v>
      </c>
    </row>
    <row r="1052" spans="3:17" x14ac:dyDescent="0.2">
      <c r="C1052" s="159"/>
      <c r="D1052" s="165"/>
      <c r="E1052" s="161"/>
      <c r="F1052" s="172" t="str">
        <f t="shared" si="51"/>
        <v>-</v>
      </c>
      <c r="G1052" s="68"/>
      <c r="H1052" s="167"/>
      <c r="I1052" s="173"/>
      <c r="J1052" s="168" t="str">
        <f>IFERROR(MIN('MP Calculations'!$E$30/I1052,1),"-")</f>
        <v>-</v>
      </c>
      <c r="K1052" s="12"/>
      <c r="L1052" s="159"/>
      <c r="M1052" s="159"/>
      <c r="N1052" s="159"/>
      <c r="O1052" s="185" t="str">
        <f t="shared" si="52"/>
        <v>-</v>
      </c>
      <c r="P1052" s="215" t="str">
        <f t="shared" si="53"/>
        <v>-</v>
      </c>
      <c r="Q1052" s="215" cm="1">
        <f t="array" ref="Q1052">IF(P1052="-",0,P1052/(1+'General inputs'!$H$32)^IFERROR(INDEX('MP Calculations'!$C$40:$C$130,MATCH(F1052,'MP Calculations'!$D$40:$D$130,0),0),-1))</f>
        <v>0</v>
      </c>
    </row>
    <row r="1053" spans="3:17" x14ac:dyDescent="0.2">
      <c r="C1053" s="159"/>
      <c r="D1053" s="165"/>
      <c r="E1053" s="161"/>
      <c r="F1053" s="172" t="str">
        <f t="shared" si="51"/>
        <v>-</v>
      </c>
      <c r="G1053" s="68"/>
      <c r="H1053" s="167"/>
      <c r="I1053" s="173"/>
      <c r="J1053" s="168" t="str">
        <f>IFERROR(MIN('MP Calculations'!$E$30/I1053,1),"-")</f>
        <v>-</v>
      </c>
      <c r="K1053" s="12"/>
      <c r="L1053" s="159"/>
      <c r="M1053" s="159"/>
      <c r="N1053" s="159"/>
      <c r="O1053" s="185" t="str">
        <f t="shared" si="52"/>
        <v>-</v>
      </c>
      <c r="P1053" s="215" t="str">
        <f t="shared" si="53"/>
        <v>-</v>
      </c>
      <c r="Q1053" s="215" cm="1">
        <f t="array" ref="Q1053">IF(P1053="-",0,P1053/(1+'General inputs'!$H$32)^IFERROR(INDEX('MP Calculations'!$C$40:$C$130,MATCH(F1053,'MP Calculations'!$D$40:$D$130,0),0),-1))</f>
        <v>0</v>
      </c>
    </row>
    <row r="1054" spans="3:17" x14ac:dyDescent="0.2">
      <c r="C1054" s="159"/>
      <c r="D1054" s="165"/>
      <c r="E1054" s="161"/>
      <c r="F1054" s="172" t="str">
        <f t="shared" si="51"/>
        <v>-</v>
      </c>
      <c r="G1054" s="68"/>
      <c r="H1054" s="167"/>
      <c r="I1054" s="173"/>
      <c r="J1054" s="168" t="str">
        <f>IFERROR(MIN('MP Calculations'!$E$30/I1054,1),"-")</f>
        <v>-</v>
      </c>
      <c r="K1054" s="12"/>
      <c r="L1054" s="159"/>
      <c r="M1054" s="159"/>
      <c r="N1054" s="159"/>
      <c r="O1054" s="185" t="str">
        <f t="shared" si="52"/>
        <v>-</v>
      </c>
      <c r="P1054" s="215" t="str">
        <f t="shared" si="53"/>
        <v>-</v>
      </c>
      <c r="Q1054" s="215" cm="1">
        <f t="array" ref="Q1054">IF(P1054="-",0,P1054/(1+'General inputs'!$H$32)^IFERROR(INDEX('MP Calculations'!$C$40:$C$130,MATCH(F1054,'MP Calculations'!$D$40:$D$130,0),0),-1))</f>
        <v>0</v>
      </c>
    </row>
    <row r="1055" spans="3:17" x14ac:dyDescent="0.2">
      <c r="C1055" s="159"/>
      <c r="D1055" s="165"/>
      <c r="E1055" s="161"/>
      <c r="F1055" s="172" t="str">
        <f t="shared" si="51"/>
        <v>-</v>
      </c>
      <c r="G1055" s="68"/>
      <c r="H1055" s="167"/>
      <c r="I1055" s="173"/>
      <c r="J1055" s="168" t="str">
        <f>IFERROR(MIN('MP Calculations'!$E$30/I1055,1),"-")</f>
        <v>-</v>
      </c>
      <c r="K1055" s="12"/>
      <c r="L1055" s="159"/>
      <c r="M1055" s="159"/>
      <c r="N1055" s="159"/>
      <c r="O1055" s="185" t="str">
        <f t="shared" si="52"/>
        <v>-</v>
      </c>
      <c r="P1055" s="215" t="str">
        <f t="shared" si="53"/>
        <v>-</v>
      </c>
      <c r="Q1055" s="215" cm="1">
        <f t="array" ref="Q1055">IF(P1055="-",0,P1055/(1+'General inputs'!$H$32)^IFERROR(INDEX('MP Calculations'!$C$40:$C$130,MATCH(F1055,'MP Calculations'!$D$40:$D$130,0),0),-1))</f>
        <v>0</v>
      </c>
    </row>
    <row r="1056" spans="3:17" x14ac:dyDescent="0.2">
      <c r="C1056" s="159"/>
      <c r="D1056" s="165"/>
      <c r="E1056" s="161"/>
      <c r="F1056" s="172" t="str">
        <f t="shared" si="51"/>
        <v>-</v>
      </c>
      <c r="G1056" s="68"/>
      <c r="H1056" s="167"/>
      <c r="I1056" s="173"/>
      <c r="J1056" s="168" t="str">
        <f>IFERROR(MIN('MP Calculations'!$E$30/I1056,1),"-")</f>
        <v>-</v>
      </c>
      <c r="K1056" s="12"/>
      <c r="L1056" s="159"/>
      <c r="M1056" s="159"/>
      <c r="N1056" s="159"/>
      <c r="O1056" s="185" t="str">
        <f t="shared" si="52"/>
        <v>-</v>
      </c>
      <c r="P1056" s="215" t="str">
        <f t="shared" si="53"/>
        <v>-</v>
      </c>
      <c r="Q1056" s="215" cm="1">
        <f t="array" ref="Q1056">IF(P1056="-",0,P1056/(1+'General inputs'!$H$32)^IFERROR(INDEX('MP Calculations'!$C$40:$C$130,MATCH(F1056,'MP Calculations'!$D$40:$D$130,0),0),-1))</f>
        <v>0</v>
      </c>
    </row>
    <row r="1057" spans="3:17" x14ac:dyDescent="0.2">
      <c r="C1057" s="159"/>
      <c r="D1057" s="165"/>
      <c r="E1057" s="161"/>
      <c r="F1057" s="172" t="str">
        <f t="shared" si="51"/>
        <v>-</v>
      </c>
      <c r="G1057" s="68"/>
      <c r="H1057" s="167"/>
      <c r="I1057" s="173"/>
      <c r="J1057" s="168" t="str">
        <f>IFERROR(MIN('MP Calculations'!$E$30/I1057,1),"-")</f>
        <v>-</v>
      </c>
      <c r="K1057" s="12"/>
      <c r="L1057" s="159"/>
      <c r="M1057" s="159"/>
      <c r="N1057" s="159"/>
      <c r="O1057" s="185" t="str">
        <f t="shared" si="52"/>
        <v>-</v>
      </c>
      <c r="P1057" s="215" t="str">
        <f t="shared" si="53"/>
        <v>-</v>
      </c>
      <c r="Q1057" s="215" cm="1">
        <f t="array" ref="Q1057">IF(P1057="-",0,P1057/(1+'General inputs'!$H$32)^IFERROR(INDEX('MP Calculations'!$C$40:$C$130,MATCH(F1057,'MP Calculations'!$D$40:$D$130,0),0),-1))</f>
        <v>0</v>
      </c>
    </row>
    <row r="1058" spans="3:17" x14ac:dyDescent="0.2">
      <c r="C1058" s="159"/>
      <c r="D1058" s="165"/>
      <c r="E1058" s="161"/>
      <c r="F1058" s="172" t="str">
        <f t="shared" si="51"/>
        <v>-</v>
      </c>
      <c r="G1058" s="68"/>
      <c r="H1058" s="167"/>
      <c r="I1058" s="173"/>
      <c r="J1058" s="168" t="str">
        <f>IFERROR(MIN('MP Calculations'!$E$30/I1058,1),"-")</f>
        <v>-</v>
      </c>
      <c r="K1058" s="12"/>
      <c r="L1058" s="159"/>
      <c r="M1058" s="159"/>
      <c r="N1058" s="159"/>
      <c r="O1058" s="185" t="str">
        <f t="shared" si="52"/>
        <v>-</v>
      </c>
      <c r="P1058" s="215" t="str">
        <f t="shared" si="53"/>
        <v>-</v>
      </c>
      <c r="Q1058" s="215" cm="1">
        <f t="array" ref="Q1058">IF(P1058="-",0,P1058/(1+'General inputs'!$H$32)^IFERROR(INDEX('MP Calculations'!$C$40:$C$130,MATCH(F1058,'MP Calculations'!$D$40:$D$130,0),0),-1))</f>
        <v>0</v>
      </c>
    </row>
    <row r="1059" spans="3:17" x14ac:dyDescent="0.2">
      <c r="C1059" s="159"/>
      <c r="D1059" s="165"/>
      <c r="E1059" s="161"/>
      <c r="F1059" s="172" t="str">
        <f t="shared" si="51"/>
        <v>-</v>
      </c>
      <c r="G1059" s="68"/>
      <c r="H1059" s="167"/>
      <c r="I1059" s="173"/>
      <c r="J1059" s="168" t="str">
        <f>IFERROR(MIN('MP Calculations'!$E$30/I1059,1),"-")</f>
        <v>-</v>
      </c>
      <c r="K1059" s="12"/>
      <c r="L1059" s="159"/>
      <c r="M1059" s="159"/>
      <c r="N1059" s="159"/>
      <c r="O1059" s="185" t="str">
        <f t="shared" si="52"/>
        <v>-</v>
      </c>
      <c r="P1059" s="215" t="str">
        <f t="shared" si="53"/>
        <v>-</v>
      </c>
      <c r="Q1059" s="215" cm="1">
        <f t="array" ref="Q1059">IF(P1059="-",0,P1059/(1+'General inputs'!$H$32)^IFERROR(INDEX('MP Calculations'!$C$40:$C$130,MATCH(F1059,'MP Calculations'!$D$40:$D$130,0),0),-1))</f>
        <v>0</v>
      </c>
    </row>
    <row r="1060" spans="3:17" x14ac:dyDescent="0.2">
      <c r="C1060" s="159"/>
      <c r="D1060" s="165"/>
      <c r="E1060" s="161"/>
      <c r="F1060" s="172" t="str">
        <f t="shared" si="51"/>
        <v>-</v>
      </c>
      <c r="G1060" s="68"/>
      <c r="H1060" s="167"/>
      <c r="I1060" s="173"/>
      <c r="J1060" s="168" t="str">
        <f>IFERROR(MIN('MP Calculations'!$E$30/I1060,1),"-")</f>
        <v>-</v>
      </c>
      <c r="K1060" s="12"/>
      <c r="L1060" s="159"/>
      <c r="M1060" s="159"/>
      <c r="N1060" s="159"/>
      <c r="O1060" s="185" t="str">
        <f t="shared" si="52"/>
        <v>-</v>
      </c>
      <c r="P1060" s="215" t="str">
        <f t="shared" si="53"/>
        <v>-</v>
      </c>
      <c r="Q1060" s="215" cm="1">
        <f t="array" ref="Q1060">IF(P1060="-",0,P1060/(1+'General inputs'!$H$32)^IFERROR(INDEX('MP Calculations'!$C$40:$C$130,MATCH(F1060,'MP Calculations'!$D$40:$D$130,0),0),-1))</f>
        <v>0</v>
      </c>
    </row>
    <row r="1061" spans="3:17" x14ac:dyDescent="0.2">
      <c r="C1061" s="159"/>
      <c r="D1061" s="165"/>
      <c r="E1061" s="161"/>
      <c r="F1061" s="172" t="str">
        <f t="shared" si="51"/>
        <v>-</v>
      </c>
      <c r="G1061" s="68"/>
      <c r="H1061" s="167"/>
      <c r="I1061" s="173"/>
      <c r="J1061" s="168" t="str">
        <f>IFERROR(MIN('MP Calculations'!$E$30/I1061,1),"-")</f>
        <v>-</v>
      </c>
      <c r="K1061" s="12"/>
      <c r="L1061" s="159"/>
      <c r="M1061" s="159"/>
      <c r="N1061" s="159"/>
      <c r="O1061" s="185" t="str">
        <f t="shared" si="52"/>
        <v>-</v>
      </c>
      <c r="P1061" s="215" t="str">
        <f t="shared" si="53"/>
        <v>-</v>
      </c>
      <c r="Q1061" s="215" cm="1">
        <f t="array" ref="Q1061">IF(P1061="-",0,P1061/(1+'General inputs'!$H$32)^IFERROR(INDEX('MP Calculations'!$C$40:$C$130,MATCH(F1061,'MP Calculations'!$D$40:$D$130,0),0),-1))</f>
        <v>0</v>
      </c>
    </row>
    <row r="1062" spans="3:17" x14ac:dyDescent="0.2">
      <c r="C1062" s="159"/>
      <c r="D1062" s="165"/>
      <c r="E1062" s="161"/>
      <c r="F1062" s="172" t="str">
        <f t="shared" si="51"/>
        <v>-</v>
      </c>
      <c r="G1062" s="68"/>
      <c r="H1062" s="167"/>
      <c r="I1062" s="173"/>
      <c r="J1062" s="168" t="str">
        <f>IFERROR(MIN('MP Calculations'!$E$30/I1062,1),"-")</f>
        <v>-</v>
      </c>
      <c r="K1062" s="12"/>
      <c r="L1062" s="159"/>
      <c r="M1062" s="159"/>
      <c r="N1062" s="159"/>
      <c r="O1062" s="185" t="str">
        <f t="shared" si="52"/>
        <v>-</v>
      </c>
      <c r="P1062" s="215" t="str">
        <f t="shared" si="53"/>
        <v>-</v>
      </c>
      <c r="Q1062" s="215" cm="1">
        <f t="array" ref="Q1062">IF(P1062="-",0,P1062/(1+'General inputs'!$H$32)^IFERROR(INDEX('MP Calculations'!$C$40:$C$130,MATCH(F1062,'MP Calculations'!$D$40:$D$130,0),0),-1))</f>
        <v>0</v>
      </c>
    </row>
    <row r="1063" spans="3:17" x14ac:dyDescent="0.2">
      <c r="C1063" s="159"/>
      <c r="D1063" s="165"/>
      <c r="E1063" s="161"/>
      <c r="F1063" s="172" t="str">
        <f t="shared" si="51"/>
        <v>-</v>
      </c>
      <c r="G1063" s="68"/>
      <c r="H1063" s="167"/>
      <c r="I1063" s="173"/>
      <c r="J1063" s="168" t="str">
        <f>IFERROR(MIN('MP Calculations'!$E$30/I1063,1),"-")</f>
        <v>-</v>
      </c>
      <c r="K1063" s="12"/>
      <c r="L1063" s="159"/>
      <c r="M1063" s="159"/>
      <c r="N1063" s="159"/>
      <c r="O1063" s="185" t="str">
        <f t="shared" si="52"/>
        <v>-</v>
      </c>
      <c r="P1063" s="215" t="str">
        <f t="shared" si="53"/>
        <v>-</v>
      </c>
      <c r="Q1063" s="215" cm="1">
        <f t="array" ref="Q1063">IF(P1063="-",0,P1063/(1+'General inputs'!$H$32)^IFERROR(INDEX('MP Calculations'!$C$40:$C$130,MATCH(F1063,'MP Calculations'!$D$40:$D$130,0),0),-1))</f>
        <v>0</v>
      </c>
    </row>
    <row r="1064" spans="3:17" x14ac:dyDescent="0.2">
      <c r="C1064" s="159"/>
      <c r="D1064" s="165"/>
      <c r="E1064" s="161"/>
      <c r="F1064" s="172" t="str">
        <f t="shared" si="51"/>
        <v>-</v>
      </c>
      <c r="G1064" s="68"/>
      <c r="H1064" s="167"/>
      <c r="I1064" s="173"/>
      <c r="J1064" s="168" t="str">
        <f>IFERROR(MIN('MP Calculations'!$E$30/I1064,1),"-")</f>
        <v>-</v>
      </c>
      <c r="K1064" s="12"/>
      <c r="L1064" s="159"/>
      <c r="M1064" s="159"/>
      <c r="N1064" s="159"/>
      <c r="O1064" s="185" t="str">
        <f t="shared" si="52"/>
        <v>-</v>
      </c>
      <c r="P1064" s="215" t="str">
        <f t="shared" si="53"/>
        <v>-</v>
      </c>
      <c r="Q1064" s="215" cm="1">
        <f t="array" ref="Q1064">IF(P1064="-",0,P1064/(1+'General inputs'!$H$32)^IFERROR(INDEX('MP Calculations'!$C$40:$C$130,MATCH(F1064,'MP Calculations'!$D$40:$D$130,0),0),-1))</f>
        <v>0</v>
      </c>
    </row>
    <row r="1065" spans="3:17" x14ac:dyDescent="0.2">
      <c r="C1065" s="159"/>
      <c r="D1065" s="165"/>
      <c r="E1065" s="161"/>
      <c r="F1065" s="172" t="str">
        <f t="shared" si="51"/>
        <v>-</v>
      </c>
      <c r="G1065" s="68"/>
      <c r="H1065" s="167"/>
      <c r="I1065" s="173"/>
      <c r="J1065" s="168" t="str">
        <f>IFERROR(MIN('MP Calculations'!$E$30/I1065,1),"-")</f>
        <v>-</v>
      </c>
      <c r="K1065" s="12"/>
      <c r="L1065" s="159"/>
      <c r="M1065" s="159"/>
      <c r="N1065" s="159"/>
      <c r="O1065" s="185" t="str">
        <f t="shared" si="52"/>
        <v>-</v>
      </c>
      <c r="P1065" s="215" t="str">
        <f t="shared" si="53"/>
        <v>-</v>
      </c>
      <c r="Q1065" s="215" cm="1">
        <f t="array" ref="Q1065">IF(P1065="-",0,P1065/(1+'General inputs'!$H$32)^IFERROR(INDEX('MP Calculations'!$C$40:$C$130,MATCH(F1065,'MP Calculations'!$D$40:$D$130,0),0),-1))</f>
        <v>0</v>
      </c>
    </row>
    <row r="1066" spans="3:17" x14ac:dyDescent="0.2">
      <c r="C1066" s="159"/>
      <c r="D1066" s="165"/>
      <c r="E1066" s="161"/>
      <c r="F1066" s="172" t="str">
        <f t="shared" si="51"/>
        <v>-</v>
      </c>
      <c r="G1066" s="68"/>
      <c r="H1066" s="167"/>
      <c r="I1066" s="173"/>
      <c r="J1066" s="168" t="str">
        <f>IFERROR(MIN('MP Calculations'!$E$30/I1066,1),"-")</f>
        <v>-</v>
      </c>
      <c r="K1066" s="12"/>
      <c r="L1066" s="159"/>
      <c r="M1066" s="159"/>
      <c r="N1066" s="159"/>
      <c r="O1066" s="185" t="str">
        <f t="shared" si="52"/>
        <v>-</v>
      </c>
      <c r="P1066" s="215" t="str">
        <f t="shared" si="53"/>
        <v>-</v>
      </c>
      <c r="Q1066" s="215" cm="1">
        <f t="array" ref="Q1066">IF(P1066="-",0,P1066/(1+'General inputs'!$H$32)^IFERROR(INDEX('MP Calculations'!$C$40:$C$130,MATCH(F1066,'MP Calculations'!$D$40:$D$130,0),0),-1))</f>
        <v>0</v>
      </c>
    </row>
    <row r="1067" spans="3:17" x14ac:dyDescent="0.2">
      <c r="C1067" s="159"/>
      <c r="D1067" s="165"/>
      <c r="E1067" s="161"/>
      <c r="F1067" s="172" t="str">
        <f t="shared" si="51"/>
        <v>-</v>
      </c>
      <c r="G1067" s="68"/>
      <c r="H1067" s="167"/>
      <c r="I1067" s="173"/>
      <c r="J1067" s="168" t="str">
        <f>IFERROR(MIN('MP Calculations'!$E$30/I1067,1),"-")</f>
        <v>-</v>
      </c>
      <c r="K1067" s="12"/>
      <c r="L1067" s="159"/>
      <c r="M1067" s="159"/>
      <c r="N1067" s="159"/>
      <c r="O1067" s="185" t="str">
        <f t="shared" si="52"/>
        <v>-</v>
      </c>
      <c r="P1067" s="215" t="str">
        <f t="shared" si="53"/>
        <v>-</v>
      </c>
      <c r="Q1067" s="215" cm="1">
        <f t="array" ref="Q1067">IF(P1067="-",0,P1067/(1+'General inputs'!$H$32)^IFERROR(INDEX('MP Calculations'!$C$40:$C$130,MATCH(F1067,'MP Calculations'!$D$40:$D$130,0),0),-1))</f>
        <v>0</v>
      </c>
    </row>
    <row r="1068" spans="3:17" x14ac:dyDescent="0.2">
      <c r="C1068" s="159"/>
      <c r="D1068" s="165"/>
      <c r="E1068" s="161"/>
      <c r="F1068" s="172" t="str">
        <f t="shared" si="51"/>
        <v>-</v>
      </c>
      <c r="G1068" s="68"/>
      <c r="H1068" s="167"/>
      <c r="I1068" s="173"/>
      <c r="J1068" s="168" t="str">
        <f>IFERROR(MIN('MP Calculations'!$E$30/I1068,1),"-")</f>
        <v>-</v>
      </c>
      <c r="K1068" s="12"/>
      <c r="L1068" s="159"/>
      <c r="M1068" s="159"/>
      <c r="N1068" s="159"/>
      <c r="O1068" s="185" t="str">
        <f t="shared" si="52"/>
        <v>-</v>
      </c>
      <c r="P1068" s="215" t="str">
        <f t="shared" si="53"/>
        <v>-</v>
      </c>
      <c r="Q1068" s="215" cm="1">
        <f t="array" ref="Q1068">IF(P1068="-",0,P1068/(1+'General inputs'!$H$32)^IFERROR(INDEX('MP Calculations'!$C$40:$C$130,MATCH(F1068,'MP Calculations'!$D$40:$D$130,0),0),-1))</f>
        <v>0</v>
      </c>
    </row>
    <row r="1069" spans="3:17" x14ac:dyDescent="0.2">
      <c r="C1069" s="159"/>
      <c r="D1069" s="165"/>
      <c r="E1069" s="161"/>
      <c r="F1069" s="172" t="str">
        <f t="shared" si="51"/>
        <v>-</v>
      </c>
      <c r="G1069" s="68"/>
      <c r="H1069" s="167"/>
      <c r="I1069" s="173"/>
      <c r="J1069" s="168" t="str">
        <f>IFERROR(MIN('MP Calculations'!$E$30/I1069,1),"-")</f>
        <v>-</v>
      </c>
      <c r="K1069" s="12"/>
      <c r="L1069" s="159"/>
      <c r="M1069" s="159"/>
      <c r="N1069" s="159"/>
      <c r="O1069" s="185" t="str">
        <f t="shared" si="52"/>
        <v>-</v>
      </c>
      <c r="P1069" s="215" t="str">
        <f t="shared" si="53"/>
        <v>-</v>
      </c>
      <c r="Q1069" s="215" cm="1">
        <f t="array" ref="Q1069">IF(P1069="-",0,P1069/(1+'General inputs'!$H$32)^IFERROR(INDEX('MP Calculations'!$C$40:$C$130,MATCH(F1069,'MP Calculations'!$D$40:$D$130,0),0),-1))</f>
        <v>0</v>
      </c>
    </row>
    <row r="1070" spans="3:17" x14ac:dyDescent="0.2">
      <c r="C1070" s="159"/>
      <c r="D1070" s="165"/>
      <c r="E1070" s="161"/>
      <c r="F1070" s="172" t="str">
        <f t="shared" si="51"/>
        <v>-</v>
      </c>
      <c r="G1070" s="68"/>
      <c r="H1070" s="167"/>
      <c r="I1070" s="173"/>
      <c r="J1070" s="168" t="str">
        <f>IFERROR(MIN('MP Calculations'!$E$30/I1070,1),"-")</f>
        <v>-</v>
      </c>
      <c r="K1070" s="12"/>
      <c r="L1070" s="159"/>
      <c r="M1070" s="159"/>
      <c r="N1070" s="159"/>
      <c r="O1070" s="185" t="str">
        <f t="shared" si="52"/>
        <v>-</v>
      </c>
      <c r="P1070" s="215" t="str">
        <f t="shared" si="53"/>
        <v>-</v>
      </c>
      <c r="Q1070" s="215" cm="1">
        <f t="array" ref="Q1070">IF(P1070="-",0,P1070/(1+'General inputs'!$H$32)^IFERROR(INDEX('MP Calculations'!$C$40:$C$130,MATCH(F1070,'MP Calculations'!$D$40:$D$130,0),0),-1))</f>
        <v>0</v>
      </c>
    </row>
    <row r="1071" spans="3:17" x14ac:dyDescent="0.2">
      <c r="C1071" s="159"/>
      <c r="D1071" s="165"/>
      <c r="E1071" s="161"/>
      <c r="F1071" s="172" t="str">
        <f t="shared" si="51"/>
        <v>-</v>
      </c>
      <c r="G1071" s="68"/>
      <c r="H1071" s="167"/>
      <c r="I1071" s="173"/>
      <c r="J1071" s="168" t="str">
        <f>IFERROR(MIN('MP Calculations'!$E$30/I1071,1),"-")</f>
        <v>-</v>
      </c>
      <c r="K1071" s="12"/>
      <c r="L1071" s="159"/>
      <c r="M1071" s="159"/>
      <c r="N1071" s="159"/>
      <c r="O1071" s="185" t="str">
        <f t="shared" si="52"/>
        <v>-</v>
      </c>
      <c r="P1071" s="215" t="str">
        <f t="shared" si="53"/>
        <v>-</v>
      </c>
      <c r="Q1071" s="215" cm="1">
        <f t="array" ref="Q1071">IF(P1071="-",0,P1071/(1+'General inputs'!$H$32)^IFERROR(INDEX('MP Calculations'!$C$40:$C$130,MATCH(F1071,'MP Calculations'!$D$40:$D$130,0),0),-1))</f>
        <v>0</v>
      </c>
    </row>
    <row r="1072" spans="3:17" x14ac:dyDescent="0.2">
      <c r="C1072" s="159"/>
      <c r="D1072" s="165"/>
      <c r="E1072" s="161"/>
      <c r="F1072" s="172" t="str">
        <f t="shared" si="51"/>
        <v>-</v>
      </c>
      <c r="G1072" s="68"/>
      <c r="H1072" s="167"/>
      <c r="I1072" s="173"/>
      <c r="J1072" s="168" t="str">
        <f>IFERROR(MIN('MP Calculations'!$E$30/I1072,1),"-")</f>
        <v>-</v>
      </c>
      <c r="K1072" s="12"/>
      <c r="L1072" s="159"/>
      <c r="M1072" s="159"/>
      <c r="N1072" s="159"/>
      <c r="O1072" s="185" t="str">
        <f t="shared" si="52"/>
        <v>-</v>
      </c>
      <c r="P1072" s="215" t="str">
        <f t="shared" si="53"/>
        <v>-</v>
      </c>
      <c r="Q1072" s="215" cm="1">
        <f t="array" ref="Q1072">IF(P1072="-",0,P1072/(1+'General inputs'!$H$32)^IFERROR(INDEX('MP Calculations'!$C$40:$C$130,MATCH(F1072,'MP Calculations'!$D$40:$D$130,0),0),-1))</f>
        <v>0</v>
      </c>
    </row>
    <row r="1073" spans="3:17" x14ac:dyDescent="0.2">
      <c r="C1073" s="159"/>
      <c r="D1073" s="165"/>
      <c r="E1073" s="161"/>
      <c r="F1073" s="172" t="str">
        <f t="shared" si="51"/>
        <v>-</v>
      </c>
      <c r="G1073" s="68"/>
      <c r="H1073" s="167"/>
      <c r="I1073" s="173"/>
      <c r="J1073" s="168" t="str">
        <f>IFERROR(MIN('MP Calculations'!$E$30/I1073,1),"-")</f>
        <v>-</v>
      </c>
      <c r="K1073" s="12"/>
      <c r="L1073" s="159"/>
      <c r="M1073" s="159"/>
      <c r="N1073" s="159"/>
      <c r="O1073" s="185" t="str">
        <f t="shared" si="52"/>
        <v>-</v>
      </c>
      <c r="P1073" s="215" t="str">
        <f t="shared" si="53"/>
        <v>-</v>
      </c>
      <c r="Q1073" s="215" cm="1">
        <f t="array" ref="Q1073">IF(P1073="-",0,P1073/(1+'General inputs'!$H$32)^IFERROR(INDEX('MP Calculations'!$C$40:$C$130,MATCH(F1073,'MP Calculations'!$D$40:$D$130,0),0),-1))</f>
        <v>0</v>
      </c>
    </row>
    <row r="1074" spans="3:17" x14ac:dyDescent="0.2">
      <c r="C1074" s="159"/>
      <c r="D1074" s="165"/>
      <c r="E1074" s="161"/>
      <c r="F1074" s="172" t="str">
        <f t="shared" si="51"/>
        <v>-</v>
      </c>
      <c r="G1074" s="68"/>
      <c r="H1074" s="167"/>
      <c r="I1074" s="173"/>
      <c r="J1074" s="168" t="str">
        <f>IFERROR(MIN('MP Calculations'!$E$30/I1074,1),"-")</f>
        <v>-</v>
      </c>
      <c r="K1074" s="12"/>
      <c r="L1074" s="159"/>
      <c r="M1074" s="159"/>
      <c r="N1074" s="159"/>
      <c r="O1074" s="185" t="str">
        <f t="shared" si="52"/>
        <v>-</v>
      </c>
      <c r="P1074" s="215" t="str">
        <f t="shared" si="53"/>
        <v>-</v>
      </c>
      <c r="Q1074" s="215" cm="1">
        <f t="array" ref="Q1074">IF(P1074="-",0,P1074/(1+'General inputs'!$H$32)^IFERROR(INDEX('MP Calculations'!$C$40:$C$130,MATCH(F1074,'MP Calculations'!$D$40:$D$130,0),0),-1))</f>
        <v>0</v>
      </c>
    </row>
    <row r="1075" spans="3:17" x14ac:dyDescent="0.2">
      <c r="C1075" s="159"/>
      <c r="D1075" s="165"/>
      <c r="E1075" s="161"/>
      <c r="F1075" s="172" t="str">
        <f t="shared" si="51"/>
        <v>-</v>
      </c>
      <c r="G1075" s="68"/>
      <c r="H1075" s="167"/>
      <c r="I1075" s="173"/>
      <c r="J1075" s="168" t="str">
        <f>IFERROR(MIN('MP Calculations'!$E$30/I1075,1),"-")</f>
        <v>-</v>
      </c>
      <c r="K1075" s="12"/>
      <c r="L1075" s="159"/>
      <c r="M1075" s="159"/>
      <c r="N1075" s="159"/>
      <c r="O1075" s="185" t="str">
        <f t="shared" si="52"/>
        <v>-</v>
      </c>
      <c r="P1075" s="215" t="str">
        <f t="shared" si="53"/>
        <v>-</v>
      </c>
      <c r="Q1075" s="215" cm="1">
        <f t="array" ref="Q1075">IF(P1075="-",0,P1075/(1+'General inputs'!$H$32)^IFERROR(INDEX('MP Calculations'!$C$40:$C$130,MATCH(F1075,'MP Calculations'!$D$40:$D$130,0),0),-1))</f>
        <v>0</v>
      </c>
    </row>
    <row r="1076" spans="3:17" x14ac:dyDescent="0.2">
      <c r="C1076" s="159"/>
      <c r="D1076" s="165"/>
      <c r="E1076" s="161"/>
      <c r="F1076" s="172" t="str">
        <f t="shared" si="51"/>
        <v>-</v>
      </c>
      <c r="G1076" s="68"/>
      <c r="H1076" s="167"/>
      <c r="I1076" s="173"/>
      <c r="J1076" s="168" t="str">
        <f>IFERROR(MIN('MP Calculations'!$E$30/I1076,1),"-")</f>
        <v>-</v>
      </c>
      <c r="K1076" s="12"/>
      <c r="L1076" s="159"/>
      <c r="M1076" s="159"/>
      <c r="N1076" s="159"/>
      <c r="O1076" s="185" t="str">
        <f t="shared" si="52"/>
        <v>-</v>
      </c>
      <c r="P1076" s="215" t="str">
        <f t="shared" si="53"/>
        <v>-</v>
      </c>
      <c r="Q1076" s="215" cm="1">
        <f t="array" ref="Q1076">IF(P1076="-",0,P1076/(1+'General inputs'!$H$32)^IFERROR(INDEX('MP Calculations'!$C$40:$C$130,MATCH(F1076,'MP Calculations'!$D$40:$D$130,0),0),-1))</f>
        <v>0</v>
      </c>
    </row>
    <row r="1077" spans="3:17" x14ac:dyDescent="0.2">
      <c r="C1077" s="159"/>
      <c r="D1077" s="165"/>
      <c r="E1077" s="161"/>
      <c r="F1077" s="172" t="str">
        <f t="shared" si="51"/>
        <v>-</v>
      </c>
      <c r="G1077" s="68"/>
      <c r="H1077" s="167"/>
      <c r="I1077" s="173"/>
      <c r="J1077" s="168" t="str">
        <f>IFERROR(MIN('MP Calculations'!$E$30/I1077,1),"-")</f>
        <v>-</v>
      </c>
      <c r="K1077" s="12"/>
      <c r="L1077" s="159"/>
      <c r="M1077" s="159"/>
      <c r="N1077" s="159"/>
      <c r="O1077" s="185" t="str">
        <f t="shared" si="52"/>
        <v>-</v>
      </c>
      <c r="P1077" s="215" t="str">
        <f t="shared" si="53"/>
        <v>-</v>
      </c>
      <c r="Q1077" s="215" cm="1">
        <f t="array" ref="Q1077">IF(P1077="-",0,P1077/(1+'General inputs'!$H$32)^IFERROR(INDEX('MP Calculations'!$C$40:$C$130,MATCH(F1077,'MP Calculations'!$D$40:$D$130,0),0),-1))</f>
        <v>0</v>
      </c>
    </row>
    <row r="1078" spans="3:17" x14ac:dyDescent="0.2">
      <c r="C1078" s="159"/>
      <c r="D1078" s="165"/>
      <c r="E1078" s="161"/>
      <c r="F1078" s="172" t="str">
        <f t="shared" si="51"/>
        <v>-</v>
      </c>
      <c r="G1078" s="68"/>
      <c r="H1078" s="167"/>
      <c r="I1078" s="173"/>
      <c r="J1078" s="168" t="str">
        <f>IFERROR(MIN('MP Calculations'!$E$30/I1078,1),"-")</f>
        <v>-</v>
      </c>
      <c r="K1078" s="12"/>
      <c r="L1078" s="159"/>
      <c r="M1078" s="159"/>
      <c r="N1078" s="159"/>
      <c r="O1078" s="185" t="str">
        <f t="shared" si="52"/>
        <v>-</v>
      </c>
      <c r="P1078" s="215" t="str">
        <f t="shared" si="53"/>
        <v>-</v>
      </c>
      <c r="Q1078" s="215" cm="1">
        <f t="array" ref="Q1078">IF(P1078="-",0,P1078/(1+'General inputs'!$H$32)^IFERROR(INDEX('MP Calculations'!$C$40:$C$130,MATCH(F1078,'MP Calculations'!$D$40:$D$130,0),0),-1))</f>
        <v>0</v>
      </c>
    </row>
    <row r="1079" spans="3:17" x14ac:dyDescent="0.2">
      <c r="C1079" s="159"/>
      <c r="D1079" s="165"/>
      <c r="E1079" s="161"/>
      <c r="F1079" s="172" t="str">
        <f t="shared" si="51"/>
        <v>-</v>
      </c>
      <c r="G1079" s="68"/>
      <c r="H1079" s="167"/>
      <c r="I1079" s="173"/>
      <c r="J1079" s="168" t="str">
        <f>IFERROR(MIN('MP Calculations'!$E$30/I1079,1),"-")</f>
        <v>-</v>
      </c>
      <c r="K1079" s="12"/>
      <c r="L1079" s="159"/>
      <c r="M1079" s="159"/>
      <c r="N1079" s="159"/>
      <c r="O1079" s="185" t="str">
        <f t="shared" si="52"/>
        <v>-</v>
      </c>
      <c r="P1079" s="215" t="str">
        <f t="shared" si="53"/>
        <v>-</v>
      </c>
      <c r="Q1079" s="215" cm="1">
        <f t="array" ref="Q1079">IF(P1079="-",0,P1079/(1+'General inputs'!$H$32)^IFERROR(INDEX('MP Calculations'!$C$40:$C$130,MATCH(F1079,'MP Calculations'!$D$40:$D$130,0),0),-1))</f>
        <v>0</v>
      </c>
    </row>
    <row r="1080" spans="3:17" x14ac:dyDescent="0.2">
      <c r="C1080" s="159"/>
      <c r="D1080" s="165"/>
      <c r="E1080" s="161"/>
      <c r="F1080" s="172" t="str">
        <f t="shared" si="51"/>
        <v>-</v>
      </c>
      <c r="G1080" s="68"/>
      <c r="H1080" s="167"/>
      <c r="I1080" s="173"/>
      <c r="J1080" s="168" t="str">
        <f>IFERROR(MIN('MP Calculations'!$E$30/I1080,1),"-")</f>
        <v>-</v>
      </c>
      <c r="K1080" s="12"/>
      <c r="L1080" s="159"/>
      <c r="M1080" s="159"/>
      <c r="N1080" s="159"/>
      <c r="O1080" s="185" t="str">
        <f t="shared" si="52"/>
        <v>-</v>
      </c>
      <c r="P1080" s="215" t="str">
        <f t="shared" si="53"/>
        <v>-</v>
      </c>
      <c r="Q1080" s="215" cm="1">
        <f t="array" ref="Q1080">IF(P1080="-",0,P1080/(1+'General inputs'!$H$32)^IFERROR(INDEX('MP Calculations'!$C$40:$C$130,MATCH(F1080,'MP Calculations'!$D$40:$D$130,0),0),-1))</f>
        <v>0</v>
      </c>
    </row>
    <row r="1081" spans="3:17" x14ac:dyDescent="0.2">
      <c r="C1081" s="159"/>
      <c r="D1081" s="165"/>
      <c r="E1081" s="161"/>
      <c r="F1081" s="172" t="str">
        <f t="shared" si="51"/>
        <v>-</v>
      </c>
      <c r="G1081" s="68"/>
      <c r="H1081" s="167"/>
      <c r="I1081" s="173"/>
      <c r="J1081" s="168" t="str">
        <f>IFERROR(MIN('MP Calculations'!$E$30/I1081,1),"-")</f>
        <v>-</v>
      </c>
      <c r="K1081" s="12"/>
      <c r="L1081" s="159"/>
      <c r="M1081" s="159"/>
      <c r="N1081" s="159"/>
      <c r="O1081" s="185" t="str">
        <f t="shared" si="52"/>
        <v>-</v>
      </c>
      <c r="P1081" s="215" t="str">
        <f t="shared" si="53"/>
        <v>-</v>
      </c>
      <c r="Q1081" s="215" cm="1">
        <f t="array" ref="Q1081">IF(P1081="-",0,P1081/(1+'General inputs'!$H$32)^IFERROR(INDEX('MP Calculations'!$C$40:$C$130,MATCH(F1081,'MP Calculations'!$D$40:$D$130,0),0),-1))</f>
        <v>0</v>
      </c>
    </row>
    <row r="1082" spans="3:17" x14ac:dyDescent="0.2">
      <c r="C1082" s="159"/>
      <c r="D1082" s="165"/>
      <c r="E1082" s="161"/>
      <c r="F1082" s="172" t="str">
        <f t="shared" si="51"/>
        <v>-</v>
      </c>
      <c r="G1082" s="68"/>
      <c r="H1082" s="167"/>
      <c r="I1082" s="173"/>
      <c r="J1082" s="168" t="str">
        <f>IFERROR(MIN('MP Calculations'!$E$30/I1082,1),"-")</f>
        <v>-</v>
      </c>
      <c r="K1082" s="12"/>
      <c r="L1082" s="159"/>
      <c r="M1082" s="159"/>
      <c r="N1082" s="159"/>
      <c r="O1082" s="185" t="str">
        <f t="shared" si="52"/>
        <v>-</v>
      </c>
      <c r="P1082" s="215" t="str">
        <f t="shared" si="53"/>
        <v>-</v>
      </c>
      <c r="Q1082" s="215" cm="1">
        <f t="array" ref="Q1082">IF(P1082="-",0,P1082/(1+'General inputs'!$H$32)^IFERROR(INDEX('MP Calculations'!$C$40:$C$130,MATCH(F1082,'MP Calculations'!$D$40:$D$130,0),0),-1))</f>
        <v>0</v>
      </c>
    </row>
    <row r="1083" spans="3:17" x14ac:dyDescent="0.2">
      <c r="C1083" s="159"/>
      <c r="D1083" s="165"/>
      <c r="E1083" s="161"/>
      <c r="F1083" s="172" t="str">
        <f t="shared" si="51"/>
        <v>-</v>
      </c>
      <c r="G1083" s="68"/>
      <c r="H1083" s="167"/>
      <c r="I1083" s="173"/>
      <c r="J1083" s="168" t="str">
        <f>IFERROR(MIN('MP Calculations'!$E$30/I1083,1),"-")</f>
        <v>-</v>
      </c>
      <c r="K1083" s="12"/>
      <c r="L1083" s="159"/>
      <c r="M1083" s="159"/>
      <c r="N1083" s="159"/>
      <c r="O1083" s="185" t="str">
        <f t="shared" si="52"/>
        <v>-</v>
      </c>
      <c r="P1083" s="215" t="str">
        <f t="shared" si="53"/>
        <v>-</v>
      </c>
      <c r="Q1083" s="215" cm="1">
        <f t="array" ref="Q1083">IF(P1083="-",0,P1083/(1+'General inputs'!$H$32)^IFERROR(INDEX('MP Calculations'!$C$40:$C$130,MATCH(F1083,'MP Calculations'!$D$40:$D$130,0),0),-1))</f>
        <v>0</v>
      </c>
    </row>
    <row r="1084" spans="3:17" x14ac:dyDescent="0.2">
      <c r="C1084" s="159"/>
      <c r="D1084" s="165"/>
      <c r="E1084" s="161"/>
      <c r="F1084" s="172" t="str">
        <f t="shared" si="51"/>
        <v>-</v>
      </c>
      <c r="G1084" s="68"/>
      <c r="H1084" s="167"/>
      <c r="I1084" s="173"/>
      <c r="J1084" s="168" t="str">
        <f>IFERROR(MIN('MP Calculations'!$E$30/I1084,1),"-")</f>
        <v>-</v>
      </c>
      <c r="K1084" s="12"/>
      <c r="L1084" s="159"/>
      <c r="M1084" s="159"/>
      <c r="N1084" s="159"/>
      <c r="O1084" s="185" t="str">
        <f t="shared" si="52"/>
        <v>-</v>
      </c>
      <c r="P1084" s="215" t="str">
        <f t="shared" si="53"/>
        <v>-</v>
      </c>
      <c r="Q1084" s="215" cm="1">
        <f t="array" ref="Q1084">IF(P1084="-",0,P1084/(1+'General inputs'!$H$32)^IFERROR(INDEX('MP Calculations'!$C$40:$C$130,MATCH(F1084,'MP Calculations'!$D$40:$D$130,0),0),-1))</f>
        <v>0</v>
      </c>
    </row>
    <row r="1085" spans="3:17" x14ac:dyDescent="0.2">
      <c r="C1085" s="159"/>
      <c r="D1085" s="165"/>
      <c r="E1085" s="161"/>
      <c r="F1085" s="172" t="str">
        <f t="shared" si="51"/>
        <v>-</v>
      </c>
      <c r="G1085" s="68"/>
      <c r="H1085" s="167"/>
      <c r="I1085" s="173"/>
      <c r="J1085" s="168" t="str">
        <f>IFERROR(MIN('MP Calculations'!$E$30/I1085,1),"-")</f>
        <v>-</v>
      </c>
      <c r="K1085" s="12"/>
      <c r="L1085" s="159"/>
      <c r="M1085" s="159"/>
      <c r="N1085" s="159"/>
      <c r="O1085" s="185" t="str">
        <f t="shared" si="52"/>
        <v>-</v>
      </c>
      <c r="P1085" s="215" t="str">
        <f t="shared" si="53"/>
        <v>-</v>
      </c>
      <c r="Q1085" s="215" cm="1">
        <f t="array" ref="Q1085">IF(P1085="-",0,P1085/(1+'General inputs'!$H$32)^IFERROR(INDEX('MP Calculations'!$C$40:$C$130,MATCH(F1085,'MP Calculations'!$D$40:$D$130,0),0),-1))</f>
        <v>0</v>
      </c>
    </row>
    <row r="1086" spans="3:17" x14ac:dyDescent="0.2">
      <c r="C1086" s="159"/>
      <c r="D1086" s="165"/>
      <c r="E1086" s="161"/>
      <c r="F1086" s="172" t="str">
        <f t="shared" si="51"/>
        <v>-</v>
      </c>
      <c r="G1086" s="68"/>
      <c r="H1086" s="167"/>
      <c r="I1086" s="173"/>
      <c r="J1086" s="168" t="str">
        <f>IFERROR(MIN('MP Calculations'!$E$30/I1086,1),"-")</f>
        <v>-</v>
      </c>
      <c r="K1086" s="12"/>
      <c r="L1086" s="159"/>
      <c r="M1086" s="159"/>
      <c r="N1086" s="159"/>
      <c r="O1086" s="185" t="str">
        <f t="shared" si="52"/>
        <v>-</v>
      </c>
      <c r="P1086" s="215" t="str">
        <f t="shared" si="53"/>
        <v>-</v>
      </c>
      <c r="Q1086" s="215" cm="1">
        <f t="array" ref="Q1086">IF(P1086="-",0,P1086/(1+'General inputs'!$H$32)^IFERROR(INDEX('MP Calculations'!$C$40:$C$130,MATCH(F1086,'MP Calculations'!$D$40:$D$130,0),0),-1))</f>
        <v>0</v>
      </c>
    </row>
    <row r="1087" spans="3:17" x14ac:dyDescent="0.2">
      <c r="C1087" s="159"/>
      <c r="D1087" s="165"/>
      <c r="E1087" s="161"/>
      <c r="F1087" s="172" t="str">
        <f t="shared" si="51"/>
        <v>-</v>
      </c>
      <c r="G1087" s="68"/>
      <c r="H1087" s="167"/>
      <c r="I1087" s="173"/>
      <c r="J1087" s="168" t="str">
        <f>IFERROR(MIN('MP Calculations'!$E$30/I1087,1),"-")</f>
        <v>-</v>
      </c>
      <c r="K1087" s="12"/>
      <c r="L1087" s="159"/>
      <c r="M1087" s="159"/>
      <c r="N1087" s="159"/>
      <c r="O1087" s="185" t="str">
        <f t="shared" si="52"/>
        <v>-</v>
      </c>
      <c r="P1087" s="215" t="str">
        <f t="shared" si="53"/>
        <v>-</v>
      </c>
      <c r="Q1087" s="215" cm="1">
        <f t="array" ref="Q1087">IF(P1087="-",0,P1087/(1+'General inputs'!$H$32)^IFERROR(INDEX('MP Calculations'!$C$40:$C$130,MATCH(F1087,'MP Calculations'!$D$40:$D$130,0),0),-1))</f>
        <v>0</v>
      </c>
    </row>
    <row r="1088" spans="3:17" x14ac:dyDescent="0.2">
      <c r="C1088" s="159"/>
      <c r="D1088" s="165"/>
      <c r="E1088" s="161"/>
      <c r="F1088" s="172" t="str">
        <f t="shared" si="51"/>
        <v>-</v>
      </c>
      <c r="G1088" s="68"/>
      <c r="H1088" s="167"/>
      <c r="I1088" s="173"/>
      <c r="J1088" s="168" t="str">
        <f>IFERROR(MIN('MP Calculations'!$E$30/I1088,1),"-")</f>
        <v>-</v>
      </c>
      <c r="K1088" s="12"/>
      <c r="L1088" s="159"/>
      <c r="M1088" s="159"/>
      <c r="N1088" s="159"/>
      <c r="O1088" s="185" t="str">
        <f t="shared" si="52"/>
        <v>-</v>
      </c>
      <c r="P1088" s="215" t="str">
        <f t="shared" si="53"/>
        <v>-</v>
      </c>
      <c r="Q1088" s="215" cm="1">
        <f t="array" ref="Q1088">IF(P1088="-",0,P1088/(1+'General inputs'!$H$32)^IFERROR(INDEX('MP Calculations'!$C$40:$C$130,MATCH(F1088,'MP Calculations'!$D$40:$D$130,0),0),-1))</f>
        <v>0</v>
      </c>
    </row>
    <row r="1089" spans="3:17" x14ac:dyDescent="0.2">
      <c r="C1089" s="159"/>
      <c r="D1089" s="165"/>
      <c r="E1089" s="161"/>
      <c r="F1089" s="172" t="str">
        <f t="shared" si="51"/>
        <v>-</v>
      </c>
      <c r="G1089" s="68"/>
      <c r="H1089" s="167"/>
      <c r="I1089" s="173"/>
      <c r="J1089" s="168" t="str">
        <f>IFERROR(MIN('MP Calculations'!$E$30/I1089,1),"-")</f>
        <v>-</v>
      </c>
      <c r="K1089" s="12"/>
      <c r="L1089" s="159"/>
      <c r="M1089" s="159"/>
      <c r="N1089" s="159"/>
      <c r="O1089" s="185" t="str">
        <f t="shared" si="52"/>
        <v>-</v>
      </c>
      <c r="P1089" s="215" t="str">
        <f t="shared" si="53"/>
        <v>-</v>
      </c>
      <c r="Q1089" s="215" cm="1">
        <f t="array" ref="Q1089">IF(P1089="-",0,P1089/(1+'General inputs'!$H$32)^IFERROR(INDEX('MP Calculations'!$C$40:$C$130,MATCH(F1089,'MP Calculations'!$D$40:$D$130,0),0),-1))</f>
        <v>0</v>
      </c>
    </row>
    <row r="1090" spans="3:17" x14ac:dyDescent="0.2">
      <c r="C1090" s="159"/>
      <c r="D1090" s="165"/>
      <c r="E1090" s="161"/>
      <c r="F1090" s="172" t="str">
        <f t="shared" si="51"/>
        <v>-</v>
      </c>
      <c r="G1090" s="68"/>
      <c r="H1090" s="167"/>
      <c r="I1090" s="173"/>
      <c r="J1090" s="168" t="str">
        <f>IFERROR(MIN('MP Calculations'!$E$30/I1090,1),"-")</f>
        <v>-</v>
      </c>
      <c r="K1090" s="12"/>
      <c r="L1090" s="159"/>
      <c r="M1090" s="159"/>
      <c r="N1090" s="159"/>
      <c r="O1090" s="185" t="str">
        <f t="shared" si="52"/>
        <v>-</v>
      </c>
      <c r="P1090" s="215" t="str">
        <f t="shared" si="53"/>
        <v>-</v>
      </c>
      <c r="Q1090" s="215" cm="1">
        <f t="array" ref="Q1090">IF(P1090="-",0,P1090/(1+'General inputs'!$H$32)^IFERROR(INDEX('MP Calculations'!$C$40:$C$130,MATCH(F1090,'MP Calculations'!$D$40:$D$130,0),0),-1))</f>
        <v>0</v>
      </c>
    </row>
    <row r="1091" spans="3:17" x14ac:dyDescent="0.2">
      <c r="C1091" s="159"/>
      <c r="D1091" s="165"/>
      <c r="E1091" s="161"/>
      <c r="F1091" s="172" t="str">
        <f t="shared" si="51"/>
        <v>-</v>
      </c>
      <c r="G1091" s="68"/>
      <c r="H1091" s="167"/>
      <c r="I1091" s="173"/>
      <c r="J1091" s="168" t="str">
        <f>IFERROR(MIN('MP Calculations'!$E$30/I1091,1),"-")</f>
        <v>-</v>
      </c>
      <c r="K1091" s="12"/>
      <c r="L1091" s="159"/>
      <c r="M1091" s="159"/>
      <c r="N1091" s="159"/>
      <c r="O1091" s="185" t="str">
        <f t="shared" si="52"/>
        <v>-</v>
      </c>
      <c r="P1091" s="215" t="str">
        <f t="shared" si="53"/>
        <v>-</v>
      </c>
      <c r="Q1091" s="215" cm="1">
        <f t="array" ref="Q1091">IF(P1091="-",0,P1091/(1+'General inputs'!$H$32)^IFERROR(INDEX('MP Calculations'!$C$40:$C$130,MATCH(F1091,'MP Calculations'!$D$40:$D$130,0),0),-1))</f>
        <v>0</v>
      </c>
    </row>
    <row r="1092" spans="3:17" x14ac:dyDescent="0.2">
      <c r="C1092" s="159"/>
      <c r="D1092" s="165"/>
      <c r="E1092" s="161"/>
      <c r="F1092" s="172" t="str">
        <f t="shared" si="51"/>
        <v>-</v>
      </c>
      <c r="G1092" s="68"/>
      <c r="H1092" s="167"/>
      <c r="I1092" s="173"/>
      <c r="J1092" s="168" t="str">
        <f>IFERROR(MIN('MP Calculations'!$E$30/I1092,1),"-")</f>
        <v>-</v>
      </c>
      <c r="K1092" s="12"/>
      <c r="L1092" s="159"/>
      <c r="M1092" s="159"/>
      <c r="N1092" s="159"/>
      <c r="O1092" s="185" t="str">
        <f t="shared" si="52"/>
        <v>-</v>
      </c>
      <c r="P1092" s="215" t="str">
        <f t="shared" si="53"/>
        <v>-</v>
      </c>
      <c r="Q1092" s="215" cm="1">
        <f t="array" ref="Q1092">IF(P1092="-",0,P1092/(1+'General inputs'!$H$32)^IFERROR(INDEX('MP Calculations'!$C$40:$C$130,MATCH(F1092,'MP Calculations'!$D$40:$D$130,0),0),-1))</f>
        <v>0</v>
      </c>
    </row>
    <row r="1093" spans="3:17" x14ac:dyDescent="0.2">
      <c r="C1093" s="159"/>
      <c r="D1093" s="165"/>
      <c r="E1093" s="161"/>
      <c r="F1093" s="172" t="str">
        <f t="shared" si="51"/>
        <v>-</v>
      </c>
      <c r="G1093" s="68"/>
      <c r="H1093" s="167"/>
      <c r="I1093" s="173"/>
      <c r="J1093" s="168" t="str">
        <f>IFERROR(MIN('MP Calculations'!$E$30/I1093,1),"-")</f>
        <v>-</v>
      </c>
      <c r="K1093" s="12"/>
      <c r="L1093" s="159"/>
      <c r="M1093" s="159"/>
      <c r="N1093" s="159"/>
      <c r="O1093" s="185" t="str">
        <f t="shared" si="52"/>
        <v>-</v>
      </c>
      <c r="P1093" s="215" t="str">
        <f t="shared" si="53"/>
        <v>-</v>
      </c>
      <c r="Q1093" s="215" cm="1">
        <f t="array" ref="Q1093">IF(P1093="-",0,P1093/(1+'General inputs'!$H$32)^IFERROR(INDEX('MP Calculations'!$C$40:$C$130,MATCH(F1093,'MP Calculations'!$D$40:$D$130,0),0),-1))</f>
        <v>0</v>
      </c>
    </row>
    <row r="1094" spans="3:17" x14ac:dyDescent="0.2">
      <c r="C1094" s="159"/>
      <c r="D1094" s="165"/>
      <c r="E1094" s="161"/>
      <c r="F1094" s="172" t="str">
        <f t="shared" si="51"/>
        <v>-</v>
      </c>
      <c r="G1094" s="68"/>
      <c r="H1094" s="167"/>
      <c r="I1094" s="173"/>
      <c r="J1094" s="168" t="str">
        <f>IFERROR(MIN('MP Calculations'!$E$30/I1094,1),"-")</f>
        <v>-</v>
      </c>
      <c r="K1094" s="12"/>
      <c r="L1094" s="159"/>
      <c r="M1094" s="159"/>
      <c r="N1094" s="159"/>
      <c r="O1094" s="185" t="str">
        <f t="shared" si="52"/>
        <v>-</v>
      </c>
      <c r="P1094" s="215" t="str">
        <f t="shared" si="53"/>
        <v>-</v>
      </c>
      <c r="Q1094" s="215" cm="1">
        <f t="array" ref="Q1094">IF(P1094="-",0,P1094/(1+'General inputs'!$H$32)^IFERROR(INDEX('MP Calculations'!$C$40:$C$130,MATCH(F1094,'MP Calculations'!$D$40:$D$130,0),0),-1))</f>
        <v>0</v>
      </c>
    </row>
    <row r="1095" spans="3:17" x14ac:dyDescent="0.2">
      <c r="C1095" s="159"/>
      <c r="D1095" s="165"/>
      <c r="E1095" s="161"/>
      <c r="F1095" s="172" t="str">
        <f t="shared" si="51"/>
        <v>-</v>
      </c>
      <c r="G1095" s="68"/>
      <c r="H1095" s="167"/>
      <c r="I1095" s="173"/>
      <c r="J1095" s="168" t="str">
        <f>IFERROR(MIN('MP Calculations'!$E$30/I1095,1),"-")</f>
        <v>-</v>
      </c>
      <c r="K1095" s="12"/>
      <c r="L1095" s="159"/>
      <c r="M1095" s="159"/>
      <c r="N1095" s="159"/>
      <c r="O1095" s="185" t="str">
        <f t="shared" si="52"/>
        <v>-</v>
      </c>
      <c r="P1095" s="215" t="str">
        <f t="shared" si="53"/>
        <v>-</v>
      </c>
      <c r="Q1095" s="215" cm="1">
        <f t="array" ref="Q1095">IF(P1095="-",0,P1095/(1+'General inputs'!$H$32)^IFERROR(INDEX('MP Calculations'!$C$40:$C$130,MATCH(F1095,'MP Calculations'!$D$40:$D$130,0),0),-1))</f>
        <v>0</v>
      </c>
    </row>
    <row r="1096" spans="3:17" x14ac:dyDescent="0.2">
      <c r="C1096" s="159"/>
      <c r="D1096" s="165"/>
      <c r="E1096" s="161"/>
      <c r="F1096" s="172" t="str">
        <f t="shared" si="51"/>
        <v>-</v>
      </c>
      <c r="G1096" s="68"/>
      <c r="H1096" s="167"/>
      <c r="I1096" s="173"/>
      <c r="J1096" s="168" t="str">
        <f>IFERROR(MIN('MP Calculations'!$E$30/I1096,1),"-")</f>
        <v>-</v>
      </c>
      <c r="K1096" s="12"/>
      <c r="L1096" s="159"/>
      <c r="M1096" s="159"/>
      <c r="N1096" s="159"/>
      <c r="O1096" s="185" t="str">
        <f t="shared" si="52"/>
        <v>-</v>
      </c>
      <c r="P1096" s="215" t="str">
        <f t="shared" si="53"/>
        <v>-</v>
      </c>
      <c r="Q1096" s="215" cm="1">
        <f t="array" ref="Q1096">IF(P1096="-",0,P1096/(1+'General inputs'!$H$32)^IFERROR(INDEX('MP Calculations'!$C$40:$C$130,MATCH(F1096,'MP Calculations'!$D$40:$D$130,0),0),-1))</f>
        <v>0</v>
      </c>
    </row>
    <row r="1097" spans="3:17" x14ac:dyDescent="0.2">
      <c r="C1097" s="159"/>
      <c r="D1097" s="165"/>
      <c r="E1097" s="161"/>
      <c r="F1097" s="172" t="str">
        <f t="shared" si="51"/>
        <v>-</v>
      </c>
      <c r="G1097" s="68"/>
      <c r="H1097" s="167"/>
      <c r="I1097" s="173"/>
      <c r="J1097" s="168" t="str">
        <f>IFERROR(MIN('MP Calculations'!$E$30/I1097,1),"-")</f>
        <v>-</v>
      </c>
      <c r="K1097" s="12"/>
      <c r="L1097" s="159"/>
      <c r="M1097" s="159"/>
      <c r="N1097" s="159"/>
      <c r="O1097" s="185" t="str">
        <f t="shared" si="52"/>
        <v>-</v>
      </c>
      <c r="P1097" s="215" t="str">
        <f t="shared" si="53"/>
        <v>-</v>
      </c>
      <c r="Q1097" s="215" cm="1">
        <f t="array" ref="Q1097">IF(P1097="-",0,P1097/(1+'General inputs'!$H$32)^IFERROR(INDEX('MP Calculations'!$C$40:$C$130,MATCH(F1097,'MP Calculations'!$D$40:$D$130,0),0),-1))</f>
        <v>0</v>
      </c>
    </row>
    <row r="1098" spans="3:17" x14ac:dyDescent="0.2">
      <c r="C1098" s="159"/>
      <c r="D1098" s="165"/>
      <c r="E1098" s="161"/>
      <c r="F1098" s="172" t="str">
        <f t="shared" si="51"/>
        <v>-</v>
      </c>
      <c r="G1098" s="68"/>
      <c r="H1098" s="167"/>
      <c r="I1098" s="173"/>
      <c r="J1098" s="168" t="str">
        <f>IFERROR(MIN('MP Calculations'!$E$30/I1098,1),"-")</f>
        <v>-</v>
      </c>
      <c r="K1098" s="12"/>
      <c r="L1098" s="159"/>
      <c r="M1098" s="159"/>
      <c r="N1098" s="159"/>
      <c r="O1098" s="185" t="str">
        <f t="shared" si="52"/>
        <v>-</v>
      </c>
      <c r="P1098" s="215" t="str">
        <f t="shared" si="53"/>
        <v>-</v>
      </c>
      <c r="Q1098" s="215" cm="1">
        <f t="array" ref="Q1098">IF(P1098="-",0,P1098/(1+'General inputs'!$H$32)^IFERROR(INDEX('MP Calculations'!$C$40:$C$130,MATCH(F1098,'MP Calculations'!$D$40:$D$130,0),0),-1))</f>
        <v>0</v>
      </c>
    </row>
    <row r="1099" spans="3:17" x14ac:dyDescent="0.2">
      <c r="C1099" s="159"/>
      <c r="D1099" s="165"/>
      <c r="E1099" s="161"/>
      <c r="F1099" s="172" t="str">
        <f t="shared" si="51"/>
        <v>-</v>
      </c>
      <c r="G1099" s="68"/>
      <c r="H1099" s="167"/>
      <c r="I1099" s="173"/>
      <c r="J1099" s="168" t="str">
        <f>IFERROR(MIN('MP Calculations'!$E$30/I1099,1),"-")</f>
        <v>-</v>
      </c>
      <c r="K1099" s="12"/>
      <c r="L1099" s="159"/>
      <c r="M1099" s="159"/>
      <c r="N1099" s="159"/>
      <c r="O1099" s="185" t="str">
        <f t="shared" si="52"/>
        <v>-</v>
      </c>
      <c r="P1099" s="215" t="str">
        <f t="shared" si="53"/>
        <v>-</v>
      </c>
      <c r="Q1099" s="215" cm="1">
        <f t="array" ref="Q1099">IF(P1099="-",0,P1099/(1+'General inputs'!$H$32)^IFERROR(INDEX('MP Calculations'!$C$40:$C$130,MATCH(F1099,'MP Calculations'!$D$40:$D$130,0),0),-1))</f>
        <v>0</v>
      </c>
    </row>
    <row r="1100" spans="3:17" x14ac:dyDescent="0.2">
      <c r="C1100" s="159"/>
      <c r="D1100" s="165"/>
      <c r="E1100" s="161"/>
      <c r="F1100" s="172" t="str">
        <f t="shared" si="51"/>
        <v>-</v>
      </c>
      <c r="G1100" s="68"/>
      <c r="H1100" s="167"/>
      <c r="I1100" s="173"/>
      <c r="J1100" s="168" t="str">
        <f>IFERROR(MIN('MP Calculations'!$E$30/I1100,1),"-")</f>
        <v>-</v>
      </c>
      <c r="K1100" s="12"/>
      <c r="L1100" s="159"/>
      <c r="M1100" s="159"/>
      <c r="N1100" s="159"/>
      <c r="O1100" s="185" t="str">
        <f t="shared" si="52"/>
        <v>-</v>
      </c>
      <c r="P1100" s="215" t="str">
        <f t="shared" si="53"/>
        <v>-</v>
      </c>
      <c r="Q1100" s="215" cm="1">
        <f t="array" ref="Q1100">IF(P1100="-",0,P1100/(1+'General inputs'!$H$32)^IFERROR(INDEX('MP Calculations'!$C$40:$C$130,MATCH(F1100,'MP Calculations'!$D$40:$D$130,0),0),-1))</f>
        <v>0</v>
      </c>
    </row>
    <row r="1101" spans="3:17" x14ac:dyDescent="0.2">
      <c r="C1101" s="159"/>
      <c r="D1101" s="165"/>
      <c r="E1101" s="161"/>
      <c r="F1101" s="172" t="str">
        <f t="shared" si="51"/>
        <v>-</v>
      </c>
      <c r="G1101" s="68"/>
      <c r="H1101" s="167"/>
      <c r="I1101" s="173"/>
      <c r="J1101" s="168" t="str">
        <f>IFERROR(MIN('MP Calculations'!$E$30/I1101,1),"-")</f>
        <v>-</v>
      </c>
      <c r="K1101" s="12"/>
      <c r="L1101" s="159"/>
      <c r="M1101" s="159"/>
      <c r="N1101" s="159"/>
      <c r="O1101" s="185" t="str">
        <f t="shared" si="52"/>
        <v>-</v>
      </c>
      <c r="P1101" s="215" t="str">
        <f t="shared" si="53"/>
        <v>-</v>
      </c>
      <c r="Q1101" s="215" cm="1">
        <f t="array" ref="Q1101">IF(P1101="-",0,P1101/(1+'General inputs'!$H$32)^IFERROR(INDEX('MP Calculations'!$C$40:$C$130,MATCH(F1101,'MP Calculations'!$D$40:$D$130,0),0),-1))</f>
        <v>0</v>
      </c>
    </row>
    <row r="1102" spans="3:17" x14ac:dyDescent="0.2">
      <c r="C1102" s="159"/>
      <c r="D1102" s="165"/>
      <c r="E1102" s="161"/>
      <c r="F1102" s="172" t="str">
        <f t="shared" si="51"/>
        <v>-</v>
      </c>
      <c r="G1102" s="68"/>
      <c r="H1102" s="167"/>
      <c r="I1102" s="173"/>
      <c r="J1102" s="168" t="str">
        <f>IFERROR(MIN('MP Calculations'!$E$30/I1102,1),"-")</f>
        <v>-</v>
      </c>
      <c r="K1102" s="12"/>
      <c r="L1102" s="159"/>
      <c r="M1102" s="159"/>
      <c r="N1102" s="159"/>
      <c r="O1102" s="185" t="str">
        <f t="shared" si="52"/>
        <v>-</v>
      </c>
      <c r="P1102" s="215" t="str">
        <f t="shared" si="53"/>
        <v>-</v>
      </c>
      <c r="Q1102" s="215" cm="1">
        <f t="array" ref="Q1102">IF(P1102="-",0,P1102/(1+'General inputs'!$H$32)^IFERROR(INDEX('MP Calculations'!$C$40:$C$130,MATCH(F1102,'MP Calculations'!$D$40:$D$130,0),0),-1))</f>
        <v>0</v>
      </c>
    </row>
    <row r="1103" spans="3:17" x14ac:dyDescent="0.2">
      <c r="C1103" s="159"/>
      <c r="D1103" s="165"/>
      <c r="E1103" s="161"/>
      <c r="F1103" s="172" t="str">
        <f t="shared" si="51"/>
        <v>-</v>
      </c>
      <c r="G1103" s="68"/>
      <c r="H1103" s="167"/>
      <c r="I1103" s="173"/>
      <c r="J1103" s="168" t="str">
        <f>IFERROR(MIN('MP Calculations'!$E$30/I1103,1),"-")</f>
        <v>-</v>
      </c>
      <c r="K1103" s="12"/>
      <c r="L1103" s="159"/>
      <c r="M1103" s="159"/>
      <c r="N1103" s="159"/>
      <c r="O1103" s="185" t="str">
        <f t="shared" si="52"/>
        <v>-</v>
      </c>
      <c r="P1103" s="215" t="str">
        <f t="shared" si="53"/>
        <v>-</v>
      </c>
      <c r="Q1103" s="215" cm="1">
        <f t="array" ref="Q1103">IF(P1103="-",0,P1103/(1+'General inputs'!$H$32)^IFERROR(INDEX('MP Calculations'!$C$40:$C$130,MATCH(F1103,'MP Calculations'!$D$40:$D$130,0),0),-1))</f>
        <v>0</v>
      </c>
    </row>
    <row r="1104" spans="3:17" x14ac:dyDescent="0.2">
      <c r="C1104" s="159"/>
      <c r="D1104" s="165"/>
      <c r="E1104" s="161"/>
      <c r="F1104" s="172" t="str">
        <f t="shared" si="51"/>
        <v>-</v>
      </c>
      <c r="G1104" s="68"/>
      <c r="H1104" s="167"/>
      <c r="I1104" s="173"/>
      <c r="J1104" s="168" t="str">
        <f>IFERROR(MIN('MP Calculations'!$E$30/I1104,1),"-")</f>
        <v>-</v>
      </c>
      <c r="K1104" s="12"/>
      <c r="L1104" s="159"/>
      <c r="M1104" s="159"/>
      <c r="N1104" s="159"/>
      <c r="O1104" s="185" t="str">
        <f t="shared" si="52"/>
        <v>-</v>
      </c>
      <c r="P1104" s="215" t="str">
        <f t="shared" si="53"/>
        <v>-</v>
      </c>
      <c r="Q1104" s="215" cm="1">
        <f t="array" ref="Q1104">IF(P1104="-",0,P1104/(1+'General inputs'!$H$32)^IFERROR(INDEX('MP Calculations'!$C$40:$C$130,MATCH(F1104,'MP Calculations'!$D$40:$D$130,0),0),-1))</f>
        <v>0</v>
      </c>
    </row>
    <row r="1105" spans="3:17" x14ac:dyDescent="0.2">
      <c r="C1105" s="159"/>
      <c r="D1105" s="165"/>
      <c r="E1105" s="161"/>
      <c r="F1105" s="172" t="str">
        <f t="shared" si="51"/>
        <v>-</v>
      </c>
      <c r="G1105" s="68"/>
      <c r="H1105" s="167"/>
      <c r="I1105" s="173"/>
      <c r="J1105" s="168" t="str">
        <f>IFERROR(MIN('MP Calculations'!$E$30/I1105,1),"-")</f>
        <v>-</v>
      </c>
      <c r="K1105" s="12"/>
      <c r="L1105" s="159"/>
      <c r="M1105" s="159"/>
      <c r="N1105" s="159"/>
      <c r="O1105" s="185" t="str">
        <f t="shared" si="52"/>
        <v>-</v>
      </c>
      <c r="P1105" s="215" t="str">
        <f t="shared" si="53"/>
        <v>-</v>
      </c>
      <c r="Q1105" s="215" cm="1">
        <f t="array" ref="Q1105">IF(P1105="-",0,P1105/(1+'General inputs'!$H$32)^IFERROR(INDEX('MP Calculations'!$C$40:$C$130,MATCH(F1105,'MP Calculations'!$D$40:$D$130,0),0),-1))</f>
        <v>0</v>
      </c>
    </row>
    <row r="1106" spans="3:17" x14ac:dyDescent="0.2">
      <c r="C1106" s="159"/>
      <c r="D1106" s="165"/>
      <c r="E1106" s="161"/>
      <c r="F1106" s="172" t="str">
        <f t="shared" si="51"/>
        <v>-</v>
      </c>
      <c r="G1106" s="68"/>
      <c r="H1106" s="167"/>
      <c r="I1106" s="173"/>
      <c r="J1106" s="168" t="str">
        <f>IFERROR(MIN('MP Calculations'!$E$30/I1106,1),"-")</f>
        <v>-</v>
      </c>
      <c r="K1106" s="12"/>
      <c r="L1106" s="159"/>
      <c r="M1106" s="159"/>
      <c r="N1106" s="159"/>
      <c r="O1106" s="185" t="str">
        <f t="shared" si="52"/>
        <v>-</v>
      </c>
      <c r="P1106" s="215" t="str">
        <f t="shared" si="53"/>
        <v>-</v>
      </c>
      <c r="Q1106" s="215" cm="1">
        <f t="array" ref="Q1106">IF(P1106="-",0,P1106/(1+'General inputs'!$H$32)^IFERROR(INDEX('MP Calculations'!$C$40:$C$130,MATCH(F1106,'MP Calculations'!$D$40:$D$130,0),0),-1))</f>
        <v>0</v>
      </c>
    </row>
    <row r="1107" spans="3:17" x14ac:dyDescent="0.2">
      <c r="C1107" s="159"/>
      <c r="D1107" s="165"/>
      <c r="E1107" s="161"/>
      <c r="F1107" s="172" t="str">
        <f t="shared" si="51"/>
        <v>-</v>
      </c>
      <c r="G1107" s="68"/>
      <c r="H1107" s="167"/>
      <c r="I1107" s="173"/>
      <c r="J1107" s="168" t="str">
        <f>IFERROR(MIN('MP Calculations'!$E$30/I1107,1),"-")</f>
        <v>-</v>
      </c>
      <c r="K1107" s="12"/>
      <c r="L1107" s="159"/>
      <c r="M1107" s="159"/>
      <c r="N1107" s="159"/>
      <c r="O1107" s="185" t="str">
        <f t="shared" si="52"/>
        <v>-</v>
      </c>
      <c r="P1107" s="215" t="str">
        <f t="shared" si="53"/>
        <v>-</v>
      </c>
      <c r="Q1107" s="215" cm="1">
        <f t="array" ref="Q1107">IF(P1107="-",0,P1107/(1+'General inputs'!$H$32)^IFERROR(INDEX('MP Calculations'!$C$40:$C$130,MATCH(F1107,'MP Calculations'!$D$40:$D$130,0),0),-1))</f>
        <v>0</v>
      </c>
    </row>
    <row r="1108" spans="3:17" x14ac:dyDescent="0.2">
      <c r="C1108" s="159"/>
      <c r="D1108" s="165"/>
      <c r="E1108" s="161"/>
      <c r="F1108" s="172" t="str">
        <f t="shared" si="51"/>
        <v>-</v>
      </c>
      <c r="G1108" s="68"/>
      <c r="H1108" s="167"/>
      <c r="I1108" s="173"/>
      <c r="J1108" s="168" t="str">
        <f>IFERROR(MIN('MP Calculations'!$E$30/I1108,1),"-")</f>
        <v>-</v>
      </c>
      <c r="K1108" s="12"/>
      <c r="L1108" s="159"/>
      <c r="M1108" s="159"/>
      <c r="N1108" s="159"/>
      <c r="O1108" s="185" t="str">
        <f t="shared" si="52"/>
        <v>-</v>
      </c>
      <c r="P1108" s="215" t="str">
        <f t="shared" si="53"/>
        <v>-</v>
      </c>
      <c r="Q1108" s="215" cm="1">
        <f t="array" ref="Q1108">IF(P1108="-",0,P1108/(1+'General inputs'!$H$32)^IFERROR(INDEX('MP Calculations'!$C$40:$C$130,MATCH(F1108,'MP Calculations'!$D$40:$D$130,0),0),-1))</f>
        <v>0</v>
      </c>
    </row>
    <row r="1109" spans="3:17" x14ac:dyDescent="0.2">
      <c r="C1109" s="159"/>
      <c r="D1109" s="165"/>
      <c r="E1109" s="161"/>
      <c r="F1109" s="172" t="str">
        <f t="shared" si="51"/>
        <v>-</v>
      </c>
      <c r="G1109" s="68"/>
      <c r="H1109" s="167"/>
      <c r="I1109" s="173"/>
      <c r="J1109" s="168" t="str">
        <f>IFERROR(MIN('MP Calculations'!$E$30/I1109,1),"-")</f>
        <v>-</v>
      </c>
      <c r="K1109" s="12"/>
      <c r="L1109" s="159"/>
      <c r="M1109" s="159"/>
      <c r="N1109" s="159"/>
      <c r="O1109" s="185" t="str">
        <f t="shared" si="52"/>
        <v>-</v>
      </c>
      <c r="P1109" s="215" t="str">
        <f t="shared" si="53"/>
        <v>-</v>
      </c>
      <c r="Q1109" s="215" cm="1">
        <f t="array" ref="Q1109">IF(P1109="-",0,P1109/(1+'General inputs'!$H$32)^IFERROR(INDEX('MP Calculations'!$C$40:$C$130,MATCH(F1109,'MP Calculations'!$D$40:$D$130,0),0),-1))</f>
        <v>0</v>
      </c>
    </row>
    <row r="1110" spans="3:17" x14ac:dyDescent="0.2">
      <c r="C1110" s="159"/>
      <c r="D1110" s="165"/>
      <c r="E1110" s="161"/>
      <c r="F1110" s="172" t="str">
        <f t="shared" ref="F1110:F1173" si="54">IF(E1110="","-",IF(OR(E1110&lt;$E$15,E1110&gt;$E$16),"ERROR - date outside of range",IF(MONTH(E1110)&gt;=7,YEAR(E1110)&amp;"-"&amp;IF(YEAR(E1110)=1999,"00",IF(AND(YEAR(E1110)&gt;=2000,YEAR(E1110)&lt;2009),"0","")&amp;RIGHT(YEAR(E1110),2)+1),RIGHT(YEAR(E1110),4)-1&amp;"-"&amp;RIGHT(YEAR(E1110),2))))</f>
        <v>-</v>
      </c>
      <c r="G1110" s="68"/>
      <c r="H1110" s="167"/>
      <c r="I1110" s="173"/>
      <c r="J1110" s="168" t="str">
        <f>IFERROR(MIN('MP Calculations'!$E$30/I1110,1),"-")</f>
        <v>-</v>
      </c>
      <c r="K1110" s="12"/>
      <c r="L1110" s="159"/>
      <c r="M1110" s="159"/>
      <c r="N1110" s="159"/>
      <c r="O1110" s="185" t="str">
        <f t="shared" ref="O1110:O1173" si="55">IF(N1110="","-",L1110*N1110)</f>
        <v>-</v>
      </c>
      <c r="P1110" s="215" t="str">
        <f t="shared" ref="P1110:P1173" si="56">IF(O1110="-","-",IF(OR(E1110&lt;$E$15,E1110&gt;$E$16),0,O1110*J1110))</f>
        <v>-</v>
      </c>
      <c r="Q1110" s="215" cm="1">
        <f t="array" ref="Q1110">IF(P1110="-",0,P1110/(1+'General inputs'!$H$32)^IFERROR(INDEX('MP Calculations'!$C$40:$C$130,MATCH(F1110,'MP Calculations'!$D$40:$D$130,0),0),-1))</f>
        <v>0</v>
      </c>
    </row>
    <row r="1111" spans="3:17" x14ac:dyDescent="0.2">
      <c r="C1111" s="159"/>
      <c r="D1111" s="165"/>
      <c r="E1111" s="161"/>
      <c r="F1111" s="172" t="str">
        <f t="shared" si="54"/>
        <v>-</v>
      </c>
      <c r="G1111" s="68"/>
      <c r="H1111" s="167"/>
      <c r="I1111" s="173"/>
      <c r="J1111" s="168" t="str">
        <f>IFERROR(MIN('MP Calculations'!$E$30/I1111,1),"-")</f>
        <v>-</v>
      </c>
      <c r="K1111" s="12"/>
      <c r="L1111" s="159"/>
      <c r="M1111" s="159"/>
      <c r="N1111" s="159"/>
      <c r="O1111" s="185" t="str">
        <f t="shared" si="55"/>
        <v>-</v>
      </c>
      <c r="P1111" s="215" t="str">
        <f t="shared" si="56"/>
        <v>-</v>
      </c>
      <c r="Q1111" s="215" cm="1">
        <f t="array" ref="Q1111">IF(P1111="-",0,P1111/(1+'General inputs'!$H$32)^IFERROR(INDEX('MP Calculations'!$C$40:$C$130,MATCH(F1111,'MP Calculations'!$D$40:$D$130,0),0),-1))</f>
        <v>0</v>
      </c>
    </row>
    <row r="1112" spans="3:17" x14ac:dyDescent="0.2">
      <c r="C1112" s="159"/>
      <c r="D1112" s="165"/>
      <c r="E1112" s="161"/>
      <c r="F1112" s="172" t="str">
        <f t="shared" si="54"/>
        <v>-</v>
      </c>
      <c r="G1112" s="68"/>
      <c r="H1112" s="167"/>
      <c r="I1112" s="173"/>
      <c r="J1112" s="168" t="str">
        <f>IFERROR(MIN('MP Calculations'!$E$30/I1112,1),"-")</f>
        <v>-</v>
      </c>
      <c r="K1112" s="12"/>
      <c r="L1112" s="159"/>
      <c r="M1112" s="159"/>
      <c r="N1112" s="159"/>
      <c r="O1112" s="185" t="str">
        <f t="shared" si="55"/>
        <v>-</v>
      </c>
      <c r="P1112" s="215" t="str">
        <f t="shared" si="56"/>
        <v>-</v>
      </c>
      <c r="Q1112" s="215" cm="1">
        <f t="array" ref="Q1112">IF(P1112="-",0,P1112/(1+'General inputs'!$H$32)^IFERROR(INDEX('MP Calculations'!$C$40:$C$130,MATCH(F1112,'MP Calculations'!$D$40:$D$130,0),0),-1))</f>
        <v>0</v>
      </c>
    </row>
    <row r="1113" spans="3:17" x14ac:dyDescent="0.2">
      <c r="C1113" s="159"/>
      <c r="D1113" s="165"/>
      <c r="E1113" s="161"/>
      <c r="F1113" s="172" t="str">
        <f t="shared" si="54"/>
        <v>-</v>
      </c>
      <c r="G1113" s="68"/>
      <c r="H1113" s="167"/>
      <c r="I1113" s="173"/>
      <c r="J1113" s="168" t="str">
        <f>IFERROR(MIN('MP Calculations'!$E$30/I1113,1),"-")</f>
        <v>-</v>
      </c>
      <c r="K1113" s="12"/>
      <c r="L1113" s="159"/>
      <c r="M1113" s="159"/>
      <c r="N1113" s="159"/>
      <c r="O1113" s="185" t="str">
        <f t="shared" si="55"/>
        <v>-</v>
      </c>
      <c r="P1113" s="215" t="str">
        <f t="shared" si="56"/>
        <v>-</v>
      </c>
      <c r="Q1113" s="215" cm="1">
        <f t="array" ref="Q1113">IF(P1113="-",0,P1113/(1+'General inputs'!$H$32)^IFERROR(INDEX('MP Calculations'!$C$40:$C$130,MATCH(F1113,'MP Calculations'!$D$40:$D$130,0),0),-1))</f>
        <v>0</v>
      </c>
    </row>
    <row r="1114" spans="3:17" x14ac:dyDescent="0.2">
      <c r="C1114" s="159"/>
      <c r="D1114" s="165"/>
      <c r="E1114" s="161"/>
      <c r="F1114" s="172" t="str">
        <f t="shared" si="54"/>
        <v>-</v>
      </c>
      <c r="G1114" s="68"/>
      <c r="H1114" s="167"/>
      <c r="I1114" s="173"/>
      <c r="J1114" s="168" t="str">
        <f>IFERROR(MIN('MP Calculations'!$E$30/I1114,1),"-")</f>
        <v>-</v>
      </c>
      <c r="K1114" s="12"/>
      <c r="L1114" s="159"/>
      <c r="M1114" s="159"/>
      <c r="N1114" s="159"/>
      <c r="O1114" s="185" t="str">
        <f t="shared" si="55"/>
        <v>-</v>
      </c>
      <c r="P1114" s="215" t="str">
        <f t="shared" si="56"/>
        <v>-</v>
      </c>
      <c r="Q1114" s="215" cm="1">
        <f t="array" ref="Q1114">IF(P1114="-",0,P1114/(1+'General inputs'!$H$32)^IFERROR(INDEX('MP Calculations'!$C$40:$C$130,MATCH(F1114,'MP Calculations'!$D$40:$D$130,0),0),-1))</f>
        <v>0</v>
      </c>
    </row>
    <row r="1115" spans="3:17" x14ac:dyDescent="0.2">
      <c r="C1115" s="159"/>
      <c r="D1115" s="165"/>
      <c r="E1115" s="161"/>
      <c r="F1115" s="172" t="str">
        <f t="shared" si="54"/>
        <v>-</v>
      </c>
      <c r="G1115" s="68"/>
      <c r="H1115" s="167"/>
      <c r="I1115" s="173"/>
      <c r="J1115" s="168" t="str">
        <f>IFERROR(MIN('MP Calculations'!$E$30/I1115,1),"-")</f>
        <v>-</v>
      </c>
      <c r="K1115" s="12"/>
      <c r="L1115" s="159"/>
      <c r="M1115" s="159"/>
      <c r="N1115" s="159"/>
      <c r="O1115" s="185" t="str">
        <f t="shared" si="55"/>
        <v>-</v>
      </c>
      <c r="P1115" s="215" t="str">
        <f t="shared" si="56"/>
        <v>-</v>
      </c>
      <c r="Q1115" s="215" cm="1">
        <f t="array" ref="Q1115">IF(P1115="-",0,P1115/(1+'General inputs'!$H$32)^IFERROR(INDEX('MP Calculations'!$C$40:$C$130,MATCH(F1115,'MP Calculations'!$D$40:$D$130,0),0),-1))</f>
        <v>0</v>
      </c>
    </row>
    <row r="1116" spans="3:17" x14ac:dyDescent="0.2">
      <c r="C1116" s="159"/>
      <c r="D1116" s="165"/>
      <c r="E1116" s="161"/>
      <c r="F1116" s="172" t="str">
        <f t="shared" si="54"/>
        <v>-</v>
      </c>
      <c r="G1116" s="68"/>
      <c r="H1116" s="167"/>
      <c r="I1116" s="173"/>
      <c r="J1116" s="168" t="str">
        <f>IFERROR(MIN('MP Calculations'!$E$30/I1116,1),"-")</f>
        <v>-</v>
      </c>
      <c r="K1116" s="12"/>
      <c r="L1116" s="159"/>
      <c r="M1116" s="159"/>
      <c r="N1116" s="159"/>
      <c r="O1116" s="185" t="str">
        <f t="shared" si="55"/>
        <v>-</v>
      </c>
      <c r="P1116" s="215" t="str">
        <f t="shared" si="56"/>
        <v>-</v>
      </c>
      <c r="Q1116" s="215" cm="1">
        <f t="array" ref="Q1116">IF(P1116="-",0,P1116/(1+'General inputs'!$H$32)^IFERROR(INDEX('MP Calculations'!$C$40:$C$130,MATCH(F1116,'MP Calculations'!$D$40:$D$130,0),0),-1))</f>
        <v>0</v>
      </c>
    </row>
    <row r="1117" spans="3:17" x14ac:dyDescent="0.2">
      <c r="C1117" s="159"/>
      <c r="D1117" s="165"/>
      <c r="E1117" s="161"/>
      <c r="F1117" s="172" t="str">
        <f t="shared" si="54"/>
        <v>-</v>
      </c>
      <c r="G1117" s="68"/>
      <c r="H1117" s="167"/>
      <c r="I1117" s="173"/>
      <c r="J1117" s="168" t="str">
        <f>IFERROR(MIN('MP Calculations'!$E$30/I1117,1),"-")</f>
        <v>-</v>
      </c>
      <c r="K1117" s="12"/>
      <c r="L1117" s="159"/>
      <c r="M1117" s="159"/>
      <c r="N1117" s="159"/>
      <c r="O1117" s="185" t="str">
        <f t="shared" si="55"/>
        <v>-</v>
      </c>
      <c r="P1117" s="215" t="str">
        <f t="shared" si="56"/>
        <v>-</v>
      </c>
      <c r="Q1117" s="215" cm="1">
        <f t="array" ref="Q1117">IF(P1117="-",0,P1117/(1+'General inputs'!$H$32)^IFERROR(INDEX('MP Calculations'!$C$40:$C$130,MATCH(F1117,'MP Calculations'!$D$40:$D$130,0),0),-1))</f>
        <v>0</v>
      </c>
    </row>
    <row r="1118" spans="3:17" x14ac:dyDescent="0.2">
      <c r="C1118" s="159"/>
      <c r="D1118" s="165"/>
      <c r="E1118" s="161"/>
      <c r="F1118" s="172" t="str">
        <f t="shared" si="54"/>
        <v>-</v>
      </c>
      <c r="G1118" s="68"/>
      <c r="H1118" s="167"/>
      <c r="I1118" s="173"/>
      <c r="J1118" s="168" t="str">
        <f>IFERROR(MIN('MP Calculations'!$E$30/I1118,1),"-")</f>
        <v>-</v>
      </c>
      <c r="K1118" s="12"/>
      <c r="L1118" s="159"/>
      <c r="M1118" s="159"/>
      <c r="N1118" s="159"/>
      <c r="O1118" s="185" t="str">
        <f t="shared" si="55"/>
        <v>-</v>
      </c>
      <c r="P1118" s="215" t="str">
        <f t="shared" si="56"/>
        <v>-</v>
      </c>
      <c r="Q1118" s="215" cm="1">
        <f t="array" ref="Q1118">IF(P1118="-",0,P1118/(1+'General inputs'!$H$32)^IFERROR(INDEX('MP Calculations'!$C$40:$C$130,MATCH(F1118,'MP Calculations'!$D$40:$D$130,0),0),-1))</f>
        <v>0</v>
      </c>
    </row>
    <row r="1119" spans="3:17" x14ac:dyDescent="0.2">
      <c r="C1119" s="159"/>
      <c r="D1119" s="165"/>
      <c r="E1119" s="161"/>
      <c r="F1119" s="172" t="str">
        <f t="shared" si="54"/>
        <v>-</v>
      </c>
      <c r="G1119" s="68"/>
      <c r="H1119" s="167"/>
      <c r="I1119" s="173"/>
      <c r="J1119" s="168" t="str">
        <f>IFERROR(MIN('MP Calculations'!$E$30/I1119,1),"-")</f>
        <v>-</v>
      </c>
      <c r="K1119" s="12"/>
      <c r="L1119" s="159"/>
      <c r="M1119" s="159"/>
      <c r="N1119" s="159"/>
      <c r="O1119" s="185" t="str">
        <f t="shared" si="55"/>
        <v>-</v>
      </c>
      <c r="P1119" s="215" t="str">
        <f t="shared" si="56"/>
        <v>-</v>
      </c>
      <c r="Q1119" s="215" cm="1">
        <f t="array" ref="Q1119">IF(P1119="-",0,P1119/(1+'General inputs'!$H$32)^IFERROR(INDEX('MP Calculations'!$C$40:$C$130,MATCH(F1119,'MP Calculations'!$D$40:$D$130,0),0),-1))</f>
        <v>0</v>
      </c>
    </row>
    <row r="1120" spans="3:17" x14ac:dyDescent="0.2">
      <c r="C1120" s="159"/>
      <c r="D1120" s="165"/>
      <c r="E1120" s="161"/>
      <c r="F1120" s="172" t="str">
        <f t="shared" si="54"/>
        <v>-</v>
      </c>
      <c r="G1120" s="68"/>
      <c r="H1120" s="167"/>
      <c r="I1120" s="173"/>
      <c r="J1120" s="168" t="str">
        <f>IFERROR(MIN('MP Calculations'!$E$30/I1120,1),"-")</f>
        <v>-</v>
      </c>
      <c r="K1120" s="12"/>
      <c r="L1120" s="159"/>
      <c r="M1120" s="159"/>
      <c r="N1120" s="159"/>
      <c r="O1120" s="185" t="str">
        <f t="shared" si="55"/>
        <v>-</v>
      </c>
      <c r="P1120" s="215" t="str">
        <f t="shared" si="56"/>
        <v>-</v>
      </c>
      <c r="Q1120" s="215" cm="1">
        <f t="array" ref="Q1120">IF(P1120="-",0,P1120/(1+'General inputs'!$H$32)^IFERROR(INDEX('MP Calculations'!$C$40:$C$130,MATCH(F1120,'MP Calculations'!$D$40:$D$130,0),0),-1))</f>
        <v>0</v>
      </c>
    </row>
    <row r="1121" spans="3:17" x14ac:dyDescent="0.2">
      <c r="C1121" s="159"/>
      <c r="D1121" s="165"/>
      <c r="E1121" s="161"/>
      <c r="F1121" s="172" t="str">
        <f t="shared" si="54"/>
        <v>-</v>
      </c>
      <c r="G1121" s="68"/>
      <c r="H1121" s="167"/>
      <c r="I1121" s="173"/>
      <c r="J1121" s="168" t="str">
        <f>IFERROR(MIN('MP Calculations'!$E$30/I1121,1),"-")</f>
        <v>-</v>
      </c>
      <c r="K1121" s="12"/>
      <c r="L1121" s="159"/>
      <c r="M1121" s="159"/>
      <c r="N1121" s="159"/>
      <c r="O1121" s="185" t="str">
        <f t="shared" si="55"/>
        <v>-</v>
      </c>
      <c r="P1121" s="215" t="str">
        <f t="shared" si="56"/>
        <v>-</v>
      </c>
      <c r="Q1121" s="215" cm="1">
        <f t="array" ref="Q1121">IF(P1121="-",0,P1121/(1+'General inputs'!$H$32)^IFERROR(INDEX('MP Calculations'!$C$40:$C$130,MATCH(F1121,'MP Calculations'!$D$40:$D$130,0),0),-1))</f>
        <v>0</v>
      </c>
    </row>
    <row r="1122" spans="3:17" x14ac:dyDescent="0.2">
      <c r="C1122" s="159"/>
      <c r="D1122" s="165"/>
      <c r="E1122" s="161"/>
      <c r="F1122" s="172" t="str">
        <f t="shared" si="54"/>
        <v>-</v>
      </c>
      <c r="G1122" s="68"/>
      <c r="H1122" s="167"/>
      <c r="I1122" s="173"/>
      <c r="J1122" s="168" t="str">
        <f>IFERROR(MIN('MP Calculations'!$E$30/I1122,1),"-")</f>
        <v>-</v>
      </c>
      <c r="K1122" s="12"/>
      <c r="L1122" s="159"/>
      <c r="M1122" s="159"/>
      <c r="N1122" s="159"/>
      <c r="O1122" s="185" t="str">
        <f t="shared" si="55"/>
        <v>-</v>
      </c>
      <c r="P1122" s="215" t="str">
        <f t="shared" si="56"/>
        <v>-</v>
      </c>
      <c r="Q1122" s="215" cm="1">
        <f t="array" ref="Q1122">IF(P1122="-",0,P1122/(1+'General inputs'!$H$32)^IFERROR(INDEX('MP Calculations'!$C$40:$C$130,MATCH(F1122,'MP Calculations'!$D$40:$D$130,0),0),-1))</f>
        <v>0</v>
      </c>
    </row>
    <row r="1123" spans="3:17" x14ac:dyDescent="0.2">
      <c r="C1123" s="159"/>
      <c r="D1123" s="165"/>
      <c r="E1123" s="161"/>
      <c r="F1123" s="172" t="str">
        <f t="shared" si="54"/>
        <v>-</v>
      </c>
      <c r="G1123" s="68"/>
      <c r="H1123" s="167"/>
      <c r="I1123" s="173"/>
      <c r="J1123" s="168" t="str">
        <f>IFERROR(MIN('MP Calculations'!$E$30/I1123,1),"-")</f>
        <v>-</v>
      </c>
      <c r="K1123" s="12"/>
      <c r="L1123" s="159"/>
      <c r="M1123" s="159"/>
      <c r="N1123" s="159"/>
      <c r="O1123" s="185" t="str">
        <f t="shared" si="55"/>
        <v>-</v>
      </c>
      <c r="P1123" s="215" t="str">
        <f t="shared" si="56"/>
        <v>-</v>
      </c>
      <c r="Q1123" s="215" cm="1">
        <f t="array" ref="Q1123">IF(P1123="-",0,P1123/(1+'General inputs'!$H$32)^IFERROR(INDEX('MP Calculations'!$C$40:$C$130,MATCH(F1123,'MP Calculations'!$D$40:$D$130,0),0),-1))</f>
        <v>0</v>
      </c>
    </row>
    <row r="1124" spans="3:17" x14ac:dyDescent="0.2">
      <c r="C1124" s="159"/>
      <c r="D1124" s="165"/>
      <c r="E1124" s="161"/>
      <c r="F1124" s="172" t="str">
        <f t="shared" si="54"/>
        <v>-</v>
      </c>
      <c r="G1124" s="68"/>
      <c r="H1124" s="167"/>
      <c r="I1124" s="173"/>
      <c r="J1124" s="168" t="str">
        <f>IFERROR(MIN('MP Calculations'!$E$30/I1124,1),"-")</f>
        <v>-</v>
      </c>
      <c r="K1124" s="12"/>
      <c r="L1124" s="159"/>
      <c r="M1124" s="159"/>
      <c r="N1124" s="159"/>
      <c r="O1124" s="185" t="str">
        <f t="shared" si="55"/>
        <v>-</v>
      </c>
      <c r="P1124" s="215" t="str">
        <f t="shared" si="56"/>
        <v>-</v>
      </c>
      <c r="Q1124" s="215" cm="1">
        <f t="array" ref="Q1124">IF(P1124="-",0,P1124/(1+'General inputs'!$H$32)^IFERROR(INDEX('MP Calculations'!$C$40:$C$130,MATCH(F1124,'MP Calculations'!$D$40:$D$130,0),0),-1))</f>
        <v>0</v>
      </c>
    </row>
    <row r="1125" spans="3:17" x14ac:dyDescent="0.2">
      <c r="C1125" s="159"/>
      <c r="D1125" s="165"/>
      <c r="E1125" s="161"/>
      <c r="F1125" s="172" t="str">
        <f t="shared" si="54"/>
        <v>-</v>
      </c>
      <c r="G1125" s="68"/>
      <c r="H1125" s="167"/>
      <c r="I1125" s="173"/>
      <c r="J1125" s="168" t="str">
        <f>IFERROR(MIN('MP Calculations'!$E$30/I1125,1),"-")</f>
        <v>-</v>
      </c>
      <c r="K1125" s="12"/>
      <c r="L1125" s="159"/>
      <c r="M1125" s="159"/>
      <c r="N1125" s="159"/>
      <c r="O1125" s="185" t="str">
        <f t="shared" si="55"/>
        <v>-</v>
      </c>
      <c r="P1125" s="215" t="str">
        <f t="shared" si="56"/>
        <v>-</v>
      </c>
      <c r="Q1125" s="215" cm="1">
        <f t="array" ref="Q1125">IF(P1125="-",0,P1125/(1+'General inputs'!$H$32)^IFERROR(INDEX('MP Calculations'!$C$40:$C$130,MATCH(F1125,'MP Calculations'!$D$40:$D$130,0),0),-1))</f>
        <v>0</v>
      </c>
    </row>
    <row r="1126" spans="3:17" x14ac:dyDescent="0.2">
      <c r="C1126" s="159"/>
      <c r="D1126" s="165"/>
      <c r="E1126" s="161"/>
      <c r="F1126" s="172" t="str">
        <f t="shared" si="54"/>
        <v>-</v>
      </c>
      <c r="G1126" s="68"/>
      <c r="H1126" s="167"/>
      <c r="I1126" s="173"/>
      <c r="J1126" s="168" t="str">
        <f>IFERROR(MIN('MP Calculations'!$E$30/I1126,1),"-")</f>
        <v>-</v>
      </c>
      <c r="K1126" s="12"/>
      <c r="L1126" s="159"/>
      <c r="M1126" s="159"/>
      <c r="N1126" s="159"/>
      <c r="O1126" s="185" t="str">
        <f t="shared" si="55"/>
        <v>-</v>
      </c>
      <c r="P1126" s="215" t="str">
        <f t="shared" si="56"/>
        <v>-</v>
      </c>
      <c r="Q1126" s="215" cm="1">
        <f t="array" ref="Q1126">IF(P1126="-",0,P1126/(1+'General inputs'!$H$32)^IFERROR(INDEX('MP Calculations'!$C$40:$C$130,MATCH(F1126,'MP Calculations'!$D$40:$D$130,0),0),-1))</f>
        <v>0</v>
      </c>
    </row>
    <row r="1127" spans="3:17" x14ac:dyDescent="0.2">
      <c r="C1127" s="159"/>
      <c r="D1127" s="165"/>
      <c r="E1127" s="161"/>
      <c r="F1127" s="172" t="str">
        <f t="shared" si="54"/>
        <v>-</v>
      </c>
      <c r="G1127" s="68"/>
      <c r="H1127" s="167"/>
      <c r="I1127" s="173"/>
      <c r="J1127" s="168" t="str">
        <f>IFERROR(MIN('MP Calculations'!$E$30/I1127,1),"-")</f>
        <v>-</v>
      </c>
      <c r="K1127" s="12"/>
      <c r="L1127" s="159"/>
      <c r="M1127" s="159"/>
      <c r="N1127" s="159"/>
      <c r="O1127" s="185" t="str">
        <f t="shared" si="55"/>
        <v>-</v>
      </c>
      <c r="P1127" s="215" t="str">
        <f t="shared" si="56"/>
        <v>-</v>
      </c>
      <c r="Q1127" s="215" cm="1">
        <f t="array" ref="Q1127">IF(P1127="-",0,P1127/(1+'General inputs'!$H$32)^IFERROR(INDEX('MP Calculations'!$C$40:$C$130,MATCH(F1127,'MP Calculations'!$D$40:$D$130,0),0),-1))</f>
        <v>0</v>
      </c>
    </row>
    <row r="1128" spans="3:17" x14ac:dyDescent="0.2">
      <c r="C1128" s="159"/>
      <c r="D1128" s="165"/>
      <c r="E1128" s="161"/>
      <c r="F1128" s="172" t="str">
        <f t="shared" si="54"/>
        <v>-</v>
      </c>
      <c r="G1128" s="68"/>
      <c r="H1128" s="167"/>
      <c r="I1128" s="173"/>
      <c r="J1128" s="168" t="str">
        <f>IFERROR(MIN('MP Calculations'!$E$30/I1128,1),"-")</f>
        <v>-</v>
      </c>
      <c r="K1128" s="12"/>
      <c r="L1128" s="159"/>
      <c r="M1128" s="159"/>
      <c r="N1128" s="159"/>
      <c r="O1128" s="185" t="str">
        <f t="shared" si="55"/>
        <v>-</v>
      </c>
      <c r="P1128" s="215" t="str">
        <f t="shared" si="56"/>
        <v>-</v>
      </c>
      <c r="Q1128" s="215" cm="1">
        <f t="array" ref="Q1128">IF(P1128="-",0,P1128/(1+'General inputs'!$H$32)^IFERROR(INDEX('MP Calculations'!$C$40:$C$130,MATCH(F1128,'MP Calculations'!$D$40:$D$130,0),0),-1))</f>
        <v>0</v>
      </c>
    </row>
    <row r="1129" spans="3:17" x14ac:dyDescent="0.2">
      <c r="C1129" s="159"/>
      <c r="D1129" s="165"/>
      <c r="E1129" s="161"/>
      <c r="F1129" s="172" t="str">
        <f t="shared" si="54"/>
        <v>-</v>
      </c>
      <c r="G1129" s="68"/>
      <c r="H1129" s="167"/>
      <c r="I1129" s="173"/>
      <c r="J1129" s="168" t="str">
        <f>IFERROR(MIN('MP Calculations'!$E$30/I1129,1),"-")</f>
        <v>-</v>
      </c>
      <c r="K1129" s="12"/>
      <c r="L1129" s="159"/>
      <c r="M1129" s="159"/>
      <c r="N1129" s="159"/>
      <c r="O1129" s="185" t="str">
        <f t="shared" si="55"/>
        <v>-</v>
      </c>
      <c r="P1129" s="215" t="str">
        <f t="shared" si="56"/>
        <v>-</v>
      </c>
      <c r="Q1129" s="215" cm="1">
        <f t="array" ref="Q1129">IF(P1129="-",0,P1129/(1+'General inputs'!$H$32)^IFERROR(INDEX('MP Calculations'!$C$40:$C$130,MATCH(F1129,'MP Calculations'!$D$40:$D$130,0),0),-1))</f>
        <v>0</v>
      </c>
    </row>
    <row r="1130" spans="3:17" x14ac:dyDescent="0.2">
      <c r="C1130" s="159"/>
      <c r="D1130" s="165"/>
      <c r="E1130" s="161"/>
      <c r="F1130" s="172" t="str">
        <f t="shared" si="54"/>
        <v>-</v>
      </c>
      <c r="G1130" s="68"/>
      <c r="H1130" s="167"/>
      <c r="I1130" s="173"/>
      <c r="J1130" s="168" t="str">
        <f>IFERROR(MIN('MP Calculations'!$E$30/I1130,1),"-")</f>
        <v>-</v>
      </c>
      <c r="K1130" s="12"/>
      <c r="L1130" s="159"/>
      <c r="M1130" s="159"/>
      <c r="N1130" s="159"/>
      <c r="O1130" s="185" t="str">
        <f t="shared" si="55"/>
        <v>-</v>
      </c>
      <c r="P1130" s="215" t="str">
        <f t="shared" si="56"/>
        <v>-</v>
      </c>
      <c r="Q1130" s="215" cm="1">
        <f t="array" ref="Q1130">IF(P1130="-",0,P1130/(1+'General inputs'!$H$32)^IFERROR(INDEX('MP Calculations'!$C$40:$C$130,MATCH(F1130,'MP Calculations'!$D$40:$D$130,0),0),-1))</f>
        <v>0</v>
      </c>
    </row>
    <row r="1131" spans="3:17" x14ac:dyDescent="0.2">
      <c r="C1131" s="159"/>
      <c r="D1131" s="165"/>
      <c r="E1131" s="161"/>
      <c r="F1131" s="172" t="str">
        <f t="shared" si="54"/>
        <v>-</v>
      </c>
      <c r="G1131" s="68"/>
      <c r="H1131" s="167"/>
      <c r="I1131" s="173"/>
      <c r="J1131" s="168" t="str">
        <f>IFERROR(MIN('MP Calculations'!$E$30/I1131,1),"-")</f>
        <v>-</v>
      </c>
      <c r="K1131" s="12"/>
      <c r="L1131" s="159"/>
      <c r="M1131" s="159"/>
      <c r="N1131" s="159"/>
      <c r="O1131" s="185" t="str">
        <f t="shared" si="55"/>
        <v>-</v>
      </c>
      <c r="P1131" s="215" t="str">
        <f t="shared" si="56"/>
        <v>-</v>
      </c>
      <c r="Q1131" s="215" cm="1">
        <f t="array" ref="Q1131">IF(P1131="-",0,P1131/(1+'General inputs'!$H$32)^IFERROR(INDEX('MP Calculations'!$C$40:$C$130,MATCH(F1131,'MP Calculations'!$D$40:$D$130,0),0),-1))</f>
        <v>0</v>
      </c>
    </row>
    <row r="1132" spans="3:17" x14ac:dyDescent="0.2">
      <c r="C1132" s="159"/>
      <c r="D1132" s="165"/>
      <c r="E1132" s="161"/>
      <c r="F1132" s="172" t="str">
        <f t="shared" si="54"/>
        <v>-</v>
      </c>
      <c r="G1132" s="68"/>
      <c r="H1132" s="167"/>
      <c r="I1132" s="173"/>
      <c r="J1132" s="168" t="str">
        <f>IFERROR(MIN('MP Calculations'!$E$30/I1132,1),"-")</f>
        <v>-</v>
      </c>
      <c r="K1132" s="12"/>
      <c r="L1132" s="159"/>
      <c r="M1132" s="159"/>
      <c r="N1132" s="159"/>
      <c r="O1132" s="185" t="str">
        <f t="shared" si="55"/>
        <v>-</v>
      </c>
      <c r="P1132" s="215" t="str">
        <f t="shared" si="56"/>
        <v>-</v>
      </c>
      <c r="Q1132" s="215" cm="1">
        <f t="array" ref="Q1132">IF(P1132="-",0,P1132/(1+'General inputs'!$H$32)^IFERROR(INDEX('MP Calculations'!$C$40:$C$130,MATCH(F1132,'MP Calculations'!$D$40:$D$130,0),0),-1))</f>
        <v>0</v>
      </c>
    </row>
    <row r="1133" spans="3:17" x14ac:dyDescent="0.2">
      <c r="C1133" s="159"/>
      <c r="D1133" s="165"/>
      <c r="E1133" s="161"/>
      <c r="F1133" s="172" t="str">
        <f t="shared" si="54"/>
        <v>-</v>
      </c>
      <c r="G1133" s="68"/>
      <c r="H1133" s="167"/>
      <c r="I1133" s="173"/>
      <c r="J1133" s="168" t="str">
        <f>IFERROR(MIN('MP Calculations'!$E$30/I1133,1),"-")</f>
        <v>-</v>
      </c>
      <c r="K1133" s="12"/>
      <c r="L1133" s="159"/>
      <c r="M1133" s="159"/>
      <c r="N1133" s="159"/>
      <c r="O1133" s="185" t="str">
        <f t="shared" si="55"/>
        <v>-</v>
      </c>
      <c r="P1133" s="215" t="str">
        <f t="shared" si="56"/>
        <v>-</v>
      </c>
      <c r="Q1133" s="215" cm="1">
        <f t="array" ref="Q1133">IF(P1133="-",0,P1133/(1+'General inputs'!$H$32)^IFERROR(INDEX('MP Calculations'!$C$40:$C$130,MATCH(F1133,'MP Calculations'!$D$40:$D$130,0),0),-1))</f>
        <v>0</v>
      </c>
    </row>
    <row r="1134" spans="3:17" x14ac:dyDescent="0.2">
      <c r="C1134" s="159"/>
      <c r="D1134" s="165"/>
      <c r="E1134" s="161"/>
      <c r="F1134" s="172" t="str">
        <f t="shared" si="54"/>
        <v>-</v>
      </c>
      <c r="G1134" s="68"/>
      <c r="H1134" s="167"/>
      <c r="I1134" s="173"/>
      <c r="J1134" s="168" t="str">
        <f>IFERROR(MIN('MP Calculations'!$E$30/I1134,1),"-")</f>
        <v>-</v>
      </c>
      <c r="K1134" s="12"/>
      <c r="L1134" s="159"/>
      <c r="M1134" s="159"/>
      <c r="N1134" s="159"/>
      <c r="O1134" s="185" t="str">
        <f t="shared" si="55"/>
        <v>-</v>
      </c>
      <c r="P1134" s="215" t="str">
        <f t="shared" si="56"/>
        <v>-</v>
      </c>
      <c r="Q1134" s="215" cm="1">
        <f t="array" ref="Q1134">IF(P1134="-",0,P1134/(1+'General inputs'!$H$32)^IFERROR(INDEX('MP Calculations'!$C$40:$C$130,MATCH(F1134,'MP Calculations'!$D$40:$D$130,0),0),-1))</f>
        <v>0</v>
      </c>
    </row>
    <row r="1135" spans="3:17" x14ac:dyDescent="0.2">
      <c r="C1135" s="159"/>
      <c r="D1135" s="165"/>
      <c r="E1135" s="161"/>
      <c r="F1135" s="172" t="str">
        <f t="shared" si="54"/>
        <v>-</v>
      </c>
      <c r="G1135" s="68"/>
      <c r="H1135" s="167"/>
      <c r="I1135" s="173"/>
      <c r="J1135" s="168" t="str">
        <f>IFERROR(MIN('MP Calculations'!$E$30/I1135,1),"-")</f>
        <v>-</v>
      </c>
      <c r="K1135" s="12"/>
      <c r="L1135" s="159"/>
      <c r="M1135" s="159"/>
      <c r="N1135" s="159"/>
      <c r="O1135" s="185" t="str">
        <f t="shared" si="55"/>
        <v>-</v>
      </c>
      <c r="P1135" s="215" t="str">
        <f t="shared" si="56"/>
        <v>-</v>
      </c>
      <c r="Q1135" s="215" cm="1">
        <f t="array" ref="Q1135">IF(P1135="-",0,P1135/(1+'General inputs'!$H$32)^IFERROR(INDEX('MP Calculations'!$C$40:$C$130,MATCH(F1135,'MP Calculations'!$D$40:$D$130,0),0),-1))</f>
        <v>0</v>
      </c>
    </row>
    <row r="1136" spans="3:17" x14ac:dyDescent="0.2">
      <c r="C1136" s="159"/>
      <c r="D1136" s="165"/>
      <c r="E1136" s="161"/>
      <c r="F1136" s="172" t="str">
        <f t="shared" si="54"/>
        <v>-</v>
      </c>
      <c r="G1136" s="68"/>
      <c r="H1136" s="167"/>
      <c r="I1136" s="173"/>
      <c r="J1136" s="168" t="str">
        <f>IFERROR(MIN('MP Calculations'!$E$30/I1136,1),"-")</f>
        <v>-</v>
      </c>
      <c r="K1136" s="12"/>
      <c r="L1136" s="159"/>
      <c r="M1136" s="159"/>
      <c r="N1136" s="159"/>
      <c r="O1136" s="185" t="str">
        <f t="shared" si="55"/>
        <v>-</v>
      </c>
      <c r="P1136" s="215" t="str">
        <f t="shared" si="56"/>
        <v>-</v>
      </c>
      <c r="Q1136" s="215" cm="1">
        <f t="array" ref="Q1136">IF(P1136="-",0,P1136/(1+'General inputs'!$H$32)^IFERROR(INDEX('MP Calculations'!$C$40:$C$130,MATCH(F1136,'MP Calculations'!$D$40:$D$130,0),0),-1))</f>
        <v>0</v>
      </c>
    </row>
    <row r="1137" spans="3:17" x14ac:dyDescent="0.2">
      <c r="C1137" s="159"/>
      <c r="D1137" s="165"/>
      <c r="E1137" s="161"/>
      <c r="F1137" s="172" t="str">
        <f t="shared" si="54"/>
        <v>-</v>
      </c>
      <c r="G1137" s="68"/>
      <c r="H1137" s="167"/>
      <c r="I1137" s="173"/>
      <c r="J1137" s="168" t="str">
        <f>IFERROR(MIN('MP Calculations'!$E$30/I1137,1),"-")</f>
        <v>-</v>
      </c>
      <c r="K1137" s="12"/>
      <c r="L1137" s="159"/>
      <c r="M1137" s="159"/>
      <c r="N1137" s="159"/>
      <c r="O1137" s="185" t="str">
        <f t="shared" si="55"/>
        <v>-</v>
      </c>
      <c r="P1137" s="215" t="str">
        <f t="shared" si="56"/>
        <v>-</v>
      </c>
      <c r="Q1137" s="215" cm="1">
        <f t="array" ref="Q1137">IF(P1137="-",0,P1137/(1+'General inputs'!$H$32)^IFERROR(INDEX('MP Calculations'!$C$40:$C$130,MATCH(F1137,'MP Calculations'!$D$40:$D$130,0),0),-1))</f>
        <v>0</v>
      </c>
    </row>
    <row r="1138" spans="3:17" x14ac:dyDescent="0.2">
      <c r="C1138" s="159"/>
      <c r="D1138" s="165"/>
      <c r="E1138" s="161"/>
      <c r="F1138" s="172" t="str">
        <f t="shared" si="54"/>
        <v>-</v>
      </c>
      <c r="G1138" s="68"/>
      <c r="H1138" s="167"/>
      <c r="I1138" s="173"/>
      <c r="J1138" s="168" t="str">
        <f>IFERROR(MIN('MP Calculations'!$E$30/I1138,1),"-")</f>
        <v>-</v>
      </c>
      <c r="K1138" s="12"/>
      <c r="L1138" s="159"/>
      <c r="M1138" s="159"/>
      <c r="N1138" s="159"/>
      <c r="O1138" s="185" t="str">
        <f t="shared" si="55"/>
        <v>-</v>
      </c>
      <c r="P1138" s="215" t="str">
        <f t="shared" si="56"/>
        <v>-</v>
      </c>
      <c r="Q1138" s="215" cm="1">
        <f t="array" ref="Q1138">IF(P1138="-",0,P1138/(1+'General inputs'!$H$32)^IFERROR(INDEX('MP Calculations'!$C$40:$C$130,MATCH(F1138,'MP Calculations'!$D$40:$D$130,0),0),-1))</f>
        <v>0</v>
      </c>
    </row>
    <row r="1139" spans="3:17" x14ac:dyDescent="0.2">
      <c r="C1139" s="159"/>
      <c r="D1139" s="165"/>
      <c r="E1139" s="161"/>
      <c r="F1139" s="172" t="str">
        <f t="shared" si="54"/>
        <v>-</v>
      </c>
      <c r="G1139" s="68"/>
      <c r="H1139" s="167"/>
      <c r="I1139" s="173"/>
      <c r="J1139" s="168" t="str">
        <f>IFERROR(MIN('MP Calculations'!$E$30/I1139,1),"-")</f>
        <v>-</v>
      </c>
      <c r="K1139" s="12"/>
      <c r="L1139" s="159"/>
      <c r="M1139" s="159"/>
      <c r="N1139" s="159"/>
      <c r="O1139" s="185" t="str">
        <f t="shared" si="55"/>
        <v>-</v>
      </c>
      <c r="P1139" s="215" t="str">
        <f t="shared" si="56"/>
        <v>-</v>
      </c>
      <c r="Q1139" s="215" cm="1">
        <f t="array" ref="Q1139">IF(P1139="-",0,P1139/(1+'General inputs'!$H$32)^IFERROR(INDEX('MP Calculations'!$C$40:$C$130,MATCH(F1139,'MP Calculations'!$D$40:$D$130,0),0),-1))</f>
        <v>0</v>
      </c>
    </row>
    <row r="1140" spans="3:17" x14ac:dyDescent="0.2">
      <c r="C1140" s="159"/>
      <c r="D1140" s="165"/>
      <c r="E1140" s="161"/>
      <c r="F1140" s="172" t="str">
        <f t="shared" si="54"/>
        <v>-</v>
      </c>
      <c r="G1140" s="68"/>
      <c r="H1140" s="167"/>
      <c r="I1140" s="173"/>
      <c r="J1140" s="168" t="str">
        <f>IFERROR(MIN('MP Calculations'!$E$30/I1140,1),"-")</f>
        <v>-</v>
      </c>
      <c r="K1140" s="12"/>
      <c r="L1140" s="159"/>
      <c r="M1140" s="159"/>
      <c r="N1140" s="159"/>
      <c r="O1140" s="185" t="str">
        <f t="shared" si="55"/>
        <v>-</v>
      </c>
      <c r="P1140" s="215" t="str">
        <f t="shared" si="56"/>
        <v>-</v>
      </c>
      <c r="Q1140" s="215" cm="1">
        <f t="array" ref="Q1140">IF(P1140="-",0,P1140/(1+'General inputs'!$H$32)^IFERROR(INDEX('MP Calculations'!$C$40:$C$130,MATCH(F1140,'MP Calculations'!$D$40:$D$130,0),0),-1))</f>
        <v>0</v>
      </c>
    </row>
    <row r="1141" spans="3:17" x14ac:dyDescent="0.2">
      <c r="C1141" s="159"/>
      <c r="D1141" s="165"/>
      <c r="E1141" s="161"/>
      <c r="F1141" s="172" t="str">
        <f t="shared" si="54"/>
        <v>-</v>
      </c>
      <c r="G1141" s="68"/>
      <c r="H1141" s="167"/>
      <c r="I1141" s="173"/>
      <c r="J1141" s="168" t="str">
        <f>IFERROR(MIN('MP Calculations'!$E$30/I1141,1),"-")</f>
        <v>-</v>
      </c>
      <c r="K1141" s="12"/>
      <c r="L1141" s="159"/>
      <c r="M1141" s="159"/>
      <c r="N1141" s="159"/>
      <c r="O1141" s="185" t="str">
        <f t="shared" si="55"/>
        <v>-</v>
      </c>
      <c r="P1141" s="215" t="str">
        <f t="shared" si="56"/>
        <v>-</v>
      </c>
      <c r="Q1141" s="215" cm="1">
        <f t="array" ref="Q1141">IF(P1141="-",0,P1141/(1+'General inputs'!$H$32)^IFERROR(INDEX('MP Calculations'!$C$40:$C$130,MATCH(F1141,'MP Calculations'!$D$40:$D$130,0),0),-1))</f>
        <v>0</v>
      </c>
    </row>
    <row r="1142" spans="3:17" x14ac:dyDescent="0.2">
      <c r="C1142" s="159"/>
      <c r="D1142" s="165"/>
      <c r="E1142" s="161"/>
      <c r="F1142" s="172" t="str">
        <f t="shared" si="54"/>
        <v>-</v>
      </c>
      <c r="G1142" s="68"/>
      <c r="H1142" s="167"/>
      <c r="I1142" s="173"/>
      <c r="J1142" s="168" t="str">
        <f>IFERROR(MIN('MP Calculations'!$E$30/I1142,1),"-")</f>
        <v>-</v>
      </c>
      <c r="K1142" s="12"/>
      <c r="L1142" s="159"/>
      <c r="M1142" s="159"/>
      <c r="N1142" s="159"/>
      <c r="O1142" s="185" t="str">
        <f t="shared" si="55"/>
        <v>-</v>
      </c>
      <c r="P1142" s="215" t="str">
        <f t="shared" si="56"/>
        <v>-</v>
      </c>
      <c r="Q1142" s="215" cm="1">
        <f t="array" ref="Q1142">IF(P1142="-",0,P1142/(1+'General inputs'!$H$32)^IFERROR(INDEX('MP Calculations'!$C$40:$C$130,MATCH(F1142,'MP Calculations'!$D$40:$D$130,0),0),-1))</f>
        <v>0</v>
      </c>
    </row>
    <row r="1143" spans="3:17" x14ac:dyDescent="0.2">
      <c r="C1143" s="159"/>
      <c r="D1143" s="165"/>
      <c r="E1143" s="161"/>
      <c r="F1143" s="172" t="str">
        <f t="shared" si="54"/>
        <v>-</v>
      </c>
      <c r="G1143" s="68"/>
      <c r="H1143" s="167"/>
      <c r="I1143" s="173"/>
      <c r="J1143" s="168" t="str">
        <f>IFERROR(MIN('MP Calculations'!$E$30/I1143,1),"-")</f>
        <v>-</v>
      </c>
      <c r="K1143" s="12"/>
      <c r="L1143" s="159"/>
      <c r="M1143" s="159"/>
      <c r="N1143" s="159"/>
      <c r="O1143" s="185" t="str">
        <f t="shared" si="55"/>
        <v>-</v>
      </c>
      <c r="P1143" s="215" t="str">
        <f t="shared" si="56"/>
        <v>-</v>
      </c>
      <c r="Q1143" s="215" cm="1">
        <f t="array" ref="Q1143">IF(P1143="-",0,P1143/(1+'General inputs'!$H$32)^IFERROR(INDEX('MP Calculations'!$C$40:$C$130,MATCH(F1143,'MP Calculations'!$D$40:$D$130,0),0),-1))</f>
        <v>0</v>
      </c>
    </row>
    <row r="1144" spans="3:17" x14ac:dyDescent="0.2">
      <c r="C1144" s="159"/>
      <c r="D1144" s="165"/>
      <c r="E1144" s="161"/>
      <c r="F1144" s="172" t="str">
        <f t="shared" si="54"/>
        <v>-</v>
      </c>
      <c r="G1144" s="68"/>
      <c r="H1144" s="167"/>
      <c r="I1144" s="173"/>
      <c r="J1144" s="168" t="str">
        <f>IFERROR(MIN('MP Calculations'!$E$30/I1144,1),"-")</f>
        <v>-</v>
      </c>
      <c r="K1144" s="12"/>
      <c r="L1144" s="159"/>
      <c r="M1144" s="159"/>
      <c r="N1144" s="159"/>
      <c r="O1144" s="185" t="str">
        <f t="shared" si="55"/>
        <v>-</v>
      </c>
      <c r="P1144" s="215" t="str">
        <f t="shared" si="56"/>
        <v>-</v>
      </c>
      <c r="Q1144" s="215" cm="1">
        <f t="array" ref="Q1144">IF(P1144="-",0,P1144/(1+'General inputs'!$H$32)^IFERROR(INDEX('MP Calculations'!$C$40:$C$130,MATCH(F1144,'MP Calculations'!$D$40:$D$130,0),0),-1))</f>
        <v>0</v>
      </c>
    </row>
    <row r="1145" spans="3:17" x14ac:dyDescent="0.2">
      <c r="C1145" s="159"/>
      <c r="D1145" s="165"/>
      <c r="E1145" s="161"/>
      <c r="F1145" s="172" t="str">
        <f t="shared" si="54"/>
        <v>-</v>
      </c>
      <c r="G1145" s="68"/>
      <c r="H1145" s="167"/>
      <c r="I1145" s="173"/>
      <c r="J1145" s="168" t="str">
        <f>IFERROR(MIN('MP Calculations'!$E$30/I1145,1),"-")</f>
        <v>-</v>
      </c>
      <c r="K1145" s="12"/>
      <c r="L1145" s="159"/>
      <c r="M1145" s="159"/>
      <c r="N1145" s="159"/>
      <c r="O1145" s="185" t="str">
        <f t="shared" si="55"/>
        <v>-</v>
      </c>
      <c r="P1145" s="215" t="str">
        <f t="shared" si="56"/>
        <v>-</v>
      </c>
      <c r="Q1145" s="215" cm="1">
        <f t="array" ref="Q1145">IF(P1145="-",0,P1145/(1+'General inputs'!$H$32)^IFERROR(INDEX('MP Calculations'!$C$40:$C$130,MATCH(F1145,'MP Calculations'!$D$40:$D$130,0),0),-1))</f>
        <v>0</v>
      </c>
    </row>
    <row r="1146" spans="3:17" x14ac:dyDescent="0.2">
      <c r="C1146" s="159"/>
      <c r="D1146" s="165"/>
      <c r="E1146" s="161"/>
      <c r="F1146" s="172" t="str">
        <f t="shared" si="54"/>
        <v>-</v>
      </c>
      <c r="G1146" s="68"/>
      <c r="H1146" s="167"/>
      <c r="I1146" s="173"/>
      <c r="J1146" s="168" t="str">
        <f>IFERROR(MIN('MP Calculations'!$E$30/I1146,1),"-")</f>
        <v>-</v>
      </c>
      <c r="K1146" s="12"/>
      <c r="L1146" s="159"/>
      <c r="M1146" s="159"/>
      <c r="N1146" s="159"/>
      <c r="O1146" s="185" t="str">
        <f t="shared" si="55"/>
        <v>-</v>
      </c>
      <c r="P1146" s="215" t="str">
        <f t="shared" si="56"/>
        <v>-</v>
      </c>
      <c r="Q1146" s="215" cm="1">
        <f t="array" ref="Q1146">IF(P1146="-",0,P1146/(1+'General inputs'!$H$32)^IFERROR(INDEX('MP Calculations'!$C$40:$C$130,MATCH(F1146,'MP Calculations'!$D$40:$D$130,0),0),-1))</f>
        <v>0</v>
      </c>
    </row>
    <row r="1147" spans="3:17" x14ac:dyDescent="0.2">
      <c r="C1147" s="159"/>
      <c r="D1147" s="165"/>
      <c r="E1147" s="161"/>
      <c r="F1147" s="172" t="str">
        <f t="shared" si="54"/>
        <v>-</v>
      </c>
      <c r="G1147" s="68"/>
      <c r="H1147" s="167"/>
      <c r="I1147" s="173"/>
      <c r="J1147" s="168" t="str">
        <f>IFERROR(MIN('MP Calculations'!$E$30/I1147,1),"-")</f>
        <v>-</v>
      </c>
      <c r="K1147" s="12"/>
      <c r="L1147" s="159"/>
      <c r="M1147" s="159"/>
      <c r="N1147" s="159"/>
      <c r="O1147" s="185" t="str">
        <f t="shared" si="55"/>
        <v>-</v>
      </c>
      <c r="P1147" s="215" t="str">
        <f t="shared" si="56"/>
        <v>-</v>
      </c>
      <c r="Q1147" s="215" cm="1">
        <f t="array" ref="Q1147">IF(P1147="-",0,P1147/(1+'General inputs'!$H$32)^IFERROR(INDEX('MP Calculations'!$C$40:$C$130,MATCH(F1147,'MP Calculations'!$D$40:$D$130,0),0),-1))</f>
        <v>0</v>
      </c>
    </row>
    <row r="1148" spans="3:17" x14ac:dyDescent="0.2">
      <c r="C1148" s="159"/>
      <c r="D1148" s="165"/>
      <c r="E1148" s="161"/>
      <c r="F1148" s="172" t="str">
        <f t="shared" si="54"/>
        <v>-</v>
      </c>
      <c r="G1148" s="68"/>
      <c r="H1148" s="167"/>
      <c r="I1148" s="173"/>
      <c r="J1148" s="168" t="str">
        <f>IFERROR(MIN('MP Calculations'!$E$30/I1148,1),"-")</f>
        <v>-</v>
      </c>
      <c r="K1148" s="12"/>
      <c r="L1148" s="159"/>
      <c r="M1148" s="159"/>
      <c r="N1148" s="159"/>
      <c r="O1148" s="185" t="str">
        <f t="shared" si="55"/>
        <v>-</v>
      </c>
      <c r="P1148" s="215" t="str">
        <f t="shared" si="56"/>
        <v>-</v>
      </c>
      <c r="Q1148" s="215" cm="1">
        <f t="array" ref="Q1148">IF(P1148="-",0,P1148/(1+'General inputs'!$H$32)^IFERROR(INDEX('MP Calculations'!$C$40:$C$130,MATCH(F1148,'MP Calculations'!$D$40:$D$130,0),0),-1))</f>
        <v>0</v>
      </c>
    </row>
    <row r="1149" spans="3:17" x14ac:dyDescent="0.2">
      <c r="C1149" s="159"/>
      <c r="D1149" s="165"/>
      <c r="E1149" s="161"/>
      <c r="F1149" s="172" t="str">
        <f t="shared" si="54"/>
        <v>-</v>
      </c>
      <c r="G1149" s="68"/>
      <c r="H1149" s="167"/>
      <c r="I1149" s="173"/>
      <c r="J1149" s="168" t="str">
        <f>IFERROR(MIN('MP Calculations'!$E$30/I1149,1),"-")</f>
        <v>-</v>
      </c>
      <c r="K1149" s="12"/>
      <c r="L1149" s="159"/>
      <c r="M1149" s="159"/>
      <c r="N1149" s="159"/>
      <c r="O1149" s="185" t="str">
        <f t="shared" si="55"/>
        <v>-</v>
      </c>
      <c r="P1149" s="215" t="str">
        <f t="shared" si="56"/>
        <v>-</v>
      </c>
      <c r="Q1149" s="215" cm="1">
        <f t="array" ref="Q1149">IF(P1149="-",0,P1149/(1+'General inputs'!$H$32)^IFERROR(INDEX('MP Calculations'!$C$40:$C$130,MATCH(F1149,'MP Calculations'!$D$40:$D$130,0),0),-1))</f>
        <v>0</v>
      </c>
    </row>
    <row r="1150" spans="3:17" x14ac:dyDescent="0.2">
      <c r="C1150" s="159"/>
      <c r="D1150" s="165"/>
      <c r="E1150" s="161"/>
      <c r="F1150" s="172" t="str">
        <f t="shared" si="54"/>
        <v>-</v>
      </c>
      <c r="G1150" s="68"/>
      <c r="H1150" s="167"/>
      <c r="I1150" s="173"/>
      <c r="J1150" s="168" t="str">
        <f>IFERROR(MIN('MP Calculations'!$E$30/I1150,1),"-")</f>
        <v>-</v>
      </c>
      <c r="K1150" s="12"/>
      <c r="L1150" s="159"/>
      <c r="M1150" s="159"/>
      <c r="N1150" s="159"/>
      <c r="O1150" s="185" t="str">
        <f t="shared" si="55"/>
        <v>-</v>
      </c>
      <c r="P1150" s="215" t="str">
        <f t="shared" si="56"/>
        <v>-</v>
      </c>
      <c r="Q1150" s="215" cm="1">
        <f t="array" ref="Q1150">IF(P1150="-",0,P1150/(1+'General inputs'!$H$32)^IFERROR(INDEX('MP Calculations'!$C$40:$C$130,MATCH(F1150,'MP Calculations'!$D$40:$D$130,0),0),-1))</f>
        <v>0</v>
      </c>
    </row>
    <row r="1151" spans="3:17" x14ac:dyDescent="0.2">
      <c r="C1151" s="159"/>
      <c r="D1151" s="165"/>
      <c r="E1151" s="161"/>
      <c r="F1151" s="172" t="str">
        <f t="shared" si="54"/>
        <v>-</v>
      </c>
      <c r="G1151" s="68"/>
      <c r="H1151" s="167"/>
      <c r="I1151" s="173"/>
      <c r="J1151" s="168" t="str">
        <f>IFERROR(MIN('MP Calculations'!$E$30/I1151,1),"-")</f>
        <v>-</v>
      </c>
      <c r="K1151" s="12"/>
      <c r="L1151" s="159"/>
      <c r="M1151" s="159"/>
      <c r="N1151" s="159"/>
      <c r="O1151" s="185" t="str">
        <f t="shared" si="55"/>
        <v>-</v>
      </c>
      <c r="P1151" s="215" t="str">
        <f t="shared" si="56"/>
        <v>-</v>
      </c>
      <c r="Q1151" s="215" cm="1">
        <f t="array" ref="Q1151">IF(P1151="-",0,P1151/(1+'General inputs'!$H$32)^IFERROR(INDEX('MP Calculations'!$C$40:$C$130,MATCH(F1151,'MP Calculations'!$D$40:$D$130,0),0),-1))</f>
        <v>0</v>
      </c>
    </row>
    <row r="1152" spans="3:17" x14ac:dyDescent="0.2">
      <c r="C1152" s="159"/>
      <c r="D1152" s="165"/>
      <c r="E1152" s="161"/>
      <c r="F1152" s="172" t="str">
        <f t="shared" si="54"/>
        <v>-</v>
      </c>
      <c r="G1152" s="68"/>
      <c r="H1152" s="167"/>
      <c r="I1152" s="173"/>
      <c r="J1152" s="168" t="str">
        <f>IFERROR(MIN('MP Calculations'!$E$30/I1152,1),"-")</f>
        <v>-</v>
      </c>
      <c r="K1152" s="12"/>
      <c r="L1152" s="159"/>
      <c r="M1152" s="159"/>
      <c r="N1152" s="159"/>
      <c r="O1152" s="185" t="str">
        <f t="shared" si="55"/>
        <v>-</v>
      </c>
      <c r="P1152" s="215" t="str">
        <f t="shared" si="56"/>
        <v>-</v>
      </c>
      <c r="Q1152" s="215" cm="1">
        <f t="array" ref="Q1152">IF(P1152="-",0,P1152/(1+'General inputs'!$H$32)^IFERROR(INDEX('MP Calculations'!$C$40:$C$130,MATCH(F1152,'MP Calculations'!$D$40:$D$130,0),0),-1))</f>
        <v>0</v>
      </c>
    </row>
    <row r="1153" spans="3:17" x14ac:dyDescent="0.2">
      <c r="C1153" s="159"/>
      <c r="D1153" s="165"/>
      <c r="E1153" s="161"/>
      <c r="F1153" s="172" t="str">
        <f t="shared" si="54"/>
        <v>-</v>
      </c>
      <c r="G1153" s="68"/>
      <c r="H1153" s="167"/>
      <c r="I1153" s="173"/>
      <c r="J1153" s="168" t="str">
        <f>IFERROR(MIN('MP Calculations'!$E$30/I1153,1),"-")</f>
        <v>-</v>
      </c>
      <c r="K1153" s="12"/>
      <c r="L1153" s="159"/>
      <c r="M1153" s="159"/>
      <c r="N1153" s="159"/>
      <c r="O1153" s="185" t="str">
        <f t="shared" si="55"/>
        <v>-</v>
      </c>
      <c r="P1153" s="215" t="str">
        <f t="shared" si="56"/>
        <v>-</v>
      </c>
      <c r="Q1153" s="215" cm="1">
        <f t="array" ref="Q1153">IF(P1153="-",0,P1153/(1+'General inputs'!$H$32)^IFERROR(INDEX('MP Calculations'!$C$40:$C$130,MATCH(F1153,'MP Calculations'!$D$40:$D$130,0),0),-1))</f>
        <v>0</v>
      </c>
    </row>
    <row r="1154" spans="3:17" x14ac:dyDescent="0.2">
      <c r="C1154" s="159"/>
      <c r="D1154" s="165"/>
      <c r="E1154" s="161"/>
      <c r="F1154" s="172" t="str">
        <f t="shared" si="54"/>
        <v>-</v>
      </c>
      <c r="G1154" s="68"/>
      <c r="H1154" s="167"/>
      <c r="I1154" s="173"/>
      <c r="J1154" s="168" t="str">
        <f>IFERROR(MIN('MP Calculations'!$E$30/I1154,1),"-")</f>
        <v>-</v>
      </c>
      <c r="K1154" s="12"/>
      <c r="L1154" s="159"/>
      <c r="M1154" s="159"/>
      <c r="N1154" s="159"/>
      <c r="O1154" s="185" t="str">
        <f t="shared" si="55"/>
        <v>-</v>
      </c>
      <c r="P1154" s="215" t="str">
        <f t="shared" si="56"/>
        <v>-</v>
      </c>
      <c r="Q1154" s="215" cm="1">
        <f t="array" ref="Q1154">IF(P1154="-",0,P1154/(1+'General inputs'!$H$32)^IFERROR(INDEX('MP Calculations'!$C$40:$C$130,MATCH(F1154,'MP Calculations'!$D$40:$D$130,0),0),-1))</f>
        <v>0</v>
      </c>
    </row>
    <row r="1155" spans="3:17" x14ac:dyDescent="0.2">
      <c r="C1155" s="159"/>
      <c r="D1155" s="165"/>
      <c r="E1155" s="161"/>
      <c r="F1155" s="172" t="str">
        <f t="shared" si="54"/>
        <v>-</v>
      </c>
      <c r="G1155" s="68"/>
      <c r="H1155" s="167"/>
      <c r="I1155" s="173"/>
      <c r="J1155" s="168" t="str">
        <f>IFERROR(MIN('MP Calculations'!$E$30/I1155,1),"-")</f>
        <v>-</v>
      </c>
      <c r="K1155" s="12"/>
      <c r="L1155" s="159"/>
      <c r="M1155" s="159"/>
      <c r="N1155" s="159"/>
      <c r="O1155" s="185" t="str">
        <f t="shared" si="55"/>
        <v>-</v>
      </c>
      <c r="P1155" s="215" t="str">
        <f t="shared" si="56"/>
        <v>-</v>
      </c>
      <c r="Q1155" s="215" cm="1">
        <f t="array" ref="Q1155">IF(P1155="-",0,P1155/(1+'General inputs'!$H$32)^IFERROR(INDEX('MP Calculations'!$C$40:$C$130,MATCH(F1155,'MP Calculations'!$D$40:$D$130,0),0),-1))</f>
        <v>0</v>
      </c>
    </row>
    <row r="1156" spans="3:17" x14ac:dyDescent="0.2">
      <c r="C1156" s="159"/>
      <c r="D1156" s="165"/>
      <c r="E1156" s="161"/>
      <c r="F1156" s="172" t="str">
        <f t="shared" si="54"/>
        <v>-</v>
      </c>
      <c r="G1156" s="68"/>
      <c r="H1156" s="167"/>
      <c r="I1156" s="173"/>
      <c r="J1156" s="168" t="str">
        <f>IFERROR(MIN('MP Calculations'!$E$30/I1156,1),"-")</f>
        <v>-</v>
      </c>
      <c r="K1156" s="12"/>
      <c r="L1156" s="159"/>
      <c r="M1156" s="159"/>
      <c r="N1156" s="159"/>
      <c r="O1156" s="185" t="str">
        <f t="shared" si="55"/>
        <v>-</v>
      </c>
      <c r="P1156" s="215" t="str">
        <f t="shared" si="56"/>
        <v>-</v>
      </c>
      <c r="Q1156" s="215" cm="1">
        <f t="array" ref="Q1156">IF(P1156="-",0,P1156/(1+'General inputs'!$H$32)^IFERROR(INDEX('MP Calculations'!$C$40:$C$130,MATCH(F1156,'MP Calculations'!$D$40:$D$130,0),0),-1))</f>
        <v>0</v>
      </c>
    </row>
    <row r="1157" spans="3:17" x14ac:dyDescent="0.2">
      <c r="C1157" s="159"/>
      <c r="D1157" s="165"/>
      <c r="E1157" s="161"/>
      <c r="F1157" s="172" t="str">
        <f t="shared" si="54"/>
        <v>-</v>
      </c>
      <c r="G1157" s="68"/>
      <c r="H1157" s="167"/>
      <c r="I1157" s="173"/>
      <c r="J1157" s="168" t="str">
        <f>IFERROR(MIN('MP Calculations'!$E$30/I1157,1),"-")</f>
        <v>-</v>
      </c>
      <c r="K1157" s="12"/>
      <c r="L1157" s="159"/>
      <c r="M1157" s="159"/>
      <c r="N1157" s="159"/>
      <c r="O1157" s="185" t="str">
        <f t="shared" si="55"/>
        <v>-</v>
      </c>
      <c r="P1157" s="215" t="str">
        <f t="shared" si="56"/>
        <v>-</v>
      </c>
      <c r="Q1157" s="215" cm="1">
        <f t="array" ref="Q1157">IF(P1157="-",0,P1157/(1+'General inputs'!$H$32)^IFERROR(INDEX('MP Calculations'!$C$40:$C$130,MATCH(F1157,'MP Calculations'!$D$40:$D$130,0),0),-1))</f>
        <v>0</v>
      </c>
    </row>
    <row r="1158" spans="3:17" x14ac:dyDescent="0.2">
      <c r="C1158" s="159"/>
      <c r="D1158" s="165"/>
      <c r="E1158" s="161"/>
      <c r="F1158" s="172" t="str">
        <f t="shared" si="54"/>
        <v>-</v>
      </c>
      <c r="G1158" s="68"/>
      <c r="H1158" s="167"/>
      <c r="I1158" s="173"/>
      <c r="J1158" s="168" t="str">
        <f>IFERROR(MIN('MP Calculations'!$E$30/I1158,1),"-")</f>
        <v>-</v>
      </c>
      <c r="K1158" s="12"/>
      <c r="L1158" s="159"/>
      <c r="M1158" s="159"/>
      <c r="N1158" s="159"/>
      <c r="O1158" s="185" t="str">
        <f t="shared" si="55"/>
        <v>-</v>
      </c>
      <c r="P1158" s="215" t="str">
        <f t="shared" si="56"/>
        <v>-</v>
      </c>
      <c r="Q1158" s="215" cm="1">
        <f t="array" ref="Q1158">IF(P1158="-",0,P1158/(1+'General inputs'!$H$32)^IFERROR(INDEX('MP Calculations'!$C$40:$C$130,MATCH(F1158,'MP Calculations'!$D$40:$D$130,0),0),-1))</f>
        <v>0</v>
      </c>
    </row>
    <row r="1159" spans="3:17" x14ac:dyDescent="0.2">
      <c r="C1159" s="159"/>
      <c r="D1159" s="165"/>
      <c r="E1159" s="161"/>
      <c r="F1159" s="172" t="str">
        <f t="shared" si="54"/>
        <v>-</v>
      </c>
      <c r="G1159" s="68"/>
      <c r="H1159" s="167"/>
      <c r="I1159" s="173"/>
      <c r="J1159" s="168" t="str">
        <f>IFERROR(MIN('MP Calculations'!$E$30/I1159,1),"-")</f>
        <v>-</v>
      </c>
      <c r="K1159" s="12"/>
      <c r="L1159" s="159"/>
      <c r="M1159" s="159"/>
      <c r="N1159" s="159"/>
      <c r="O1159" s="185" t="str">
        <f t="shared" si="55"/>
        <v>-</v>
      </c>
      <c r="P1159" s="215" t="str">
        <f t="shared" si="56"/>
        <v>-</v>
      </c>
      <c r="Q1159" s="215" cm="1">
        <f t="array" ref="Q1159">IF(P1159="-",0,P1159/(1+'General inputs'!$H$32)^IFERROR(INDEX('MP Calculations'!$C$40:$C$130,MATCH(F1159,'MP Calculations'!$D$40:$D$130,0),0),-1))</f>
        <v>0</v>
      </c>
    </row>
    <row r="1160" spans="3:17" x14ac:dyDescent="0.2">
      <c r="C1160" s="159"/>
      <c r="D1160" s="165"/>
      <c r="E1160" s="161"/>
      <c r="F1160" s="172" t="str">
        <f t="shared" si="54"/>
        <v>-</v>
      </c>
      <c r="G1160" s="68"/>
      <c r="H1160" s="167"/>
      <c r="I1160" s="173"/>
      <c r="J1160" s="168" t="str">
        <f>IFERROR(MIN('MP Calculations'!$E$30/I1160,1),"-")</f>
        <v>-</v>
      </c>
      <c r="K1160" s="12"/>
      <c r="L1160" s="159"/>
      <c r="M1160" s="159"/>
      <c r="N1160" s="159"/>
      <c r="O1160" s="185" t="str">
        <f t="shared" si="55"/>
        <v>-</v>
      </c>
      <c r="P1160" s="215" t="str">
        <f t="shared" si="56"/>
        <v>-</v>
      </c>
      <c r="Q1160" s="215" cm="1">
        <f t="array" ref="Q1160">IF(P1160="-",0,P1160/(1+'General inputs'!$H$32)^IFERROR(INDEX('MP Calculations'!$C$40:$C$130,MATCH(F1160,'MP Calculations'!$D$40:$D$130,0),0),-1))</f>
        <v>0</v>
      </c>
    </row>
    <row r="1161" spans="3:17" x14ac:dyDescent="0.2">
      <c r="C1161" s="159"/>
      <c r="D1161" s="165"/>
      <c r="E1161" s="161"/>
      <c r="F1161" s="172" t="str">
        <f t="shared" si="54"/>
        <v>-</v>
      </c>
      <c r="G1161" s="68"/>
      <c r="H1161" s="167"/>
      <c r="I1161" s="173"/>
      <c r="J1161" s="168" t="str">
        <f>IFERROR(MIN('MP Calculations'!$E$30/I1161,1),"-")</f>
        <v>-</v>
      </c>
      <c r="K1161" s="12"/>
      <c r="L1161" s="159"/>
      <c r="M1161" s="159"/>
      <c r="N1161" s="159"/>
      <c r="O1161" s="185" t="str">
        <f t="shared" si="55"/>
        <v>-</v>
      </c>
      <c r="P1161" s="215" t="str">
        <f t="shared" si="56"/>
        <v>-</v>
      </c>
      <c r="Q1161" s="215" cm="1">
        <f t="array" ref="Q1161">IF(P1161="-",0,P1161/(1+'General inputs'!$H$32)^IFERROR(INDEX('MP Calculations'!$C$40:$C$130,MATCH(F1161,'MP Calculations'!$D$40:$D$130,0),0),-1))</f>
        <v>0</v>
      </c>
    </row>
    <row r="1162" spans="3:17" x14ac:dyDescent="0.2">
      <c r="C1162" s="159"/>
      <c r="D1162" s="165"/>
      <c r="E1162" s="161"/>
      <c r="F1162" s="172" t="str">
        <f t="shared" si="54"/>
        <v>-</v>
      </c>
      <c r="G1162" s="68"/>
      <c r="H1162" s="167"/>
      <c r="I1162" s="173"/>
      <c r="J1162" s="168" t="str">
        <f>IFERROR(MIN('MP Calculations'!$E$30/I1162,1),"-")</f>
        <v>-</v>
      </c>
      <c r="K1162" s="12"/>
      <c r="L1162" s="159"/>
      <c r="M1162" s="159"/>
      <c r="N1162" s="159"/>
      <c r="O1162" s="185" t="str">
        <f t="shared" si="55"/>
        <v>-</v>
      </c>
      <c r="P1162" s="215" t="str">
        <f t="shared" si="56"/>
        <v>-</v>
      </c>
      <c r="Q1162" s="215" cm="1">
        <f t="array" ref="Q1162">IF(P1162="-",0,P1162/(1+'General inputs'!$H$32)^IFERROR(INDEX('MP Calculations'!$C$40:$C$130,MATCH(F1162,'MP Calculations'!$D$40:$D$130,0),0),-1))</f>
        <v>0</v>
      </c>
    </row>
    <row r="1163" spans="3:17" x14ac:dyDescent="0.2">
      <c r="C1163" s="159"/>
      <c r="D1163" s="165"/>
      <c r="E1163" s="161"/>
      <c r="F1163" s="172" t="str">
        <f t="shared" si="54"/>
        <v>-</v>
      </c>
      <c r="G1163" s="68"/>
      <c r="H1163" s="167"/>
      <c r="I1163" s="173"/>
      <c r="J1163" s="168" t="str">
        <f>IFERROR(MIN('MP Calculations'!$E$30/I1163,1),"-")</f>
        <v>-</v>
      </c>
      <c r="K1163" s="12"/>
      <c r="L1163" s="159"/>
      <c r="M1163" s="159"/>
      <c r="N1163" s="159"/>
      <c r="O1163" s="185" t="str">
        <f t="shared" si="55"/>
        <v>-</v>
      </c>
      <c r="P1163" s="215" t="str">
        <f t="shared" si="56"/>
        <v>-</v>
      </c>
      <c r="Q1163" s="215" cm="1">
        <f t="array" ref="Q1163">IF(P1163="-",0,P1163/(1+'General inputs'!$H$32)^IFERROR(INDEX('MP Calculations'!$C$40:$C$130,MATCH(F1163,'MP Calculations'!$D$40:$D$130,0),0),-1))</f>
        <v>0</v>
      </c>
    </row>
    <row r="1164" spans="3:17" x14ac:dyDescent="0.2">
      <c r="C1164" s="159"/>
      <c r="D1164" s="165"/>
      <c r="E1164" s="161"/>
      <c r="F1164" s="172" t="str">
        <f t="shared" si="54"/>
        <v>-</v>
      </c>
      <c r="G1164" s="68"/>
      <c r="H1164" s="167"/>
      <c r="I1164" s="173"/>
      <c r="J1164" s="168" t="str">
        <f>IFERROR(MIN('MP Calculations'!$E$30/I1164,1),"-")</f>
        <v>-</v>
      </c>
      <c r="K1164" s="12"/>
      <c r="L1164" s="159"/>
      <c r="M1164" s="159"/>
      <c r="N1164" s="159"/>
      <c r="O1164" s="185" t="str">
        <f t="shared" si="55"/>
        <v>-</v>
      </c>
      <c r="P1164" s="215" t="str">
        <f t="shared" si="56"/>
        <v>-</v>
      </c>
      <c r="Q1164" s="215" cm="1">
        <f t="array" ref="Q1164">IF(P1164="-",0,P1164/(1+'General inputs'!$H$32)^IFERROR(INDEX('MP Calculations'!$C$40:$C$130,MATCH(F1164,'MP Calculations'!$D$40:$D$130,0),0),-1))</f>
        <v>0</v>
      </c>
    </row>
    <row r="1165" spans="3:17" x14ac:dyDescent="0.2">
      <c r="C1165" s="159"/>
      <c r="D1165" s="165"/>
      <c r="E1165" s="161"/>
      <c r="F1165" s="172" t="str">
        <f t="shared" si="54"/>
        <v>-</v>
      </c>
      <c r="G1165" s="68"/>
      <c r="H1165" s="167"/>
      <c r="I1165" s="173"/>
      <c r="J1165" s="168" t="str">
        <f>IFERROR(MIN('MP Calculations'!$E$30/I1165,1),"-")</f>
        <v>-</v>
      </c>
      <c r="K1165" s="12"/>
      <c r="L1165" s="159"/>
      <c r="M1165" s="159"/>
      <c r="N1165" s="159"/>
      <c r="O1165" s="185" t="str">
        <f t="shared" si="55"/>
        <v>-</v>
      </c>
      <c r="P1165" s="215" t="str">
        <f t="shared" si="56"/>
        <v>-</v>
      </c>
      <c r="Q1165" s="215" cm="1">
        <f t="array" ref="Q1165">IF(P1165="-",0,P1165/(1+'General inputs'!$H$32)^IFERROR(INDEX('MP Calculations'!$C$40:$C$130,MATCH(F1165,'MP Calculations'!$D$40:$D$130,0),0),-1))</f>
        <v>0</v>
      </c>
    </row>
    <row r="1166" spans="3:17" x14ac:dyDescent="0.2">
      <c r="C1166" s="159"/>
      <c r="D1166" s="165"/>
      <c r="E1166" s="161"/>
      <c r="F1166" s="172" t="str">
        <f t="shared" si="54"/>
        <v>-</v>
      </c>
      <c r="G1166" s="68"/>
      <c r="H1166" s="167"/>
      <c r="I1166" s="173"/>
      <c r="J1166" s="168" t="str">
        <f>IFERROR(MIN('MP Calculations'!$E$30/I1166,1),"-")</f>
        <v>-</v>
      </c>
      <c r="K1166" s="12"/>
      <c r="L1166" s="159"/>
      <c r="M1166" s="159"/>
      <c r="N1166" s="159"/>
      <c r="O1166" s="185" t="str">
        <f t="shared" si="55"/>
        <v>-</v>
      </c>
      <c r="P1166" s="215" t="str">
        <f t="shared" si="56"/>
        <v>-</v>
      </c>
      <c r="Q1166" s="215" cm="1">
        <f t="array" ref="Q1166">IF(P1166="-",0,P1166/(1+'General inputs'!$H$32)^IFERROR(INDEX('MP Calculations'!$C$40:$C$130,MATCH(F1166,'MP Calculations'!$D$40:$D$130,0),0),-1))</f>
        <v>0</v>
      </c>
    </row>
    <row r="1167" spans="3:17" x14ac:dyDescent="0.2">
      <c r="C1167" s="159"/>
      <c r="D1167" s="165"/>
      <c r="E1167" s="161"/>
      <c r="F1167" s="172" t="str">
        <f t="shared" si="54"/>
        <v>-</v>
      </c>
      <c r="G1167" s="68"/>
      <c r="H1167" s="167"/>
      <c r="I1167" s="173"/>
      <c r="J1167" s="168" t="str">
        <f>IFERROR(MIN('MP Calculations'!$E$30/I1167,1),"-")</f>
        <v>-</v>
      </c>
      <c r="K1167" s="12"/>
      <c r="L1167" s="159"/>
      <c r="M1167" s="159"/>
      <c r="N1167" s="159"/>
      <c r="O1167" s="185" t="str">
        <f t="shared" si="55"/>
        <v>-</v>
      </c>
      <c r="P1167" s="215" t="str">
        <f t="shared" si="56"/>
        <v>-</v>
      </c>
      <c r="Q1167" s="215" cm="1">
        <f t="array" ref="Q1167">IF(P1167="-",0,P1167/(1+'General inputs'!$H$32)^IFERROR(INDEX('MP Calculations'!$C$40:$C$130,MATCH(F1167,'MP Calculations'!$D$40:$D$130,0),0),-1))</f>
        <v>0</v>
      </c>
    </row>
    <row r="1168" spans="3:17" x14ac:dyDescent="0.2">
      <c r="C1168" s="159"/>
      <c r="D1168" s="165"/>
      <c r="E1168" s="161"/>
      <c r="F1168" s="172" t="str">
        <f t="shared" si="54"/>
        <v>-</v>
      </c>
      <c r="G1168" s="68"/>
      <c r="H1168" s="167"/>
      <c r="I1168" s="173"/>
      <c r="J1168" s="168" t="str">
        <f>IFERROR(MIN('MP Calculations'!$E$30/I1168,1),"-")</f>
        <v>-</v>
      </c>
      <c r="K1168" s="12"/>
      <c r="L1168" s="159"/>
      <c r="M1168" s="159"/>
      <c r="N1168" s="159"/>
      <c r="O1168" s="185" t="str">
        <f t="shared" si="55"/>
        <v>-</v>
      </c>
      <c r="P1168" s="215" t="str">
        <f t="shared" si="56"/>
        <v>-</v>
      </c>
      <c r="Q1168" s="215" cm="1">
        <f t="array" ref="Q1168">IF(P1168="-",0,P1168/(1+'General inputs'!$H$32)^IFERROR(INDEX('MP Calculations'!$C$40:$C$130,MATCH(F1168,'MP Calculations'!$D$40:$D$130,0),0),-1))</f>
        <v>0</v>
      </c>
    </row>
    <row r="1169" spans="3:17" x14ac:dyDescent="0.2">
      <c r="C1169" s="159"/>
      <c r="D1169" s="165"/>
      <c r="E1169" s="161"/>
      <c r="F1169" s="172" t="str">
        <f t="shared" si="54"/>
        <v>-</v>
      </c>
      <c r="G1169" s="68"/>
      <c r="H1169" s="167"/>
      <c r="I1169" s="173"/>
      <c r="J1169" s="168" t="str">
        <f>IFERROR(MIN('MP Calculations'!$E$30/I1169,1),"-")</f>
        <v>-</v>
      </c>
      <c r="K1169" s="12"/>
      <c r="L1169" s="159"/>
      <c r="M1169" s="159"/>
      <c r="N1169" s="159"/>
      <c r="O1169" s="185" t="str">
        <f t="shared" si="55"/>
        <v>-</v>
      </c>
      <c r="P1169" s="215" t="str">
        <f t="shared" si="56"/>
        <v>-</v>
      </c>
      <c r="Q1169" s="215" cm="1">
        <f t="array" ref="Q1169">IF(P1169="-",0,P1169/(1+'General inputs'!$H$32)^IFERROR(INDEX('MP Calculations'!$C$40:$C$130,MATCH(F1169,'MP Calculations'!$D$40:$D$130,0),0),-1))</f>
        <v>0</v>
      </c>
    </row>
    <row r="1170" spans="3:17" x14ac:dyDescent="0.2">
      <c r="C1170" s="159"/>
      <c r="D1170" s="165"/>
      <c r="E1170" s="161"/>
      <c r="F1170" s="172" t="str">
        <f t="shared" si="54"/>
        <v>-</v>
      </c>
      <c r="G1170" s="68"/>
      <c r="H1170" s="167"/>
      <c r="I1170" s="173"/>
      <c r="J1170" s="168" t="str">
        <f>IFERROR(MIN('MP Calculations'!$E$30/I1170,1),"-")</f>
        <v>-</v>
      </c>
      <c r="K1170" s="12"/>
      <c r="L1170" s="159"/>
      <c r="M1170" s="159"/>
      <c r="N1170" s="159"/>
      <c r="O1170" s="185" t="str">
        <f t="shared" si="55"/>
        <v>-</v>
      </c>
      <c r="P1170" s="215" t="str">
        <f t="shared" si="56"/>
        <v>-</v>
      </c>
      <c r="Q1170" s="215" cm="1">
        <f t="array" ref="Q1170">IF(P1170="-",0,P1170/(1+'General inputs'!$H$32)^IFERROR(INDEX('MP Calculations'!$C$40:$C$130,MATCH(F1170,'MP Calculations'!$D$40:$D$130,0),0),-1))</f>
        <v>0</v>
      </c>
    </row>
    <row r="1171" spans="3:17" x14ac:dyDescent="0.2">
      <c r="C1171" s="159"/>
      <c r="D1171" s="165"/>
      <c r="E1171" s="161"/>
      <c r="F1171" s="172" t="str">
        <f t="shared" si="54"/>
        <v>-</v>
      </c>
      <c r="G1171" s="68"/>
      <c r="H1171" s="167"/>
      <c r="I1171" s="173"/>
      <c r="J1171" s="168" t="str">
        <f>IFERROR(MIN('MP Calculations'!$E$30/I1171,1),"-")</f>
        <v>-</v>
      </c>
      <c r="K1171" s="12"/>
      <c r="L1171" s="159"/>
      <c r="M1171" s="159"/>
      <c r="N1171" s="159"/>
      <c r="O1171" s="185" t="str">
        <f t="shared" si="55"/>
        <v>-</v>
      </c>
      <c r="P1171" s="215" t="str">
        <f t="shared" si="56"/>
        <v>-</v>
      </c>
      <c r="Q1171" s="215" cm="1">
        <f t="array" ref="Q1171">IF(P1171="-",0,P1171/(1+'General inputs'!$H$32)^IFERROR(INDEX('MP Calculations'!$C$40:$C$130,MATCH(F1171,'MP Calculations'!$D$40:$D$130,0),0),-1))</f>
        <v>0</v>
      </c>
    </row>
    <row r="1172" spans="3:17" x14ac:dyDescent="0.2">
      <c r="C1172" s="159"/>
      <c r="D1172" s="165"/>
      <c r="E1172" s="161"/>
      <c r="F1172" s="172" t="str">
        <f t="shared" si="54"/>
        <v>-</v>
      </c>
      <c r="G1172" s="68"/>
      <c r="H1172" s="167"/>
      <c r="I1172" s="173"/>
      <c r="J1172" s="168" t="str">
        <f>IFERROR(MIN('MP Calculations'!$E$30/I1172,1),"-")</f>
        <v>-</v>
      </c>
      <c r="K1172" s="12"/>
      <c r="L1172" s="159"/>
      <c r="M1172" s="159"/>
      <c r="N1172" s="159"/>
      <c r="O1172" s="185" t="str">
        <f t="shared" si="55"/>
        <v>-</v>
      </c>
      <c r="P1172" s="215" t="str">
        <f t="shared" si="56"/>
        <v>-</v>
      </c>
      <c r="Q1172" s="215" cm="1">
        <f t="array" ref="Q1172">IF(P1172="-",0,P1172/(1+'General inputs'!$H$32)^IFERROR(INDEX('MP Calculations'!$C$40:$C$130,MATCH(F1172,'MP Calculations'!$D$40:$D$130,0),0),-1))</f>
        <v>0</v>
      </c>
    </row>
    <row r="1173" spans="3:17" x14ac:dyDescent="0.2">
      <c r="C1173" s="159"/>
      <c r="D1173" s="165"/>
      <c r="E1173" s="161"/>
      <c r="F1173" s="172" t="str">
        <f t="shared" si="54"/>
        <v>-</v>
      </c>
      <c r="G1173" s="68"/>
      <c r="H1173" s="167"/>
      <c r="I1173" s="173"/>
      <c r="J1173" s="168" t="str">
        <f>IFERROR(MIN('MP Calculations'!$E$30/I1173,1),"-")</f>
        <v>-</v>
      </c>
      <c r="K1173" s="12"/>
      <c r="L1173" s="159"/>
      <c r="M1173" s="159"/>
      <c r="N1173" s="159"/>
      <c r="O1173" s="185" t="str">
        <f t="shared" si="55"/>
        <v>-</v>
      </c>
      <c r="P1173" s="215" t="str">
        <f t="shared" si="56"/>
        <v>-</v>
      </c>
      <c r="Q1173" s="215" cm="1">
        <f t="array" ref="Q1173">IF(P1173="-",0,P1173/(1+'General inputs'!$H$32)^IFERROR(INDEX('MP Calculations'!$C$40:$C$130,MATCH(F1173,'MP Calculations'!$D$40:$D$130,0),0),-1))</f>
        <v>0</v>
      </c>
    </row>
    <row r="1174" spans="3:17" x14ac:dyDescent="0.2">
      <c r="C1174" s="159"/>
      <c r="D1174" s="165"/>
      <c r="E1174" s="161"/>
      <c r="F1174" s="172" t="str">
        <f t="shared" ref="F1174:F1237" si="57">IF(E1174="","-",IF(OR(E1174&lt;$E$15,E1174&gt;$E$16),"ERROR - date outside of range",IF(MONTH(E1174)&gt;=7,YEAR(E1174)&amp;"-"&amp;IF(YEAR(E1174)=1999,"00",IF(AND(YEAR(E1174)&gt;=2000,YEAR(E1174)&lt;2009),"0","")&amp;RIGHT(YEAR(E1174),2)+1),RIGHT(YEAR(E1174),4)-1&amp;"-"&amp;RIGHT(YEAR(E1174),2))))</f>
        <v>-</v>
      </c>
      <c r="G1174" s="68"/>
      <c r="H1174" s="167"/>
      <c r="I1174" s="173"/>
      <c r="J1174" s="168" t="str">
        <f>IFERROR(MIN('MP Calculations'!$E$30/I1174,1),"-")</f>
        <v>-</v>
      </c>
      <c r="K1174" s="12"/>
      <c r="L1174" s="159"/>
      <c r="M1174" s="159"/>
      <c r="N1174" s="159"/>
      <c r="O1174" s="185" t="str">
        <f t="shared" ref="O1174:O1237" si="58">IF(N1174="","-",L1174*N1174)</f>
        <v>-</v>
      </c>
      <c r="P1174" s="215" t="str">
        <f t="shared" ref="P1174:P1237" si="59">IF(O1174="-","-",IF(OR(E1174&lt;$E$15,E1174&gt;$E$16),0,O1174*J1174))</f>
        <v>-</v>
      </c>
      <c r="Q1174" s="215" cm="1">
        <f t="array" ref="Q1174">IF(P1174="-",0,P1174/(1+'General inputs'!$H$32)^IFERROR(INDEX('MP Calculations'!$C$40:$C$130,MATCH(F1174,'MP Calculations'!$D$40:$D$130,0),0),-1))</f>
        <v>0</v>
      </c>
    </row>
    <row r="1175" spans="3:17" x14ac:dyDescent="0.2">
      <c r="C1175" s="159"/>
      <c r="D1175" s="165"/>
      <c r="E1175" s="161"/>
      <c r="F1175" s="172" t="str">
        <f t="shared" si="57"/>
        <v>-</v>
      </c>
      <c r="G1175" s="68"/>
      <c r="H1175" s="167"/>
      <c r="I1175" s="173"/>
      <c r="J1175" s="168" t="str">
        <f>IFERROR(MIN('MP Calculations'!$E$30/I1175,1),"-")</f>
        <v>-</v>
      </c>
      <c r="K1175" s="12"/>
      <c r="L1175" s="159"/>
      <c r="M1175" s="159"/>
      <c r="N1175" s="159"/>
      <c r="O1175" s="185" t="str">
        <f t="shared" si="58"/>
        <v>-</v>
      </c>
      <c r="P1175" s="215" t="str">
        <f t="shared" si="59"/>
        <v>-</v>
      </c>
      <c r="Q1175" s="215" cm="1">
        <f t="array" ref="Q1175">IF(P1175="-",0,P1175/(1+'General inputs'!$H$32)^IFERROR(INDEX('MP Calculations'!$C$40:$C$130,MATCH(F1175,'MP Calculations'!$D$40:$D$130,0),0),-1))</f>
        <v>0</v>
      </c>
    </row>
    <row r="1176" spans="3:17" x14ac:dyDescent="0.2">
      <c r="C1176" s="159"/>
      <c r="D1176" s="165"/>
      <c r="E1176" s="161"/>
      <c r="F1176" s="172" t="str">
        <f t="shared" si="57"/>
        <v>-</v>
      </c>
      <c r="G1176" s="68"/>
      <c r="H1176" s="167"/>
      <c r="I1176" s="173"/>
      <c r="J1176" s="168" t="str">
        <f>IFERROR(MIN('MP Calculations'!$E$30/I1176,1),"-")</f>
        <v>-</v>
      </c>
      <c r="K1176" s="12"/>
      <c r="L1176" s="159"/>
      <c r="M1176" s="159"/>
      <c r="N1176" s="159"/>
      <c r="O1176" s="185" t="str">
        <f t="shared" si="58"/>
        <v>-</v>
      </c>
      <c r="P1176" s="215" t="str">
        <f t="shared" si="59"/>
        <v>-</v>
      </c>
      <c r="Q1176" s="215" cm="1">
        <f t="array" ref="Q1176">IF(P1176="-",0,P1176/(1+'General inputs'!$H$32)^IFERROR(INDEX('MP Calculations'!$C$40:$C$130,MATCH(F1176,'MP Calculations'!$D$40:$D$130,0),0),-1))</f>
        <v>0</v>
      </c>
    </row>
    <row r="1177" spans="3:17" x14ac:dyDescent="0.2">
      <c r="C1177" s="159"/>
      <c r="D1177" s="165"/>
      <c r="E1177" s="161"/>
      <c r="F1177" s="172" t="str">
        <f t="shared" si="57"/>
        <v>-</v>
      </c>
      <c r="G1177" s="68"/>
      <c r="H1177" s="167"/>
      <c r="I1177" s="173"/>
      <c r="J1177" s="168" t="str">
        <f>IFERROR(MIN('MP Calculations'!$E$30/I1177,1),"-")</f>
        <v>-</v>
      </c>
      <c r="K1177" s="12"/>
      <c r="L1177" s="159"/>
      <c r="M1177" s="159"/>
      <c r="N1177" s="159"/>
      <c r="O1177" s="185" t="str">
        <f t="shared" si="58"/>
        <v>-</v>
      </c>
      <c r="P1177" s="215" t="str">
        <f t="shared" si="59"/>
        <v>-</v>
      </c>
      <c r="Q1177" s="215" cm="1">
        <f t="array" ref="Q1177">IF(P1177="-",0,P1177/(1+'General inputs'!$H$32)^IFERROR(INDEX('MP Calculations'!$C$40:$C$130,MATCH(F1177,'MP Calculations'!$D$40:$D$130,0),0),-1))</f>
        <v>0</v>
      </c>
    </row>
    <row r="1178" spans="3:17" x14ac:dyDescent="0.2">
      <c r="C1178" s="159"/>
      <c r="D1178" s="165"/>
      <c r="E1178" s="161"/>
      <c r="F1178" s="172" t="str">
        <f t="shared" si="57"/>
        <v>-</v>
      </c>
      <c r="G1178" s="68"/>
      <c r="H1178" s="167"/>
      <c r="I1178" s="173"/>
      <c r="J1178" s="168" t="str">
        <f>IFERROR(MIN('MP Calculations'!$E$30/I1178,1),"-")</f>
        <v>-</v>
      </c>
      <c r="K1178" s="12"/>
      <c r="L1178" s="159"/>
      <c r="M1178" s="159"/>
      <c r="N1178" s="159"/>
      <c r="O1178" s="185" t="str">
        <f t="shared" si="58"/>
        <v>-</v>
      </c>
      <c r="P1178" s="215" t="str">
        <f t="shared" si="59"/>
        <v>-</v>
      </c>
      <c r="Q1178" s="215" cm="1">
        <f t="array" ref="Q1178">IF(P1178="-",0,P1178/(1+'General inputs'!$H$32)^IFERROR(INDEX('MP Calculations'!$C$40:$C$130,MATCH(F1178,'MP Calculations'!$D$40:$D$130,0),0),-1))</f>
        <v>0</v>
      </c>
    </row>
    <row r="1179" spans="3:17" x14ac:dyDescent="0.2">
      <c r="C1179" s="159"/>
      <c r="D1179" s="165"/>
      <c r="E1179" s="161"/>
      <c r="F1179" s="172" t="str">
        <f t="shared" si="57"/>
        <v>-</v>
      </c>
      <c r="G1179" s="68"/>
      <c r="H1179" s="167"/>
      <c r="I1179" s="173"/>
      <c r="J1179" s="168" t="str">
        <f>IFERROR(MIN('MP Calculations'!$E$30/I1179,1),"-")</f>
        <v>-</v>
      </c>
      <c r="K1179" s="12"/>
      <c r="L1179" s="159"/>
      <c r="M1179" s="159"/>
      <c r="N1179" s="159"/>
      <c r="O1179" s="185" t="str">
        <f t="shared" si="58"/>
        <v>-</v>
      </c>
      <c r="P1179" s="215" t="str">
        <f t="shared" si="59"/>
        <v>-</v>
      </c>
      <c r="Q1179" s="215" cm="1">
        <f t="array" ref="Q1179">IF(P1179="-",0,P1179/(1+'General inputs'!$H$32)^IFERROR(INDEX('MP Calculations'!$C$40:$C$130,MATCH(F1179,'MP Calculations'!$D$40:$D$130,0),0),-1))</f>
        <v>0</v>
      </c>
    </row>
    <row r="1180" spans="3:17" x14ac:dyDescent="0.2">
      <c r="C1180" s="159"/>
      <c r="D1180" s="165"/>
      <c r="E1180" s="161"/>
      <c r="F1180" s="172" t="str">
        <f t="shared" si="57"/>
        <v>-</v>
      </c>
      <c r="G1180" s="68"/>
      <c r="H1180" s="167"/>
      <c r="I1180" s="173"/>
      <c r="J1180" s="168" t="str">
        <f>IFERROR(MIN('MP Calculations'!$E$30/I1180,1),"-")</f>
        <v>-</v>
      </c>
      <c r="K1180" s="12"/>
      <c r="L1180" s="159"/>
      <c r="M1180" s="159"/>
      <c r="N1180" s="159"/>
      <c r="O1180" s="185" t="str">
        <f t="shared" si="58"/>
        <v>-</v>
      </c>
      <c r="P1180" s="215" t="str">
        <f t="shared" si="59"/>
        <v>-</v>
      </c>
      <c r="Q1180" s="215" cm="1">
        <f t="array" ref="Q1180">IF(P1180="-",0,P1180/(1+'General inputs'!$H$32)^IFERROR(INDEX('MP Calculations'!$C$40:$C$130,MATCH(F1180,'MP Calculations'!$D$40:$D$130,0),0),-1))</f>
        <v>0</v>
      </c>
    </row>
    <row r="1181" spans="3:17" x14ac:dyDescent="0.2">
      <c r="C1181" s="159"/>
      <c r="D1181" s="165"/>
      <c r="E1181" s="161"/>
      <c r="F1181" s="172" t="str">
        <f t="shared" si="57"/>
        <v>-</v>
      </c>
      <c r="G1181" s="68"/>
      <c r="H1181" s="167"/>
      <c r="I1181" s="173"/>
      <c r="J1181" s="168" t="str">
        <f>IFERROR(MIN('MP Calculations'!$E$30/I1181,1),"-")</f>
        <v>-</v>
      </c>
      <c r="K1181" s="12"/>
      <c r="L1181" s="159"/>
      <c r="M1181" s="159"/>
      <c r="N1181" s="159"/>
      <c r="O1181" s="185" t="str">
        <f t="shared" si="58"/>
        <v>-</v>
      </c>
      <c r="P1181" s="215" t="str">
        <f t="shared" si="59"/>
        <v>-</v>
      </c>
      <c r="Q1181" s="215" cm="1">
        <f t="array" ref="Q1181">IF(P1181="-",0,P1181/(1+'General inputs'!$H$32)^IFERROR(INDEX('MP Calculations'!$C$40:$C$130,MATCH(F1181,'MP Calculations'!$D$40:$D$130,0),0),-1))</f>
        <v>0</v>
      </c>
    </row>
    <row r="1182" spans="3:17" x14ac:dyDescent="0.2">
      <c r="C1182" s="159"/>
      <c r="D1182" s="165"/>
      <c r="E1182" s="161"/>
      <c r="F1182" s="172" t="str">
        <f t="shared" si="57"/>
        <v>-</v>
      </c>
      <c r="G1182" s="68"/>
      <c r="H1182" s="167"/>
      <c r="I1182" s="173"/>
      <c r="J1182" s="168" t="str">
        <f>IFERROR(MIN('MP Calculations'!$E$30/I1182,1),"-")</f>
        <v>-</v>
      </c>
      <c r="K1182" s="12"/>
      <c r="L1182" s="159"/>
      <c r="M1182" s="159"/>
      <c r="N1182" s="159"/>
      <c r="O1182" s="185" t="str">
        <f t="shared" si="58"/>
        <v>-</v>
      </c>
      <c r="P1182" s="215" t="str">
        <f t="shared" si="59"/>
        <v>-</v>
      </c>
      <c r="Q1182" s="215" cm="1">
        <f t="array" ref="Q1182">IF(P1182="-",0,P1182/(1+'General inputs'!$H$32)^IFERROR(INDEX('MP Calculations'!$C$40:$C$130,MATCH(F1182,'MP Calculations'!$D$40:$D$130,0),0),-1))</f>
        <v>0</v>
      </c>
    </row>
    <row r="1183" spans="3:17" x14ac:dyDescent="0.2">
      <c r="C1183" s="159"/>
      <c r="D1183" s="165"/>
      <c r="E1183" s="161"/>
      <c r="F1183" s="172" t="str">
        <f t="shared" si="57"/>
        <v>-</v>
      </c>
      <c r="G1183" s="68"/>
      <c r="H1183" s="167"/>
      <c r="I1183" s="173"/>
      <c r="J1183" s="168" t="str">
        <f>IFERROR(MIN('MP Calculations'!$E$30/I1183,1),"-")</f>
        <v>-</v>
      </c>
      <c r="K1183" s="12"/>
      <c r="L1183" s="159"/>
      <c r="M1183" s="159"/>
      <c r="N1183" s="159"/>
      <c r="O1183" s="185" t="str">
        <f t="shared" si="58"/>
        <v>-</v>
      </c>
      <c r="P1183" s="215" t="str">
        <f t="shared" si="59"/>
        <v>-</v>
      </c>
      <c r="Q1183" s="215" cm="1">
        <f t="array" ref="Q1183">IF(P1183="-",0,P1183/(1+'General inputs'!$H$32)^IFERROR(INDEX('MP Calculations'!$C$40:$C$130,MATCH(F1183,'MP Calculations'!$D$40:$D$130,0),0),-1))</f>
        <v>0</v>
      </c>
    </row>
    <row r="1184" spans="3:17" x14ac:dyDescent="0.2">
      <c r="C1184" s="159"/>
      <c r="D1184" s="165"/>
      <c r="E1184" s="161"/>
      <c r="F1184" s="172" t="str">
        <f t="shared" si="57"/>
        <v>-</v>
      </c>
      <c r="G1184" s="68"/>
      <c r="H1184" s="167"/>
      <c r="I1184" s="173"/>
      <c r="J1184" s="168" t="str">
        <f>IFERROR(MIN('MP Calculations'!$E$30/I1184,1),"-")</f>
        <v>-</v>
      </c>
      <c r="K1184" s="12"/>
      <c r="L1184" s="159"/>
      <c r="M1184" s="159"/>
      <c r="N1184" s="159"/>
      <c r="O1184" s="185" t="str">
        <f t="shared" si="58"/>
        <v>-</v>
      </c>
      <c r="P1184" s="215" t="str">
        <f t="shared" si="59"/>
        <v>-</v>
      </c>
      <c r="Q1184" s="215" cm="1">
        <f t="array" ref="Q1184">IF(P1184="-",0,P1184/(1+'General inputs'!$H$32)^IFERROR(INDEX('MP Calculations'!$C$40:$C$130,MATCH(F1184,'MP Calculations'!$D$40:$D$130,0),0),-1))</f>
        <v>0</v>
      </c>
    </row>
    <row r="1185" spans="3:17" x14ac:dyDescent="0.2">
      <c r="C1185" s="159"/>
      <c r="D1185" s="165"/>
      <c r="E1185" s="161"/>
      <c r="F1185" s="172" t="str">
        <f t="shared" si="57"/>
        <v>-</v>
      </c>
      <c r="G1185" s="68"/>
      <c r="H1185" s="167"/>
      <c r="I1185" s="173"/>
      <c r="J1185" s="168" t="str">
        <f>IFERROR(MIN('MP Calculations'!$E$30/I1185,1),"-")</f>
        <v>-</v>
      </c>
      <c r="K1185" s="12"/>
      <c r="L1185" s="159"/>
      <c r="M1185" s="159"/>
      <c r="N1185" s="159"/>
      <c r="O1185" s="185" t="str">
        <f t="shared" si="58"/>
        <v>-</v>
      </c>
      <c r="P1185" s="215" t="str">
        <f t="shared" si="59"/>
        <v>-</v>
      </c>
      <c r="Q1185" s="215" cm="1">
        <f t="array" ref="Q1185">IF(P1185="-",0,P1185/(1+'General inputs'!$H$32)^IFERROR(INDEX('MP Calculations'!$C$40:$C$130,MATCH(F1185,'MP Calculations'!$D$40:$D$130,0),0),-1))</f>
        <v>0</v>
      </c>
    </row>
    <row r="1186" spans="3:17" x14ac:dyDescent="0.2">
      <c r="C1186" s="159"/>
      <c r="D1186" s="165"/>
      <c r="E1186" s="161"/>
      <c r="F1186" s="172" t="str">
        <f t="shared" si="57"/>
        <v>-</v>
      </c>
      <c r="G1186" s="68"/>
      <c r="H1186" s="167"/>
      <c r="I1186" s="173"/>
      <c r="J1186" s="168" t="str">
        <f>IFERROR(MIN('MP Calculations'!$E$30/I1186,1),"-")</f>
        <v>-</v>
      </c>
      <c r="K1186" s="12"/>
      <c r="L1186" s="159"/>
      <c r="M1186" s="159"/>
      <c r="N1186" s="159"/>
      <c r="O1186" s="185" t="str">
        <f t="shared" si="58"/>
        <v>-</v>
      </c>
      <c r="P1186" s="215" t="str">
        <f t="shared" si="59"/>
        <v>-</v>
      </c>
      <c r="Q1186" s="215" cm="1">
        <f t="array" ref="Q1186">IF(P1186="-",0,P1186/(1+'General inputs'!$H$32)^IFERROR(INDEX('MP Calculations'!$C$40:$C$130,MATCH(F1186,'MP Calculations'!$D$40:$D$130,0),0),-1))</f>
        <v>0</v>
      </c>
    </row>
    <row r="1187" spans="3:17" x14ac:dyDescent="0.2">
      <c r="C1187" s="159"/>
      <c r="D1187" s="165"/>
      <c r="E1187" s="161"/>
      <c r="F1187" s="172" t="str">
        <f t="shared" si="57"/>
        <v>-</v>
      </c>
      <c r="G1187" s="68"/>
      <c r="H1187" s="167"/>
      <c r="I1187" s="173"/>
      <c r="J1187" s="168" t="str">
        <f>IFERROR(MIN('MP Calculations'!$E$30/I1187,1),"-")</f>
        <v>-</v>
      </c>
      <c r="K1187" s="12"/>
      <c r="L1187" s="159"/>
      <c r="M1187" s="159"/>
      <c r="N1187" s="159"/>
      <c r="O1187" s="185" t="str">
        <f t="shared" si="58"/>
        <v>-</v>
      </c>
      <c r="P1187" s="215" t="str">
        <f t="shared" si="59"/>
        <v>-</v>
      </c>
      <c r="Q1187" s="215" cm="1">
        <f t="array" ref="Q1187">IF(P1187="-",0,P1187/(1+'General inputs'!$H$32)^IFERROR(INDEX('MP Calculations'!$C$40:$C$130,MATCH(F1187,'MP Calculations'!$D$40:$D$130,0),0),-1))</f>
        <v>0</v>
      </c>
    </row>
    <row r="1188" spans="3:17" x14ac:dyDescent="0.2">
      <c r="C1188" s="159"/>
      <c r="D1188" s="165"/>
      <c r="E1188" s="161"/>
      <c r="F1188" s="172" t="str">
        <f t="shared" si="57"/>
        <v>-</v>
      </c>
      <c r="G1188" s="68"/>
      <c r="H1188" s="167"/>
      <c r="I1188" s="173"/>
      <c r="J1188" s="168" t="str">
        <f>IFERROR(MIN('MP Calculations'!$E$30/I1188,1),"-")</f>
        <v>-</v>
      </c>
      <c r="K1188" s="12"/>
      <c r="L1188" s="159"/>
      <c r="M1188" s="159"/>
      <c r="N1188" s="159"/>
      <c r="O1188" s="185" t="str">
        <f t="shared" si="58"/>
        <v>-</v>
      </c>
      <c r="P1188" s="215" t="str">
        <f t="shared" si="59"/>
        <v>-</v>
      </c>
      <c r="Q1188" s="215" cm="1">
        <f t="array" ref="Q1188">IF(P1188="-",0,P1188/(1+'General inputs'!$H$32)^IFERROR(INDEX('MP Calculations'!$C$40:$C$130,MATCH(F1188,'MP Calculations'!$D$40:$D$130,0),0),-1))</f>
        <v>0</v>
      </c>
    </row>
    <row r="1189" spans="3:17" x14ac:dyDescent="0.2">
      <c r="C1189" s="159"/>
      <c r="D1189" s="165"/>
      <c r="E1189" s="161"/>
      <c r="F1189" s="172" t="str">
        <f t="shared" si="57"/>
        <v>-</v>
      </c>
      <c r="G1189" s="68"/>
      <c r="H1189" s="167"/>
      <c r="I1189" s="173"/>
      <c r="J1189" s="168" t="str">
        <f>IFERROR(MIN('MP Calculations'!$E$30/I1189,1),"-")</f>
        <v>-</v>
      </c>
      <c r="K1189" s="12"/>
      <c r="L1189" s="159"/>
      <c r="M1189" s="159"/>
      <c r="N1189" s="159"/>
      <c r="O1189" s="185" t="str">
        <f t="shared" si="58"/>
        <v>-</v>
      </c>
      <c r="P1189" s="215" t="str">
        <f t="shared" si="59"/>
        <v>-</v>
      </c>
      <c r="Q1189" s="215" cm="1">
        <f t="array" ref="Q1189">IF(P1189="-",0,P1189/(1+'General inputs'!$H$32)^IFERROR(INDEX('MP Calculations'!$C$40:$C$130,MATCH(F1189,'MP Calculations'!$D$40:$D$130,0),0),-1))</f>
        <v>0</v>
      </c>
    </row>
    <row r="1190" spans="3:17" x14ac:dyDescent="0.2">
      <c r="C1190" s="159"/>
      <c r="D1190" s="165"/>
      <c r="E1190" s="161"/>
      <c r="F1190" s="172" t="str">
        <f t="shared" si="57"/>
        <v>-</v>
      </c>
      <c r="G1190" s="68"/>
      <c r="H1190" s="167"/>
      <c r="I1190" s="173"/>
      <c r="J1190" s="168" t="str">
        <f>IFERROR(MIN('MP Calculations'!$E$30/I1190,1),"-")</f>
        <v>-</v>
      </c>
      <c r="K1190" s="12"/>
      <c r="L1190" s="159"/>
      <c r="M1190" s="159"/>
      <c r="N1190" s="159"/>
      <c r="O1190" s="185" t="str">
        <f t="shared" si="58"/>
        <v>-</v>
      </c>
      <c r="P1190" s="215" t="str">
        <f t="shared" si="59"/>
        <v>-</v>
      </c>
      <c r="Q1190" s="215" cm="1">
        <f t="array" ref="Q1190">IF(P1190="-",0,P1190/(1+'General inputs'!$H$32)^IFERROR(INDEX('MP Calculations'!$C$40:$C$130,MATCH(F1190,'MP Calculations'!$D$40:$D$130,0),0),-1))</f>
        <v>0</v>
      </c>
    </row>
    <row r="1191" spans="3:17" x14ac:dyDescent="0.2">
      <c r="C1191" s="159"/>
      <c r="D1191" s="165"/>
      <c r="E1191" s="161"/>
      <c r="F1191" s="172" t="str">
        <f t="shared" si="57"/>
        <v>-</v>
      </c>
      <c r="G1191" s="68"/>
      <c r="H1191" s="167"/>
      <c r="I1191" s="173"/>
      <c r="J1191" s="168" t="str">
        <f>IFERROR(MIN('MP Calculations'!$E$30/I1191,1),"-")</f>
        <v>-</v>
      </c>
      <c r="K1191" s="12"/>
      <c r="L1191" s="159"/>
      <c r="M1191" s="159"/>
      <c r="N1191" s="159"/>
      <c r="O1191" s="185" t="str">
        <f t="shared" si="58"/>
        <v>-</v>
      </c>
      <c r="P1191" s="215" t="str">
        <f t="shared" si="59"/>
        <v>-</v>
      </c>
      <c r="Q1191" s="215" cm="1">
        <f t="array" ref="Q1191">IF(P1191="-",0,P1191/(1+'General inputs'!$H$32)^IFERROR(INDEX('MP Calculations'!$C$40:$C$130,MATCH(F1191,'MP Calculations'!$D$40:$D$130,0),0),-1))</f>
        <v>0</v>
      </c>
    </row>
    <row r="1192" spans="3:17" x14ac:dyDescent="0.2">
      <c r="C1192" s="159"/>
      <c r="D1192" s="165"/>
      <c r="E1192" s="161"/>
      <c r="F1192" s="172" t="str">
        <f t="shared" si="57"/>
        <v>-</v>
      </c>
      <c r="G1192" s="68"/>
      <c r="H1192" s="167"/>
      <c r="I1192" s="173"/>
      <c r="J1192" s="168" t="str">
        <f>IFERROR(MIN('MP Calculations'!$E$30/I1192,1),"-")</f>
        <v>-</v>
      </c>
      <c r="K1192" s="12"/>
      <c r="L1192" s="159"/>
      <c r="M1192" s="159"/>
      <c r="N1192" s="159"/>
      <c r="O1192" s="185" t="str">
        <f t="shared" si="58"/>
        <v>-</v>
      </c>
      <c r="P1192" s="215" t="str">
        <f t="shared" si="59"/>
        <v>-</v>
      </c>
      <c r="Q1192" s="215" cm="1">
        <f t="array" ref="Q1192">IF(P1192="-",0,P1192/(1+'General inputs'!$H$32)^IFERROR(INDEX('MP Calculations'!$C$40:$C$130,MATCH(F1192,'MP Calculations'!$D$40:$D$130,0),0),-1))</f>
        <v>0</v>
      </c>
    </row>
    <row r="1193" spans="3:17" x14ac:dyDescent="0.2">
      <c r="C1193" s="159"/>
      <c r="D1193" s="165"/>
      <c r="E1193" s="161"/>
      <c r="F1193" s="172" t="str">
        <f t="shared" si="57"/>
        <v>-</v>
      </c>
      <c r="G1193" s="68"/>
      <c r="H1193" s="167"/>
      <c r="I1193" s="173"/>
      <c r="J1193" s="168" t="str">
        <f>IFERROR(MIN('MP Calculations'!$E$30/I1193,1),"-")</f>
        <v>-</v>
      </c>
      <c r="K1193" s="12"/>
      <c r="L1193" s="159"/>
      <c r="M1193" s="159"/>
      <c r="N1193" s="159"/>
      <c r="O1193" s="185" t="str">
        <f t="shared" si="58"/>
        <v>-</v>
      </c>
      <c r="P1193" s="215" t="str">
        <f t="shared" si="59"/>
        <v>-</v>
      </c>
      <c r="Q1193" s="215" cm="1">
        <f t="array" ref="Q1193">IF(P1193="-",0,P1193/(1+'General inputs'!$H$32)^IFERROR(INDEX('MP Calculations'!$C$40:$C$130,MATCH(F1193,'MP Calculations'!$D$40:$D$130,0),0),-1))</f>
        <v>0</v>
      </c>
    </row>
    <row r="1194" spans="3:17" x14ac:dyDescent="0.2">
      <c r="C1194" s="159"/>
      <c r="D1194" s="165"/>
      <c r="E1194" s="161"/>
      <c r="F1194" s="172" t="str">
        <f t="shared" si="57"/>
        <v>-</v>
      </c>
      <c r="G1194" s="68"/>
      <c r="H1194" s="167"/>
      <c r="I1194" s="173"/>
      <c r="J1194" s="168" t="str">
        <f>IFERROR(MIN('MP Calculations'!$E$30/I1194,1),"-")</f>
        <v>-</v>
      </c>
      <c r="K1194" s="12"/>
      <c r="L1194" s="159"/>
      <c r="M1194" s="159"/>
      <c r="N1194" s="159"/>
      <c r="O1194" s="185" t="str">
        <f t="shared" si="58"/>
        <v>-</v>
      </c>
      <c r="P1194" s="215" t="str">
        <f t="shared" si="59"/>
        <v>-</v>
      </c>
      <c r="Q1194" s="215" cm="1">
        <f t="array" ref="Q1194">IF(P1194="-",0,P1194/(1+'General inputs'!$H$32)^IFERROR(INDEX('MP Calculations'!$C$40:$C$130,MATCH(F1194,'MP Calculations'!$D$40:$D$130,0),0),-1))</f>
        <v>0</v>
      </c>
    </row>
    <row r="1195" spans="3:17" x14ac:dyDescent="0.2">
      <c r="C1195" s="159"/>
      <c r="D1195" s="165"/>
      <c r="E1195" s="161"/>
      <c r="F1195" s="172" t="str">
        <f t="shared" si="57"/>
        <v>-</v>
      </c>
      <c r="G1195" s="68"/>
      <c r="H1195" s="167"/>
      <c r="I1195" s="173"/>
      <c r="J1195" s="168" t="str">
        <f>IFERROR(MIN('MP Calculations'!$E$30/I1195,1),"-")</f>
        <v>-</v>
      </c>
      <c r="K1195" s="12"/>
      <c r="L1195" s="159"/>
      <c r="M1195" s="159"/>
      <c r="N1195" s="159"/>
      <c r="O1195" s="185" t="str">
        <f t="shared" si="58"/>
        <v>-</v>
      </c>
      <c r="P1195" s="215" t="str">
        <f t="shared" si="59"/>
        <v>-</v>
      </c>
      <c r="Q1195" s="215" cm="1">
        <f t="array" ref="Q1195">IF(P1195="-",0,P1195/(1+'General inputs'!$H$32)^IFERROR(INDEX('MP Calculations'!$C$40:$C$130,MATCH(F1195,'MP Calculations'!$D$40:$D$130,0),0),-1))</f>
        <v>0</v>
      </c>
    </row>
    <row r="1196" spans="3:17" x14ac:dyDescent="0.2">
      <c r="C1196" s="159"/>
      <c r="D1196" s="165"/>
      <c r="E1196" s="161"/>
      <c r="F1196" s="172" t="str">
        <f t="shared" si="57"/>
        <v>-</v>
      </c>
      <c r="G1196" s="68"/>
      <c r="H1196" s="167"/>
      <c r="I1196" s="173"/>
      <c r="J1196" s="168" t="str">
        <f>IFERROR(MIN('MP Calculations'!$E$30/I1196,1),"-")</f>
        <v>-</v>
      </c>
      <c r="K1196" s="12"/>
      <c r="L1196" s="159"/>
      <c r="M1196" s="159"/>
      <c r="N1196" s="159"/>
      <c r="O1196" s="185" t="str">
        <f t="shared" si="58"/>
        <v>-</v>
      </c>
      <c r="P1196" s="215" t="str">
        <f t="shared" si="59"/>
        <v>-</v>
      </c>
      <c r="Q1196" s="215" cm="1">
        <f t="array" ref="Q1196">IF(P1196="-",0,P1196/(1+'General inputs'!$H$32)^IFERROR(INDEX('MP Calculations'!$C$40:$C$130,MATCH(F1196,'MP Calculations'!$D$40:$D$130,0),0),-1))</f>
        <v>0</v>
      </c>
    </row>
    <row r="1197" spans="3:17" x14ac:dyDescent="0.2">
      <c r="C1197" s="159"/>
      <c r="D1197" s="165"/>
      <c r="E1197" s="161"/>
      <c r="F1197" s="172" t="str">
        <f t="shared" si="57"/>
        <v>-</v>
      </c>
      <c r="G1197" s="68"/>
      <c r="H1197" s="167"/>
      <c r="I1197" s="173"/>
      <c r="J1197" s="168" t="str">
        <f>IFERROR(MIN('MP Calculations'!$E$30/I1197,1),"-")</f>
        <v>-</v>
      </c>
      <c r="K1197" s="12"/>
      <c r="L1197" s="159"/>
      <c r="M1197" s="159"/>
      <c r="N1197" s="159"/>
      <c r="O1197" s="185" t="str">
        <f t="shared" si="58"/>
        <v>-</v>
      </c>
      <c r="P1197" s="215" t="str">
        <f t="shared" si="59"/>
        <v>-</v>
      </c>
      <c r="Q1197" s="215" cm="1">
        <f t="array" ref="Q1197">IF(P1197="-",0,P1197/(1+'General inputs'!$H$32)^IFERROR(INDEX('MP Calculations'!$C$40:$C$130,MATCH(F1197,'MP Calculations'!$D$40:$D$130,0),0),-1))</f>
        <v>0</v>
      </c>
    </row>
    <row r="1198" spans="3:17" x14ac:dyDescent="0.2">
      <c r="C1198" s="159"/>
      <c r="D1198" s="165"/>
      <c r="E1198" s="161"/>
      <c r="F1198" s="172" t="str">
        <f t="shared" si="57"/>
        <v>-</v>
      </c>
      <c r="G1198" s="68"/>
      <c r="H1198" s="167"/>
      <c r="I1198" s="173"/>
      <c r="J1198" s="168" t="str">
        <f>IFERROR(MIN('MP Calculations'!$E$30/I1198,1),"-")</f>
        <v>-</v>
      </c>
      <c r="K1198" s="12"/>
      <c r="L1198" s="159"/>
      <c r="M1198" s="159"/>
      <c r="N1198" s="159"/>
      <c r="O1198" s="185" t="str">
        <f t="shared" si="58"/>
        <v>-</v>
      </c>
      <c r="P1198" s="215" t="str">
        <f t="shared" si="59"/>
        <v>-</v>
      </c>
      <c r="Q1198" s="215" cm="1">
        <f t="array" ref="Q1198">IF(P1198="-",0,P1198/(1+'General inputs'!$H$32)^IFERROR(INDEX('MP Calculations'!$C$40:$C$130,MATCH(F1198,'MP Calculations'!$D$40:$D$130,0),0),-1))</f>
        <v>0</v>
      </c>
    </row>
    <row r="1199" spans="3:17" x14ac:dyDescent="0.2">
      <c r="C1199" s="159"/>
      <c r="D1199" s="165"/>
      <c r="E1199" s="161"/>
      <c r="F1199" s="172" t="str">
        <f t="shared" si="57"/>
        <v>-</v>
      </c>
      <c r="G1199" s="68"/>
      <c r="H1199" s="167"/>
      <c r="I1199" s="173"/>
      <c r="J1199" s="168" t="str">
        <f>IFERROR(MIN('MP Calculations'!$E$30/I1199,1),"-")</f>
        <v>-</v>
      </c>
      <c r="K1199" s="12"/>
      <c r="L1199" s="159"/>
      <c r="M1199" s="159"/>
      <c r="N1199" s="159"/>
      <c r="O1199" s="185" t="str">
        <f t="shared" si="58"/>
        <v>-</v>
      </c>
      <c r="P1199" s="215" t="str">
        <f t="shared" si="59"/>
        <v>-</v>
      </c>
      <c r="Q1199" s="215" cm="1">
        <f t="array" ref="Q1199">IF(P1199="-",0,P1199/(1+'General inputs'!$H$32)^IFERROR(INDEX('MP Calculations'!$C$40:$C$130,MATCH(F1199,'MP Calculations'!$D$40:$D$130,0),0),-1))</f>
        <v>0</v>
      </c>
    </row>
    <row r="1200" spans="3:17" x14ac:dyDescent="0.2">
      <c r="C1200" s="159"/>
      <c r="D1200" s="165"/>
      <c r="E1200" s="161"/>
      <c r="F1200" s="172" t="str">
        <f t="shared" si="57"/>
        <v>-</v>
      </c>
      <c r="G1200" s="68"/>
      <c r="H1200" s="167"/>
      <c r="I1200" s="173"/>
      <c r="J1200" s="168" t="str">
        <f>IFERROR(MIN('MP Calculations'!$E$30/I1200,1),"-")</f>
        <v>-</v>
      </c>
      <c r="K1200" s="12"/>
      <c r="L1200" s="159"/>
      <c r="M1200" s="159"/>
      <c r="N1200" s="159"/>
      <c r="O1200" s="185" t="str">
        <f t="shared" si="58"/>
        <v>-</v>
      </c>
      <c r="P1200" s="215" t="str">
        <f t="shared" si="59"/>
        <v>-</v>
      </c>
      <c r="Q1200" s="215" cm="1">
        <f t="array" ref="Q1200">IF(P1200="-",0,P1200/(1+'General inputs'!$H$32)^IFERROR(INDEX('MP Calculations'!$C$40:$C$130,MATCH(F1200,'MP Calculations'!$D$40:$D$130,0),0),-1))</f>
        <v>0</v>
      </c>
    </row>
    <row r="1201" spans="3:17" x14ac:dyDescent="0.2">
      <c r="C1201" s="159"/>
      <c r="D1201" s="165"/>
      <c r="E1201" s="161"/>
      <c r="F1201" s="172" t="str">
        <f t="shared" si="57"/>
        <v>-</v>
      </c>
      <c r="G1201" s="68"/>
      <c r="H1201" s="167"/>
      <c r="I1201" s="173"/>
      <c r="J1201" s="168" t="str">
        <f>IFERROR(MIN('MP Calculations'!$E$30/I1201,1),"-")</f>
        <v>-</v>
      </c>
      <c r="K1201" s="12"/>
      <c r="L1201" s="159"/>
      <c r="M1201" s="159"/>
      <c r="N1201" s="159"/>
      <c r="O1201" s="185" t="str">
        <f t="shared" si="58"/>
        <v>-</v>
      </c>
      <c r="P1201" s="215" t="str">
        <f t="shared" si="59"/>
        <v>-</v>
      </c>
      <c r="Q1201" s="215" cm="1">
        <f t="array" ref="Q1201">IF(P1201="-",0,P1201/(1+'General inputs'!$H$32)^IFERROR(INDEX('MP Calculations'!$C$40:$C$130,MATCH(F1201,'MP Calculations'!$D$40:$D$130,0),0),-1))</f>
        <v>0</v>
      </c>
    </row>
    <row r="1202" spans="3:17" x14ac:dyDescent="0.2">
      <c r="C1202" s="159"/>
      <c r="D1202" s="165"/>
      <c r="E1202" s="161"/>
      <c r="F1202" s="172" t="str">
        <f t="shared" si="57"/>
        <v>-</v>
      </c>
      <c r="G1202" s="68"/>
      <c r="H1202" s="167"/>
      <c r="I1202" s="173"/>
      <c r="J1202" s="168" t="str">
        <f>IFERROR(MIN('MP Calculations'!$E$30/I1202,1),"-")</f>
        <v>-</v>
      </c>
      <c r="K1202" s="12"/>
      <c r="L1202" s="159"/>
      <c r="M1202" s="159"/>
      <c r="N1202" s="159"/>
      <c r="O1202" s="185" t="str">
        <f t="shared" si="58"/>
        <v>-</v>
      </c>
      <c r="P1202" s="215" t="str">
        <f t="shared" si="59"/>
        <v>-</v>
      </c>
      <c r="Q1202" s="215" cm="1">
        <f t="array" ref="Q1202">IF(P1202="-",0,P1202/(1+'General inputs'!$H$32)^IFERROR(INDEX('MP Calculations'!$C$40:$C$130,MATCH(F1202,'MP Calculations'!$D$40:$D$130,0),0),-1))</f>
        <v>0</v>
      </c>
    </row>
    <row r="1203" spans="3:17" x14ac:dyDescent="0.2">
      <c r="C1203" s="159"/>
      <c r="D1203" s="165"/>
      <c r="E1203" s="161"/>
      <c r="F1203" s="172" t="str">
        <f t="shared" si="57"/>
        <v>-</v>
      </c>
      <c r="G1203" s="68"/>
      <c r="H1203" s="167"/>
      <c r="I1203" s="173"/>
      <c r="J1203" s="168" t="str">
        <f>IFERROR(MIN('MP Calculations'!$E$30/I1203,1),"-")</f>
        <v>-</v>
      </c>
      <c r="K1203" s="12"/>
      <c r="L1203" s="159"/>
      <c r="M1203" s="159"/>
      <c r="N1203" s="159"/>
      <c r="O1203" s="185" t="str">
        <f t="shared" si="58"/>
        <v>-</v>
      </c>
      <c r="P1203" s="215" t="str">
        <f t="shared" si="59"/>
        <v>-</v>
      </c>
      <c r="Q1203" s="215" cm="1">
        <f t="array" ref="Q1203">IF(P1203="-",0,P1203/(1+'General inputs'!$H$32)^IFERROR(INDEX('MP Calculations'!$C$40:$C$130,MATCH(F1203,'MP Calculations'!$D$40:$D$130,0),0),-1))</f>
        <v>0</v>
      </c>
    </row>
    <row r="1204" spans="3:17" x14ac:dyDescent="0.2">
      <c r="C1204" s="159"/>
      <c r="D1204" s="165"/>
      <c r="E1204" s="161"/>
      <c r="F1204" s="172" t="str">
        <f t="shared" si="57"/>
        <v>-</v>
      </c>
      <c r="G1204" s="68"/>
      <c r="H1204" s="167"/>
      <c r="I1204" s="173"/>
      <c r="J1204" s="168" t="str">
        <f>IFERROR(MIN('MP Calculations'!$E$30/I1204,1),"-")</f>
        <v>-</v>
      </c>
      <c r="K1204" s="12"/>
      <c r="L1204" s="159"/>
      <c r="M1204" s="159"/>
      <c r="N1204" s="159"/>
      <c r="O1204" s="185" t="str">
        <f t="shared" si="58"/>
        <v>-</v>
      </c>
      <c r="P1204" s="215" t="str">
        <f t="shared" si="59"/>
        <v>-</v>
      </c>
      <c r="Q1204" s="215" cm="1">
        <f t="array" ref="Q1204">IF(P1204="-",0,P1204/(1+'General inputs'!$H$32)^IFERROR(INDEX('MP Calculations'!$C$40:$C$130,MATCH(F1204,'MP Calculations'!$D$40:$D$130,0),0),-1))</f>
        <v>0</v>
      </c>
    </row>
    <row r="1205" spans="3:17" x14ac:dyDescent="0.2">
      <c r="C1205" s="159"/>
      <c r="D1205" s="165"/>
      <c r="E1205" s="161"/>
      <c r="F1205" s="172" t="str">
        <f t="shared" si="57"/>
        <v>-</v>
      </c>
      <c r="G1205" s="68"/>
      <c r="H1205" s="167"/>
      <c r="I1205" s="173"/>
      <c r="J1205" s="168" t="str">
        <f>IFERROR(MIN('MP Calculations'!$E$30/I1205,1),"-")</f>
        <v>-</v>
      </c>
      <c r="K1205" s="12"/>
      <c r="L1205" s="159"/>
      <c r="M1205" s="159"/>
      <c r="N1205" s="159"/>
      <c r="O1205" s="185" t="str">
        <f t="shared" si="58"/>
        <v>-</v>
      </c>
      <c r="P1205" s="215" t="str">
        <f t="shared" si="59"/>
        <v>-</v>
      </c>
      <c r="Q1205" s="215" cm="1">
        <f t="array" ref="Q1205">IF(P1205="-",0,P1205/(1+'General inputs'!$H$32)^IFERROR(INDEX('MP Calculations'!$C$40:$C$130,MATCH(F1205,'MP Calculations'!$D$40:$D$130,0),0),-1))</f>
        <v>0</v>
      </c>
    </row>
    <row r="1206" spans="3:17" x14ac:dyDescent="0.2">
      <c r="C1206" s="159"/>
      <c r="D1206" s="165"/>
      <c r="E1206" s="161"/>
      <c r="F1206" s="172" t="str">
        <f t="shared" si="57"/>
        <v>-</v>
      </c>
      <c r="G1206" s="68"/>
      <c r="H1206" s="167"/>
      <c r="I1206" s="173"/>
      <c r="J1206" s="168" t="str">
        <f>IFERROR(MIN('MP Calculations'!$E$30/I1206,1),"-")</f>
        <v>-</v>
      </c>
      <c r="K1206" s="12"/>
      <c r="L1206" s="159"/>
      <c r="M1206" s="159"/>
      <c r="N1206" s="159"/>
      <c r="O1206" s="185" t="str">
        <f t="shared" si="58"/>
        <v>-</v>
      </c>
      <c r="P1206" s="215" t="str">
        <f t="shared" si="59"/>
        <v>-</v>
      </c>
      <c r="Q1206" s="215" cm="1">
        <f t="array" ref="Q1206">IF(P1206="-",0,P1206/(1+'General inputs'!$H$32)^IFERROR(INDEX('MP Calculations'!$C$40:$C$130,MATCH(F1206,'MP Calculations'!$D$40:$D$130,0),0),-1))</f>
        <v>0</v>
      </c>
    </row>
    <row r="1207" spans="3:17" x14ac:dyDescent="0.2">
      <c r="C1207" s="159"/>
      <c r="D1207" s="165"/>
      <c r="E1207" s="161"/>
      <c r="F1207" s="172" t="str">
        <f t="shared" si="57"/>
        <v>-</v>
      </c>
      <c r="G1207" s="68"/>
      <c r="H1207" s="167"/>
      <c r="I1207" s="173"/>
      <c r="J1207" s="168" t="str">
        <f>IFERROR(MIN('MP Calculations'!$E$30/I1207,1),"-")</f>
        <v>-</v>
      </c>
      <c r="K1207" s="12"/>
      <c r="L1207" s="159"/>
      <c r="M1207" s="159"/>
      <c r="N1207" s="159"/>
      <c r="O1207" s="185" t="str">
        <f t="shared" si="58"/>
        <v>-</v>
      </c>
      <c r="P1207" s="215" t="str">
        <f t="shared" si="59"/>
        <v>-</v>
      </c>
      <c r="Q1207" s="215" cm="1">
        <f t="array" ref="Q1207">IF(P1207="-",0,P1207/(1+'General inputs'!$H$32)^IFERROR(INDEX('MP Calculations'!$C$40:$C$130,MATCH(F1207,'MP Calculations'!$D$40:$D$130,0),0),-1))</f>
        <v>0</v>
      </c>
    </row>
    <row r="1208" spans="3:17" x14ac:dyDescent="0.2">
      <c r="C1208" s="159"/>
      <c r="D1208" s="165"/>
      <c r="E1208" s="161"/>
      <c r="F1208" s="172" t="str">
        <f t="shared" si="57"/>
        <v>-</v>
      </c>
      <c r="G1208" s="68"/>
      <c r="H1208" s="167"/>
      <c r="I1208" s="173"/>
      <c r="J1208" s="168" t="str">
        <f>IFERROR(MIN('MP Calculations'!$E$30/I1208,1),"-")</f>
        <v>-</v>
      </c>
      <c r="K1208" s="12"/>
      <c r="L1208" s="159"/>
      <c r="M1208" s="159"/>
      <c r="N1208" s="159"/>
      <c r="O1208" s="185" t="str">
        <f t="shared" si="58"/>
        <v>-</v>
      </c>
      <c r="P1208" s="215" t="str">
        <f t="shared" si="59"/>
        <v>-</v>
      </c>
      <c r="Q1208" s="215" cm="1">
        <f t="array" ref="Q1208">IF(P1208="-",0,P1208/(1+'General inputs'!$H$32)^IFERROR(INDEX('MP Calculations'!$C$40:$C$130,MATCH(F1208,'MP Calculations'!$D$40:$D$130,0),0),-1))</f>
        <v>0</v>
      </c>
    </row>
    <row r="1209" spans="3:17" x14ac:dyDescent="0.2">
      <c r="C1209" s="159"/>
      <c r="D1209" s="165"/>
      <c r="E1209" s="161"/>
      <c r="F1209" s="172" t="str">
        <f t="shared" si="57"/>
        <v>-</v>
      </c>
      <c r="G1209" s="68"/>
      <c r="H1209" s="167"/>
      <c r="I1209" s="173"/>
      <c r="J1209" s="168" t="str">
        <f>IFERROR(MIN('MP Calculations'!$E$30/I1209,1),"-")</f>
        <v>-</v>
      </c>
      <c r="K1209" s="12"/>
      <c r="L1209" s="159"/>
      <c r="M1209" s="159"/>
      <c r="N1209" s="159"/>
      <c r="O1209" s="185" t="str">
        <f t="shared" si="58"/>
        <v>-</v>
      </c>
      <c r="P1209" s="215" t="str">
        <f t="shared" si="59"/>
        <v>-</v>
      </c>
      <c r="Q1209" s="215" cm="1">
        <f t="array" ref="Q1209">IF(P1209="-",0,P1209/(1+'General inputs'!$H$32)^IFERROR(INDEX('MP Calculations'!$C$40:$C$130,MATCH(F1209,'MP Calculations'!$D$40:$D$130,0),0),-1))</f>
        <v>0</v>
      </c>
    </row>
    <row r="1210" spans="3:17" x14ac:dyDescent="0.2">
      <c r="C1210" s="159"/>
      <c r="D1210" s="165"/>
      <c r="E1210" s="161"/>
      <c r="F1210" s="172" t="str">
        <f t="shared" si="57"/>
        <v>-</v>
      </c>
      <c r="G1210" s="68"/>
      <c r="H1210" s="167"/>
      <c r="I1210" s="173"/>
      <c r="J1210" s="168" t="str">
        <f>IFERROR(MIN('MP Calculations'!$E$30/I1210,1),"-")</f>
        <v>-</v>
      </c>
      <c r="K1210" s="12"/>
      <c r="L1210" s="159"/>
      <c r="M1210" s="159"/>
      <c r="N1210" s="159"/>
      <c r="O1210" s="185" t="str">
        <f t="shared" si="58"/>
        <v>-</v>
      </c>
      <c r="P1210" s="215" t="str">
        <f t="shared" si="59"/>
        <v>-</v>
      </c>
      <c r="Q1210" s="215" cm="1">
        <f t="array" ref="Q1210">IF(P1210="-",0,P1210/(1+'General inputs'!$H$32)^IFERROR(INDEX('MP Calculations'!$C$40:$C$130,MATCH(F1210,'MP Calculations'!$D$40:$D$130,0),0),-1))</f>
        <v>0</v>
      </c>
    </row>
    <row r="1211" spans="3:17" x14ac:dyDescent="0.2">
      <c r="C1211" s="159"/>
      <c r="D1211" s="165"/>
      <c r="E1211" s="161"/>
      <c r="F1211" s="172" t="str">
        <f t="shared" si="57"/>
        <v>-</v>
      </c>
      <c r="G1211" s="68"/>
      <c r="H1211" s="167"/>
      <c r="I1211" s="173"/>
      <c r="J1211" s="168" t="str">
        <f>IFERROR(MIN('MP Calculations'!$E$30/I1211,1),"-")</f>
        <v>-</v>
      </c>
      <c r="K1211" s="12"/>
      <c r="L1211" s="159"/>
      <c r="M1211" s="159"/>
      <c r="N1211" s="159"/>
      <c r="O1211" s="185" t="str">
        <f t="shared" si="58"/>
        <v>-</v>
      </c>
      <c r="P1211" s="215" t="str">
        <f t="shared" si="59"/>
        <v>-</v>
      </c>
      <c r="Q1211" s="215" cm="1">
        <f t="array" ref="Q1211">IF(P1211="-",0,P1211/(1+'General inputs'!$H$32)^IFERROR(INDEX('MP Calculations'!$C$40:$C$130,MATCH(F1211,'MP Calculations'!$D$40:$D$130,0),0),-1))</f>
        <v>0</v>
      </c>
    </row>
    <row r="1212" spans="3:17" x14ac:dyDescent="0.2">
      <c r="C1212" s="159"/>
      <c r="D1212" s="165"/>
      <c r="E1212" s="161"/>
      <c r="F1212" s="172" t="str">
        <f t="shared" si="57"/>
        <v>-</v>
      </c>
      <c r="G1212" s="68"/>
      <c r="H1212" s="167"/>
      <c r="I1212" s="173"/>
      <c r="J1212" s="168" t="str">
        <f>IFERROR(MIN('MP Calculations'!$E$30/I1212,1),"-")</f>
        <v>-</v>
      </c>
      <c r="K1212" s="12"/>
      <c r="L1212" s="159"/>
      <c r="M1212" s="159"/>
      <c r="N1212" s="159"/>
      <c r="O1212" s="185" t="str">
        <f t="shared" si="58"/>
        <v>-</v>
      </c>
      <c r="P1212" s="215" t="str">
        <f t="shared" si="59"/>
        <v>-</v>
      </c>
      <c r="Q1212" s="215" cm="1">
        <f t="array" ref="Q1212">IF(P1212="-",0,P1212/(1+'General inputs'!$H$32)^IFERROR(INDEX('MP Calculations'!$C$40:$C$130,MATCH(F1212,'MP Calculations'!$D$40:$D$130,0),0),-1))</f>
        <v>0</v>
      </c>
    </row>
    <row r="1213" spans="3:17" x14ac:dyDescent="0.2">
      <c r="C1213" s="159"/>
      <c r="D1213" s="165"/>
      <c r="E1213" s="161"/>
      <c r="F1213" s="172" t="str">
        <f t="shared" si="57"/>
        <v>-</v>
      </c>
      <c r="G1213" s="68"/>
      <c r="H1213" s="167"/>
      <c r="I1213" s="173"/>
      <c r="J1213" s="168" t="str">
        <f>IFERROR(MIN('MP Calculations'!$E$30/I1213,1),"-")</f>
        <v>-</v>
      </c>
      <c r="K1213" s="12"/>
      <c r="L1213" s="159"/>
      <c r="M1213" s="159"/>
      <c r="N1213" s="159"/>
      <c r="O1213" s="185" t="str">
        <f t="shared" si="58"/>
        <v>-</v>
      </c>
      <c r="P1213" s="215" t="str">
        <f t="shared" si="59"/>
        <v>-</v>
      </c>
      <c r="Q1213" s="215" cm="1">
        <f t="array" ref="Q1213">IF(P1213="-",0,P1213/(1+'General inputs'!$H$32)^IFERROR(INDEX('MP Calculations'!$C$40:$C$130,MATCH(F1213,'MP Calculations'!$D$40:$D$130,0),0),-1))</f>
        <v>0</v>
      </c>
    </row>
    <row r="1214" spans="3:17" x14ac:dyDescent="0.2">
      <c r="C1214" s="159"/>
      <c r="D1214" s="165"/>
      <c r="E1214" s="161"/>
      <c r="F1214" s="172" t="str">
        <f t="shared" si="57"/>
        <v>-</v>
      </c>
      <c r="G1214" s="68"/>
      <c r="H1214" s="167"/>
      <c r="I1214" s="173"/>
      <c r="J1214" s="168" t="str">
        <f>IFERROR(MIN('MP Calculations'!$E$30/I1214,1),"-")</f>
        <v>-</v>
      </c>
      <c r="K1214" s="12"/>
      <c r="L1214" s="159"/>
      <c r="M1214" s="159"/>
      <c r="N1214" s="159"/>
      <c r="O1214" s="185" t="str">
        <f t="shared" si="58"/>
        <v>-</v>
      </c>
      <c r="P1214" s="215" t="str">
        <f t="shared" si="59"/>
        <v>-</v>
      </c>
      <c r="Q1214" s="215" cm="1">
        <f t="array" ref="Q1214">IF(P1214="-",0,P1214/(1+'General inputs'!$H$32)^IFERROR(INDEX('MP Calculations'!$C$40:$C$130,MATCH(F1214,'MP Calculations'!$D$40:$D$130,0),0),-1))</f>
        <v>0</v>
      </c>
    </row>
    <row r="1215" spans="3:17" x14ac:dyDescent="0.2">
      <c r="C1215" s="159"/>
      <c r="D1215" s="165"/>
      <c r="E1215" s="161"/>
      <c r="F1215" s="172" t="str">
        <f t="shared" si="57"/>
        <v>-</v>
      </c>
      <c r="G1215" s="68"/>
      <c r="H1215" s="167"/>
      <c r="I1215" s="173"/>
      <c r="J1215" s="168" t="str">
        <f>IFERROR(MIN('MP Calculations'!$E$30/I1215,1),"-")</f>
        <v>-</v>
      </c>
      <c r="K1215" s="12"/>
      <c r="L1215" s="159"/>
      <c r="M1215" s="159"/>
      <c r="N1215" s="159"/>
      <c r="O1215" s="185" t="str">
        <f t="shared" si="58"/>
        <v>-</v>
      </c>
      <c r="P1215" s="215" t="str">
        <f t="shared" si="59"/>
        <v>-</v>
      </c>
      <c r="Q1215" s="215" cm="1">
        <f t="array" ref="Q1215">IF(P1215="-",0,P1215/(1+'General inputs'!$H$32)^IFERROR(INDEX('MP Calculations'!$C$40:$C$130,MATCH(F1215,'MP Calculations'!$D$40:$D$130,0),0),-1))</f>
        <v>0</v>
      </c>
    </row>
    <row r="1216" spans="3:17" x14ac:dyDescent="0.2">
      <c r="C1216" s="159"/>
      <c r="D1216" s="165"/>
      <c r="E1216" s="161"/>
      <c r="F1216" s="172" t="str">
        <f t="shared" si="57"/>
        <v>-</v>
      </c>
      <c r="G1216" s="68"/>
      <c r="H1216" s="167"/>
      <c r="I1216" s="173"/>
      <c r="J1216" s="168" t="str">
        <f>IFERROR(MIN('MP Calculations'!$E$30/I1216,1),"-")</f>
        <v>-</v>
      </c>
      <c r="K1216" s="12"/>
      <c r="L1216" s="159"/>
      <c r="M1216" s="159"/>
      <c r="N1216" s="159"/>
      <c r="O1216" s="185" t="str">
        <f t="shared" si="58"/>
        <v>-</v>
      </c>
      <c r="P1216" s="215" t="str">
        <f t="shared" si="59"/>
        <v>-</v>
      </c>
      <c r="Q1216" s="215" cm="1">
        <f t="array" ref="Q1216">IF(P1216="-",0,P1216/(1+'General inputs'!$H$32)^IFERROR(INDEX('MP Calculations'!$C$40:$C$130,MATCH(F1216,'MP Calculations'!$D$40:$D$130,0),0),-1))</f>
        <v>0</v>
      </c>
    </row>
    <row r="1217" spans="3:17" x14ac:dyDescent="0.2">
      <c r="C1217" s="159"/>
      <c r="D1217" s="165"/>
      <c r="E1217" s="161"/>
      <c r="F1217" s="172" t="str">
        <f t="shared" si="57"/>
        <v>-</v>
      </c>
      <c r="G1217" s="68"/>
      <c r="H1217" s="167"/>
      <c r="I1217" s="173"/>
      <c r="J1217" s="168" t="str">
        <f>IFERROR(MIN('MP Calculations'!$E$30/I1217,1),"-")</f>
        <v>-</v>
      </c>
      <c r="K1217" s="12"/>
      <c r="L1217" s="159"/>
      <c r="M1217" s="159"/>
      <c r="N1217" s="159"/>
      <c r="O1217" s="185" t="str">
        <f t="shared" si="58"/>
        <v>-</v>
      </c>
      <c r="P1217" s="215" t="str">
        <f t="shared" si="59"/>
        <v>-</v>
      </c>
      <c r="Q1217" s="215" cm="1">
        <f t="array" ref="Q1217">IF(P1217="-",0,P1217/(1+'General inputs'!$H$32)^IFERROR(INDEX('MP Calculations'!$C$40:$C$130,MATCH(F1217,'MP Calculations'!$D$40:$D$130,0),0),-1))</f>
        <v>0</v>
      </c>
    </row>
    <row r="1218" spans="3:17" x14ac:dyDescent="0.2">
      <c r="C1218" s="159"/>
      <c r="D1218" s="165"/>
      <c r="E1218" s="161"/>
      <c r="F1218" s="172" t="str">
        <f t="shared" si="57"/>
        <v>-</v>
      </c>
      <c r="G1218" s="68"/>
      <c r="H1218" s="167"/>
      <c r="I1218" s="173"/>
      <c r="J1218" s="168" t="str">
        <f>IFERROR(MIN('MP Calculations'!$E$30/I1218,1),"-")</f>
        <v>-</v>
      </c>
      <c r="K1218" s="12"/>
      <c r="L1218" s="159"/>
      <c r="M1218" s="159"/>
      <c r="N1218" s="159"/>
      <c r="O1218" s="185" t="str">
        <f t="shared" si="58"/>
        <v>-</v>
      </c>
      <c r="P1218" s="215" t="str">
        <f t="shared" si="59"/>
        <v>-</v>
      </c>
      <c r="Q1218" s="215" cm="1">
        <f t="array" ref="Q1218">IF(P1218="-",0,P1218/(1+'General inputs'!$H$32)^IFERROR(INDEX('MP Calculations'!$C$40:$C$130,MATCH(F1218,'MP Calculations'!$D$40:$D$130,0),0),-1))</f>
        <v>0</v>
      </c>
    </row>
    <row r="1219" spans="3:17" x14ac:dyDescent="0.2">
      <c r="C1219" s="159"/>
      <c r="D1219" s="165"/>
      <c r="E1219" s="161"/>
      <c r="F1219" s="172" t="str">
        <f t="shared" si="57"/>
        <v>-</v>
      </c>
      <c r="G1219" s="68"/>
      <c r="H1219" s="167"/>
      <c r="I1219" s="173"/>
      <c r="J1219" s="168" t="str">
        <f>IFERROR(MIN('MP Calculations'!$E$30/I1219,1),"-")</f>
        <v>-</v>
      </c>
      <c r="K1219" s="12"/>
      <c r="L1219" s="159"/>
      <c r="M1219" s="159"/>
      <c r="N1219" s="159"/>
      <c r="O1219" s="185" t="str">
        <f t="shared" si="58"/>
        <v>-</v>
      </c>
      <c r="P1219" s="215" t="str">
        <f t="shared" si="59"/>
        <v>-</v>
      </c>
      <c r="Q1219" s="215" cm="1">
        <f t="array" ref="Q1219">IF(P1219="-",0,P1219/(1+'General inputs'!$H$32)^IFERROR(INDEX('MP Calculations'!$C$40:$C$130,MATCH(F1219,'MP Calculations'!$D$40:$D$130,0),0),-1))</f>
        <v>0</v>
      </c>
    </row>
    <row r="1220" spans="3:17" x14ac:dyDescent="0.2">
      <c r="C1220" s="159"/>
      <c r="D1220" s="165"/>
      <c r="E1220" s="161"/>
      <c r="F1220" s="172" t="str">
        <f t="shared" si="57"/>
        <v>-</v>
      </c>
      <c r="G1220" s="68"/>
      <c r="H1220" s="167"/>
      <c r="I1220" s="173"/>
      <c r="J1220" s="168" t="str">
        <f>IFERROR(MIN('MP Calculations'!$E$30/I1220,1),"-")</f>
        <v>-</v>
      </c>
      <c r="K1220" s="12"/>
      <c r="L1220" s="159"/>
      <c r="M1220" s="159"/>
      <c r="N1220" s="159"/>
      <c r="O1220" s="185" t="str">
        <f t="shared" si="58"/>
        <v>-</v>
      </c>
      <c r="P1220" s="215" t="str">
        <f t="shared" si="59"/>
        <v>-</v>
      </c>
      <c r="Q1220" s="215" cm="1">
        <f t="array" ref="Q1220">IF(P1220="-",0,P1220/(1+'General inputs'!$H$32)^IFERROR(INDEX('MP Calculations'!$C$40:$C$130,MATCH(F1220,'MP Calculations'!$D$40:$D$130,0),0),-1))</f>
        <v>0</v>
      </c>
    </row>
    <row r="1221" spans="3:17" x14ac:dyDescent="0.2">
      <c r="C1221" s="159"/>
      <c r="D1221" s="165"/>
      <c r="E1221" s="161"/>
      <c r="F1221" s="172" t="str">
        <f t="shared" si="57"/>
        <v>-</v>
      </c>
      <c r="G1221" s="68"/>
      <c r="H1221" s="167"/>
      <c r="I1221" s="173"/>
      <c r="J1221" s="168" t="str">
        <f>IFERROR(MIN('MP Calculations'!$E$30/I1221,1),"-")</f>
        <v>-</v>
      </c>
      <c r="K1221" s="12"/>
      <c r="L1221" s="159"/>
      <c r="M1221" s="159"/>
      <c r="N1221" s="159"/>
      <c r="O1221" s="185" t="str">
        <f t="shared" si="58"/>
        <v>-</v>
      </c>
      <c r="P1221" s="215" t="str">
        <f t="shared" si="59"/>
        <v>-</v>
      </c>
      <c r="Q1221" s="215" cm="1">
        <f t="array" ref="Q1221">IF(P1221="-",0,P1221/(1+'General inputs'!$H$32)^IFERROR(INDEX('MP Calculations'!$C$40:$C$130,MATCH(F1221,'MP Calculations'!$D$40:$D$130,0),0),-1))</f>
        <v>0</v>
      </c>
    </row>
    <row r="1222" spans="3:17" x14ac:dyDescent="0.2">
      <c r="C1222" s="159"/>
      <c r="D1222" s="165"/>
      <c r="E1222" s="161"/>
      <c r="F1222" s="172" t="str">
        <f t="shared" si="57"/>
        <v>-</v>
      </c>
      <c r="G1222" s="68"/>
      <c r="H1222" s="167"/>
      <c r="I1222" s="173"/>
      <c r="J1222" s="168" t="str">
        <f>IFERROR(MIN('MP Calculations'!$E$30/I1222,1),"-")</f>
        <v>-</v>
      </c>
      <c r="K1222" s="12"/>
      <c r="L1222" s="159"/>
      <c r="M1222" s="159"/>
      <c r="N1222" s="159"/>
      <c r="O1222" s="185" t="str">
        <f t="shared" si="58"/>
        <v>-</v>
      </c>
      <c r="P1222" s="215" t="str">
        <f t="shared" si="59"/>
        <v>-</v>
      </c>
      <c r="Q1222" s="215" cm="1">
        <f t="array" ref="Q1222">IF(P1222="-",0,P1222/(1+'General inputs'!$H$32)^IFERROR(INDEX('MP Calculations'!$C$40:$C$130,MATCH(F1222,'MP Calculations'!$D$40:$D$130,0),0),-1))</f>
        <v>0</v>
      </c>
    </row>
    <row r="1223" spans="3:17" x14ac:dyDescent="0.2">
      <c r="C1223" s="159"/>
      <c r="D1223" s="165"/>
      <c r="E1223" s="161"/>
      <c r="F1223" s="172" t="str">
        <f t="shared" si="57"/>
        <v>-</v>
      </c>
      <c r="G1223" s="68"/>
      <c r="H1223" s="167"/>
      <c r="I1223" s="173"/>
      <c r="J1223" s="168" t="str">
        <f>IFERROR(MIN('MP Calculations'!$E$30/I1223,1),"-")</f>
        <v>-</v>
      </c>
      <c r="K1223" s="12"/>
      <c r="L1223" s="159"/>
      <c r="M1223" s="159"/>
      <c r="N1223" s="159"/>
      <c r="O1223" s="185" t="str">
        <f t="shared" si="58"/>
        <v>-</v>
      </c>
      <c r="P1223" s="215" t="str">
        <f t="shared" si="59"/>
        <v>-</v>
      </c>
      <c r="Q1223" s="215" cm="1">
        <f t="array" ref="Q1223">IF(P1223="-",0,P1223/(1+'General inputs'!$H$32)^IFERROR(INDEX('MP Calculations'!$C$40:$C$130,MATCH(F1223,'MP Calculations'!$D$40:$D$130,0),0),-1))</f>
        <v>0</v>
      </c>
    </row>
    <row r="1224" spans="3:17" x14ac:dyDescent="0.2">
      <c r="C1224" s="159"/>
      <c r="D1224" s="165"/>
      <c r="E1224" s="161"/>
      <c r="F1224" s="172" t="str">
        <f t="shared" si="57"/>
        <v>-</v>
      </c>
      <c r="G1224" s="68"/>
      <c r="H1224" s="167"/>
      <c r="I1224" s="173"/>
      <c r="J1224" s="168" t="str">
        <f>IFERROR(MIN('MP Calculations'!$E$30/I1224,1),"-")</f>
        <v>-</v>
      </c>
      <c r="K1224" s="12"/>
      <c r="L1224" s="159"/>
      <c r="M1224" s="159"/>
      <c r="N1224" s="159"/>
      <c r="O1224" s="185" t="str">
        <f t="shared" si="58"/>
        <v>-</v>
      </c>
      <c r="P1224" s="215" t="str">
        <f t="shared" si="59"/>
        <v>-</v>
      </c>
      <c r="Q1224" s="215" cm="1">
        <f t="array" ref="Q1224">IF(P1224="-",0,P1224/(1+'General inputs'!$H$32)^IFERROR(INDEX('MP Calculations'!$C$40:$C$130,MATCH(F1224,'MP Calculations'!$D$40:$D$130,0),0),-1))</f>
        <v>0</v>
      </c>
    </row>
    <row r="1225" spans="3:17" x14ac:dyDescent="0.2">
      <c r="C1225" s="159"/>
      <c r="D1225" s="165"/>
      <c r="E1225" s="161"/>
      <c r="F1225" s="172" t="str">
        <f t="shared" si="57"/>
        <v>-</v>
      </c>
      <c r="G1225" s="68"/>
      <c r="H1225" s="167"/>
      <c r="I1225" s="173"/>
      <c r="J1225" s="168" t="str">
        <f>IFERROR(MIN('MP Calculations'!$E$30/I1225,1),"-")</f>
        <v>-</v>
      </c>
      <c r="K1225" s="12"/>
      <c r="L1225" s="159"/>
      <c r="M1225" s="159"/>
      <c r="N1225" s="159"/>
      <c r="O1225" s="185" t="str">
        <f t="shared" si="58"/>
        <v>-</v>
      </c>
      <c r="P1225" s="215" t="str">
        <f t="shared" si="59"/>
        <v>-</v>
      </c>
      <c r="Q1225" s="215" cm="1">
        <f t="array" ref="Q1225">IF(P1225="-",0,P1225/(1+'General inputs'!$H$32)^IFERROR(INDEX('MP Calculations'!$C$40:$C$130,MATCH(F1225,'MP Calculations'!$D$40:$D$130,0),0),-1))</f>
        <v>0</v>
      </c>
    </row>
    <row r="1226" spans="3:17" x14ac:dyDescent="0.2">
      <c r="C1226" s="159"/>
      <c r="D1226" s="165"/>
      <c r="E1226" s="161"/>
      <c r="F1226" s="172" t="str">
        <f t="shared" si="57"/>
        <v>-</v>
      </c>
      <c r="G1226" s="68"/>
      <c r="H1226" s="167"/>
      <c r="I1226" s="173"/>
      <c r="J1226" s="168" t="str">
        <f>IFERROR(MIN('MP Calculations'!$E$30/I1226,1),"-")</f>
        <v>-</v>
      </c>
      <c r="K1226" s="12"/>
      <c r="L1226" s="159"/>
      <c r="M1226" s="159"/>
      <c r="N1226" s="159"/>
      <c r="O1226" s="185" t="str">
        <f t="shared" si="58"/>
        <v>-</v>
      </c>
      <c r="P1226" s="215" t="str">
        <f t="shared" si="59"/>
        <v>-</v>
      </c>
      <c r="Q1226" s="215" cm="1">
        <f t="array" ref="Q1226">IF(P1226="-",0,P1226/(1+'General inputs'!$H$32)^IFERROR(INDEX('MP Calculations'!$C$40:$C$130,MATCH(F1226,'MP Calculations'!$D$40:$D$130,0),0),-1))</f>
        <v>0</v>
      </c>
    </row>
    <row r="1227" spans="3:17" x14ac:dyDescent="0.2">
      <c r="C1227" s="159"/>
      <c r="D1227" s="165"/>
      <c r="E1227" s="161"/>
      <c r="F1227" s="172" t="str">
        <f t="shared" si="57"/>
        <v>-</v>
      </c>
      <c r="G1227" s="68"/>
      <c r="H1227" s="167"/>
      <c r="I1227" s="173"/>
      <c r="J1227" s="168" t="str">
        <f>IFERROR(MIN('MP Calculations'!$E$30/I1227,1),"-")</f>
        <v>-</v>
      </c>
      <c r="K1227" s="12"/>
      <c r="L1227" s="159"/>
      <c r="M1227" s="159"/>
      <c r="N1227" s="159"/>
      <c r="O1227" s="185" t="str">
        <f t="shared" si="58"/>
        <v>-</v>
      </c>
      <c r="P1227" s="215" t="str">
        <f t="shared" si="59"/>
        <v>-</v>
      </c>
      <c r="Q1227" s="215" cm="1">
        <f t="array" ref="Q1227">IF(P1227="-",0,P1227/(1+'General inputs'!$H$32)^IFERROR(INDEX('MP Calculations'!$C$40:$C$130,MATCH(F1227,'MP Calculations'!$D$40:$D$130,0),0),-1))</f>
        <v>0</v>
      </c>
    </row>
    <row r="1228" spans="3:17" x14ac:dyDescent="0.2">
      <c r="C1228" s="159"/>
      <c r="D1228" s="165"/>
      <c r="E1228" s="161"/>
      <c r="F1228" s="172" t="str">
        <f t="shared" si="57"/>
        <v>-</v>
      </c>
      <c r="G1228" s="68"/>
      <c r="H1228" s="167"/>
      <c r="I1228" s="173"/>
      <c r="J1228" s="168" t="str">
        <f>IFERROR(MIN('MP Calculations'!$E$30/I1228,1),"-")</f>
        <v>-</v>
      </c>
      <c r="K1228" s="12"/>
      <c r="L1228" s="159"/>
      <c r="M1228" s="159"/>
      <c r="N1228" s="159"/>
      <c r="O1228" s="185" t="str">
        <f t="shared" si="58"/>
        <v>-</v>
      </c>
      <c r="P1228" s="215" t="str">
        <f t="shared" si="59"/>
        <v>-</v>
      </c>
      <c r="Q1228" s="215" cm="1">
        <f t="array" ref="Q1228">IF(P1228="-",0,P1228/(1+'General inputs'!$H$32)^IFERROR(INDEX('MP Calculations'!$C$40:$C$130,MATCH(F1228,'MP Calculations'!$D$40:$D$130,0),0),-1))</f>
        <v>0</v>
      </c>
    </row>
    <row r="1229" spans="3:17" x14ac:dyDescent="0.2">
      <c r="C1229" s="159"/>
      <c r="D1229" s="165"/>
      <c r="E1229" s="161"/>
      <c r="F1229" s="172" t="str">
        <f t="shared" si="57"/>
        <v>-</v>
      </c>
      <c r="G1229" s="68"/>
      <c r="H1229" s="167"/>
      <c r="I1229" s="173"/>
      <c r="J1229" s="168" t="str">
        <f>IFERROR(MIN('MP Calculations'!$E$30/I1229,1),"-")</f>
        <v>-</v>
      </c>
      <c r="K1229" s="12"/>
      <c r="L1229" s="159"/>
      <c r="M1229" s="159"/>
      <c r="N1229" s="159"/>
      <c r="O1229" s="185" t="str">
        <f t="shared" si="58"/>
        <v>-</v>
      </c>
      <c r="P1229" s="215" t="str">
        <f t="shared" si="59"/>
        <v>-</v>
      </c>
      <c r="Q1229" s="215" cm="1">
        <f t="array" ref="Q1229">IF(P1229="-",0,P1229/(1+'General inputs'!$H$32)^IFERROR(INDEX('MP Calculations'!$C$40:$C$130,MATCH(F1229,'MP Calculations'!$D$40:$D$130,0),0),-1))</f>
        <v>0</v>
      </c>
    </row>
    <row r="1230" spans="3:17" x14ac:dyDescent="0.2">
      <c r="C1230" s="159"/>
      <c r="D1230" s="165"/>
      <c r="E1230" s="161"/>
      <c r="F1230" s="172" t="str">
        <f t="shared" si="57"/>
        <v>-</v>
      </c>
      <c r="G1230" s="68"/>
      <c r="H1230" s="167"/>
      <c r="I1230" s="173"/>
      <c r="J1230" s="168" t="str">
        <f>IFERROR(MIN('MP Calculations'!$E$30/I1230,1),"-")</f>
        <v>-</v>
      </c>
      <c r="K1230" s="12"/>
      <c r="L1230" s="159"/>
      <c r="M1230" s="159"/>
      <c r="N1230" s="159"/>
      <c r="O1230" s="185" t="str">
        <f t="shared" si="58"/>
        <v>-</v>
      </c>
      <c r="P1230" s="215" t="str">
        <f t="shared" si="59"/>
        <v>-</v>
      </c>
      <c r="Q1230" s="215" cm="1">
        <f t="array" ref="Q1230">IF(P1230="-",0,P1230/(1+'General inputs'!$H$32)^IFERROR(INDEX('MP Calculations'!$C$40:$C$130,MATCH(F1230,'MP Calculations'!$D$40:$D$130,0),0),-1))</f>
        <v>0</v>
      </c>
    </row>
    <row r="1231" spans="3:17" x14ac:dyDescent="0.2">
      <c r="C1231" s="159"/>
      <c r="D1231" s="165"/>
      <c r="E1231" s="161"/>
      <c r="F1231" s="172" t="str">
        <f t="shared" si="57"/>
        <v>-</v>
      </c>
      <c r="G1231" s="68"/>
      <c r="H1231" s="167"/>
      <c r="I1231" s="173"/>
      <c r="J1231" s="168" t="str">
        <f>IFERROR(MIN('MP Calculations'!$E$30/I1231,1),"-")</f>
        <v>-</v>
      </c>
      <c r="K1231" s="12"/>
      <c r="L1231" s="159"/>
      <c r="M1231" s="159"/>
      <c r="N1231" s="159"/>
      <c r="O1231" s="185" t="str">
        <f t="shared" si="58"/>
        <v>-</v>
      </c>
      <c r="P1231" s="215" t="str">
        <f t="shared" si="59"/>
        <v>-</v>
      </c>
      <c r="Q1231" s="215" cm="1">
        <f t="array" ref="Q1231">IF(P1231="-",0,P1231/(1+'General inputs'!$H$32)^IFERROR(INDEX('MP Calculations'!$C$40:$C$130,MATCH(F1231,'MP Calculations'!$D$40:$D$130,0),0),-1))</f>
        <v>0</v>
      </c>
    </row>
    <row r="1232" spans="3:17" x14ac:dyDescent="0.2">
      <c r="C1232" s="159"/>
      <c r="D1232" s="165"/>
      <c r="E1232" s="161"/>
      <c r="F1232" s="172" t="str">
        <f t="shared" si="57"/>
        <v>-</v>
      </c>
      <c r="G1232" s="68"/>
      <c r="H1232" s="167"/>
      <c r="I1232" s="173"/>
      <c r="J1232" s="168" t="str">
        <f>IFERROR(MIN('MP Calculations'!$E$30/I1232,1),"-")</f>
        <v>-</v>
      </c>
      <c r="K1232" s="12"/>
      <c r="L1232" s="159"/>
      <c r="M1232" s="159"/>
      <c r="N1232" s="159"/>
      <c r="O1232" s="185" t="str">
        <f t="shared" si="58"/>
        <v>-</v>
      </c>
      <c r="P1232" s="215" t="str">
        <f t="shared" si="59"/>
        <v>-</v>
      </c>
      <c r="Q1232" s="215" cm="1">
        <f t="array" ref="Q1232">IF(P1232="-",0,P1232/(1+'General inputs'!$H$32)^IFERROR(INDEX('MP Calculations'!$C$40:$C$130,MATCH(F1232,'MP Calculations'!$D$40:$D$130,0),0),-1))</f>
        <v>0</v>
      </c>
    </row>
    <row r="1233" spans="3:17" x14ac:dyDescent="0.2">
      <c r="C1233" s="159"/>
      <c r="D1233" s="165"/>
      <c r="E1233" s="161"/>
      <c r="F1233" s="172" t="str">
        <f t="shared" si="57"/>
        <v>-</v>
      </c>
      <c r="G1233" s="68"/>
      <c r="H1233" s="167"/>
      <c r="I1233" s="173"/>
      <c r="J1233" s="168" t="str">
        <f>IFERROR(MIN('MP Calculations'!$E$30/I1233,1),"-")</f>
        <v>-</v>
      </c>
      <c r="K1233" s="12"/>
      <c r="L1233" s="159"/>
      <c r="M1233" s="159"/>
      <c r="N1233" s="159"/>
      <c r="O1233" s="185" t="str">
        <f t="shared" si="58"/>
        <v>-</v>
      </c>
      <c r="P1233" s="215" t="str">
        <f t="shared" si="59"/>
        <v>-</v>
      </c>
      <c r="Q1233" s="215" cm="1">
        <f t="array" ref="Q1233">IF(P1233="-",0,P1233/(1+'General inputs'!$H$32)^IFERROR(INDEX('MP Calculations'!$C$40:$C$130,MATCH(F1233,'MP Calculations'!$D$40:$D$130,0),0),-1))</f>
        <v>0</v>
      </c>
    </row>
    <row r="1234" spans="3:17" x14ac:dyDescent="0.2">
      <c r="C1234" s="159"/>
      <c r="D1234" s="165"/>
      <c r="E1234" s="161"/>
      <c r="F1234" s="172" t="str">
        <f t="shared" si="57"/>
        <v>-</v>
      </c>
      <c r="G1234" s="68"/>
      <c r="H1234" s="167"/>
      <c r="I1234" s="173"/>
      <c r="J1234" s="168" t="str">
        <f>IFERROR(MIN('MP Calculations'!$E$30/I1234,1),"-")</f>
        <v>-</v>
      </c>
      <c r="K1234" s="12"/>
      <c r="L1234" s="159"/>
      <c r="M1234" s="159"/>
      <c r="N1234" s="159"/>
      <c r="O1234" s="185" t="str">
        <f t="shared" si="58"/>
        <v>-</v>
      </c>
      <c r="P1234" s="215" t="str">
        <f t="shared" si="59"/>
        <v>-</v>
      </c>
      <c r="Q1234" s="215" cm="1">
        <f t="array" ref="Q1234">IF(P1234="-",0,P1234/(1+'General inputs'!$H$32)^IFERROR(INDEX('MP Calculations'!$C$40:$C$130,MATCH(F1234,'MP Calculations'!$D$40:$D$130,0),0),-1))</f>
        <v>0</v>
      </c>
    </row>
    <row r="1235" spans="3:17" x14ac:dyDescent="0.2">
      <c r="C1235" s="159"/>
      <c r="D1235" s="165"/>
      <c r="E1235" s="161"/>
      <c r="F1235" s="172" t="str">
        <f t="shared" si="57"/>
        <v>-</v>
      </c>
      <c r="G1235" s="68"/>
      <c r="H1235" s="167"/>
      <c r="I1235" s="173"/>
      <c r="J1235" s="168" t="str">
        <f>IFERROR(MIN('MP Calculations'!$E$30/I1235,1),"-")</f>
        <v>-</v>
      </c>
      <c r="K1235" s="12"/>
      <c r="L1235" s="159"/>
      <c r="M1235" s="159"/>
      <c r="N1235" s="159"/>
      <c r="O1235" s="185" t="str">
        <f t="shared" si="58"/>
        <v>-</v>
      </c>
      <c r="P1235" s="215" t="str">
        <f t="shared" si="59"/>
        <v>-</v>
      </c>
      <c r="Q1235" s="215" cm="1">
        <f t="array" ref="Q1235">IF(P1235="-",0,P1235/(1+'General inputs'!$H$32)^IFERROR(INDEX('MP Calculations'!$C$40:$C$130,MATCH(F1235,'MP Calculations'!$D$40:$D$130,0),0),-1))</f>
        <v>0</v>
      </c>
    </row>
    <row r="1236" spans="3:17" x14ac:dyDescent="0.2">
      <c r="C1236" s="159"/>
      <c r="D1236" s="165"/>
      <c r="E1236" s="161"/>
      <c r="F1236" s="172" t="str">
        <f t="shared" si="57"/>
        <v>-</v>
      </c>
      <c r="G1236" s="68"/>
      <c r="H1236" s="167"/>
      <c r="I1236" s="173"/>
      <c r="J1236" s="168" t="str">
        <f>IFERROR(MIN('MP Calculations'!$E$30/I1236,1),"-")</f>
        <v>-</v>
      </c>
      <c r="K1236" s="12"/>
      <c r="L1236" s="159"/>
      <c r="M1236" s="159"/>
      <c r="N1236" s="159"/>
      <c r="O1236" s="185" t="str">
        <f t="shared" si="58"/>
        <v>-</v>
      </c>
      <c r="P1236" s="215" t="str">
        <f t="shared" si="59"/>
        <v>-</v>
      </c>
      <c r="Q1236" s="215" cm="1">
        <f t="array" ref="Q1236">IF(P1236="-",0,P1236/(1+'General inputs'!$H$32)^IFERROR(INDEX('MP Calculations'!$C$40:$C$130,MATCH(F1236,'MP Calculations'!$D$40:$D$130,0),0),-1))</f>
        <v>0</v>
      </c>
    </row>
    <row r="1237" spans="3:17" x14ac:dyDescent="0.2">
      <c r="C1237" s="159"/>
      <c r="D1237" s="165"/>
      <c r="E1237" s="161"/>
      <c r="F1237" s="172" t="str">
        <f t="shared" si="57"/>
        <v>-</v>
      </c>
      <c r="G1237" s="68"/>
      <c r="H1237" s="167"/>
      <c r="I1237" s="173"/>
      <c r="J1237" s="168" t="str">
        <f>IFERROR(MIN('MP Calculations'!$E$30/I1237,1),"-")</f>
        <v>-</v>
      </c>
      <c r="K1237" s="12"/>
      <c r="L1237" s="159"/>
      <c r="M1237" s="159"/>
      <c r="N1237" s="159"/>
      <c r="O1237" s="185" t="str">
        <f t="shared" si="58"/>
        <v>-</v>
      </c>
      <c r="P1237" s="215" t="str">
        <f t="shared" si="59"/>
        <v>-</v>
      </c>
      <c r="Q1237" s="215" cm="1">
        <f t="array" ref="Q1237">IF(P1237="-",0,P1237/(1+'General inputs'!$H$32)^IFERROR(INDEX('MP Calculations'!$C$40:$C$130,MATCH(F1237,'MP Calculations'!$D$40:$D$130,0),0),-1))</f>
        <v>0</v>
      </c>
    </row>
    <row r="1238" spans="3:17" x14ac:dyDescent="0.2">
      <c r="C1238" s="159"/>
      <c r="D1238" s="165"/>
      <c r="E1238" s="161"/>
      <c r="F1238" s="172" t="str">
        <f t="shared" ref="F1238:F1301" si="60">IF(E1238="","-",IF(OR(E1238&lt;$E$15,E1238&gt;$E$16),"ERROR - date outside of range",IF(MONTH(E1238)&gt;=7,YEAR(E1238)&amp;"-"&amp;IF(YEAR(E1238)=1999,"00",IF(AND(YEAR(E1238)&gt;=2000,YEAR(E1238)&lt;2009),"0","")&amp;RIGHT(YEAR(E1238),2)+1),RIGHT(YEAR(E1238),4)-1&amp;"-"&amp;RIGHT(YEAR(E1238),2))))</f>
        <v>-</v>
      </c>
      <c r="G1238" s="68"/>
      <c r="H1238" s="167"/>
      <c r="I1238" s="173"/>
      <c r="J1238" s="168" t="str">
        <f>IFERROR(MIN('MP Calculations'!$E$30/I1238,1),"-")</f>
        <v>-</v>
      </c>
      <c r="K1238" s="12"/>
      <c r="L1238" s="159"/>
      <c r="M1238" s="159"/>
      <c r="N1238" s="159"/>
      <c r="O1238" s="185" t="str">
        <f t="shared" ref="O1238:O1301" si="61">IF(N1238="","-",L1238*N1238)</f>
        <v>-</v>
      </c>
      <c r="P1238" s="215" t="str">
        <f t="shared" ref="P1238:P1301" si="62">IF(O1238="-","-",IF(OR(E1238&lt;$E$15,E1238&gt;$E$16),0,O1238*J1238))</f>
        <v>-</v>
      </c>
      <c r="Q1238" s="215" cm="1">
        <f t="array" ref="Q1238">IF(P1238="-",0,P1238/(1+'General inputs'!$H$32)^IFERROR(INDEX('MP Calculations'!$C$40:$C$130,MATCH(F1238,'MP Calculations'!$D$40:$D$130,0),0),-1))</f>
        <v>0</v>
      </c>
    </row>
    <row r="1239" spans="3:17" x14ac:dyDescent="0.2">
      <c r="C1239" s="159"/>
      <c r="D1239" s="165"/>
      <c r="E1239" s="161"/>
      <c r="F1239" s="172" t="str">
        <f t="shared" si="60"/>
        <v>-</v>
      </c>
      <c r="G1239" s="68"/>
      <c r="H1239" s="167"/>
      <c r="I1239" s="173"/>
      <c r="J1239" s="168" t="str">
        <f>IFERROR(MIN('MP Calculations'!$E$30/I1239,1),"-")</f>
        <v>-</v>
      </c>
      <c r="K1239" s="12"/>
      <c r="L1239" s="159"/>
      <c r="M1239" s="159"/>
      <c r="N1239" s="159"/>
      <c r="O1239" s="185" t="str">
        <f t="shared" si="61"/>
        <v>-</v>
      </c>
      <c r="P1239" s="215" t="str">
        <f t="shared" si="62"/>
        <v>-</v>
      </c>
      <c r="Q1239" s="215" cm="1">
        <f t="array" ref="Q1239">IF(P1239="-",0,P1239/(1+'General inputs'!$H$32)^IFERROR(INDEX('MP Calculations'!$C$40:$C$130,MATCH(F1239,'MP Calculations'!$D$40:$D$130,0),0),-1))</f>
        <v>0</v>
      </c>
    </row>
    <row r="1240" spans="3:17" x14ac:dyDescent="0.2">
      <c r="C1240" s="159"/>
      <c r="D1240" s="165"/>
      <c r="E1240" s="161"/>
      <c r="F1240" s="172" t="str">
        <f t="shared" si="60"/>
        <v>-</v>
      </c>
      <c r="G1240" s="68"/>
      <c r="H1240" s="167"/>
      <c r="I1240" s="173"/>
      <c r="J1240" s="168" t="str">
        <f>IFERROR(MIN('MP Calculations'!$E$30/I1240,1),"-")</f>
        <v>-</v>
      </c>
      <c r="K1240" s="12"/>
      <c r="L1240" s="159"/>
      <c r="M1240" s="159"/>
      <c r="N1240" s="159"/>
      <c r="O1240" s="185" t="str">
        <f t="shared" si="61"/>
        <v>-</v>
      </c>
      <c r="P1240" s="215" t="str">
        <f t="shared" si="62"/>
        <v>-</v>
      </c>
      <c r="Q1240" s="215" cm="1">
        <f t="array" ref="Q1240">IF(P1240="-",0,P1240/(1+'General inputs'!$H$32)^IFERROR(INDEX('MP Calculations'!$C$40:$C$130,MATCH(F1240,'MP Calculations'!$D$40:$D$130,0),0),-1))</f>
        <v>0</v>
      </c>
    </row>
    <row r="1241" spans="3:17" x14ac:dyDescent="0.2">
      <c r="C1241" s="159"/>
      <c r="D1241" s="165"/>
      <c r="E1241" s="161"/>
      <c r="F1241" s="172" t="str">
        <f t="shared" si="60"/>
        <v>-</v>
      </c>
      <c r="G1241" s="68"/>
      <c r="H1241" s="167"/>
      <c r="I1241" s="173"/>
      <c r="J1241" s="168" t="str">
        <f>IFERROR(MIN('MP Calculations'!$E$30/I1241,1),"-")</f>
        <v>-</v>
      </c>
      <c r="K1241" s="12"/>
      <c r="L1241" s="159"/>
      <c r="M1241" s="159"/>
      <c r="N1241" s="159"/>
      <c r="O1241" s="185" t="str">
        <f t="shared" si="61"/>
        <v>-</v>
      </c>
      <c r="P1241" s="215" t="str">
        <f t="shared" si="62"/>
        <v>-</v>
      </c>
      <c r="Q1241" s="215" cm="1">
        <f t="array" ref="Q1241">IF(P1241="-",0,P1241/(1+'General inputs'!$H$32)^IFERROR(INDEX('MP Calculations'!$C$40:$C$130,MATCH(F1241,'MP Calculations'!$D$40:$D$130,0),0),-1))</f>
        <v>0</v>
      </c>
    </row>
    <row r="1242" spans="3:17" x14ac:dyDescent="0.2">
      <c r="C1242" s="159"/>
      <c r="D1242" s="165"/>
      <c r="E1242" s="161"/>
      <c r="F1242" s="172" t="str">
        <f t="shared" si="60"/>
        <v>-</v>
      </c>
      <c r="G1242" s="68"/>
      <c r="H1242" s="167"/>
      <c r="I1242" s="173"/>
      <c r="J1242" s="168" t="str">
        <f>IFERROR(MIN('MP Calculations'!$E$30/I1242,1),"-")</f>
        <v>-</v>
      </c>
      <c r="K1242" s="12"/>
      <c r="L1242" s="159"/>
      <c r="M1242" s="159"/>
      <c r="N1242" s="159"/>
      <c r="O1242" s="185" t="str">
        <f t="shared" si="61"/>
        <v>-</v>
      </c>
      <c r="P1242" s="215" t="str">
        <f t="shared" si="62"/>
        <v>-</v>
      </c>
      <c r="Q1242" s="215" cm="1">
        <f t="array" ref="Q1242">IF(P1242="-",0,P1242/(1+'General inputs'!$H$32)^IFERROR(INDEX('MP Calculations'!$C$40:$C$130,MATCH(F1242,'MP Calculations'!$D$40:$D$130,0),0),-1))</f>
        <v>0</v>
      </c>
    </row>
    <row r="1243" spans="3:17" x14ac:dyDescent="0.2">
      <c r="C1243" s="159"/>
      <c r="D1243" s="165"/>
      <c r="E1243" s="161"/>
      <c r="F1243" s="172" t="str">
        <f t="shared" si="60"/>
        <v>-</v>
      </c>
      <c r="G1243" s="68"/>
      <c r="H1243" s="167"/>
      <c r="I1243" s="173"/>
      <c r="J1243" s="168" t="str">
        <f>IFERROR(MIN('MP Calculations'!$E$30/I1243,1),"-")</f>
        <v>-</v>
      </c>
      <c r="K1243" s="12"/>
      <c r="L1243" s="159"/>
      <c r="M1243" s="159"/>
      <c r="N1243" s="159"/>
      <c r="O1243" s="185" t="str">
        <f t="shared" si="61"/>
        <v>-</v>
      </c>
      <c r="P1243" s="215" t="str">
        <f t="shared" si="62"/>
        <v>-</v>
      </c>
      <c r="Q1243" s="215" cm="1">
        <f t="array" ref="Q1243">IF(P1243="-",0,P1243/(1+'General inputs'!$H$32)^IFERROR(INDEX('MP Calculations'!$C$40:$C$130,MATCH(F1243,'MP Calculations'!$D$40:$D$130,0),0),-1))</f>
        <v>0</v>
      </c>
    </row>
    <row r="1244" spans="3:17" x14ac:dyDescent="0.2">
      <c r="C1244" s="159"/>
      <c r="D1244" s="165"/>
      <c r="E1244" s="161"/>
      <c r="F1244" s="172" t="str">
        <f t="shared" si="60"/>
        <v>-</v>
      </c>
      <c r="G1244" s="68"/>
      <c r="H1244" s="167"/>
      <c r="I1244" s="173"/>
      <c r="J1244" s="168" t="str">
        <f>IFERROR(MIN('MP Calculations'!$E$30/I1244,1),"-")</f>
        <v>-</v>
      </c>
      <c r="K1244" s="12"/>
      <c r="L1244" s="159"/>
      <c r="M1244" s="159"/>
      <c r="N1244" s="159"/>
      <c r="O1244" s="185" t="str">
        <f t="shared" si="61"/>
        <v>-</v>
      </c>
      <c r="P1244" s="215" t="str">
        <f t="shared" si="62"/>
        <v>-</v>
      </c>
      <c r="Q1244" s="215" cm="1">
        <f t="array" ref="Q1244">IF(P1244="-",0,P1244/(1+'General inputs'!$H$32)^IFERROR(INDEX('MP Calculations'!$C$40:$C$130,MATCH(F1244,'MP Calculations'!$D$40:$D$130,0),0),-1))</f>
        <v>0</v>
      </c>
    </row>
    <row r="1245" spans="3:17" x14ac:dyDescent="0.2">
      <c r="C1245" s="159"/>
      <c r="D1245" s="165"/>
      <c r="E1245" s="161"/>
      <c r="F1245" s="172" t="str">
        <f t="shared" si="60"/>
        <v>-</v>
      </c>
      <c r="G1245" s="68"/>
      <c r="H1245" s="167"/>
      <c r="I1245" s="173"/>
      <c r="J1245" s="168" t="str">
        <f>IFERROR(MIN('MP Calculations'!$E$30/I1245,1),"-")</f>
        <v>-</v>
      </c>
      <c r="K1245" s="12"/>
      <c r="L1245" s="159"/>
      <c r="M1245" s="159"/>
      <c r="N1245" s="159"/>
      <c r="O1245" s="185" t="str">
        <f t="shared" si="61"/>
        <v>-</v>
      </c>
      <c r="P1245" s="215" t="str">
        <f t="shared" si="62"/>
        <v>-</v>
      </c>
      <c r="Q1245" s="215" cm="1">
        <f t="array" ref="Q1245">IF(P1245="-",0,P1245/(1+'General inputs'!$H$32)^IFERROR(INDEX('MP Calculations'!$C$40:$C$130,MATCH(F1245,'MP Calculations'!$D$40:$D$130,0),0),-1))</f>
        <v>0</v>
      </c>
    </row>
    <row r="1246" spans="3:17" x14ac:dyDescent="0.2">
      <c r="C1246" s="159"/>
      <c r="D1246" s="165"/>
      <c r="E1246" s="161"/>
      <c r="F1246" s="172" t="str">
        <f t="shared" si="60"/>
        <v>-</v>
      </c>
      <c r="G1246" s="68"/>
      <c r="H1246" s="167"/>
      <c r="I1246" s="173"/>
      <c r="J1246" s="168" t="str">
        <f>IFERROR(MIN('MP Calculations'!$E$30/I1246,1),"-")</f>
        <v>-</v>
      </c>
      <c r="K1246" s="12"/>
      <c r="L1246" s="159"/>
      <c r="M1246" s="159"/>
      <c r="N1246" s="159"/>
      <c r="O1246" s="185" t="str">
        <f t="shared" si="61"/>
        <v>-</v>
      </c>
      <c r="P1246" s="215" t="str">
        <f t="shared" si="62"/>
        <v>-</v>
      </c>
      <c r="Q1246" s="215" cm="1">
        <f t="array" ref="Q1246">IF(P1246="-",0,P1246/(1+'General inputs'!$H$32)^IFERROR(INDEX('MP Calculations'!$C$40:$C$130,MATCH(F1246,'MP Calculations'!$D$40:$D$130,0),0),-1))</f>
        <v>0</v>
      </c>
    </row>
    <row r="1247" spans="3:17" x14ac:dyDescent="0.2">
      <c r="C1247" s="159"/>
      <c r="D1247" s="165"/>
      <c r="E1247" s="161"/>
      <c r="F1247" s="172" t="str">
        <f t="shared" si="60"/>
        <v>-</v>
      </c>
      <c r="G1247" s="68"/>
      <c r="H1247" s="167"/>
      <c r="I1247" s="173"/>
      <c r="J1247" s="168" t="str">
        <f>IFERROR(MIN('MP Calculations'!$E$30/I1247,1),"-")</f>
        <v>-</v>
      </c>
      <c r="K1247" s="12"/>
      <c r="L1247" s="159"/>
      <c r="M1247" s="159"/>
      <c r="N1247" s="159"/>
      <c r="O1247" s="185" t="str">
        <f t="shared" si="61"/>
        <v>-</v>
      </c>
      <c r="P1247" s="215" t="str">
        <f t="shared" si="62"/>
        <v>-</v>
      </c>
      <c r="Q1247" s="215" cm="1">
        <f t="array" ref="Q1247">IF(P1247="-",0,P1247/(1+'General inputs'!$H$32)^IFERROR(INDEX('MP Calculations'!$C$40:$C$130,MATCH(F1247,'MP Calculations'!$D$40:$D$130,0),0),-1))</f>
        <v>0</v>
      </c>
    </row>
    <row r="1248" spans="3:17" x14ac:dyDescent="0.2">
      <c r="C1248" s="159"/>
      <c r="D1248" s="165"/>
      <c r="E1248" s="161"/>
      <c r="F1248" s="172" t="str">
        <f t="shared" si="60"/>
        <v>-</v>
      </c>
      <c r="G1248" s="68"/>
      <c r="H1248" s="167"/>
      <c r="I1248" s="173"/>
      <c r="J1248" s="168" t="str">
        <f>IFERROR(MIN('MP Calculations'!$E$30/I1248,1),"-")</f>
        <v>-</v>
      </c>
      <c r="K1248" s="12"/>
      <c r="L1248" s="159"/>
      <c r="M1248" s="159"/>
      <c r="N1248" s="159"/>
      <c r="O1248" s="185" t="str">
        <f t="shared" si="61"/>
        <v>-</v>
      </c>
      <c r="P1248" s="215" t="str">
        <f t="shared" si="62"/>
        <v>-</v>
      </c>
      <c r="Q1248" s="215" cm="1">
        <f t="array" ref="Q1248">IF(P1248="-",0,P1248/(1+'General inputs'!$H$32)^IFERROR(INDEX('MP Calculations'!$C$40:$C$130,MATCH(F1248,'MP Calculations'!$D$40:$D$130,0),0),-1))</f>
        <v>0</v>
      </c>
    </row>
    <row r="1249" spans="3:17" x14ac:dyDescent="0.2">
      <c r="C1249" s="159"/>
      <c r="D1249" s="165"/>
      <c r="E1249" s="161"/>
      <c r="F1249" s="172" t="str">
        <f t="shared" si="60"/>
        <v>-</v>
      </c>
      <c r="G1249" s="68"/>
      <c r="H1249" s="167"/>
      <c r="I1249" s="173"/>
      <c r="J1249" s="168" t="str">
        <f>IFERROR(MIN('MP Calculations'!$E$30/I1249,1),"-")</f>
        <v>-</v>
      </c>
      <c r="K1249" s="12"/>
      <c r="L1249" s="159"/>
      <c r="M1249" s="159"/>
      <c r="N1249" s="159"/>
      <c r="O1249" s="185" t="str">
        <f t="shared" si="61"/>
        <v>-</v>
      </c>
      <c r="P1249" s="215" t="str">
        <f t="shared" si="62"/>
        <v>-</v>
      </c>
      <c r="Q1249" s="215" cm="1">
        <f t="array" ref="Q1249">IF(P1249="-",0,P1249/(1+'General inputs'!$H$32)^IFERROR(INDEX('MP Calculations'!$C$40:$C$130,MATCH(F1249,'MP Calculations'!$D$40:$D$130,0),0),-1))</f>
        <v>0</v>
      </c>
    </row>
    <row r="1250" spans="3:17" x14ac:dyDescent="0.2">
      <c r="C1250" s="159"/>
      <c r="D1250" s="165"/>
      <c r="E1250" s="161"/>
      <c r="F1250" s="172" t="str">
        <f t="shared" si="60"/>
        <v>-</v>
      </c>
      <c r="G1250" s="68"/>
      <c r="H1250" s="167"/>
      <c r="I1250" s="173"/>
      <c r="J1250" s="168" t="str">
        <f>IFERROR(MIN('MP Calculations'!$E$30/I1250,1),"-")</f>
        <v>-</v>
      </c>
      <c r="K1250" s="12"/>
      <c r="L1250" s="159"/>
      <c r="M1250" s="159"/>
      <c r="N1250" s="159"/>
      <c r="O1250" s="185" t="str">
        <f t="shared" si="61"/>
        <v>-</v>
      </c>
      <c r="P1250" s="215" t="str">
        <f t="shared" si="62"/>
        <v>-</v>
      </c>
      <c r="Q1250" s="215" cm="1">
        <f t="array" ref="Q1250">IF(P1250="-",0,P1250/(1+'General inputs'!$H$32)^IFERROR(INDEX('MP Calculations'!$C$40:$C$130,MATCH(F1250,'MP Calculations'!$D$40:$D$130,0),0),-1))</f>
        <v>0</v>
      </c>
    </row>
    <row r="1251" spans="3:17" x14ac:dyDescent="0.2">
      <c r="C1251" s="159"/>
      <c r="D1251" s="165"/>
      <c r="E1251" s="161"/>
      <c r="F1251" s="172" t="str">
        <f t="shared" si="60"/>
        <v>-</v>
      </c>
      <c r="G1251" s="68"/>
      <c r="H1251" s="167"/>
      <c r="I1251" s="173"/>
      <c r="J1251" s="168" t="str">
        <f>IFERROR(MIN('MP Calculations'!$E$30/I1251,1),"-")</f>
        <v>-</v>
      </c>
      <c r="K1251" s="12"/>
      <c r="L1251" s="159"/>
      <c r="M1251" s="159"/>
      <c r="N1251" s="159"/>
      <c r="O1251" s="185" t="str">
        <f t="shared" si="61"/>
        <v>-</v>
      </c>
      <c r="P1251" s="215" t="str">
        <f t="shared" si="62"/>
        <v>-</v>
      </c>
      <c r="Q1251" s="215" cm="1">
        <f t="array" ref="Q1251">IF(P1251="-",0,P1251/(1+'General inputs'!$H$32)^IFERROR(INDEX('MP Calculations'!$C$40:$C$130,MATCH(F1251,'MP Calculations'!$D$40:$D$130,0),0),-1))</f>
        <v>0</v>
      </c>
    </row>
    <row r="1252" spans="3:17" x14ac:dyDescent="0.2">
      <c r="C1252" s="159"/>
      <c r="D1252" s="165"/>
      <c r="E1252" s="161"/>
      <c r="F1252" s="172" t="str">
        <f t="shared" si="60"/>
        <v>-</v>
      </c>
      <c r="G1252" s="68"/>
      <c r="H1252" s="167"/>
      <c r="I1252" s="173"/>
      <c r="J1252" s="168" t="str">
        <f>IFERROR(MIN('MP Calculations'!$E$30/I1252,1),"-")</f>
        <v>-</v>
      </c>
      <c r="K1252" s="12"/>
      <c r="L1252" s="159"/>
      <c r="M1252" s="159"/>
      <c r="N1252" s="159"/>
      <c r="O1252" s="185" t="str">
        <f t="shared" si="61"/>
        <v>-</v>
      </c>
      <c r="P1252" s="215" t="str">
        <f t="shared" si="62"/>
        <v>-</v>
      </c>
      <c r="Q1252" s="215" cm="1">
        <f t="array" ref="Q1252">IF(P1252="-",0,P1252/(1+'General inputs'!$H$32)^IFERROR(INDEX('MP Calculations'!$C$40:$C$130,MATCH(F1252,'MP Calculations'!$D$40:$D$130,0),0),-1))</f>
        <v>0</v>
      </c>
    </row>
    <row r="1253" spans="3:17" x14ac:dyDescent="0.2">
      <c r="C1253" s="159"/>
      <c r="D1253" s="165"/>
      <c r="E1253" s="161"/>
      <c r="F1253" s="172" t="str">
        <f t="shared" si="60"/>
        <v>-</v>
      </c>
      <c r="G1253" s="68"/>
      <c r="H1253" s="167"/>
      <c r="I1253" s="173"/>
      <c r="J1253" s="168" t="str">
        <f>IFERROR(MIN('MP Calculations'!$E$30/I1253,1),"-")</f>
        <v>-</v>
      </c>
      <c r="K1253" s="12"/>
      <c r="L1253" s="159"/>
      <c r="M1253" s="159"/>
      <c r="N1253" s="159"/>
      <c r="O1253" s="185" t="str">
        <f t="shared" si="61"/>
        <v>-</v>
      </c>
      <c r="P1253" s="215" t="str">
        <f t="shared" si="62"/>
        <v>-</v>
      </c>
      <c r="Q1253" s="215" cm="1">
        <f t="array" ref="Q1253">IF(P1253="-",0,P1253/(1+'General inputs'!$H$32)^IFERROR(INDEX('MP Calculations'!$C$40:$C$130,MATCH(F1253,'MP Calculations'!$D$40:$D$130,0),0),-1))</f>
        <v>0</v>
      </c>
    </row>
    <row r="1254" spans="3:17" x14ac:dyDescent="0.2">
      <c r="C1254" s="159"/>
      <c r="D1254" s="165"/>
      <c r="E1254" s="161"/>
      <c r="F1254" s="172" t="str">
        <f t="shared" si="60"/>
        <v>-</v>
      </c>
      <c r="G1254" s="68"/>
      <c r="H1254" s="167"/>
      <c r="I1254" s="173"/>
      <c r="J1254" s="168" t="str">
        <f>IFERROR(MIN('MP Calculations'!$E$30/I1254,1),"-")</f>
        <v>-</v>
      </c>
      <c r="K1254" s="12"/>
      <c r="L1254" s="159"/>
      <c r="M1254" s="159"/>
      <c r="N1254" s="159"/>
      <c r="O1254" s="185" t="str">
        <f t="shared" si="61"/>
        <v>-</v>
      </c>
      <c r="P1254" s="215" t="str">
        <f t="shared" si="62"/>
        <v>-</v>
      </c>
      <c r="Q1254" s="215" cm="1">
        <f t="array" ref="Q1254">IF(P1254="-",0,P1254/(1+'General inputs'!$H$32)^IFERROR(INDEX('MP Calculations'!$C$40:$C$130,MATCH(F1254,'MP Calculations'!$D$40:$D$130,0),0),-1))</f>
        <v>0</v>
      </c>
    </row>
    <row r="1255" spans="3:17" x14ac:dyDescent="0.2">
      <c r="C1255" s="159"/>
      <c r="D1255" s="165"/>
      <c r="E1255" s="161"/>
      <c r="F1255" s="172" t="str">
        <f t="shared" si="60"/>
        <v>-</v>
      </c>
      <c r="G1255" s="68"/>
      <c r="H1255" s="167"/>
      <c r="I1255" s="173"/>
      <c r="J1255" s="168" t="str">
        <f>IFERROR(MIN('MP Calculations'!$E$30/I1255,1),"-")</f>
        <v>-</v>
      </c>
      <c r="K1255" s="12"/>
      <c r="L1255" s="159"/>
      <c r="M1255" s="159"/>
      <c r="N1255" s="159"/>
      <c r="O1255" s="185" t="str">
        <f t="shared" si="61"/>
        <v>-</v>
      </c>
      <c r="P1255" s="215" t="str">
        <f t="shared" si="62"/>
        <v>-</v>
      </c>
      <c r="Q1255" s="215" cm="1">
        <f t="array" ref="Q1255">IF(P1255="-",0,P1255/(1+'General inputs'!$H$32)^IFERROR(INDEX('MP Calculations'!$C$40:$C$130,MATCH(F1255,'MP Calculations'!$D$40:$D$130,0),0),-1))</f>
        <v>0</v>
      </c>
    </row>
    <row r="1256" spans="3:17" x14ac:dyDescent="0.2">
      <c r="C1256" s="159"/>
      <c r="D1256" s="165"/>
      <c r="E1256" s="161"/>
      <c r="F1256" s="172" t="str">
        <f t="shared" si="60"/>
        <v>-</v>
      </c>
      <c r="G1256" s="68"/>
      <c r="H1256" s="167"/>
      <c r="I1256" s="173"/>
      <c r="J1256" s="168" t="str">
        <f>IFERROR(MIN('MP Calculations'!$E$30/I1256,1),"-")</f>
        <v>-</v>
      </c>
      <c r="K1256" s="12"/>
      <c r="L1256" s="159"/>
      <c r="M1256" s="159"/>
      <c r="N1256" s="159"/>
      <c r="O1256" s="185" t="str">
        <f t="shared" si="61"/>
        <v>-</v>
      </c>
      <c r="P1256" s="215" t="str">
        <f t="shared" si="62"/>
        <v>-</v>
      </c>
      <c r="Q1256" s="215" cm="1">
        <f t="array" ref="Q1256">IF(P1256="-",0,P1256/(1+'General inputs'!$H$32)^IFERROR(INDEX('MP Calculations'!$C$40:$C$130,MATCH(F1256,'MP Calculations'!$D$40:$D$130,0),0),-1))</f>
        <v>0</v>
      </c>
    </row>
    <row r="1257" spans="3:17" x14ac:dyDescent="0.2">
      <c r="C1257" s="159"/>
      <c r="D1257" s="165"/>
      <c r="E1257" s="161"/>
      <c r="F1257" s="172" t="str">
        <f t="shared" si="60"/>
        <v>-</v>
      </c>
      <c r="G1257" s="68"/>
      <c r="H1257" s="167"/>
      <c r="I1257" s="173"/>
      <c r="J1257" s="168" t="str">
        <f>IFERROR(MIN('MP Calculations'!$E$30/I1257,1),"-")</f>
        <v>-</v>
      </c>
      <c r="K1257" s="12"/>
      <c r="L1257" s="159"/>
      <c r="M1257" s="159"/>
      <c r="N1257" s="159"/>
      <c r="O1257" s="185" t="str">
        <f t="shared" si="61"/>
        <v>-</v>
      </c>
      <c r="P1257" s="215" t="str">
        <f t="shared" si="62"/>
        <v>-</v>
      </c>
      <c r="Q1257" s="215" cm="1">
        <f t="array" ref="Q1257">IF(P1257="-",0,P1257/(1+'General inputs'!$H$32)^IFERROR(INDEX('MP Calculations'!$C$40:$C$130,MATCH(F1257,'MP Calculations'!$D$40:$D$130,0),0),-1))</f>
        <v>0</v>
      </c>
    </row>
    <row r="1258" spans="3:17" x14ac:dyDescent="0.2">
      <c r="C1258" s="159"/>
      <c r="D1258" s="165"/>
      <c r="E1258" s="161"/>
      <c r="F1258" s="172" t="str">
        <f t="shared" si="60"/>
        <v>-</v>
      </c>
      <c r="G1258" s="68"/>
      <c r="H1258" s="167"/>
      <c r="I1258" s="173"/>
      <c r="J1258" s="168" t="str">
        <f>IFERROR(MIN('MP Calculations'!$E$30/I1258,1),"-")</f>
        <v>-</v>
      </c>
      <c r="K1258" s="12"/>
      <c r="L1258" s="159"/>
      <c r="M1258" s="159"/>
      <c r="N1258" s="159"/>
      <c r="O1258" s="185" t="str">
        <f t="shared" si="61"/>
        <v>-</v>
      </c>
      <c r="P1258" s="215" t="str">
        <f t="shared" si="62"/>
        <v>-</v>
      </c>
      <c r="Q1258" s="215" cm="1">
        <f t="array" ref="Q1258">IF(P1258="-",0,P1258/(1+'General inputs'!$H$32)^IFERROR(INDEX('MP Calculations'!$C$40:$C$130,MATCH(F1258,'MP Calculations'!$D$40:$D$130,0),0),-1))</f>
        <v>0</v>
      </c>
    </row>
    <row r="1259" spans="3:17" x14ac:dyDescent="0.2">
      <c r="C1259" s="159"/>
      <c r="D1259" s="165"/>
      <c r="E1259" s="161"/>
      <c r="F1259" s="172" t="str">
        <f t="shared" si="60"/>
        <v>-</v>
      </c>
      <c r="G1259" s="68"/>
      <c r="H1259" s="167"/>
      <c r="I1259" s="173"/>
      <c r="J1259" s="168" t="str">
        <f>IFERROR(MIN('MP Calculations'!$E$30/I1259,1),"-")</f>
        <v>-</v>
      </c>
      <c r="K1259" s="12"/>
      <c r="L1259" s="159"/>
      <c r="M1259" s="159"/>
      <c r="N1259" s="159"/>
      <c r="O1259" s="185" t="str">
        <f t="shared" si="61"/>
        <v>-</v>
      </c>
      <c r="P1259" s="215" t="str">
        <f t="shared" si="62"/>
        <v>-</v>
      </c>
      <c r="Q1259" s="215" cm="1">
        <f t="array" ref="Q1259">IF(P1259="-",0,P1259/(1+'General inputs'!$H$32)^IFERROR(INDEX('MP Calculations'!$C$40:$C$130,MATCH(F1259,'MP Calculations'!$D$40:$D$130,0),0),-1))</f>
        <v>0</v>
      </c>
    </row>
    <row r="1260" spans="3:17" x14ac:dyDescent="0.2">
      <c r="C1260" s="159"/>
      <c r="D1260" s="165"/>
      <c r="E1260" s="161"/>
      <c r="F1260" s="172" t="str">
        <f t="shared" si="60"/>
        <v>-</v>
      </c>
      <c r="G1260" s="68"/>
      <c r="H1260" s="167"/>
      <c r="I1260" s="173"/>
      <c r="J1260" s="168" t="str">
        <f>IFERROR(MIN('MP Calculations'!$E$30/I1260,1),"-")</f>
        <v>-</v>
      </c>
      <c r="K1260" s="12"/>
      <c r="L1260" s="159"/>
      <c r="M1260" s="159"/>
      <c r="N1260" s="159"/>
      <c r="O1260" s="185" t="str">
        <f t="shared" si="61"/>
        <v>-</v>
      </c>
      <c r="P1260" s="215" t="str">
        <f t="shared" si="62"/>
        <v>-</v>
      </c>
      <c r="Q1260" s="215" cm="1">
        <f t="array" ref="Q1260">IF(P1260="-",0,P1260/(1+'General inputs'!$H$32)^IFERROR(INDEX('MP Calculations'!$C$40:$C$130,MATCH(F1260,'MP Calculations'!$D$40:$D$130,0),0),-1))</f>
        <v>0</v>
      </c>
    </row>
    <row r="1261" spans="3:17" x14ac:dyDescent="0.2">
      <c r="C1261" s="159"/>
      <c r="D1261" s="165"/>
      <c r="E1261" s="161"/>
      <c r="F1261" s="172" t="str">
        <f t="shared" si="60"/>
        <v>-</v>
      </c>
      <c r="G1261" s="68"/>
      <c r="H1261" s="167"/>
      <c r="I1261" s="173"/>
      <c r="J1261" s="168" t="str">
        <f>IFERROR(MIN('MP Calculations'!$E$30/I1261,1),"-")</f>
        <v>-</v>
      </c>
      <c r="K1261" s="12"/>
      <c r="L1261" s="159"/>
      <c r="M1261" s="159"/>
      <c r="N1261" s="159"/>
      <c r="O1261" s="185" t="str">
        <f t="shared" si="61"/>
        <v>-</v>
      </c>
      <c r="P1261" s="215" t="str">
        <f t="shared" si="62"/>
        <v>-</v>
      </c>
      <c r="Q1261" s="215" cm="1">
        <f t="array" ref="Q1261">IF(P1261="-",0,P1261/(1+'General inputs'!$H$32)^IFERROR(INDEX('MP Calculations'!$C$40:$C$130,MATCH(F1261,'MP Calculations'!$D$40:$D$130,0),0),-1))</f>
        <v>0</v>
      </c>
    </row>
    <row r="1262" spans="3:17" x14ac:dyDescent="0.2">
      <c r="C1262" s="159"/>
      <c r="D1262" s="165"/>
      <c r="E1262" s="161"/>
      <c r="F1262" s="172" t="str">
        <f t="shared" si="60"/>
        <v>-</v>
      </c>
      <c r="G1262" s="68"/>
      <c r="H1262" s="167"/>
      <c r="I1262" s="173"/>
      <c r="J1262" s="168" t="str">
        <f>IFERROR(MIN('MP Calculations'!$E$30/I1262,1),"-")</f>
        <v>-</v>
      </c>
      <c r="K1262" s="12"/>
      <c r="L1262" s="159"/>
      <c r="M1262" s="159"/>
      <c r="N1262" s="159"/>
      <c r="O1262" s="185" t="str">
        <f t="shared" si="61"/>
        <v>-</v>
      </c>
      <c r="P1262" s="215" t="str">
        <f t="shared" si="62"/>
        <v>-</v>
      </c>
      <c r="Q1262" s="215" cm="1">
        <f t="array" ref="Q1262">IF(P1262="-",0,P1262/(1+'General inputs'!$H$32)^IFERROR(INDEX('MP Calculations'!$C$40:$C$130,MATCH(F1262,'MP Calculations'!$D$40:$D$130,0),0),-1))</f>
        <v>0</v>
      </c>
    </row>
    <row r="1263" spans="3:17" x14ac:dyDescent="0.2">
      <c r="C1263" s="159"/>
      <c r="D1263" s="165"/>
      <c r="E1263" s="161"/>
      <c r="F1263" s="172" t="str">
        <f t="shared" si="60"/>
        <v>-</v>
      </c>
      <c r="G1263" s="68"/>
      <c r="H1263" s="167"/>
      <c r="I1263" s="173"/>
      <c r="J1263" s="168" t="str">
        <f>IFERROR(MIN('MP Calculations'!$E$30/I1263,1),"-")</f>
        <v>-</v>
      </c>
      <c r="K1263" s="12"/>
      <c r="L1263" s="159"/>
      <c r="M1263" s="159"/>
      <c r="N1263" s="159"/>
      <c r="O1263" s="185" t="str">
        <f t="shared" si="61"/>
        <v>-</v>
      </c>
      <c r="P1263" s="215" t="str">
        <f t="shared" si="62"/>
        <v>-</v>
      </c>
      <c r="Q1263" s="215" cm="1">
        <f t="array" ref="Q1263">IF(P1263="-",0,P1263/(1+'General inputs'!$H$32)^IFERROR(INDEX('MP Calculations'!$C$40:$C$130,MATCH(F1263,'MP Calculations'!$D$40:$D$130,0),0),-1))</f>
        <v>0</v>
      </c>
    </row>
    <row r="1264" spans="3:17" x14ac:dyDescent="0.2">
      <c r="C1264" s="159"/>
      <c r="D1264" s="165"/>
      <c r="E1264" s="161"/>
      <c r="F1264" s="172" t="str">
        <f t="shared" si="60"/>
        <v>-</v>
      </c>
      <c r="G1264" s="68"/>
      <c r="H1264" s="167"/>
      <c r="I1264" s="173"/>
      <c r="J1264" s="168" t="str">
        <f>IFERROR(MIN('MP Calculations'!$E$30/I1264,1),"-")</f>
        <v>-</v>
      </c>
      <c r="K1264" s="12"/>
      <c r="L1264" s="159"/>
      <c r="M1264" s="159"/>
      <c r="N1264" s="159"/>
      <c r="O1264" s="185" t="str">
        <f t="shared" si="61"/>
        <v>-</v>
      </c>
      <c r="P1264" s="215" t="str">
        <f t="shared" si="62"/>
        <v>-</v>
      </c>
      <c r="Q1264" s="215" cm="1">
        <f t="array" ref="Q1264">IF(P1264="-",0,P1264/(1+'General inputs'!$H$32)^IFERROR(INDEX('MP Calculations'!$C$40:$C$130,MATCH(F1264,'MP Calculations'!$D$40:$D$130,0),0),-1))</f>
        <v>0</v>
      </c>
    </row>
    <row r="1265" spans="3:17" x14ac:dyDescent="0.2">
      <c r="C1265" s="159"/>
      <c r="D1265" s="165"/>
      <c r="E1265" s="161"/>
      <c r="F1265" s="172" t="str">
        <f t="shared" si="60"/>
        <v>-</v>
      </c>
      <c r="G1265" s="68"/>
      <c r="H1265" s="167"/>
      <c r="I1265" s="173"/>
      <c r="J1265" s="168" t="str">
        <f>IFERROR(MIN('MP Calculations'!$E$30/I1265,1),"-")</f>
        <v>-</v>
      </c>
      <c r="K1265" s="12"/>
      <c r="L1265" s="159"/>
      <c r="M1265" s="159"/>
      <c r="N1265" s="159"/>
      <c r="O1265" s="185" t="str">
        <f t="shared" si="61"/>
        <v>-</v>
      </c>
      <c r="P1265" s="215" t="str">
        <f t="shared" si="62"/>
        <v>-</v>
      </c>
      <c r="Q1265" s="215" cm="1">
        <f t="array" ref="Q1265">IF(P1265="-",0,P1265/(1+'General inputs'!$H$32)^IFERROR(INDEX('MP Calculations'!$C$40:$C$130,MATCH(F1265,'MP Calculations'!$D$40:$D$130,0),0),-1))</f>
        <v>0</v>
      </c>
    </row>
    <row r="1266" spans="3:17" x14ac:dyDescent="0.2">
      <c r="C1266" s="159"/>
      <c r="D1266" s="165"/>
      <c r="E1266" s="161"/>
      <c r="F1266" s="172" t="str">
        <f t="shared" si="60"/>
        <v>-</v>
      </c>
      <c r="G1266" s="68"/>
      <c r="H1266" s="167"/>
      <c r="I1266" s="173"/>
      <c r="J1266" s="168" t="str">
        <f>IFERROR(MIN('MP Calculations'!$E$30/I1266,1),"-")</f>
        <v>-</v>
      </c>
      <c r="K1266" s="12"/>
      <c r="L1266" s="159"/>
      <c r="M1266" s="159"/>
      <c r="N1266" s="159"/>
      <c r="O1266" s="185" t="str">
        <f t="shared" si="61"/>
        <v>-</v>
      </c>
      <c r="P1266" s="215" t="str">
        <f t="shared" si="62"/>
        <v>-</v>
      </c>
      <c r="Q1266" s="215" cm="1">
        <f t="array" ref="Q1266">IF(P1266="-",0,P1266/(1+'General inputs'!$H$32)^IFERROR(INDEX('MP Calculations'!$C$40:$C$130,MATCH(F1266,'MP Calculations'!$D$40:$D$130,0),0),-1))</f>
        <v>0</v>
      </c>
    </row>
    <row r="1267" spans="3:17" x14ac:dyDescent="0.2">
      <c r="C1267" s="159"/>
      <c r="D1267" s="165"/>
      <c r="E1267" s="161"/>
      <c r="F1267" s="172" t="str">
        <f t="shared" si="60"/>
        <v>-</v>
      </c>
      <c r="G1267" s="68"/>
      <c r="H1267" s="167"/>
      <c r="I1267" s="173"/>
      <c r="J1267" s="168" t="str">
        <f>IFERROR(MIN('MP Calculations'!$E$30/I1267,1),"-")</f>
        <v>-</v>
      </c>
      <c r="K1267" s="12"/>
      <c r="L1267" s="159"/>
      <c r="M1267" s="159"/>
      <c r="N1267" s="159"/>
      <c r="O1267" s="185" t="str">
        <f t="shared" si="61"/>
        <v>-</v>
      </c>
      <c r="P1267" s="215" t="str">
        <f t="shared" si="62"/>
        <v>-</v>
      </c>
      <c r="Q1267" s="215" cm="1">
        <f t="array" ref="Q1267">IF(P1267="-",0,P1267/(1+'General inputs'!$H$32)^IFERROR(INDEX('MP Calculations'!$C$40:$C$130,MATCH(F1267,'MP Calculations'!$D$40:$D$130,0),0),-1))</f>
        <v>0</v>
      </c>
    </row>
    <row r="1268" spans="3:17" x14ac:dyDescent="0.2">
      <c r="C1268" s="159"/>
      <c r="D1268" s="165"/>
      <c r="E1268" s="161"/>
      <c r="F1268" s="172" t="str">
        <f t="shared" si="60"/>
        <v>-</v>
      </c>
      <c r="G1268" s="68"/>
      <c r="H1268" s="167"/>
      <c r="I1268" s="173"/>
      <c r="J1268" s="168" t="str">
        <f>IFERROR(MIN('MP Calculations'!$E$30/I1268,1),"-")</f>
        <v>-</v>
      </c>
      <c r="K1268" s="12"/>
      <c r="L1268" s="159"/>
      <c r="M1268" s="159"/>
      <c r="N1268" s="159"/>
      <c r="O1268" s="185" t="str">
        <f t="shared" si="61"/>
        <v>-</v>
      </c>
      <c r="P1268" s="215" t="str">
        <f t="shared" si="62"/>
        <v>-</v>
      </c>
      <c r="Q1268" s="215" cm="1">
        <f t="array" ref="Q1268">IF(P1268="-",0,P1268/(1+'General inputs'!$H$32)^IFERROR(INDEX('MP Calculations'!$C$40:$C$130,MATCH(F1268,'MP Calculations'!$D$40:$D$130,0),0),-1))</f>
        <v>0</v>
      </c>
    </row>
    <row r="1269" spans="3:17" x14ac:dyDescent="0.2">
      <c r="C1269" s="159"/>
      <c r="D1269" s="165"/>
      <c r="E1269" s="161"/>
      <c r="F1269" s="172" t="str">
        <f t="shared" si="60"/>
        <v>-</v>
      </c>
      <c r="G1269" s="68"/>
      <c r="H1269" s="167"/>
      <c r="I1269" s="173"/>
      <c r="J1269" s="168" t="str">
        <f>IFERROR(MIN('MP Calculations'!$E$30/I1269,1),"-")</f>
        <v>-</v>
      </c>
      <c r="K1269" s="12"/>
      <c r="L1269" s="159"/>
      <c r="M1269" s="159"/>
      <c r="N1269" s="159"/>
      <c r="O1269" s="185" t="str">
        <f t="shared" si="61"/>
        <v>-</v>
      </c>
      <c r="P1269" s="215" t="str">
        <f t="shared" si="62"/>
        <v>-</v>
      </c>
      <c r="Q1269" s="215" cm="1">
        <f t="array" ref="Q1269">IF(P1269="-",0,P1269/(1+'General inputs'!$H$32)^IFERROR(INDEX('MP Calculations'!$C$40:$C$130,MATCH(F1269,'MP Calculations'!$D$40:$D$130,0),0),-1))</f>
        <v>0</v>
      </c>
    </row>
    <row r="1270" spans="3:17" x14ac:dyDescent="0.2">
      <c r="C1270" s="159"/>
      <c r="D1270" s="165"/>
      <c r="E1270" s="161"/>
      <c r="F1270" s="172" t="str">
        <f t="shared" si="60"/>
        <v>-</v>
      </c>
      <c r="G1270" s="68"/>
      <c r="H1270" s="167"/>
      <c r="I1270" s="173"/>
      <c r="J1270" s="168" t="str">
        <f>IFERROR(MIN('MP Calculations'!$E$30/I1270,1),"-")</f>
        <v>-</v>
      </c>
      <c r="K1270" s="12"/>
      <c r="L1270" s="159"/>
      <c r="M1270" s="159"/>
      <c r="N1270" s="159"/>
      <c r="O1270" s="185" t="str">
        <f t="shared" si="61"/>
        <v>-</v>
      </c>
      <c r="P1270" s="215" t="str">
        <f t="shared" si="62"/>
        <v>-</v>
      </c>
      <c r="Q1270" s="215" cm="1">
        <f t="array" ref="Q1270">IF(P1270="-",0,P1270/(1+'General inputs'!$H$32)^IFERROR(INDEX('MP Calculations'!$C$40:$C$130,MATCH(F1270,'MP Calculations'!$D$40:$D$130,0),0),-1))</f>
        <v>0</v>
      </c>
    </row>
    <row r="1271" spans="3:17" x14ac:dyDescent="0.2">
      <c r="C1271" s="159"/>
      <c r="D1271" s="165"/>
      <c r="E1271" s="161"/>
      <c r="F1271" s="172" t="str">
        <f t="shared" si="60"/>
        <v>-</v>
      </c>
      <c r="G1271" s="68"/>
      <c r="H1271" s="167"/>
      <c r="I1271" s="173"/>
      <c r="J1271" s="168" t="str">
        <f>IFERROR(MIN('MP Calculations'!$E$30/I1271,1),"-")</f>
        <v>-</v>
      </c>
      <c r="K1271" s="12"/>
      <c r="L1271" s="159"/>
      <c r="M1271" s="159"/>
      <c r="N1271" s="159"/>
      <c r="O1271" s="185" t="str">
        <f t="shared" si="61"/>
        <v>-</v>
      </c>
      <c r="P1271" s="215" t="str">
        <f t="shared" si="62"/>
        <v>-</v>
      </c>
      <c r="Q1271" s="215" cm="1">
        <f t="array" ref="Q1271">IF(P1271="-",0,P1271/(1+'General inputs'!$H$32)^IFERROR(INDEX('MP Calculations'!$C$40:$C$130,MATCH(F1271,'MP Calculations'!$D$40:$D$130,0),0),-1))</f>
        <v>0</v>
      </c>
    </row>
    <row r="1272" spans="3:17" x14ac:dyDescent="0.2">
      <c r="C1272" s="159"/>
      <c r="D1272" s="165"/>
      <c r="E1272" s="161"/>
      <c r="F1272" s="172" t="str">
        <f t="shared" si="60"/>
        <v>-</v>
      </c>
      <c r="G1272" s="68"/>
      <c r="H1272" s="167"/>
      <c r="I1272" s="173"/>
      <c r="J1272" s="168" t="str">
        <f>IFERROR(MIN('MP Calculations'!$E$30/I1272,1),"-")</f>
        <v>-</v>
      </c>
      <c r="K1272" s="12"/>
      <c r="L1272" s="159"/>
      <c r="M1272" s="159"/>
      <c r="N1272" s="159"/>
      <c r="O1272" s="185" t="str">
        <f t="shared" si="61"/>
        <v>-</v>
      </c>
      <c r="P1272" s="215" t="str">
        <f t="shared" si="62"/>
        <v>-</v>
      </c>
      <c r="Q1272" s="215" cm="1">
        <f t="array" ref="Q1272">IF(P1272="-",0,P1272/(1+'General inputs'!$H$32)^IFERROR(INDEX('MP Calculations'!$C$40:$C$130,MATCH(F1272,'MP Calculations'!$D$40:$D$130,0),0),-1))</f>
        <v>0</v>
      </c>
    </row>
    <row r="1273" spans="3:17" x14ac:dyDescent="0.2">
      <c r="C1273" s="159"/>
      <c r="D1273" s="165"/>
      <c r="E1273" s="161"/>
      <c r="F1273" s="172" t="str">
        <f t="shared" si="60"/>
        <v>-</v>
      </c>
      <c r="G1273" s="68"/>
      <c r="H1273" s="167"/>
      <c r="I1273" s="173"/>
      <c r="J1273" s="168" t="str">
        <f>IFERROR(MIN('MP Calculations'!$E$30/I1273,1),"-")</f>
        <v>-</v>
      </c>
      <c r="K1273" s="12"/>
      <c r="L1273" s="159"/>
      <c r="M1273" s="159"/>
      <c r="N1273" s="159"/>
      <c r="O1273" s="185" t="str">
        <f t="shared" si="61"/>
        <v>-</v>
      </c>
      <c r="P1273" s="215" t="str">
        <f t="shared" si="62"/>
        <v>-</v>
      </c>
      <c r="Q1273" s="215" cm="1">
        <f t="array" ref="Q1273">IF(P1273="-",0,P1273/(1+'General inputs'!$H$32)^IFERROR(INDEX('MP Calculations'!$C$40:$C$130,MATCH(F1273,'MP Calculations'!$D$40:$D$130,0),0),-1))</f>
        <v>0</v>
      </c>
    </row>
    <row r="1274" spans="3:17" x14ac:dyDescent="0.2">
      <c r="C1274" s="159"/>
      <c r="D1274" s="165"/>
      <c r="E1274" s="161"/>
      <c r="F1274" s="172" t="str">
        <f t="shared" si="60"/>
        <v>-</v>
      </c>
      <c r="G1274" s="68"/>
      <c r="H1274" s="167"/>
      <c r="I1274" s="173"/>
      <c r="J1274" s="168" t="str">
        <f>IFERROR(MIN('MP Calculations'!$E$30/I1274,1),"-")</f>
        <v>-</v>
      </c>
      <c r="K1274" s="12"/>
      <c r="L1274" s="159"/>
      <c r="M1274" s="159"/>
      <c r="N1274" s="159"/>
      <c r="O1274" s="185" t="str">
        <f t="shared" si="61"/>
        <v>-</v>
      </c>
      <c r="P1274" s="215" t="str">
        <f t="shared" si="62"/>
        <v>-</v>
      </c>
      <c r="Q1274" s="215" cm="1">
        <f t="array" ref="Q1274">IF(P1274="-",0,P1274/(1+'General inputs'!$H$32)^IFERROR(INDEX('MP Calculations'!$C$40:$C$130,MATCH(F1274,'MP Calculations'!$D$40:$D$130,0),0),-1))</f>
        <v>0</v>
      </c>
    </row>
    <row r="1275" spans="3:17" x14ac:dyDescent="0.2">
      <c r="C1275" s="159"/>
      <c r="D1275" s="165"/>
      <c r="E1275" s="161"/>
      <c r="F1275" s="172" t="str">
        <f t="shared" si="60"/>
        <v>-</v>
      </c>
      <c r="G1275" s="68"/>
      <c r="H1275" s="167"/>
      <c r="I1275" s="173"/>
      <c r="J1275" s="168" t="str">
        <f>IFERROR(MIN('MP Calculations'!$E$30/I1275,1),"-")</f>
        <v>-</v>
      </c>
      <c r="K1275" s="12"/>
      <c r="L1275" s="159"/>
      <c r="M1275" s="159"/>
      <c r="N1275" s="159"/>
      <c r="O1275" s="185" t="str">
        <f t="shared" si="61"/>
        <v>-</v>
      </c>
      <c r="P1275" s="215" t="str">
        <f t="shared" si="62"/>
        <v>-</v>
      </c>
      <c r="Q1275" s="215" cm="1">
        <f t="array" ref="Q1275">IF(P1275="-",0,P1275/(1+'General inputs'!$H$32)^IFERROR(INDEX('MP Calculations'!$C$40:$C$130,MATCH(F1275,'MP Calculations'!$D$40:$D$130,0),0),-1))</f>
        <v>0</v>
      </c>
    </row>
    <row r="1276" spans="3:17" x14ac:dyDescent="0.2">
      <c r="C1276" s="159"/>
      <c r="D1276" s="165"/>
      <c r="E1276" s="161"/>
      <c r="F1276" s="172" t="str">
        <f t="shared" si="60"/>
        <v>-</v>
      </c>
      <c r="G1276" s="68"/>
      <c r="H1276" s="167"/>
      <c r="I1276" s="173"/>
      <c r="J1276" s="168" t="str">
        <f>IFERROR(MIN('MP Calculations'!$E$30/I1276,1),"-")</f>
        <v>-</v>
      </c>
      <c r="K1276" s="12"/>
      <c r="L1276" s="159"/>
      <c r="M1276" s="159"/>
      <c r="N1276" s="159"/>
      <c r="O1276" s="185" t="str">
        <f t="shared" si="61"/>
        <v>-</v>
      </c>
      <c r="P1276" s="215" t="str">
        <f t="shared" si="62"/>
        <v>-</v>
      </c>
      <c r="Q1276" s="215" cm="1">
        <f t="array" ref="Q1276">IF(P1276="-",0,P1276/(1+'General inputs'!$H$32)^IFERROR(INDEX('MP Calculations'!$C$40:$C$130,MATCH(F1276,'MP Calculations'!$D$40:$D$130,0),0),-1))</f>
        <v>0</v>
      </c>
    </row>
    <row r="1277" spans="3:17" x14ac:dyDescent="0.2">
      <c r="C1277" s="159"/>
      <c r="D1277" s="165"/>
      <c r="E1277" s="161"/>
      <c r="F1277" s="172" t="str">
        <f t="shared" si="60"/>
        <v>-</v>
      </c>
      <c r="G1277" s="68"/>
      <c r="H1277" s="167"/>
      <c r="I1277" s="173"/>
      <c r="J1277" s="168" t="str">
        <f>IFERROR(MIN('MP Calculations'!$E$30/I1277,1),"-")</f>
        <v>-</v>
      </c>
      <c r="K1277" s="12"/>
      <c r="L1277" s="159"/>
      <c r="M1277" s="159"/>
      <c r="N1277" s="159"/>
      <c r="O1277" s="185" t="str">
        <f t="shared" si="61"/>
        <v>-</v>
      </c>
      <c r="P1277" s="215" t="str">
        <f t="shared" si="62"/>
        <v>-</v>
      </c>
      <c r="Q1277" s="215" cm="1">
        <f t="array" ref="Q1277">IF(P1277="-",0,P1277/(1+'General inputs'!$H$32)^IFERROR(INDEX('MP Calculations'!$C$40:$C$130,MATCH(F1277,'MP Calculations'!$D$40:$D$130,0),0),-1))</f>
        <v>0</v>
      </c>
    </row>
    <row r="1278" spans="3:17" x14ac:dyDescent="0.2">
      <c r="C1278" s="159"/>
      <c r="D1278" s="165"/>
      <c r="E1278" s="161"/>
      <c r="F1278" s="172" t="str">
        <f t="shared" si="60"/>
        <v>-</v>
      </c>
      <c r="G1278" s="68"/>
      <c r="H1278" s="167"/>
      <c r="I1278" s="173"/>
      <c r="J1278" s="168" t="str">
        <f>IFERROR(MIN('MP Calculations'!$E$30/I1278,1),"-")</f>
        <v>-</v>
      </c>
      <c r="K1278" s="12"/>
      <c r="L1278" s="159"/>
      <c r="M1278" s="159"/>
      <c r="N1278" s="159"/>
      <c r="O1278" s="185" t="str">
        <f t="shared" si="61"/>
        <v>-</v>
      </c>
      <c r="P1278" s="215" t="str">
        <f t="shared" si="62"/>
        <v>-</v>
      </c>
      <c r="Q1278" s="215" cm="1">
        <f t="array" ref="Q1278">IF(P1278="-",0,P1278/(1+'General inputs'!$H$32)^IFERROR(INDEX('MP Calculations'!$C$40:$C$130,MATCH(F1278,'MP Calculations'!$D$40:$D$130,0),0),-1))</f>
        <v>0</v>
      </c>
    </row>
    <row r="1279" spans="3:17" x14ac:dyDescent="0.2">
      <c r="C1279" s="159"/>
      <c r="D1279" s="165"/>
      <c r="E1279" s="161"/>
      <c r="F1279" s="172" t="str">
        <f t="shared" si="60"/>
        <v>-</v>
      </c>
      <c r="G1279" s="68"/>
      <c r="H1279" s="167"/>
      <c r="I1279" s="173"/>
      <c r="J1279" s="168" t="str">
        <f>IFERROR(MIN('MP Calculations'!$E$30/I1279,1),"-")</f>
        <v>-</v>
      </c>
      <c r="K1279" s="12"/>
      <c r="L1279" s="159"/>
      <c r="M1279" s="159"/>
      <c r="N1279" s="159"/>
      <c r="O1279" s="185" t="str">
        <f t="shared" si="61"/>
        <v>-</v>
      </c>
      <c r="P1279" s="215" t="str">
        <f t="shared" si="62"/>
        <v>-</v>
      </c>
      <c r="Q1279" s="215" cm="1">
        <f t="array" ref="Q1279">IF(P1279="-",0,P1279/(1+'General inputs'!$H$32)^IFERROR(INDEX('MP Calculations'!$C$40:$C$130,MATCH(F1279,'MP Calculations'!$D$40:$D$130,0),0),-1))</f>
        <v>0</v>
      </c>
    </row>
    <row r="1280" spans="3:17" x14ac:dyDescent="0.2">
      <c r="C1280" s="159"/>
      <c r="D1280" s="165"/>
      <c r="E1280" s="161"/>
      <c r="F1280" s="172" t="str">
        <f t="shared" si="60"/>
        <v>-</v>
      </c>
      <c r="G1280" s="68"/>
      <c r="H1280" s="167"/>
      <c r="I1280" s="173"/>
      <c r="J1280" s="168" t="str">
        <f>IFERROR(MIN('MP Calculations'!$E$30/I1280,1),"-")</f>
        <v>-</v>
      </c>
      <c r="K1280" s="12"/>
      <c r="L1280" s="159"/>
      <c r="M1280" s="159"/>
      <c r="N1280" s="159"/>
      <c r="O1280" s="185" t="str">
        <f t="shared" si="61"/>
        <v>-</v>
      </c>
      <c r="P1280" s="215" t="str">
        <f t="shared" si="62"/>
        <v>-</v>
      </c>
      <c r="Q1280" s="215" cm="1">
        <f t="array" ref="Q1280">IF(P1280="-",0,P1280/(1+'General inputs'!$H$32)^IFERROR(INDEX('MP Calculations'!$C$40:$C$130,MATCH(F1280,'MP Calculations'!$D$40:$D$130,0),0),-1))</f>
        <v>0</v>
      </c>
    </row>
    <row r="1281" spans="3:17" x14ac:dyDescent="0.2">
      <c r="C1281" s="159"/>
      <c r="D1281" s="165"/>
      <c r="E1281" s="161"/>
      <c r="F1281" s="172" t="str">
        <f t="shared" si="60"/>
        <v>-</v>
      </c>
      <c r="G1281" s="68"/>
      <c r="H1281" s="167"/>
      <c r="I1281" s="173"/>
      <c r="J1281" s="168" t="str">
        <f>IFERROR(MIN('MP Calculations'!$E$30/I1281,1),"-")</f>
        <v>-</v>
      </c>
      <c r="K1281" s="12"/>
      <c r="L1281" s="159"/>
      <c r="M1281" s="159"/>
      <c r="N1281" s="159"/>
      <c r="O1281" s="185" t="str">
        <f t="shared" si="61"/>
        <v>-</v>
      </c>
      <c r="P1281" s="215" t="str">
        <f t="shared" si="62"/>
        <v>-</v>
      </c>
      <c r="Q1281" s="215" cm="1">
        <f t="array" ref="Q1281">IF(P1281="-",0,P1281/(1+'General inputs'!$H$32)^IFERROR(INDEX('MP Calculations'!$C$40:$C$130,MATCH(F1281,'MP Calculations'!$D$40:$D$130,0),0),-1))</f>
        <v>0</v>
      </c>
    </row>
    <row r="1282" spans="3:17" x14ac:dyDescent="0.2">
      <c r="C1282" s="159"/>
      <c r="D1282" s="165"/>
      <c r="E1282" s="161"/>
      <c r="F1282" s="172" t="str">
        <f t="shared" si="60"/>
        <v>-</v>
      </c>
      <c r="G1282" s="68"/>
      <c r="H1282" s="167"/>
      <c r="I1282" s="173"/>
      <c r="J1282" s="168" t="str">
        <f>IFERROR(MIN('MP Calculations'!$E$30/I1282,1),"-")</f>
        <v>-</v>
      </c>
      <c r="K1282" s="12"/>
      <c r="L1282" s="159"/>
      <c r="M1282" s="159"/>
      <c r="N1282" s="159"/>
      <c r="O1282" s="185" t="str">
        <f t="shared" si="61"/>
        <v>-</v>
      </c>
      <c r="P1282" s="215" t="str">
        <f t="shared" si="62"/>
        <v>-</v>
      </c>
      <c r="Q1282" s="215" cm="1">
        <f t="array" ref="Q1282">IF(P1282="-",0,P1282/(1+'General inputs'!$H$32)^IFERROR(INDEX('MP Calculations'!$C$40:$C$130,MATCH(F1282,'MP Calculations'!$D$40:$D$130,0),0),-1))</f>
        <v>0</v>
      </c>
    </row>
    <row r="1283" spans="3:17" x14ac:dyDescent="0.2">
      <c r="C1283" s="159"/>
      <c r="D1283" s="165"/>
      <c r="E1283" s="161"/>
      <c r="F1283" s="172" t="str">
        <f t="shared" si="60"/>
        <v>-</v>
      </c>
      <c r="G1283" s="68"/>
      <c r="H1283" s="167"/>
      <c r="I1283" s="173"/>
      <c r="J1283" s="168" t="str">
        <f>IFERROR(MIN('MP Calculations'!$E$30/I1283,1),"-")</f>
        <v>-</v>
      </c>
      <c r="K1283" s="12"/>
      <c r="L1283" s="159"/>
      <c r="M1283" s="159"/>
      <c r="N1283" s="159"/>
      <c r="O1283" s="185" t="str">
        <f t="shared" si="61"/>
        <v>-</v>
      </c>
      <c r="P1283" s="215" t="str">
        <f t="shared" si="62"/>
        <v>-</v>
      </c>
      <c r="Q1283" s="215" cm="1">
        <f t="array" ref="Q1283">IF(P1283="-",0,P1283/(1+'General inputs'!$H$32)^IFERROR(INDEX('MP Calculations'!$C$40:$C$130,MATCH(F1283,'MP Calculations'!$D$40:$D$130,0),0),-1))</f>
        <v>0</v>
      </c>
    </row>
    <row r="1284" spans="3:17" x14ac:dyDescent="0.2">
      <c r="C1284" s="159"/>
      <c r="D1284" s="165"/>
      <c r="E1284" s="161"/>
      <c r="F1284" s="172" t="str">
        <f t="shared" si="60"/>
        <v>-</v>
      </c>
      <c r="G1284" s="68"/>
      <c r="H1284" s="167"/>
      <c r="I1284" s="173"/>
      <c r="J1284" s="168" t="str">
        <f>IFERROR(MIN('MP Calculations'!$E$30/I1284,1),"-")</f>
        <v>-</v>
      </c>
      <c r="K1284" s="12"/>
      <c r="L1284" s="159"/>
      <c r="M1284" s="159"/>
      <c r="N1284" s="159"/>
      <c r="O1284" s="185" t="str">
        <f t="shared" si="61"/>
        <v>-</v>
      </c>
      <c r="P1284" s="215" t="str">
        <f t="shared" si="62"/>
        <v>-</v>
      </c>
      <c r="Q1284" s="215" cm="1">
        <f t="array" ref="Q1284">IF(P1284="-",0,P1284/(1+'General inputs'!$H$32)^IFERROR(INDEX('MP Calculations'!$C$40:$C$130,MATCH(F1284,'MP Calculations'!$D$40:$D$130,0),0),-1))</f>
        <v>0</v>
      </c>
    </row>
    <row r="1285" spans="3:17" x14ac:dyDescent="0.2">
      <c r="C1285" s="159"/>
      <c r="D1285" s="165"/>
      <c r="E1285" s="161"/>
      <c r="F1285" s="172" t="str">
        <f t="shared" si="60"/>
        <v>-</v>
      </c>
      <c r="G1285" s="68"/>
      <c r="H1285" s="167"/>
      <c r="I1285" s="173"/>
      <c r="J1285" s="168" t="str">
        <f>IFERROR(MIN('MP Calculations'!$E$30/I1285,1),"-")</f>
        <v>-</v>
      </c>
      <c r="K1285" s="12"/>
      <c r="L1285" s="159"/>
      <c r="M1285" s="159"/>
      <c r="N1285" s="159"/>
      <c r="O1285" s="185" t="str">
        <f t="shared" si="61"/>
        <v>-</v>
      </c>
      <c r="P1285" s="215" t="str">
        <f t="shared" si="62"/>
        <v>-</v>
      </c>
      <c r="Q1285" s="215" cm="1">
        <f t="array" ref="Q1285">IF(P1285="-",0,P1285/(1+'General inputs'!$H$32)^IFERROR(INDEX('MP Calculations'!$C$40:$C$130,MATCH(F1285,'MP Calculations'!$D$40:$D$130,0),0),-1))</f>
        <v>0</v>
      </c>
    </row>
    <row r="1286" spans="3:17" x14ac:dyDescent="0.2">
      <c r="C1286" s="159"/>
      <c r="D1286" s="165"/>
      <c r="E1286" s="161"/>
      <c r="F1286" s="172" t="str">
        <f t="shared" si="60"/>
        <v>-</v>
      </c>
      <c r="G1286" s="68"/>
      <c r="H1286" s="167"/>
      <c r="I1286" s="173"/>
      <c r="J1286" s="168" t="str">
        <f>IFERROR(MIN('MP Calculations'!$E$30/I1286,1),"-")</f>
        <v>-</v>
      </c>
      <c r="K1286" s="12"/>
      <c r="L1286" s="159"/>
      <c r="M1286" s="159"/>
      <c r="N1286" s="159"/>
      <c r="O1286" s="185" t="str">
        <f t="shared" si="61"/>
        <v>-</v>
      </c>
      <c r="P1286" s="215" t="str">
        <f t="shared" si="62"/>
        <v>-</v>
      </c>
      <c r="Q1286" s="215" cm="1">
        <f t="array" ref="Q1286">IF(P1286="-",0,P1286/(1+'General inputs'!$H$32)^IFERROR(INDEX('MP Calculations'!$C$40:$C$130,MATCH(F1286,'MP Calculations'!$D$40:$D$130,0),0),-1))</f>
        <v>0</v>
      </c>
    </row>
    <row r="1287" spans="3:17" x14ac:dyDescent="0.2">
      <c r="C1287" s="159"/>
      <c r="D1287" s="165"/>
      <c r="E1287" s="161"/>
      <c r="F1287" s="172" t="str">
        <f t="shared" si="60"/>
        <v>-</v>
      </c>
      <c r="G1287" s="68"/>
      <c r="H1287" s="167"/>
      <c r="I1287" s="173"/>
      <c r="J1287" s="168" t="str">
        <f>IFERROR(MIN('MP Calculations'!$E$30/I1287,1),"-")</f>
        <v>-</v>
      </c>
      <c r="K1287" s="12"/>
      <c r="L1287" s="159"/>
      <c r="M1287" s="159"/>
      <c r="N1287" s="159"/>
      <c r="O1287" s="185" t="str">
        <f t="shared" si="61"/>
        <v>-</v>
      </c>
      <c r="P1287" s="215" t="str">
        <f t="shared" si="62"/>
        <v>-</v>
      </c>
      <c r="Q1287" s="215" cm="1">
        <f t="array" ref="Q1287">IF(P1287="-",0,P1287/(1+'General inputs'!$H$32)^IFERROR(INDEX('MP Calculations'!$C$40:$C$130,MATCH(F1287,'MP Calculations'!$D$40:$D$130,0),0),-1))</f>
        <v>0</v>
      </c>
    </row>
    <row r="1288" spans="3:17" x14ac:dyDescent="0.2">
      <c r="C1288" s="159"/>
      <c r="D1288" s="165"/>
      <c r="E1288" s="161"/>
      <c r="F1288" s="172" t="str">
        <f t="shared" si="60"/>
        <v>-</v>
      </c>
      <c r="G1288" s="68"/>
      <c r="H1288" s="167"/>
      <c r="I1288" s="173"/>
      <c r="J1288" s="168" t="str">
        <f>IFERROR(MIN('MP Calculations'!$E$30/I1288,1),"-")</f>
        <v>-</v>
      </c>
      <c r="K1288" s="12"/>
      <c r="L1288" s="159"/>
      <c r="M1288" s="159"/>
      <c r="N1288" s="159"/>
      <c r="O1288" s="185" t="str">
        <f t="shared" si="61"/>
        <v>-</v>
      </c>
      <c r="P1288" s="215" t="str">
        <f t="shared" si="62"/>
        <v>-</v>
      </c>
      <c r="Q1288" s="215" cm="1">
        <f t="array" ref="Q1288">IF(P1288="-",0,P1288/(1+'General inputs'!$H$32)^IFERROR(INDEX('MP Calculations'!$C$40:$C$130,MATCH(F1288,'MP Calculations'!$D$40:$D$130,0),0),-1))</f>
        <v>0</v>
      </c>
    </row>
    <row r="1289" spans="3:17" x14ac:dyDescent="0.2">
      <c r="C1289" s="159"/>
      <c r="D1289" s="165"/>
      <c r="E1289" s="161"/>
      <c r="F1289" s="172" t="str">
        <f t="shared" si="60"/>
        <v>-</v>
      </c>
      <c r="G1289" s="68"/>
      <c r="H1289" s="167"/>
      <c r="I1289" s="173"/>
      <c r="J1289" s="168" t="str">
        <f>IFERROR(MIN('MP Calculations'!$E$30/I1289,1),"-")</f>
        <v>-</v>
      </c>
      <c r="K1289" s="12"/>
      <c r="L1289" s="159"/>
      <c r="M1289" s="159"/>
      <c r="N1289" s="159"/>
      <c r="O1289" s="185" t="str">
        <f t="shared" si="61"/>
        <v>-</v>
      </c>
      <c r="P1289" s="215" t="str">
        <f t="shared" si="62"/>
        <v>-</v>
      </c>
      <c r="Q1289" s="215" cm="1">
        <f t="array" ref="Q1289">IF(P1289="-",0,P1289/(1+'General inputs'!$H$32)^IFERROR(INDEX('MP Calculations'!$C$40:$C$130,MATCH(F1289,'MP Calculations'!$D$40:$D$130,0),0),-1))</f>
        <v>0</v>
      </c>
    </row>
    <row r="1290" spans="3:17" x14ac:dyDescent="0.2">
      <c r="C1290" s="159"/>
      <c r="D1290" s="165"/>
      <c r="E1290" s="161"/>
      <c r="F1290" s="172" t="str">
        <f t="shared" si="60"/>
        <v>-</v>
      </c>
      <c r="G1290" s="68"/>
      <c r="H1290" s="167"/>
      <c r="I1290" s="173"/>
      <c r="J1290" s="168" t="str">
        <f>IFERROR(MIN('MP Calculations'!$E$30/I1290,1),"-")</f>
        <v>-</v>
      </c>
      <c r="K1290" s="12"/>
      <c r="L1290" s="159"/>
      <c r="M1290" s="159"/>
      <c r="N1290" s="159"/>
      <c r="O1290" s="185" t="str">
        <f t="shared" si="61"/>
        <v>-</v>
      </c>
      <c r="P1290" s="215" t="str">
        <f t="shared" si="62"/>
        <v>-</v>
      </c>
      <c r="Q1290" s="215" cm="1">
        <f t="array" ref="Q1290">IF(P1290="-",0,P1290/(1+'General inputs'!$H$32)^IFERROR(INDEX('MP Calculations'!$C$40:$C$130,MATCH(F1290,'MP Calculations'!$D$40:$D$130,0),0),-1))</f>
        <v>0</v>
      </c>
    </row>
    <row r="1291" spans="3:17" x14ac:dyDescent="0.2">
      <c r="C1291" s="159"/>
      <c r="D1291" s="165"/>
      <c r="E1291" s="161"/>
      <c r="F1291" s="172" t="str">
        <f t="shared" si="60"/>
        <v>-</v>
      </c>
      <c r="G1291" s="68"/>
      <c r="H1291" s="167"/>
      <c r="I1291" s="173"/>
      <c r="J1291" s="168" t="str">
        <f>IFERROR(MIN('MP Calculations'!$E$30/I1291,1),"-")</f>
        <v>-</v>
      </c>
      <c r="K1291" s="12"/>
      <c r="L1291" s="159"/>
      <c r="M1291" s="159"/>
      <c r="N1291" s="159"/>
      <c r="O1291" s="185" t="str">
        <f t="shared" si="61"/>
        <v>-</v>
      </c>
      <c r="P1291" s="215" t="str">
        <f t="shared" si="62"/>
        <v>-</v>
      </c>
      <c r="Q1291" s="215" cm="1">
        <f t="array" ref="Q1291">IF(P1291="-",0,P1291/(1+'General inputs'!$H$32)^IFERROR(INDEX('MP Calculations'!$C$40:$C$130,MATCH(F1291,'MP Calculations'!$D$40:$D$130,0),0),-1))</f>
        <v>0</v>
      </c>
    </row>
    <row r="1292" spans="3:17" x14ac:dyDescent="0.2">
      <c r="C1292" s="159"/>
      <c r="D1292" s="165"/>
      <c r="E1292" s="161"/>
      <c r="F1292" s="172" t="str">
        <f t="shared" si="60"/>
        <v>-</v>
      </c>
      <c r="G1292" s="68"/>
      <c r="H1292" s="167"/>
      <c r="I1292" s="173"/>
      <c r="J1292" s="168" t="str">
        <f>IFERROR(MIN('MP Calculations'!$E$30/I1292,1),"-")</f>
        <v>-</v>
      </c>
      <c r="K1292" s="12"/>
      <c r="L1292" s="159"/>
      <c r="M1292" s="159"/>
      <c r="N1292" s="159"/>
      <c r="O1292" s="185" t="str">
        <f t="shared" si="61"/>
        <v>-</v>
      </c>
      <c r="P1292" s="215" t="str">
        <f t="shared" si="62"/>
        <v>-</v>
      </c>
      <c r="Q1292" s="215" cm="1">
        <f t="array" ref="Q1292">IF(P1292="-",0,P1292/(1+'General inputs'!$H$32)^IFERROR(INDEX('MP Calculations'!$C$40:$C$130,MATCH(F1292,'MP Calculations'!$D$40:$D$130,0),0),-1))</f>
        <v>0</v>
      </c>
    </row>
    <row r="1293" spans="3:17" x14ac:dyDescent="0.2">
      <c r="C1293" s="159"/>
      <c r="D1293" s="165"/>
      <c r="E1293" s="161"/>
      <c r="F1293" s="172" t="str">
        <f t="shared" si="60"/>
        <v>-</v>
      </c>
      <c r="G1293" s="68"/>
      <c r="H1293" s="167"/>
      <c r="I1293" s="173"/>
      <c r="J1293" s="168" t="str">
        <f>IFERROR(MIN('MP Calculations'!$E$30/I1293,1),"-")</f>
        <v>-</v>
      </c>
      <c r="K1293" s="12"/>
      <c r="L1293" s="159"/>
      <c r="M1293" s="159"/>
      <c r="N1293" s="159"/>
      <c r="O1293" s="185" t="str">
        <f t="shared" si="61"/>
        <v>-</v>
      </c>
      <c r="P1293" s="215" t="str">
        <f t="shared" si="62"/>
        <v>-</v>
      </c>
      <c r="Q1293" s="215" cm="1">
        <f t="array" ref="Q1293">IF(P1293="-",0,P1293/(1+'General inputs'!$H$32)^IFERROR(INDEX('MP Calculations'!$C$40:$C$130,MATCH(F1293,'MP Calculations'!$D$40:$D$130,0),0),-1))</f>
        <v>0</v>
      </c>
    </row>
    <row r="1294" spans="3:17" x14ac:dyDescent="0.2">
      <c r="C1294" s="159"/>
      <c r="D1294" s="165"/>
      <c r="E1294" s="161"/>
      <c r="F1294" s="172" t="str">
        <f t="shared" si="60"/>
        <v>-</v>
      </c>
      <c r="G1294" s="68"/>
      <c r="H1294" s="167"/>
      <c r="I1294" s="173"/>
      <c r="J1294" s="168" t="str">
        <f>IFERROR(MIN('MP Calculations'!$E$30/I1294,1),"-")</f>
        <v>-</v>
      </c>
      <c r="K1294" s="12"/>
      <c r="L1294" s="159"/>
      <c r="M1294" s="159"/>
      <c r="N1294" s="159"/>
      <c r="O1294" s="185" t="str">
        <f t="shared" si="61"/>
        <v>-</v>
      </c>
      <c r="P1294" s="215" t="str">
        <f t="shared" si="62"/>
        <v>-</v>
      </c>
      <c r="Q1294" s="215" cm="1">
        <f t="array" ref="Q1294">IF(P1294="-",0,P1294/(1+'General inputs'!$H$32)^IFERROR(INDEX('MP Calculations'!$C$40:$C$130,MATCH(F1294,'MP Calculations'!$D$40:$D$130,0),0),-1))</f>
        <v>0</v>
      </c>
    </row>
    <row r="1295" spans="3:17" x14ac:dyDescent="0.2">
      <c r="C1295" s="159"/>
      <c r="D1295" s="165"/>
      <c r="E1295" s="161"/>
      <c r="F1295" s="172" t="str">
        <f t="shared" si="60"/>
        <v>-</v>
      </c>
      <c r="G1295" s="68"/>
      <c r="H1295" s="167"/>
      <c r="I1295" s="173"/>
      <c r="J1295" s="168" t="str">
        <f>IFERROR(MIN('MP Calculations'!$E$30/I1295,1),"-")</f>
        <v>-</v>
      </c>
      <c r="K1295" s="12"/>
      <c r="L1295" s="159"/>
      <c r="M1295" s="159"/>
      <c r="N1295" s="159"/>
      <c r="O1295" s="185" t="str">
        <f t="shared" si="61"/>
        <v>-</v>
      </c>
      <c r="P1295" s="215" t="str">
        <f t="shared" si="62"/>
        <v>-</v>
      </c>
      <c r="Q1295" s="215" cm="1">
        <f t="array" ref="Q1295">IF(P1295="-",0,P1295/(1+'General inputs'!$H$32)^IFERROR(INDEX('MP Calculations'!$C$40:$C$130,MATCH(F1295,'MP Calculations'!$D$40:$D$130,0),0),-1))</f>
        <v>0</v>
      </c>
    </row>
    <row r="1296" spans="3:17" x14ac:dyDescent="0.2">
      <c r="C1296" s="159"/>
      <c r="D1296" s="165"/>
      <c r="E1296" s="161"/>
      <c r="F1296" s="172" t="str">
        <f t="shared" si="60"/>
        <v>-</v>
      </c>
      <c r="G1296" s="68"/>
      <c r="H1296" s="167"/>
      <c r="I1296" s="173"/>
      <c r="J1296" s="168" t="str">
        <f>IFERROR(MIN('MP Calculations'!$E$30/I1296,1),"-")</f>
        <v>-</v>
      </c>
      <c r="K1296" s="12"/>
      <c r="L1296" s="159"/>
      <c r="M1296" s="159"/>
      <c r="N1296" s="159"/>
      <c r="O1296" s="185" t="str">
        <f t="shared" si="61"/>
        <v>-</v>
      </c>
      <c r="P1296" s="215" t="str">
        <f t="shared" si="62"/>
        <v>-</v>
      </c>
      <c r="Q1296" s="215" cm="1">
        <f t="array" ref="Q1296">IF(P1296="-",0,P1296/(1+'General inputs'!$H$32)^IFERROR(INDEX('MP Calculations'!$C$40:$C$130,MATCH(F1296,'MP Calculations'!$D$40:$D$130,0),0),-1))</f>
        <v>0</v>
      </c>
    </row>
    <row r="1297" spans="3:17" x14ac:dyDescent="0.2">
      <c r="C1297" s="159"/>
      <c r="D1297" s="165"/>
      <c r="E1297" s="161"/>
      <c r="F1297" s="172" t="str">
        <f t="shared" si="60"/>
        <v>-</v>
      </c>
      <c r="G1297" s="68"/>
      <c r="H1297" s="167"/>
      <c r="I1297" s="173"/>
      <c r="J1297" s="168" t="str">
        <f>IFERROR(MIN('MP Calculations'!$E$30/I1297,1),"-")</f>
        <v>-</v>
      </c>
      <c r="K1297" s="12"/>
      <c r="L1297" s="159"/>
      <c r="M1297" s="159"/>
      <c r="N1297" s="159"/>
      <c r="O1297" s="185" t="str">
        <f t="shared" si="61"/>
        <v>-</v>
      </c>
      <c r="P1297" s="215" t="str">
        <f t="shared" si="62"/>
        <v>-</v>
      </c>
      <c r="Q1297" s="215" cm="1">
        <f t="array" ref="Q1297">IF(P1297="-",0,P1297/(1+'General inputs'!$H$32)^IFERROR(INDEX('MP Calculations'!$C$40:$C$130,MATCH(F1297,'MP Calculations'!$D$40:$D$130,0),0),-1))</f>
        <v>0</v>
      </c>
    </row>
    <row r="1298" spans="3:17" x14ac:dyDescent="0.2">
      <c r="C1298" s="159"/>
      <c r="D1298" s="165"/>
      <c r="E1298" s="161"/>
      <c r="F1298" s="172" t="str">
        <f t="shared" si="60"/>
        <v>-</v>
      </c>
      <c r="G1298" s="68"/>
      <c r="H1298" s="167"/>
      <c r="I1298" s="173"/>
      <c r="J1298" s="168" t="str">
        <f>IFERROR(MIN('MP Calculations'!$E$30/I1298,1),"-")</f>
        <v>-</v>
      </c>
      <c r="K1298" s="12"/>
      <c r="L1298" s="159"/>
      <c r="M1298" s="159"/>
      <c r="N1298" s="159"/>
      <c r="O1298" s="185" t="str">
        <f t="shared" si="61"/>
        <v>-</v>
      </c>
      <c r="P1298" s="215" t="str">
        <f t="shared" si="62"/>
        <v>-</v>
      </c>
      <c r="Q1298" s="215" cm="1">
        <f t="array" ref="Q1298">IF(P1298="-",0,P1298/(1+'General inputs'!$H$32)^IFERROR(INDEX('MP Calculations'!$C$40:$C$130,MATCH(F1298,'MP Calculations'!$D$40:$D$130,0),0),-1))</f>
        <v>0</v>
      </c>
    </row>
    <row r="1299" spans="3:17" x14ac:dyDescent="0.2">
      <c r="C1299" s="159"/>
      <c r="D1299" s="165"/>
      <c r="E1299" s="161"/>
      <c r="F1299" s="172" t="str">
        <f t="shared" si="60"/>
        <v>-</v>
      </c>
      <c r="G1299" s="68"/>
      <c r="H1299" s="167"/>
      <c r="I1299" s="173"/>
      <c r="J1299" s="168" t="str">
        <f>IFERROR(MIN('MP Calculations'!$E$30/I1299,1),"-")</f>
        <v>-</v>
      </c>
      <c r="K1299" s="12"/>
      <c r="L1299" s="159"/>
      <c r="M1299" s="159"/>
      <c r="N1299" s="159"/>
      <c r="O1299" s="185" t="str">
        <f t="shared" si="61"/>
        <v>-</v>
      </c>
      <c r="P1299" s="215" t="str">
        <f t="shared" si="62"/>
        <v>-</v>
      </c>
      <c r="Q1299" s="215" cm="1">
        <f t="array" ref="Q1299">IF(P1299="-",0,P1299/(1+'General inputs'!$H$32)^IFERROR(INDEX('MP Calculations'!$C$40:$C$130,MATCH(F1299,'MP Calculations'!$D$40:$D$130,0),0),-1))</f>
        <v>0</v>
      </c>
    </row>
    <row r="1300" spans="3:17" x14ac:dyDescent="0.2">
      <c r="C1300" s="159"/>
      <c r="D1300" s="165"/>
      <c r="E1300" s="161"/>
      <c r="F1300" s="172" t="str">
        <f t="shared" si="60"/>
        <v>-</v>
      </c>
      <c r="G1300" s="68"/>
      <c r="H1300" s="167"/>
      <c r="I1300" s="173"/>
      <c r="J1300" s="168" t="str">
        <f>IFERROR(MIN('MP Calculations'!$E$30/I1300,1),"-")</f>
        <v>-</v>
      </c>
      <c r="K1300" s="12"/>
      <c r="L1300" s="159"/>
      <c r="M1300" s="159"/>
      <c r="N1300" s="159"/>
      <c r="O1300" s="185" t="str">
        <f t="shared" si="61"/>
        <v>-</v>
      </c>
      <c r="P1300" s="215" t="str">
        <f t="shared" si="62"/>
        <v>-</v>
      </c>
      <c r="Q1300" s="215" cm="1">
        <f t="array" ref="Q1300">IF(P1300="-",0,P1300/(1+'General inputs'!$H$32)^IFERROR(INDEX('MP Calculations'!$C$40:$C$130,MATCH(F1300,'MP Calculations'!$D$40:$D$130,0),0),-1))</f>
        <v>0</v>
      </c>
    </row>
    <row r="1301" spans="3:17" x14ac:dyDescent="0.2">
      <c r="C1301" s="159"/>
      <c r="D1301" s="165"/>
      <c r="E1301" s="161"/>
      <c r="F1301" s="172" t="str">
        <f t="shared" si="60"/>
        <v>-</v>
      </c>
      <c r="G1301" s="68"/>
      <c r="H1301" s="167"/>
      <c r="I1301" s="173"/>
      <c r="J1301" s="168" t="str">
        <f>IFERROR(MIN('MP Calculations'!$E$30/I1301,1),"-")</f>
        <v>-</v>
      </c>
      <c r="K1301" s="12"/>
      <c r="L1301" s="159"/>
      <c r="M1301" s="159"/>
      <c r="N1301" s="159"/>
      <c r="O1301" s="185" t="str">
        <f t="shared" si="61"/>
        <v>-</v>
      </c>
      <c r="P1301" s="215" t="str">
        <f t="shared" si="62"/>
        <v>-</v>
      </c>
      <c r="Q1301" s="215" cm="1">
        <f t="array" ref="Q1301">IF(P1301="-",0,P1301/(1+'General inputs'!$H$32)^IFERROR(INDEX('MP Calculations'!$C$40:$C$130,MATCH(F1301,'MP Calculations'!$D$40:$D$130,0),0),-1))</f>
        <v>0</v>
      </c>
    </row>
    <row r="1302" spans="3:17" x14ac:dyDescent="0.2">
      <c r="C1302" s="159"/>
      <c r="D1302" s="165"/>
      <c r="E1302" s="161"/>
      <c r="F1302" s="172" t="str">
        <f t="shared" ref="F1302:F1365" si="63">IF(E1302="","-",IF(OR(E1302&lt;$E$15,E1302&gt;$E$16),"ERROR - date outside of range",IF(MONTH(E1302)&gt;=7,YEAR(E1302)&amp;"-"&amp;IF(YEAR(E1302)=1999,"00",IF(AND(YEAR(E1302)&gt;=2000,YEAR(E1302)&lt;2009),"0","")&amp;RIGHT(YEAR(E1302),2)+1),RIGHT(YEAR(E1302),4)-1&amp;"-"&amp;RIGHT(YEAR(E1302),2))))</f>
        <v>-</v>
      </c>
      <c r="G1302" s="68"/>
      <c r="H1302" s="167"/>
      <c r="I1302" s="173"/>
      <c r="J1302" s="168" t="str">
        <f>IFERROR(MIN('MP Calculations'!$E$30/I1302,1),"-")</f>
        <v>-</v>
      </c>
      <c r="K1302" s="12"/>
      <c r="L1302" s="159"/>
      <c r="M1302" s="159"/>
      <c r="N1302" s="159"/>
      <c r="O1302" s="185" t="str">
        <f t="shared" ref="O1302:O1365" si="64">IF(N1302="","-",L1302*N1302)</f>
        <v>-</v>
      </c>
      <c r="P1302" s="215" t="str">
        <f t="shared" ref="P1302:P1365" si="65">IF(O1302="-","-",IF(OR(E1302&lt;$E$15,E1302&gt;$E$16),0,O1302*J1302))</f>
        <v>-</v>
      </c>
      <c r="Q1302" s="215" cm="1">
        <f t="array" ref="Q1302">IF(P1302="-",0,P1302/(1+'General inputs'!$H$32)^IFERROR(INDEX('MP Calculations'!$C$40:$C$130,MATCH(F1302,'MP Calculations'!$D$40:$D$130,0),0),-1))</f>
        <v>0</v>
      </c>
    </row>
    <row r="1303" spans="3:17" x14ac:dyDescent="0.2">
      <c r="C1303" s="159"/>
      <c r="D1303" s="165"/>
      <c r="E1303" s="161"/>
      <c r="F1303" s="172" t="str">
        <f t="shared" si="63"/>
        <v>-</v>
      </c>
      <c r="G1303" s="68"/>
      <c r="H1303" s="167"/>
      <c r="I1303" s="173"/>
      <c r="J1303" s="168" t="str">
        <f>IFERROR(MIN('MP Calculations'!$E$30/I1303,1),"-")</f>
        <v>-</v>
      </c>
      <c r="K1303" s="12"/>
      <c r="L1303" s="159"/>
      <c r="M1303" s="159"/>
      <c r="N1303" s="159"/>
      <c r="O1303" s="185" t="str">
        <f t="shared" si="64"/>
        <v>-</v>
      </c>
      <c r="P1303" s="215" t="str">
        <f t="shared" si="65"/>
        <v>-</v>
      </c>
      <c r="Q1303" s="215" cm="1">
        <f t="array" ref="Q1303">IF(P1303="-",0,P1303/(1+'General inputs'!$H$32)^IFERROR(INDEX('MP Calculations'!$C$40:$C$130,MATCH(F1303,'MP Calculations'!$D$40:$D$130,0),0),-1))</f>
        <v>0</v>
      </c>
    </row>
    <row r="1304" spans="3:17" x14ac:dyDescent="0.2">
      <c r="C1304" s="159"/>
      <c r="D1304" s="165"/>
      <c r="E1304" s="161"/>
      <c r="F1304" s="172" t="str">
        <f t="shared" si="63"/>
        <v>-</v>
      </c>
      <c r="G1304" s="68"/>
      <c r="H1304" s="167"/>
      <c r="I1304" s="173"/>
      <c r="J1304" s="168" t="str">
        <f>IFERROR(MIN('MP Calculations'!$E$30/I1304,1),"-")</f>
        <v>-</v>
      </c>
      <c r="K1304" s="12"/>
      <c r="L1304" s="159"/>
      <c r="M1304" s="159"/>
      <c r="N1304" s="159"/>
      <c r="O1304" s="185" t="str">
        <f t="shared" si="64"/>
        <v>-</v>
      </c>
      <c r="P1304" s="215" t="str">
        <f t="shared" si="65"/>
        <v>-</v>
      </c>
      <c r="Q1304" s="215" cm="1">
        <f t="array" ref="Q1304">IF(P1304="-",0,P1304/(1+'General inputs'!$H$32)^IFERROR(INDEX('MP Calculations'!$C$40:$C$130,MATCH(F1304,'MP Calculations'!$D$40:$D$130,0),0),-1))</f>
        <v>0</v>
      </c>
    </row>
    <row r="1305" spans="3:17" x14ac:dyDescent="0.2">
      <c r="C1305" s="159"/>
      <c r="D1305" s="165"/>
      <c r="E1305" s="161"/>
      <c r="F1305" s="172" t="str">
        <f t="shared" si="63"/>
        <v>-</v>
      </c>
      <c r="G1305" s="68"/>
      <c r="H1305" s="167"/>
      <c r="I1305" s="173"/>
      <c r="J1305" s="168" t="str">
        <f>IFERROR(MIN('MP Calculations'!$E$30/I1305,1),"-")</f>
        <v>-</v>
      </c>
      <c r="K1305" s="12"/>
      <c r="L1305" s="159"/>
      <c r="M1305" s="159"/>
      <c r="N1305" s="159"/>
      <c r="O1305" s="185" t="str">
        <f t="shared" si="64"/>
        <v>-</v>
      </c>
      <c r="P1305" s="215" t="str">
        <f t="shared" si="65"/>
        <v>-</v>
      </c>
      <c r="Q1305" s="215" cm="1">
        <f t="array" ref="Q1305">IF(P1305="-",0,P1305/(1+'General inputs'!$H$32)^IFERROR(INDEX('MP Calculations'!$C$40:$C$130,MATCH(F1305,'MP Calculations'!$D$40:$D$130,0),0),-1))</f>
        <v>0</v>
      </c>
    </row>
    <row r="1306" spans="3:17" x14ac:dyDescent="0.2">
      <c r="C1306" s="159"/>
      <c r="D1306" s="165"/>
      <c r="E1306" s="161"/>
      <c r="F1306" s="172" t="str">
        <f t="shared" si="63"/>
        <v>-</v>
      </c>
      <c r="G1306" s="68"/>
      <c r="H1306" s="167"/>
      <c r="I1306" s="173"/>
      <c r="J1306" s="168" t="str">
        <f>IFERROR(MIN('MP Calculations'!$E$30/I1306,1),"-")</f>
        <v>-</v>
      </c>
      <c r="K1306" s="12"/>
      <c r="L1306" s="159"/>
      <c r="M1306" s="159"/>
      <c r="N1306" s="159"/>
      <c r="O1306" s="185" t="str">
        <f t="shared" si="64"/>
        <v>-</v>
      </c>
      <c r="P1306" s="215" t="str">
        <f t="shared" si="65"/>
        <v>-</v>
      </c>
      <c r="Q1306" s="215" cm="1">
        <f t="array" ref="Q1306">IF(P1306="-",0,P1306/(1+'General inputs'!$H$32)^IFERROR(INDEX('MP Calculations'!$C$40:$C$130,MATCH(F1306,'MP Calculations'!$D$40:$D$130,0),0),-1))</f>
        <v>0</v>
      </c>
    </row>
    <row r="1307" spans="3:17" x14ac:dyDescent="0.2">
      <c r="C1307" s="159"/>
      <c r="D1307" s="165"/>
      <c r="E1307" s="161"/>
      <c r="F1307" s="172" t="str">
        <f t="shared" si="63"/>
        <v>-</v>
      </c>
      <c r="G1307" s="68"/>
      <c r="H1307" s="167"/>
      <c r="I1307" s="173"/>
      <c r="J1307" s="168" t="str">
        <f>IFERROR(MIN('MP Calculations'!$E$30/I1307,1),"-")</f>
        <v>-</v>
      </c>
      <c r="K1307" s="12"/>
      <c r="L1307" s="159"/>
      <c r="M1307" s="159"/>
      <c r="N1307" s="159"/>
      <c r="O1307" s="185" t="str">
        <f t="shared" si="64"/>
        <v>-</v>
      </c>
      <c r="P1307" s="215" t="str">
        <f t="shared" si="65"/>
        <v>-</v>
      </c>
      <c r="Q1307" s="215" cm="1">
        <f t="array" ref="Q1307">IF(P1307="-",0,P1307/(1+'General inputs'!$H$32)^IFERROR(INDEX('MP Calculations'!$C$40:$C$130,MATCH(F1307,'MP Calculations'!$D$40:$D$130,0),0),-1))</f>
        <v>0</v>
      </c>
    </row>
    <row r="1308" spans="3:17" x14ac:dyDescent="0.2">
      <c r="C1308" s="159"/>
      <c r="D1308" s="165"/>
      <c r="E1308" s="161"/>
      <c r="F1308" s="172" t="str">
        <f t="shared" si="63"/>
        <v>-</v>
      </c>
      <c r="G1308" s="68"/>
      <c r="H1308" s="167"/>
      <c r="I1308" s="173"/>
      <c r="J1308" s="168" t="str">
        <f>IFERROR(MIN('MP Calculations'!$E$30/I1308,1),"-")</f>
        <v>-</v>
      </c>
      <c r="K1308" s="12"/>
      <c r="L1308" s="159"/>
      <c r="M1308" s="159"/>
      <c r="N1308" s="159"/>
      <c r="O1308" s="185" t="str">
        <f t="shared" si="64"/>
        <v>-</v>
      </c>
      <c r="P1308" s="215" t="str">
        <f t="shared" si="65"/>
        <v>-</v>
      </c>
      <c r="Q1308" s="215" cm="1">
        <f t="array" ref="Q1308">IF(P1308="-",0,P1308/(1+'General inputs'!$H$32)^IFERROR(INDEX('MP Calculations'!$C$40:$C$130,MATCH(F1308,'MP Calculations'!$D$40:$D$130,0),0),-1))</f>
        <v>0</v>
      </c>
    </row>
    <row r="1309" spans="3:17" x14ac:dyDescent="0.2">
      <c r="C1309" s="159"/>
      <c r="D1309" s="165"/>
      <c r="E1309" s="161"/>
      <c r="F1309" s="172" t="str">
        <f t="shared" si="63"/>
        <v>-</v>
      </c>
      <c r="G1309" s="68"/>
      <c r="H1309" s="167"/>
      <c r="I1309" s="173"/>
      <c r="J1309" s="168" t="str">
        <f>IFERROR(MIN('MP Calculations'!$E$30/I1309,1),"-")</f>
        <v>-</v>
      </c>
      <c r="K1309" s="12"/>
      <c r="L1309" s="159"/>
      <c r="M1309" s="159"/>
      <c r="N1309" s="159"/>
      <c r="O1309" s="185" t="str">
        <f t="shared" si="64"/>
        <v>-</v>
      </c>
      <c r="P1309" s="215" t="str">
        <f t="shared" si="65"/>
        <v>-</v>
      </c>
      <c r="Q1309" s="215" cm="1">
        <f t="array" ref="Q1309">IF(P1309="-",0,P1309/(1+'General inputs'!$H$32)^IFERROR(INDEX('MP Calculations'!$C$40:$C$130,MATCH(F1309,'MP Calculations'!$D$40:$D$130,0),0),-1))</f>
        <v>0</v>
      </c>
    </row>
    <row r="1310" spans="3:17" x14ac:dyDescent="0.2">
      <c r="C1310" s="159"/>
      <c r="D1310" s="165"/>
      <c r="E1310" s="161"/>
      <c r="F1310" s="172" t="str">
        <f t="shared" si="63"/>
        <v>-</v>
      </c>
      <c r="G1310" s="68"/>
      <c r="H1310" s="167"/>
      <c r="I1310" s="173"/>
      <c r="J1310" s="168" t="str">
        <f>IFERROR(MIN('MP Calculations'!$E$30/I1310,1),"-")</f>
        <v>-</v>
      </c>
      <c r="K1310" s="12"/>
      <c r="L1310" s="159"/>
      <c r="M1310" s="159"/>
      <c r="N1310" s="159"/>
      <c r="O1310" s="185" t="str">
        <f t="shared" si="64"/>
        <v>-</v>
      </c>
      <c r="P1310" s="215" t="str">
        <f t="shared" si="65"/>
        <v>-</v>
      </c>
      <c r="Q1310" s="215" cm="1">
        <f t="array" ref="Q1310">IF(P1310="-",0,P1310/(1+'General inputs'!$H$32)^IFERROR(INDEX('MP Calculations'!$C$40:$C$130,MATCH(F1310,'MP Calculations'!$D$40:$D$130,0),0),-1))</f>
        <v>0</v>
      </c>
    </row>
    <row r="1311" spans="3:17" x14ac:dyDescent="0.2">
      <c r="C1311" s="159"/>
      <c r="D1311" s="165"/>
      <c r="E1311" s="161"/>
      <c r="F1311" s="172" t="str">
        <f t="shared" si="63"/>
        <v>-</v>
      </c>
      <c r="G1311" s="68"/>
      <c r="H1311" s="167"/>
      <c r="I1311" s="173"/>
      <c r="J1311" s="168" t="str">
        <f>IFERROR(MIN('MP Calculations'!$E$30/I1311,1),"-")</f>
        <v>-</v>
      </c>
      <c r="K1311" s="12"/>
      <c r="L1311" s="159"/>
      <c r="M1311" s="159"/>
      <c r="N1311" s="159"/>
      <c r="O1311" s="185" t="str">
        <f t="shared" si="64"/>
        <v>-</v>
      </c>
      <c r="P1311" s="215" t="str">
        <f t="shared" si="65"/>
        <v>-</v>
      </c>
      <c r="Q1311" s="215" cm="1">
        <f t="array" ref="Q1311">IF(P1311="-",0,P1311/(1+'General inputs'!$H$32)^IFERROR(INDEX('MP Calculations'!$C$40:$C$130,MATCH(F1311,'MP Calculations'!$D$40:$D$130,0),0),-1))</f>
        <v>0</v>
      </c>
    </row>
    <row r="1312" spans="3:17" x14ac:dyDescent="0.2">
      <c r="C1312" s="159"/>
      <c r="D1312" s="165"/>
      <c r="E1312" s="161"/>
      <c r="F1312" s="172" t="str">
        <f t="shared" si="63"/>
        <v>-</v>
      </c>
      <c r="G1312" s="68"/>
      <c r="H1312" s="167"/>
      <c r="I1312" s="173"/>
      <c r="J1312" s="168" t="str">
        <f>IFERROR(MIN('MP Calculations'!$E$30/I1312,1),"-")</f>
        <v>-</v>
      </c>
      <c r="K1312" s="12"/>
      <c r="L1312" s="159"/>
      <c r="M1312" s="159"/>
      <c r="N1312" s="159"/>
      <c r="O1312" s="185" t="str">
        <f t="shared" si="64"/>
        <v>-</v>
      </c>
      <c r="P1312" s="215" t="str">
        <f t="shared" si="65"/>
        <v>-</v>
      </c>
      <c r="Q1312" s="215" cm="1">
        <f t="array" ref="Q1312">IF(P1312="-",0,P1312/(1+'General inputs'!$H$32)^IFERROR(INDEX('MP Calculations'!$C$40:$C$130,MATCH(F1312,'MP Calculations'!$D$40:$D$130,0),0),-1))</f>
        <v>0</v>
      </c>
    </row>
    <row r="1313" spans="3:17" x14ac:dyDescent="0.2">
      <c r="C1313" s="159"/>
      <c r="D1313" s="165"/>
      <c r="E1313" s="161"/>
      <c r="F1313" s="172" t="str">
        <f t="shared" si="63"/>
        <v>-</v>
      </c>
      <c r="G1313" s="68"/>
      <c r="H1313" s="167"/>
      <c r="I1313" s="173"/>
      <c r="J1313" s="168" t="str">
        <f>IFERROR(MIN('MP Calculations'!$E$30/I1313,1),"-")</f>
        <v>-</v>
      </c>
      <c r="K1313" s="12"/>
      <c r="L1313" s="159"/>
      <c r="M1313" s="159"/>
      <c r="N1313" s="159"/>
      <c r="O1313" s="185" t="str">
        <f t="shared" si="64"/>
        <v>-</v>
      </c>
      <c r="P1313" s="215" t="str">
        <f t="shared" si="65"/>
        <v>-</v>
      </c>
      <c r="Q1313" s="215" cm="1">
        <f t="array" ref="Q1313">IF(P1313="-",0,P1313/(1+'General inputs'!$H$32)^IFERROR(INDEX('MP Calculations'!$C$40:$C$130,MATCH(F1313,'MP Calculations'!$D$40:$D$130,0),0),-1))</f>
        <v>0</v>
      </c>
    </row>
    <row r="1314" spans="3:17" x14ac:dyDescent="0.2">
      <c r="C1314" s="159"/>
      <c r="D1314" s="165"/>
      <c r="E1314" s="161"/>
      <c r="F1314" s="172" t="str">
        <f t="shared" si="63"/>
        <v>-</v>
      </c>
      <c r="G1314" s="68"/>
      <c r="H1314" s="167"/>
      <c r="I1314" s="173"/>
      <c r="J1314" s="168" t="str">
        <f>IFERROR(MIN('MP Calculations'!$E$30/I1314,1),"-")</f>
        <v>-</v>
      </c>
      <c r="K1314" s="12"/>
      <c r="L1314" s="159"/>
      <c r="M1314" s="159"/>
      <c r="N1314" s="159"/>
      <c r="O1314" s="185" t="str">
        <f t="shared" si="64"/>
        <v>-</v>
      </c>
      <c r="P1314" s="215" t="str">
        <f t="shared" si="65"/>
        <v>-</v>
      </c>
      <c r="Q1314" s="215" cm="1">
        <f t="array" ref="Q1314">IF(P1314="-",0,P1314/(1+'General inputs'!$H$32)^IFERROR(INDEX('MP Calculations'!$C$40:$C$130,MATCH(F1314,'MP Calculations'!$D$40:$D$130,0),0),-1))</f>
        <v>0</v>
      </c>
    </row>
    <row r="1315" spans="3:17" x14ac:dyDescent="0.2">
      <c r="C1315" s="159"/>
      <c r="D1315" s="165"/>
      <c r="E1315" s="161"/>
      <c r="F1315" s="172" t="str">
        <f t="shared" si="63"/>
        <v>-</v>
      </c>
      <c r="G1315" s="68"/>
      <c r="H1315" s="167"/>
      <c r="I1315" s="173"/>
      <c r="J1315" s="168" t="str">
        <f>IFERROR(MIN('MP Calculations'!$E$30/I1315,1),"-")</f>
        <v>-</v>
      </c>
      <c r="K1315" s="12"/>
      <c r="L1315" s="159"/>
      <c r="M1315" s="159"/>
      <c r="N1315" s="159"/>
      <c r="O1315" s="185" t="str">
        <f t="shared" si="64"/>
        <v>-</v>
      </c>
      <c r="P1315" s="215" t="str">
        <f t="shared" si="65"/>
        <v>-</v>
      </c>
      <c r="Q1315" s="215" cm="1">
        <f t="array" ref="Q1315">IF(P1315="-",0,P1315/(1+'General inputs'!$H$32)^IFERROR(INDEX('MP Calculations'!$C$40:$C$130,MATCH(F1315,'MP Calculations'!$D$40:$D$130,0),0),-1))</f>
        <v>0</v>
      </c>
    </row>
    <row r="1316" spans="3:17" x14ac:dyDescent="0.2">
      <c r="C1316" s="159"/>
      <c r="D1316" s="165"/>
      <c r="E1316" s="161"/>
      <c r="F1316" s="172" t="str">
        <f t="shared" si="63"/>
        <v>-</v>
      </c>
      <c r="G1316" s="68"/>
      <c r="H1316" s="167"/>
      <c r="I1316" s="173"/>
      <c r="J1316" s="168" t="str">
        <f>IFERROR(MIN('MP Calculations'!$E$30/I1316,1),"-")</f>
        <v>-</v>
      </c>
      <c r="K1316" s="12"/>
      <c r="L1316" s="159"/>
      <c r="M1316" s="159"/>
      <c r="N1316" s="159"/>
      <c r="O1316" s="185" t="str">
        <f t="shared" si="64"/>
        <v>-</v>
      </c>
      <c r="P1316" s="215" t="str">
        <f t="shared" si="65"/>
        <v>-</v>
      </c>
      <c r="Q1316" s="215" cm="1">
        <f t="array" ref="Q1316">IF(P1316="-",0,P1316/(1+'General inputs'!$H$32)^IFERROR(INDEX('MP Calculations'!$C$40:$C$130,MATCH(F1316,'MP Calculations'!$D$40:$D$130,0),0),-1))</f>
        <v>0</v>
      </c>
    </row>
    <row r="1317" spans="3:17" x14ac:dyDescent="0.2">
      <c r="C1317" s="159"/>
      <c r="D1317" s="165"/>
      <c r="E1317" s="161"/>
      <c r="F1317" s="172" t="str">
        <f t="shared" si="63"/>
        <v>-</v>
      </c>
      <c r="G1317" s="68"/>
      <c r="H1317" s="167"/>
      <c r="I1317" s="173"/>
      <c r="J1317" s="168" t="str">
        <f>IFERROR(MIN('MP Calculations'!$E$30/I1317,1),"-")</f>
        <v>-</v>
      </c>
      <c r="K1317" s="12"/>
      <c r="L1317" s="159"/>
      <c r="M1317" s="159"/>
      <c r="N1317" s="159"/>
      <c r="O1317" s="185" t="str">
        <f t="shared" si="64"/>
        <v>-</v>
      </c>
      <c r="P1317" s="215" t="str">
        <f t="shared" si="65"/>
        <v>-</v>
      </c>
      <c r="Q1317" s="215" cm="1">
        <f t="array" ref="Q1317">IF(P1317="-",0,P1317/(1+'General inputs'!$H$32)^IFERROR(INDEX('MP Calculations'!$C$40:$C$130,MATCH(F1317,'MP Calculations'!$D$40:$D$130,0),0),-1))</f>
        <v>0</v>
      </c>
    </row>
    <row r="1318" spans="3:17" x14ac:dyDescent="0.2">
      <c r="C1318" s="159"/>
      <c r="D1318" s="165"/>
      <c r="E1318" s="161"/>
      <c r="F1318" s="172" t="str">
        <f t="shared" si="63"/>
        <v>-</v>
      </c>
      <c r="G1318" s="68"/>
      <c r="H1318" s="167"/>
      <c r="I1318" s="173"/>
      <c r="J1318" s="168" t="str">
        <f>IFERROR(MIN('MP Calculations'!$E$30/I1318,1),"-")</f>
        <v>-</v>
      </c>
      <c r="K1318" s="12"/>
      <c r="L1318" s="159"/>
      <c r="M1318" s="159"/>
      <c r="N1318" s="159"/>
      <c r="O1318" s="185" t="str">
        <f t="shared" si="64"/>
        <v>-</v>
      </c>
      <c r="P1318" s="215" t="str">
        <f t="shared" si="65"/>
        <v>-</v>
      </c>
      <c r="Q1318" s="215" cm="1">
        <f t="array" ref="Q1318">IF(P1318="-",0,P1318/(1+'General inputs'!$H$32)^IFERROR(INDEX('MP Calculations'!$C$40:$C$130,MATCH(F1318,'MP Calculations'!$D$40:$D$130,0),0),-1))</f>
        <v>0</v>
      </c>
    </row>
    <row r="1319" spans="3:17" x14ac:dyDescent="0.2">
      <c r="C1319" s="159"/>
      <c r="D1319" s="165"/>
      <c r="E1319" s="161"/>
      <c r="F1319" s="172" t="str">
        <f t="shared" si="63"/>
        <v>-</v>
      </c>
      <c r="G1319" s="68"/>
      <c r="H1319" s="167"/>
      <c r="I1319" s="173"/>
      <c r="J1319" s="168" t="str">
        <f>IFERROR(MIN('MP Calculations'!$E$30/I1319,1),"-")</f>
        <v>-</v>
      </c>
      <c r="K1319" s="12"/>
      <c r="L1319" s="159"/>
      <c r="M1319" s="159"/>
      <c r="N1319" s="159"/>
      <c r="O1319" s="185" t="str">
        <f t="shared" si="64"/>
        <v>-</v>
      </c>
      <c r="P1319" s="215" t="str">
        <f t="shared" si="65"/>
        <v>-</v>
      </c>
      <c r="Q1319" s="215" cm="1">
        <f t="array" ref="Q1319">IF(P1319="-",0,P1319/(1+'General inputs'!$H$32)^IFERROR(INDEX('MP Calculations'!$C$40:$C$130,MATCH(F1319,'MP Calculations'!$D$40:$D$130,0),0),-1))</f>
        <v>0</v>
      </c>
    </row>
    <row r="1320" spans="3:17" x14ac:dyDescent="0.2">
      <c r="C1320" s="159"/>
      <c r="D1320" s="165"/>
      <c r="E1320" s="161"/>
      <c r="F1320" s="172" t="str">
        <f t="shared" si="63"/>
        <v>-</v>
      </c>
      <c r="G1320" s="68"/>
      <c r="H1320" s="167"/>
      <c r="I1320" s="173"/>
      <c r="J1320" s="168" t="str">
        <f>IFERROR(MIN('MP Calculations'!$E$30/I1320,1),"-")</f>
        <v>-</v>
      </c>
      <c r="K1320" s="12"/>
      <c r="L1320" s="159"/>
      <c r="M1320" s="159"/>
      <c r="N1320" s="159"/>
      <c r="O1320" s="185" t="str">
        <f t="shared" si="64"/>
        <v>-</v>
      </c>
      <c r="P1320" s="215" t="str">
        <f t="shared" si="65"/>
        <v>-</v>
      </c>
      <c r="Q1320" s="215" cm="1">
        <f t="array" ref="Q1320">IF(P1320="-",0,P1320/(1+'General inputs'!$H$32)^IFERROR(INDEX('MP Calculations'!$C$40:$C$130,MATCH(F1320,'MP Calculations'!$D$40:$D$130,0),0),-1))</f>
        <v>0</v>
      </c>
    </row>
    <row r="1321" spans="3:17" x14ac:dyDescent="0.2">
      <c r="C1321" s="159"/>
      <c r="D1321" s="165"/>
      <c r="E1321" s="161"/>
      <c r="F1321" s="172" t="str">
        <f t="shared" si="63"/>
        <v>-</v>
      </c>
      <c r="G1321" s="68"/>
      <c r="H1321" s="167"/>
      <c r="I1321" s="173"/>
      <c r="J1321" s="168" t="str">
        <f>IFERROR(MIN('MP Calculations'!$E$30/I1321,1),"-")</f>
        <v>-</v>
      </c>
      <c r="K1321" s="12"/>
      <c r="L1321" s="159"/>
      <c r="M1321" s="159"/>
      <c r="N1321" s="159"/>
      <c r="O1321" s="185" t="str">
        <f t="shared" si="64"/>
        <v>-</v>
      </c>
      <c r="P1321" s="215" t="str">
        <f t="shared" si="65"/>
        <v>-</v>
      </c>
      <c r="Q1321" s="215" cm="1">
        <f t="array" ref="Q1321">IF(P1321="-",0,P1321/(1+'General inputs'!$H$32)^IFERROR(INDEX('MP Calculations'!$C$40:$C$130,MATCH(F1321,'MP Calculations'!$D$40:$D$130,0),0),-1))</f>
        <v>0</v>
      </c>
    </row>
    <row r="1322" spans="3:17" x14ac:dyDescent="0.2">
      <c r="C1322" s="159"/>
      <c r="D1322" s="165"/>
      <c r="E1322" s="161"/>
      <c r="F1322" s="172" t="str">
        <f t="shared" si="63"/>
        <v>-</v>
      </c>
      <c r="G1322" s="68"/>
      <c r="H1322" s="167"/>
      <c r="I1322" s="173"/>
      <c r="J1322" s="168" t="str">
        <f>IFERROR(MIN('MP Calculations'!$E$30/I1322,1),"-")</f>
        <v>-</v>
      </c>
      <c r="K1322" s="12"/>
      <c r="L1322" s="159"/>
      <c r="M1322" s="159"/>
      <c r="N1322" s="159"/>
      <c r="O1322" s="185" t="str">
        <f t="shared" si="64"/>
        <v>-</v>
      </c>
      <c r="P1322" s="215" t="str">
        <f t="shared" si="65"/>
        <v>-</v>
      </c>
      <c r="Q1322" s="215" cm="1">
        <f t="array" ref="Q1322">IF(P1322="-",0,P1322/(1+'General inputs'!$H$32)^IFERROR(INDEX('MP Calculations'!$C$40:$C$130,MATCH(F1322,'MP Calculations'!$D$40:$D$130,0),0),-1))</f>
        <v>0</v>
      </c>
    </row>
    <row r="1323" spans="3:17" x14ac:dyDescent="0.2">
      <c r="C1323" s="159"/>
      <c r="D1323" s="165"/>
      <c r="E1323" s="161"/>
      <c r="F1323" s="172" t="str">
        <f t="shared" si="63"/>
        <v>-</v>
      </c>
      <c r="G1323" s="68"/>
      <c r="H1323" s="167"/>
      <c r="I1323" s="173"/>
      <c r="J1323" s="168" t="str">
        <f>IFERROR(MIN('MP Calculations'!$E$30/I1323,1),"-")</f>
        <v>-</v>
      </c>
      <c r="K1323" s="12"/>
      <c r="L1323" s="159"/>
      <c r="M1323" s="159"/>
      <c r="N1323" s="159"/>
      <c r="O1323" s="185" t="str">
        <f t="shared" si="64"/>
        <v>-</v>
      </c>
      <c r="P1323" s="215" t="str">
        <f t="shared" si="65"/>
        <v>-</v>
      </c>
      <c r="Q1323" s="215" cm="1">
        <f t="array" ref="Q1323">IF(P1323="-",0,P1323/(1+'General inputs'!$H$32)^IFERROR(INDEX('MP Calculations'!$C$40:$C$130,MATCH(F1323,'MP Calculations'!$D$40:$D$130,0),0),-1))</f>
        <v>0</v>
      </c>
    </row>
    <row r="1324" spans="3:17" x14ac:dyDescent="0.2">
      <c r="C1324" s="159"/>
      <c r="D1324" s="165"/>
      <c r="E1324" s="161"/>
      <c r="F1324" s="172" t="str">
        <f t="shared" si="63"/>
        <v>-</v>
      </c>
      <c r="G1324" s="68"/>
      <c r="H1324" s="167"/>
      <c r="I1324" s="173"/>
      <c r="J1324" s="168" t="str">
        <f>IFERROR(MIN('MP Calculations'!$E$30/I1324,1),"-")</f>
        <v>-</v>
      </c>
      <c r="K1324" s="12"/>
      <c r="L1324" s="159"/>
      <c r="M1324" s="159"/>
      <c r="N1324" s="159"/>
      <c r="O1324" s="185" t="str">
        <f t="shared" si="64"/>
        <v>-</v>
      </c>
      <c r="P1324" s="215" t="str">
        <f t="shared" si="65"/>
        <v>-</v>
      </c>
      <c r="Q1324" s="215" cm="1">
        <f t="array" ref="Q1324">IF(P1324="-",0,P1324/(1+'General inputs'!$H$32)^IFERROR(INDEX('MP Calculations'!$C$40:$C$130,MATCH(F1324,'MP Calculations'!$D$40:$D$130,0),0),-1))</f>
        <v>0</v>
      </c>
    </row>
    <row r="1325" spans="3:17" x14ac:dyDescent="0.2">
      <c r="C1325" s="159"/>
      <c r="D1325" s="165"/>
      <c r="E1325" s="161"/>
      <c r="F1325" s="172" t="str">
        <f t="shared" si="63"/>
        <v>-</v>
      </c>
      <c r="G1325" s="68"/>
      <c r="H1325" s="167"/>
      <c r="I1325" s="173"/>
      <c r="J1325" s="168" t="str">
        <f>IFERROR(MIN('MP Calculations'!$E$30/I1325,1),"-")</f>
        <v>-</v>
      </c>
      <c r="K1325" s="12"/>
      <c r="L1325" s="159"/>
      <c r="M1325" s="159"/>
      <c r="N1325" s="159"/>
      <c r="O1325" s="185" t="str">
        <f t="shared" si="64"/>
        <v>-</v>
      </c>
      <c r="P1325" s="215" t="str">
        <f t="shared" si="65"/>
        <v>-</v>
      </c>
      <c r="Q1325" s="215" cm="1">
        <f t="array" ref="Q1325">IF(P1325="-",0,P1325/(1+'General inputs'!$H$32)^IFERROR(INDEX('MP Calculations'!$C$40:$C$130,MATCH(F1325,'MP Calculations'!$D$40:$D$130,0),0),-1))</f>
        <v>0</v>
      </c>
    </row>
    <row r="1326" spans="3:17" x14ac:dyDescent="0.2">
      <c r="C1326" s="159"/>
      <c r="D1326" s="165"/>
      <c r="E1326" s="161"/>
      <c r="F1326" s="172" t="str">
        <f t="shared" si="63"/>
        <v>-</v>
      </c>
      <c r="G1326" s="68"/>
      <c r="H1326" s="167"/>
      <c r="I1326" s="173"/>
      <c r="J1326" s="168" t="str">
        <f>IFERROR(MIN('MP Calculations'!$E$30/I1326,1),"-")</f>
        <v>-</v>
      </c>
      <c r="K1326" s="12"/>
      <c r="L1326" s="159"/>
      <c r="M1326" s="159"/>
      <c r="N1326" s="159"/>
      <c r="O1326" s="185" t="str">
        <f t="shared" si="64"/>
        <v>-</v>
      </c>
      <c r="P1326" s="215" t="str">
        <f t="shared" si="65"/>
        <v>-</v>
      </c>
      <c r="Q1326" s="215" cm="1">
        <f t="array" ref="Q1326">IF(P1326="-",0,P1326/(1+'General inputs'!$H$32)^IFERROR(INDEX('MP Calculations'!$C$40:$C$130,MATCH(F1326,'MP Calculations'!$D$40:$D$130,0),0),-1))</f>
        <v>0</v>
      </c>
    </row>
    <row r="1327" spans="3:17" x14ac:dyDescent="0.2">
      <c r="C1327" s="159"/>
      <c r="D1327" s="165"/>
      <c r="E1327" s="161"/>
      <c r="F1327" s="172" t="str">
        <f t="shared" si="63"/>
        <v>-</v>
      </c>
      <c r="G1327" s="68"/>
      <c r="H1327" s="167"/>
      <c r="I1327" s="173"/>
      <c r="J1327" s="168" t="str">
        <f>IFERROR(MIN('MP Calculations'!$E$30/I1327,1),"-")</f>
        <v>-</v>
      </c>
      <c r="K1327" s="12"/>
      <c r="L1327" s="159"/>
      <c r="M1327" s="159"/>
      <c r="N1327" s="159"/>
      <c r="O1327" s="185" t="str">
        <f t="shared" si="64"/>
        <v>-</v>
      </c>
      <c r="P1327" s="215" t="str">
        <f t="shared" si="65"/>
        <v>-</v>
      </c>
      <c r="Q1327" s="215" cm="1">
        <f t="array" ref="Q1327">IF(P1327="-",0,P1327/(1+'General inputs'!$H$32)^IFERROR(INDEX('MP Calculations'!$C$40:$C$130,MATCH(F1327,'MP Calculations'!$D$40:$D$130,0),0),-1))</f>
        <v>0</v>
      </c>
    </row>
    <row r="1328" spans="3:17" x14ac:dyDescent="0.2">
      <c r="C1328" s="159"/>
      <c r="D1328" s="165"/>
      <c r="E1328" s="161"/>
      <c r="F1328" s="172" t="str">
        <f t="shared" si="63"/>
        <v>-</v>
      </c>
      <c r="G1328" s="68"/>
      <c r="H1328" s="167"/>
      <c r="I1328" s="173"/>
      <c r="J1328" s="168" t="str">
        <f>IFERROR(MIN('MP Calculations'!$E$30/I1328,1),"-")</f>
        <v>-</v>
      </c>
      <c r="K1328" s="12"/>
      <c r="L1328" s="159"/>
      <c r="M1328" s="159"/>
      <c r="N1328" s="159"/>
      <c r="O1328" s="185" t="str">
        <f t="shared" si="64"/>
        <v>-</v>
      </c>
      <c r="P1328" s="215" t="str">
        <f t="shared" si="65"/>
        <v>-</v>
      </c>
      <c r="Q1328" s="215" cm="1">
        <f t="array" ref="Q1328">IF(P1328="-",0,P1328/(1+'General inputs'!$H$32)^IFERROR(INDEX('MP Calculations'!$C$40:$C$130,MATCH(F1328,'MP Calculations'!$D$40:$D$130,0),0),-1))</f>
        <v>0</v>
      </c>
    </row>
    <row r="1329" spans="3:17" x14ac:dyDescent="0.2">
      <c r="C1329" s="159"/>
      <c r="D1329" s="165"/>
      <c r="E1329" s="161"/>
      <c r="F1329" s="172" t="str">
        <f t="shared" si="63"/>
        <v>-</v>
      </c>
      <c r="G1329" s="68"/>
      <c r="H1329" s="167"/>
      <c r="I1329" s="173"/>
      <c r="J1329" s="168" t="str">
        <f>IFERROR(MIN('MP Calculations'!$E$30/I1329,1),"-")</f>
        <v>-</v>
      </c>
      <c r="K1329" s="12"/>
      <c r="L1329" s="159"/>
      <c r="M1329" s="159"/>
      <c r="N1329" s="159"/>
      <c r="O1329" s="185" t="str">
        <f t="shared" si="64"/>
        <v>-</v>
      </c>
      <c r="P1329" s="215" t="str">
        <f t="shared" si="65"/>
        <v>-</v>
      </c>
      <c r="Q1329" s="215" cm="1">
        <f t="array" ref="Q1329">IF(P1329="-",0,P1329/(1+'General inputs'!$H$32)^IFERROR(INDEX('MP Calculations'!$C$40:$C$130,MATCH(F1329,'MP Calculations'!$D$40:$D$130,0),0),-1))</f>
        <v>0</v>
      </c>
    </row>
    <row r="1330" spans="3:17" x14ac:dyDescent="0.2">
      <c r="C1330" s="159"/>
      <c r="D1330" s="165"/>
      <c r="E1330" s="161"/>
      <c r="F1330" s="172" t="str">
        <f t="shared" si="63"/>
        <v>-</v>
      </c>
      <c r="G1330" s="68"/>
      <c r="H1330" s="167"/>
      <c r="I1330" s="173"/>
      <c r="J1330" s="168" t="str">
        <f>IFERROR(MIN('MP Calculations'!$E$30/I1330,1),"-")</f>
        <v>-</v>
      </c>
      <c r="K1330" s="12"/>
      <c r="L1330" s="159"/>
      <c r="M1330" s="159"/>
      <c r="N1330" s="159"/>
      <c r="O1330" s="185" t="str">
        <f t="shared" si="64"/>
        <v>-</v>
      </c>
      <c r="P1330" s="215" t="str">
        <f t="shared" si="65"/>
        <v>-</v>
      </c>
      <c r="Q1330" s="215" cm="1">
        <f t="array" ref="Q1330">IF(P1330="-",0,P1330/(1+'General inputs'!$H$32)^IFERROR(INDEX('MP Calculations'!$C$40:$C$130,MATCH(F1330,'MP Calculations'!$D$40:$D$130,0),0),-1))</f>
        <v>0</v>
      </c>
    </row>
    <row r="1331" spans="3:17" x14ac:dyDescent="0.2">
      <c r="C1331" s="159"/>
      <c r="D1331" s="165"/>
      <c r="E1331" s="161"/>
      <c r="F1331" s="172" t="str">
        <f t="shared" si="63"/>
        <v>-</v>
      </c>
      <c r="G1331" s="68"/>
      <c r="H1331" s="167"/>
      <c r="I1331" s="173"/>
      <c r="J1331" s="168" t="str">
        <f>IFERROR(MIN('MP Calculations'!$E$30/I1331,1),"-")</f>
        <v>-</v>
      </c>
      <c r="K1331" s="12"/>
      <c r="L1331" s="159"/>
      <c r="M1331" s="159"/>
      <c r="N1331" s="159"/>
      <c r="O1331" s="185" t="str">
        <f t="shared" si="64"/>
        <v>-</v>
      </c>
      <c r="P1331" s="215" t="str">
        <f t="shared" si="65"/>
        <v>-</v>
      </c>
      <c r="Q1331" s="215" cm="1">
        <f t="array" ref="Q1331">IF(P1331="-",0,P1331/(1+'General inputs'!$H$32)^IFERROR(INDEX('MP Calculations'!$C$40:$C$130,MATCH(F1331,'MP Calculations'!$D$40:$D$130,0),0),-1))</f>
        <v>0</v>
      </c>
    </row>
    <row r="1332" spans="3:17" x14ac:dyDescent="0.2">
      <c r="C1332" s="159"/>
      <c r="D1332" s="165"/>
      <c r="E1332" s="161"/>
      <c r="F1332" s="172" t="str">
        <f t="shared" si="63"/>
        <v>-</v>
      </c>
      <c r="G1332" s="68"/>
      <c r="H1332" s="167"/>
      <c r="I1332" s="173"/>
      <c r="J1332" s="168" t="str">
        <f>IFERROR(MIN('MP Calculations'!$E$30/I1332,1),"-")</f>
        <v>-</v>
      </c>
      <c r="K1332" s="12"/>
      <c r="L1332" s="159"/>
      <c r="M1332" s="159"/>
      <c r="N1332" s="159"/>
      <c r="O1332" s="185" t="str">
        <f t="shared" si="64"/>
        <v>-</v>
      </c>
      <c r="P1332" s="215" t="str">
        <f t="shared" si="65"/>
        <v>-</v>
      </c>
      <c r="Q1332" s="215" cm="1">
        <f t="array" ref="Q1332">IF(P1332="-",0,P1332/(1+'General inputs'!$H$32)^IFERROR(INDEX('MP Calculations'!$C$40:$C$130,MATCH(F1332,'MP Calculations'!$D$40:$D$130,0),0),-1))</f>
        <v>0</v>
      </c>
    </row>
    <row r="1333" spans="3:17" x14ac:dyDescent="0.2">
      <c r="C1333" s="159"/>
      <c r="D1333" s="165"/>
      <c r="E1333" s="161"/>
      <c r="F1333" s="172" t="str">
        <f t="shared" si="63"/>
        <v>-</v>
      </c>
      <c r="G1333" s="68"/>
      <c r="H1333" s="167"/>
      <c r="I1333" s="173"/>
      <c r="J1333" s="168" t="str">
        <f>IFERROR(MIN('MP Calculations'!$E$30/I1333,1),"-")</f>
        <v>-</v>
      </c>
      <c r="K1333" s="12"/>
      <c r="L1333" s="159"/>
      <c r="M1333" s="159"/>
      <c r="N1333" s="159"/>
      <c r="O1333" s="185" t="str">
        <f t="shared" si="64"/>
        <v>-</v>
      </c>
      <c r="P1333" s="215" t="str">
        <f t="shared" si="65"/>
        <v>-</v>
      </c>
      <c r="Q1333" s="215" cm="1">
        <f t="array" ref="Q1333">IF(P1333="-",0,P1333/(1+'General inputs'!$H$32)^IFERROR(INDEX('MP Calculations'!$C$40:$C$130,MATCH(F1333,'MP Calculations'!$D$40:$D$130,0),0),-1))</f>
        <v>0</v>
      </c>
    </row>
    <row r="1334" spans="3:17" x14ac:dyDescent="0.2">
      <c r="C1334" s="159"/>
      <c r="D1334" s="165"/>
      <c r="E1334" s="161"/>
      <c r="F1334" s="172" t="str">
        <f t="shared" si="63"/>
        <v>-</v>
      </c>
      <c r="G1334" s="68"/>
      <c r="H1334" s="167"/>
      <c r="I1334" s="173"/>
      <c r="J1334" s="168" t="str">
        <f>IFERROR(MIN('MP Calculations'!$E$30/I1334,1),"-")</f>
        <v>-</v>
      </c>
      <c r="K1334" s="12"/>
      <c r="L1334" s="159"/>
      <c r="M1334" s="159"/>
      <c r="N1334" s="159"/>
      <c r="O1334" s="185" t="str">
        <f t="shared" si="64"/>
        <v>-</v>
      </c>
      <c r="P1334" s="215" t="str">
        <f t="shared" si="65"/>
        <v>-</v>
      </c>
      <c r="Q1334" s="215" cm="1">
        <f t="array" ref="Q1334">IF(P1334="-",0,P1334/(1+'General inputs'!$H$32)^IFERROR(INDEX('MP Calculations'!$C$40:$C$130,MATCH(F1334,'MP Calculations'!$D$40:$D$130,0),0),-1))</f>
        <v>0</v>
      </c>
    </row>
    <row r="1335" spans="3:17" x14ac:dyDescent="0.2">
      <c r="C1335" s="159"/>
      <c r="D1335" s="165"/>
      <c r="E1335" s="161"/>
      <c r="F1335" s="172" t="str">
        <f t="shared" si="63"/>
        <v>-</v>
      </c>
      <c r="G1335" s="68"/>
      <c r="H1335" s="167"/>
      <c r="I1335" s="173"/>
      <c r="J1335" s="168" t="str">
        <f>IFERROR(MIN('MP Calculations'!$E$30/I1335,1),"-")</f>
        <v>-</v>
      </c>
      <c r="K1335" s="12"/>
      <c r="L1335" s="159"/>
      <c r="M1335" s="159"/>
      <c r="N1335" s="159"/>
      <c r="O1335" s="185" t="str">
        <f t="shared" si="64"/>
        <v>-</v>
      </c>
      <c r="P1335" s="215" t="str">
        <f t="shared" si="65"/>
        <v>-</v>
      </c>
      <c r="Q1335" s="215" cm="1">
        <f t="array" ref="Q1335">IF(P1335="-",0,P1335/(1+'General inputs'!$H$32)^IFERROR(INDEX('MP Calculations'!$C$40:$C$130,MATCH(F1335,'MP Calculations'!$D$40:$D$130,0),0),-1))</f>
        <v>0</v>
      </c>
    </row>
    <row r="1336" spans="3:17" x14ac:dyDescent="0.2">
      <c r="C1336" s="159"/>
      <c r="D1336" s="165"/>
      <c r="E1336" s="161"/>
      <c r="F1336" s="172" t="str">
        <f t="shared" si="63"/>
        <v>-</v>
      </c>
      <c r="G1336" s="68"/>
      <c r="H1336" s="167"/>
      <c r="I1336" s="173"/>
      <c r="J1336" s="168" t="str">
        <f>IFERROR(MIN('MP Calculations'!$E$30/I1336,1),"-")</f>
        <v>-</v>
      </c>
      <c r="K1336" s="12"/>
      <c r="L1336" s="159"/>
      <c r="M1336" s="159"/>
      <c r="N1336" s="159"/>
      <c r="O1336" s="185" t="str">
        <f t="shared" si="64"/>
        <v>-</v>
      </c>
      <c r="P1336" s="215" t="str">
        <f t="shared" si="65"/>
        <v>-</v>
      </c>
      <c r="Q1336" s="215" cm="1">
        <f t="array" ref="Q1336">IF(P1336="-",0,P1336/(1+'General inputs'!$H$32)^IFERROR(INDEX('MP Calculations'!$C$40:$C$130,MATCH(F1336,'MP Calculations'!$D$40:$D$130,0),0),-1))</f>
        <v>0</v>
      </c>
    </row>
    <row r="1337" spans="3:17" x14ac:dyDescent="0.2">
      <c r="C1337" s="159"/>
      <c r="D1337" s="165"/>
      <c r="E1337" s="161"/>
      <c r="F1337" s="172" t="str">
        <f t="shared" si="63"/>
        <v>-</v>
      </c>
      <c r="G1337" s="68"/>
      <c r="H1337" s="167"/>
      <c r="I1337" s="173"/>
      <c r="J1337" s="168" t="str">
        <f>IFERROR(MIN('MP Calculations'!$E$30/I1337,1),"-")</f>
        <v>-</v>
      </c>
      <c r="K1337" s="12"/>
      <c r="L1337" s="159"/>
      <c r="M1337" s="159"/>
      <c r="N1337" s="159"/>
      <c r="O1337" s="185" t="str">
        <f t="shared" si="64"/>
        <v>-</v>
      </c>
      <c r="P1337" s="215" t="str">
        <f t="shared" si="65"/>
        <v>-</v>
      </c>
      <c r="Q1337" s="215" cm="1">
        <f t="array" ref="Q1337">IF(P1337="-",0,P1337/(1+'General inputs'!$H$32)^IFERROR(INDEX('MP Calculations'!$C$40:$C$130,MATCH(F1337,'MP Calculations'!$D$40:$D$130,0),0),-1))</f>
        <v>0</v>
      </c>
    </row>
    <row r="1338" spans="3:17" x14ac:dyDescent="0.2">
      <c r="C1338" s="159"/>
      <c r="D1338" s="165"/>
      <c r="E1338" s="161"/>
      <c r="F1338" s="172" t="str">
        <f t="shared" si="63"/>
        <v>-</v>
      </c>
      <c r="G1338" s="68"/>
      <c r="H1338" s="167"/>
      <c r="I1338" s="173"/>
      <c r="J1338" s="168" t="str">
        <f>IFERROR(MIN('MP Calculations'!$E$30/I1338,1),"-")</f>
        <v>-</v>
      </c>
      <c r="K1338" s="12"/>
      <c r="L1338" s="159"/>
      <c r="M1338" s="159"/>
      <c r="N1338" s="159"/>
      <c r="O1338" s="185" t="str">
        <f t="shared" si="64"/>
        <v>-</v>
      </c>
      <c r="P1338" s="215" t="str">
        <f t="shared" si="65"/>
        <v>-</v>
      </c>
      <c r="Q1338" s="215" cm="1">
        <f t="array" ref="Q1338">IF(P1338="-",0,P1338/(1+'General inputs'!$H$32)^IFERROR(INDEX('MP Calculations'!$C$40:$C$130,MATCH(F1338,'MP Calculations'!$D$40:$D$130,0),0),-1))</f>
        <v>0</v>
      </c>
    </row>
    <row r="1339" spans="3:17" x14ac:dyDescent="0.2">
      <c r="C1339" s="159"/>
      <c r="D1339" s="165"/>
      <c r="E1339" s="161"/>
      <c r="F1339" s="172" t="str">
        <f t="shared" si="63"/>
        <v>-</v>
      </c>
      <c r="G1339" s="68"/>
      <c r="H1339" s="167"/>
      <c r="I1339" s="173"/>
      <c r="J1339" s="168" t="str">
        <f>IFERROR(MIN('MP Calculations'!$E$30/I1339,1),"-")</f>
        <v>-</v>
      </c>
      <c r="K1339" s="12"/>
      <c r="L1339" s="159"/>
      <c r="M1339" s="159"/>
      <c r="N1339" s="159"/>
      <c r="O1339" s="185" t="str">
        <f t="shared" si="64"/>
        <v>-</v>
      </c>
      <c r="P1339" s="215" t="str">
        <f t="shared" si="65"/>
        <v>-</v>
      </c>
      <c r="Q1339" s="215" cm="1">
        <f t="array" ref="Q1339">IF(P1339="-",0,P1339/(1+'General inputs'!$H$32)^IFERROR(INDEX('MP Calculations'!$C$40:$C$130,MATCH(F1339,'MP Calculations'!$D$40:$D$130,0),0),-1))</f>
        <v>0</v>
      </c>
    </row>
    <row r="1340" spans="3:17" x14ac:dyDescent="0.2">
      <c r="C1340" s="159"/>
      <c r="D1340" s="165"/>
      <c r="E1340" s="161"/>
      <c r="F1340" s="172" t="str">
        <f t="shared" si="63"/>
        <v>-</v>
      </c>
      <c r="G1340" s="68"/>
      <c r="H1340" s="167"/>
      <c r="I1340" s="173"/>
      <c r="J1340" s="168" t="str">
        <f>IFERROR(MIN('MP Calculations'!$E$30/I1340,1),"-")</f>
        <v>-</v>
      </c>
      <c r="K1340" s="12"/>
      <c r="L1340" s="159"/>
      <c r="M1340" s="159"/>
      <c r="N1340" s="159"/>
      <c r="O1340" s="185" t="str">
        <f t="shared" si="64"/>
        <v>-</v>
      </c>
      <c r="P1340" s="215" t="str">
        <f t="shared" si="65"/>
        <v>-</v>
      </c>
      <c r="Q1340" s="215" cm="1">
        <f t="array" ref="Q1340">IF(P1340="-",0,P1340/(1+'General inputs'!$H$32)^IFERROR(INDEX('MP Calculations'!$C$40:$C$130,MATCH(F1340,'MP Calculations'!$D$40:$D$130,0),0),-1))</f>
        <v>0</v>
      </c>
    </row>
    <row r="1341" spans="3:17" x14ac:dyDescent="0.2">
      <c r="C1341" s="159"/>
      <c r="D1341" s="165"/>
      <c r="E1341" s="161"/>
      <c r="F1341" s="172" t="str">
        <f t="shared" si="63"/>
        <v>-</v>
      </c>
      <c r="G1341" s="68"/>
      <c r="H1341" s="167"/>
      <c r="I1341" s="173"/>
      <c r="J1341" s="168" t="str">
        <f>IFERROR(MIN('MP Calculations'!$E$30/I1341,1),"-")</f>
        <v>-</v>
      </c>
      <c r="K1341" s="12"/>
      <c r="L1341" s="159"/>
      <c r="M1341" s="159"/>
      <c r="N1341" s="159"/>
      <c r="O1341" s="185" t="str">
        <f t="shared" si="64"/>
        <v>-</v>
      </c>
      <c r="P1341" s="215" t="str">
        <f t="shared" si="65"/>
        <v>-</v>
      </c>
      <c r="Q1341" s="215" cm="1">
        <f t="array" ref="Q1341">IF(P1341="-",0,P1341/(1+'General inputs'!$H$32)^IFERROR(INDEX('MP Calculations'!$C$40:$C$130,MATCH(F1341,'MP Calculations'!$D$40:$D$130,0),0),-1))</f>
        <v>0</v>
      </c>
    </row>
    <row r="1342" spans="3:17" x14ac:dyDescent="0.2">
      <c r="C1342" s="159"/>
      <c r="D1342" s="165"/>
      <c r="E1342" s="161"/>
      <c r="F1342" s="172" t="str">
        <f t="shared" si="63"/>
        <v>-</v>
      </c>
      <c r="G1342" s="68"/>
      <c r="H1342" s="167"/>
      <c r="I1342" s="173"/>
      <c r="J1342" s="168" t="str">
        <f>IFERROR(MIN('MP Calculations'!$E$30/I1342,1),"-")</f>
        <v>-</v>
      </c>
      <c r="K1342" s="12"/>
      <c r="L1342" s="159"/>
      <c r="M1342" s="159"/>
      <c r="N1342" s="159"/>
      <c r="O1342" s="185" t="str">
        <f t="shared" si="64"/>
        <v>-</v>
      </c>
      <c r="P1342" s="215" t="str">
        <f t="shared" si="65"/>
        <v>-</v>
      </c>
      <c r="Q1342" s="215" cm="1">
        <f t="array" ref="Q1342">IF(P1342="-",0,P1342/(1+'General inputs'!$H$32)^IFERROR(INDEX('MP Calculations'!$C$40:$C$130,MATCH(F1342,'MP Calculations'!$D$40:$D$130,0),0),-1))</f>
        <v>0</v>
      </c>
    </row>
    <row r="1343" spans="3:17" x14ac:dyDescent="0.2">
      <c r="C1343" s="159"/>
      <c r="D1343" s="165"/>
      <c r="E1343" s="161"/>
      <c r="F1343" s="172" t="str">
        <f t="shared" si="63"/>
        <v>-</v>
      </c>
      <c r="G1343" s="68"/>
      <c r="H1343" s="167"/>
      <c r="I1343" s="173"/>
      <c r="J1343" s="168" t="str">
        <f>IFERROR(MIN('MP Calculations'!$E$30/I1343,1),"-")</f>
        <v>-</v>
      </c>
      <c r="K1343" s="12"/>
      <c r="L1343" s="159"/>
      <c r="M1343" s="159"/>
      <c r="N1343" s="159"/>
      <c r="O1343" s="185" t="str">
        <f t="shared" si="64"/>
        <v>-</v>
      </c>
      <c r="P1343" s="215" t="str">
        <f t="shared" si="65"/>
        <v>-</v>
      </c>
      <c r="Q1343" s="215" cm="1">
        <f t="array" ref="Q1343">IF(P1343="-",0,P1343/(1+'General inputs'!$H$32)^IFERROR(INDEX('MP Calculations'!$C$40:$C$130,MATCH(F1343,'MP Calculations'!$D$40:$D$130,0),0),-1))</f>
        <v>0</v>
      </c>
    </row>
    <row r="1344" spans="3:17" x14ac:dyDescent="0.2">
      <c r="C1344" s="159"/>
      <c r="D1344" s="165"/>
      <c r="E1344" s="161"/>
      <c r="F1344" s="172" t="str">
        <f t="shared" si="63"/>
        <v>-</v>
      </c>
      <c r="G1344" s="68"/>
      <c r="H1344" s="167"/>
      <c r="I1344" s="173"/>
      <c r="J1344" s="168" t="str">
        <f>IFERROR(MIN('MP Calculations'!$E$30/I1344,1),"-")</f>
        <v>-</v>
      </c>
      <c r="K1344" s="12"/>
      <c r="L1344" s="159"/>
      <c r="M1344" s="159"/>
      <c r="N1344" s="159"/>
      <c r="O1344" s="185" t="str">
        <f t="shared" si="64"/>
        <v>-</v>
      </c>
      <c r="P1344" s="215" t="str">
        <f t="shared" si="65"/>
        <v>-</v>
      </c>
      <c r="Q1344" s="215" cm="1">
        <f t="array" ref="Q1344">IF(P1344="-",0,P1344/(1+'General inputs'!$H$32)^IFERROR(INDEX('MP Calculations'!$C$40:$C$130,MATCH(F1344,'MP Calculations'!$D$40:$D$130,0),0),-1))</f>
        <v>0</v>
      </c>
    </row>
    <row r="1345" spans="3:17" x14ac:dyDescent="0.2">
      <c r="C1345" s="159"/>
      <c r="D1345" s="165"/>
      <c r="E1345" s="161"/>
      <c r="F1345" s="172" t="str">
        <f t="shared" si="63"/>
        <v>-</v>
      </c>
      <c r="G1345" s="68"/>
      <c r="H1345" s="167"/>
      <c r="I1345" s="173"/>
      <c r="J1345" s="168" t="str">
        <f>IFERROR(MIN('MP Calculations'!$E$30/I1345,1),"-")</f>
        <v>-</v>
      </c>
      <c r="K1345" s="12"/>
      <c r="L1345" s="159"/>
      <c r="M1345" s="159"/>
      <c r="N1345" s="159"/>
      <c r="O1345" s="185" t="str">
        <f t="shared" si="64"/>
        <v>-</v>
      </c>
      <c r="P1345" s="215" t="str">
        <f t="shared" si="65"/>
        <v>-</v>
      </c>
      <c r="Q1345" s="215" cm="1">
        <f t="array" ref="Q1345">IF(P1345="-",0,P1345/(1+'General inputs'!$H$32)^IFERROR(INDEX('MP Calculations'!$C$40:$C$130,MATCH(F1345,'MP Calculations'!$D$40:$D$130,0),0),-1))</f>
        <v>0</v>
      </c>
    </row>
    <row r="1346" spans="3:17" x14ac:dyDescent="0.2">
      <c r="C1346" s="159"/>
      <c r="D1346" s="165"/>
      <c r="E1346" s="161"/>
      <c r="F1346" s="172" t="str">
        <f t="shared" si="63"/>
        <v>-</v>
      </c>
      <c r="G1346" s="68"/>
      <c r="H1346" s="167"/>
      <c r="I1346" s="173"/>
      <c r="J1346" s="168" t="str">
        <f>IFERROR(MIN('MP Calculations'!$E$30/I1346,1),"-")</f>
        <v>-</v>
      </c>
      <c r="K1346" s="12"/>
      <c r="L1346" s="159"/>
      <c r="M1346" s="159"/>
      <c r="N1346" s="159"/>
      <c r="O1346" s="185" t="str">
        <f t="shared" si="64"/>
        <v>-</v>
      </c>
      <c r="P1346" s="215" t="str">
        <f t="shared" si="65"/>
        <v>-</v>
      </c>
      <c r="Q1346" s="215" cm="1">
        <f t="array" ref="Q1346">IF(P1346="-",0,P1346/(1+'General inputs'!$H$32)^IFERROR(INDEX('MP Calculations'!$C$40:$C$130,MATCH(F1346,'MP Calculations'!$D$40:$D$130,0),0),-1))</f>
        <v>0</v>
      </c>
    </row>
    <row r="1347" spans="3:17" x14ac:dyDescent="0.2">
      <c r="C1347" s="159"/>
      <c r="D1347" s="165"/>
      <c r="E1347" s="161"/>
      <c r="F1347" s="172" t="str">
        <f t="shared" si="63"/>
        <v>-</v>
      </c>
      <c r="G1347" s="68"/>
      <c r="H1347" s="167"/>
      <c r="I1347" s="173"/>
      <c r="J1347" s="168" t="str">
        <f>IFERROR(MIN('MP Calculations'!$E$30/I1347,1),"-")</f>
        <v>-</v>
      </c>
      <c r="K1347" s="12"/>
      <c r="L1347" s="159"/>
      <c r="M1347" s="159"/>
      <c r="N1347" s="159"/>
      <c r="O1347" s="185" t="str">
        <f t="shared" si="64"/>
        <v>-</v>
      </c>
      <c r="P1347" s="215" t="str">
        <f t="shared" si="65"/>
        <v>-</v>
      </c>
      <c r="Q1347" s="215" cm="1">
        <f t="array" ref="Q1347">IF(P1347="-",0,P1347/(1+'General inputs'!$H$32)^IFERROR(INDEX('MP Calculations'!$C$40:$C$130,MATCH(F1347,'MP Calculations'!$D$40:$D$130,0),0),-1))</f>
        <v>0</v>
      </c>
    </row>
    <row r="1348" spans="3:17" x14ac:dyDescent="0.2">
      <c r="C1348" s="159"/>
      <c r="D1348" s="165"/>
      <c r="E1348" s="161"/>
      <c r="F1348" s="172" t="str">
        <f t="shared" si="63"/>
        <v>-</v>
      </c>
      <c r="G1348" s="68"/>
      <c r="H1348" s="167"/>
      <c r="I1348" s="173"/>
      <c r="J1348" s="168" t="str">
        <f>IFERROR(MIN('MP Calculations'!$E$30/I1348,1),"-")</f>
        <v>-</v>
      </c>
      <c r="K1348" s="12"/>
      <c r="L1348" s="159"/>
      <c r="M1348" s="159"/>
      <c r="N1348" s="159"/>
      <c r="O1348" s="185" t="str">
        <f t="shared" si="64"/>
        <v>-</v>
      </c>
      <c r="P1348" s="215" t="str">
        <f t="shared" si="65"/>
        <v>-</v>
      </c>
      <c r="Q1348" s="215" cm="1">
        <f t="array" ref="Q1348">IF(P1348="-",0,P1348/(1+'General inputs'!$H$32)^IFERROR(INDEX('MP Calculations'!$C$40:$C$130,MATCH(F1348,'MP Calculations'!$D$40:$D$130,0),0),-1))</f>
        <v>0</v>
      </c>
    </row>
    <row r="1349" spans="3:17" x14ac:dyDescent="0.2">
      <c r="C1349" s="159"/>
      <c r="D1349" s="165"/>
      <c r="E1349" s="161"/>
      <c r="F1349" s="172" t="str">
        <f t="shared" si="63"/>
        <v>-</v>
      </c>
      <c r="G1349" s="68"/>
      <c r="H1349" s="167"/>
      <c r="I1349" s="173"/>
      <c r="J1349" s="168" t="str">
        <f>IFERROR(MIN('MP Calculations'!$E$30/I1349,1),"-")</f>
        <v>-</v>
      </c>
      <c r="K1349" s="12"/>
      <c r="L1349" s="159"/>
      <c r="M1349" s="159"/>
      <c r="N1349" s="159"/>
      <c r="O1349" s="185" t="str">
        <f t="shared" si="64"/>
        <v>-</v>
      </c>
      <c r="P1349" s="215" t="str">
        <f t="shared" si="65"/>
        <v>-</v>
      </c>
      <c r="Q1349" s="215" cm="1">
        <f t="array" ref="Q1349">IF(P1349="-",0,P1349/(1+'General inputs'!$H$32)^IFERROR(INDEX('MP Calculations'!$C$40:$C$130,MATCH(F1349,'MP Calculations'!$D$40:$D$130,0),0),-1))</f>
        <v>0</v>
      </c>
    </row>
    <row r="1350" spans="3:17" x14ac:dyDescent="0.2">
      <c r="C1350" s="159"/>
      <c r="D1350" s="165"/>
      <c r="E1350" s="161"/>
      <c r="F1350" s="172" t="str">
        <f t="shared" si="63"/>
        <v>-</v>
      </c>
      <c r="G1350" s="68"/>
      <c r="H1350" s="167"/>
      <c r="I1350" s="173"/>
      <c r="J1350" s="168" t="str">
        <f>IFERROR(MIN('MP Calculations'!$E$30/I1350,1),"-")</f>
        <v>-</v>
      </c>
      <c r="K1350" s="12"/>
      <c r="L1350" s="159"/>
      <c r="M1350" s="159"/>
      <c r="N1350" s="159"/>
      <c r="O1350" s="185" t="str">
        <f t="shared" si="64"/>
        <v>-</v>
      </c>
      <c r="P1350" s="215" t="str">
        <f t="shared" si="65"/>
        <v>-</v>
      </c>
      <c r="Q1350" s="215" cm="1">
        <f t="array" ref="Q1350">IF(P1350="-",0,P1350/(1+'General inputs'!$H$32)^IFERROR(INDEX('MP Calculations'!$C$40:$C$130,MATCH(F1350,'MP Calculations'!$D$40:$D$130,0),0),-1))</f>
        <v>0</v>
      </c>
    </row>
    <row r="1351" spans="3:17" x14ac:dyDescent="0.2">
      <c r="C1351" s="159"/>
      <c r="D1351" s="165"/>
      <c r="E1351" s="161"/>
      <c r="F1351" s="172" t="str">
        <f t="shared" si="63"/>
        <v>-</v>
      </c>
      <c r="G1351" s="68"/>
      <c r="H1351" s="167"/>
      <c r="I1351" s="173"/>
      <c r="J1351" s="168" t="str">
        <f>IFERROR(MIN('MP Calculations'!$E$30/I1351,1),"-")</f>
        <v>-</v>
      </c>
      <c r="K1351" s="12"/>
      <c r="L1351" s="159"/>
      <c r="M1351" s="159"/>
      <c r="N1351" s="159"/>
      <c r="O1351" s="185" t="str">
        <f t="shared" si="64"/>
        <v>-</v>
      </c>
      <c r="P1351" s="215" t="str">
        <f t="shared" si="65"/>
        <v>-</v>
      </c>
      <c r="Q1351" s="215" cm="1">
        <f t="array" ref="Q1351">IF(P1351="-",0,P1351/(1+'General inputs'!$H$32)^IFERROR(INDEX('MP Calculations'!$C$40:$C$130,MATCH(F1351,'MP Calculations'!$D$40:$D$130,0),0),-1))</f>
        <v>0</v>
      </c>
    </row>
    <row r="1352" spans="3:17" x14ac:dyDescent="0.2">
      <c r="C1352" s="159"/>
      <c r="D1352" s="165"/>
      <c r="E1352" s="161"/>
      <c r="F1352" s="172" t="str">
        <f t="shared" si="63"/>
        <v>-</v>
      </c>
      <c r="G1352" s="68"/>
      <c r="H1352" s="167"/>
      <c r="I1352" s="173"/>
      <c r="J1352" s="168" t="str">
        <f>IFERROR(MIN('MP Calculations'!$E$30/I1352,1),"-")</f>
        <v>-</v>
      </c>
      <c r="K1352" s="12"/>
      <c r="L1352" s="159"/>
      <c r="M1352" s="159"/>
      <c r="N1352" s="159"/>
      <c r="O1352" s="185" t="str">
        <f t="shared" si="64"/>
        <v>-</v>
      </c>
      <c r="P1352" s="215" t="str">
        <f t="shared" si="65"/>
        <v>-</v>
      </c>
      <c r="Q1352" s="215" cm="1">
        <f t="array" ref="Q1352">IF(P1352="-",0,P1352/(1+'General inputs'!$H$32)^IFERROR(INDEX('MP Calculations'!$C$40:$C$130,MATCH(F1352,'MP Calculations'!$D$40:$D$130,0),0),-1))</f>
        <v>0</v>
      </c>
    </row>
    <row r="1353" spans="3:17" x14ac:dyDescent="0.2">
      <c r="C1353" s="159"/>
      <c r="D1353" s="165"/>
      <c r="E1353" s="161"/>
      <c r="F1353" s="172" t="str">
        <f t="shared" si="63"/>
        <v>-</v>
      </c>
      <c r="G1353" s="68"/>
      <c r="H1353" s="167"/>
      <c r="I1353" s="173"/>
      <c r="J1353" s="168" t="str">
        <f>IFERROR(MIN('MP Calculations'!$E$30/I1353,1),"-")</f>
        <v>-</v>
      </c>
      <c r="K1353" s="12"/>
      <c r="L1353" s="159"/>
      <c r="M1353" s="159"/>
      <c r="N1353" s="159"/>
      <c r="O1353" s="185" t="str">
        <f t="shared" si="64"/>
        <v>-</v>
      </c>
      <c r="P1353" s="215" t="str">
        <f t="shared" si="65"/>
        <v>-</v>
      </c>
      <c r="Q1353" s="215" cm="1">
        <f t="array" ref="Q1353">IF(P1353="-",0,P1353/(1+'General inputs'!$H$32)^IFERROR(INDEX('MP Calculations'!$C$40:$C$130,MATCH(F1353,'MP Calculations'!$D$40:$D$130,0),0),-1))</f>
        <v>0</v>
      </c>
    </row>
    <row r="1354" spans="3:17" x14ac:dyDescent="0.2">
      <c r="C1354" s="159"/>
      <c r="D1354" s="165"/>
      <c r="E1354" s="161"/>
      <c r="F1354" s="172" t="str">
        <f t="shared" si="63"/>
        <v>-</v>
      </c>
      <c r="G1354" s="68"/>
      <c r="H1354" s="167"/>
      <c r="I1354" s="173"/>
      <c r="J1354" s="168" t="str">
        <f>IFERROR(MIN('MP Calculations'!$E$30/I1354,1),"-")</f>
        <v>-</v>
      </c>
      <c r="K1354" s="12"/>
      <c r="L1354" s="159"/>
      <c r="M1354" s="159"/>
      <c r="N1354" s="159"/>
      <c r="O1354" s="185" t="str">
        <f t="shared" si="64"/>
        <v>-</v>
      </c>
      <c r="P1354" s="215" t="str">
        <f t="shared" si="65"/>
        <v>-</v>
      </c>
      <c r="Q1354" s="215" cm="1">
        <f t="array" ref="Q1354">IF(P1354="-",0,P1354/(1+'General inputs'!$H$32)^IFERROR(INDEX('MP Calculations'!$C$40:$C$130,MATCH(F1354,'MP Calculations'!$D$40:$D$130,0),0),-1))</f>
        <v>0</v>
      </c>
    </row>
    <row r="1355" spans="3:17" x14ac:dyDescent="0.2">
      <c r="C1355" s="159"/>
      <c r="D1355" s="165"/>
      <c r="E1355" s="161"/>
      <c r="F1355" s="172" t="str">
        <f t="shared" si="63"/>
        <v>-</v>
      </c>
      <c r="G1355" s="68"/>
      <c r="H1355" s="167"/>
      <c r="I1355" s="173"/>
      <c r="J1355" s="168" t="str">
        <f>IFERROR(MIN('MP Calculations'!$E$30/I1355,1),"-")</f>
        <v>-</v>
      </c>
      <c r="K1355" s="12"/>
      <c r="L1355" s="159"/>
      <c r="M1355" s="159"/>
      <c r="N1355" s="159"/>
      <c r="O1355" s="185" t="str">
        <f t="shared" si="64"/>
        <v>-</v>
      </c>
      <c r="P1355" s="215" t="str">
        <f t="shared" si="65"/>
        <v>-</v>
      </c>
      <c r="Q1355" s="215" cm="1">
        <f t="array" ref="Q1355">IF(P1355="-",0,P1355/(1+'General inputs'!$H$32)^IFERROR(INDEX('MP Calculations'!$C$40:$C$130,MATCH(F1355,'MP Calculations'!$D$40:$D$130,0),0),-1))</f>
        <v>0</v>
      </c>
    </row>
    <row r="1356" spans="3:17" x14ac:dyDescent="0.2">
      <c r="C1356" s="159"/>
      <c r="D1356" s="165"/>
      <c r="E1356" s="161"/>
      <c r="F1356" s="172" t="str">
        <f t="shared" si="63"/>
        <v>-</v>
      </c>
      <c r="G1356" s="68"/>
      <c r="H1356" s="167"/>
      <c r="I1356" s="173"/>
      <c r="J1356" s="168" t="str">
        <f>IFERROR(MIN('MP Calculations'!$E$30/I1356,1),"-")</f>
        <v>-</v>
      </c>
      <c r="K1356" s="12"/>
      <c r="L1356" s="159"/>
      <c r="M1356" s="159"/>
      <c r="N1356" s="159"/>
      <c r="O1356" s="185" t="str">
        <f t="shared" si="64"/>
        <v>-</v>
      </c>
      <c r="P1356" s="215" t="str">
        <f t="shared" si="65"/>
        <v>-</v>
      </c>
      <c r="Q1356" s="215" cm="1">
        <f t="array" ref="Q1356">IF(P1356="-",0,P1356/(1+'General inputs'!$H$32)^IFERROR(INDEX('MP Calculations'!$C$40:$C$130,MATCH(F1356,'MP Calculations'!$D$40:$D$130,0),0),-1))</f>
        <v>0</v>
      </c>
    </row>
    <row r="1357" spans="3:17" x14ac:dyDescent="0.2">
      <c r="C1357" s="159"/>
      <c r="D1357" s="165"/>
      <c r="E1357" s="161"/>
      <c r="F1357" s="172" t="str">
        <f t="shared" si="63"/>
        <v>-</v>
      </c>
      <c r="G1357" s="68"/>
      <c r="H1357" s="167"/>
      <c r="I1357" s="173"/>
      <c r="J1357" s="168" t="str">
        <f>IFERROR(MIN('MP Calculations'!$E$30/I1357,1),"-")</f>
        <v>-</v>
      </c>
      <c r="K1357" s="12"/>
      <c r="L1357" s="159"/>
      <c r="M1357" s="159"/>
      <c r="N1357" s="159"/>
      <c r="O1357" s="185" t="str">
        <f t="shared" si="64"/>
        <v>-</v>
      </c>
      <c r="P1357" s="215" t="str">
        <f t="shared" si="65"/>
        <v>-</v>
      </c>
      <c r="Q1357" s="215" cm="1">
        <f t="array" ref="Q1357">IF(P1357="-",0,P1357/(1+'General inputs'!$H$32)^IFERROR(INDEX('MP Calculations'!$C$40:$C$130,MATCH(F1357,'MP Calculations'!$D$40:$D$130,0),0),-1))</f>
        <v>0</v>
      </c>
    </row>
    <row r="1358" spans="3:17" x14ac:dyDescent="0.2">
      <c r="C1358" s="159"/>
      <c r="D1358" s="165"/>
      <c r="E1358" s="161"/>
      <c r="F1358" s="172" t="str">
        <f t="shared" si="63"/>
        <v>-</v>
      </c>
      <c r="G1358" s="68"/>
      <c r="H1358" s="167"/>
      <c r="I1358" s="173"/>
      <c r="J1358" s="168" t="str">
        <f>IFERROR(MIN('MP Calculations'!$E$30/I1358,1),"-")</f>
        <v>-</v>
      </c>
      <c r="K1358" s="12"/>
      <c r="L1358" s="159"/>
      <c r="M1358" s="159"/>
      <c r="N1358" s="159"/>
      <c r="O1358" s="185" t="str">
        <f t="shared" si="64"/>
        <v>-</v>
      </c>
      <c r="P1358" s="215" t="str">
        <f t="shared" si="65"/>
        <v>-</v>
      </c>
      <c r="Q1358" s="215" cm="1">
        <f t="array" ref="Q1358">IF(P1358="-",0,P1358/(1+'General inputs'!$H$32)^IFERROR(INDEX('MP Calculations'!$C$40:$C$130,MATCH(F1358,'MP Calculations'!$D$40:$D$130,0),0),-1))</f>
        <v>0</v>
      </c>
    </row>
    <row r="1359" spans="3:17" x14ac:dyDescent="0.2">
      <c r="C1359" s="159"/>
      <c r="D1359" s="165"/>
      <c r="E1359" s="161"/>
      <c r="F1359" s="172" t="str">
        <f t="shared" si="63"/>
        <v>-</v>
      </c>
      <c r="G1359" s="68"/>
      <c r="H1359" s="167"/>
      <c r="I1359" s="173"/>
      <c r="J1359" s="168" t="str">
        <f>IFERROR(MIN('MP Calculations'!$E$30/I1359,1),"-")</f>
        <v>-</v>
      </c>
      <c r="K1359" s="12"/>
      <c r="L1359" s="159"/>
      <c r="M1359" s="159"/>
      <c r="N1359" s="159"/>
      <c r="O1359" s="185" t="str">
        <f t="shared" si="64"/>
        <v>-</v>
      </c>
      <c r="P1359" s="215" t="str">
        <f t="shared" si="65"/>
        <v>-</v>
      </c>
      <c r="Q1359" s="215" cm="1">
        <f t="array" ref="Q1359">IF(P1359="-",0,P1359/(1+'General inputs'!$H$32)^IFERROR(INDEX('MP Calculations'!$C$40:$C$130,MATCH(F1359,'MP Calculations'!$D$40:$D$130,0),0),-1))</f>
        <v>0</v>
      </c>
    </row>
    <row r="1360" spans="3:17" x14ac:dyDescent="0.2">
      <c r="C1360" s="159"/>
      <c r="D1360" s="165"/>
      <c r="E1360" s="161"/>
      <c r="F1360" s="172" t="str">
        <f t="shared" si="63"/>
        <v>-</v>
      </c>
      <c r="G1360" s="68"/>
      <c r="H1360" s="167"/>
      <c r="I1360" s="173"/>
      <c r="J1360" s="168" t="str">
        <f>IFERROR(MIN('MP Calculations'!$E$30/I1360,1),"-")</f>
        <v>-</v>
      </c>
      <c r="K1360" s="12"/>
      <c r="L1360" s="159"/>
      <c r="M1360" s="159"/>
      <c r="N1360" s="159"/>
      <c r="O1360" s="185" t="str">
        <f t="shared" si="64"/>
        <v>-</v>
      </c>
      <c r="P1360" s="215" t="str">
        <f t="shared" si="65"/>
        <v>-</v>
      </c>
      <c r="Q1360" s="215" cm="1">
        <f t="array" ref="Q1360">IF(P1360="-",0,P1360/(1+'General inputs'!$H$32)^IFERROR(INDEX('MP Calculations'!$C$40:$C$130,MATCH(F1360,'MP Calculations'!$D$40:$D$130,0),0),-1))</f>
        <v>0</v>
      </c>
    </row>
    <row r="1361" spans="3:17" x14ac:dyDescent="0.2">
      <c r="C1361" s="159"/>
      <c r="D1361" s="165"/>
      <c r="E1361" s="161"/>
      <c r="F1361" s="172" t="str">
        <f t="shared" si="63"/>
        <v>-</v>
      </c>
      <c r="G1361" s="68"/>
      <c r="H1361" s="167"/>
      <c r="I1361" s="173"/>
      <c r="J1361" s="168" t="str">
        <f>IFERROR(MIN('MP Calculations'!$E$30/I1361,1),"-")</f>
        <v>-</v>
      </c>
      <c r="K1361" s="12"/>
      <c r="L1361" s="159"/>
      <c r="M1361" s="159"/>
      <c r="N1361" s="159"/>
      <c r="O1361" s="185" t="str">
        <f t="shared" si="64"/>
        <v>-</v>
      </c>
      <c r="P1361" s="215" t="str">
        <f t="shared" si="65"/>
        <v>-</v>
      </c>
      <c r="Q1361" s="215" cm="1">
        <f t="array" ref="Q1361">IF(P1361="-",0,P1361/(1+'General inputs'!$H$32)^IFERROR(INDEX('MP Calculations'!$C$40:$C$130,MATCH(F1361,'MP Calculations'!$D$40:$D$130,0),0),-1))</f>
        <v>0</v>
      </c>
    </row>
    <row r="1362" spans="3:17" x14ac:dyDescent="0.2">
      <c r="C1362" s="159"/>
      <c r="D1362" s="165"/>
      <c r="E1362" s="161"/>
      <c r="F1362" s="172" t="str">
        <f t="shared" si="63"/>
        <v>-</v>
      </c>
      <c r="G1362" s="68"/>
      <c r="H1362" s="167"/>
      <c r="I1362" s="173"/>
      <c r="J1362" s="168" t="str">
        <f>IFERROR(MIN('MP Calculations'!$E$30/I1362,1),"-")</f>
        <v>-</v>
      </c>
      <c r="K1362" s="12"/>
      <c r="L1362" s="159"/>
      <c r="M1362" s="159"/>
      <c r="N1362" s="159"/>
      <c r="O1362" s="185" t="str">
        <f t="shared" si="64"/>
        <v>-</v>
      </c>
      <c r="P1362" s="215" t="str">
        <f t="shared" si="65"/>
        <v>-</v>
      </c>
      <c r="Q1362" s="215" cm="1">
        <f t="array" ref="Q1362">IF(P1362="-",0,P1362/(1+'General inputs'!$H$32)^IFERROR(INDEX('MP Calculations'!$C$40:$C$130,MATCH(F1362,'MP Calculations'!$D$40:$D$130,0),0),-1))</f>
        <v>0</v>
      </c>
    </row>
    <row r="1363" spans="3:17" x14ac:dyDescent="0.2">
      <c r="C1363" s="159"/>
      <c r="D1363" s="165"/>
      <c r="E1363" s="161"/>
      <c r="F1363" s="172" t="str">
        <f t="shared" si="63"/>
        <v>-</v>
      </c>
      <c r="G1363" s="68"/>
      <c r="H1363" s="167"/>
      <c r="I1363" s="173"/>
      <c r="J1363" s="168" t="str">
        <f>IFERROR(MIN('MP Calculations'!$E$30/I1363,1),"-")</f>
        <v>-</v>
      </c>
      <c r="K1363" s="12"/>
      <c r="L1363" s="159"/>
      <c r="M1363" s="159"/>
      <c r="N1363" s="159"/>
      <c r="O1363" s="185" t="str">
        <f t="shared" si="64"/>
        <v>-</v>
      </c>
      <c r="P1363" s="215" t="str">
        <f t="shared" si="65"/>
        <v>-</v>
      </c>
      <c r="Q1363" s="215" cm="1">
        <f t="array" ref="Q1363">IF(P1363="-",0,P1363/(1+'General inputs'!$H$32)^IFERROR(INDEX('MP Calculations'!$C$40:$C$130,MATCH(F1363,'MP Calculations'!$D$40:$D$130,0),0),-1))</f>
        <v>0</v>
      </c>
    </row>
    <row r="1364" spans="3:17" x14ac:dyDescent="0.2">
      <c r="C1364" s="159"/>
      <c r="D1364" s="165"/>
      <c r="E1364" s="161"/>
      <c r="F1364" s="172" t="str">
        <f t="shared" si="63"/>
        <v>-</v>
      </c>
      <c r="G1364" s="68"/>
      <c r="H1364" s="167"/>
      <c r="I1364" s="173"/>
      <c r="J1364" s="168" t="str">
        <f>IFERROR(MIN('MP Calculations'!$E$30/I1364,1),"-")</f>
        <v>-</v>
      </c>
      <c r="K1364" s="12"/>
      <c r="L1364" s="159"/>
      <c r="M1364" s="159"/>
      <c r="N1364" s="159"/>
      <c r="O1364" s="185" t="str">
        <f t="shared" si="64"/>
        <v>-</v>
      </c>
      <c r="P1364" s="215" t="str">
        <f t="shared" si="65"/>
        <v>-</v>
      </c>
      <c r="Q1364" s="215" cm="1">
        <f t="array" ref="Q1364">IF(P1364="-",0,P1364/(1+'General inputs'!$H$32)^IFERROR(INDEX('MP Calculations'!$C$40:$C$130,MATCH(F1364,'MP Calculations'!$D$40:$D$130,0),0),-1))</f>
        <v>0</v>
      </c>
    </row>
    <row r="1365" spans="3:17" x14ac:dyDescent="0.2">
      <c r="C1365" s="159"/>
      <c r="D1365" s="165"/>
      <c r="E1365" s="161"/>
      <c r="F1365" s="172" t="str">
        <f t="shared" si="63"/>
        <v>-</v>
      </c>
      <c r="G1365" s="68"/>
      <c r="H1365" s="167"/>
      <c r="I1365" s="173"/>
      <c r="J1365" s="168" t="str">
        <f>IFERROR(MIN('MP Calculations'!$E$30/I1365,1),"-")</f>
        <v>-</v>
      </c>
      <c r="K1365" s="12"/>
      <c r="L1365" s="159"/>
      <c r="M1365" s="159"/>
      <c r="N1365" s="159"/>
      <c r="O1365" s="185" t="str">
        <f t="shared" si="64"/>
        <v>-</v>
      </c>
      <c r="P1365" s="215" t="str">
        <f t="shared" si="65"/>
        <v>-</v>
      </c>
      <c r="Q1365" s="215" cm="1">
        <f t="array" ref="Q1365">IF(P1365="-",0,P1365/(1+'General inputs'!$H$32)^IFERROR(INDEX('MP Calculations'!$C$40:$C$130,MATCH(F1365,'MP Calculations'!$D$40:$D$130,0),0),-1))</f>
        <v>0</v>
      </c>
    </row>
    <row r="1366" spans="3:17" x14ac:dyDescent="0.2">
      <c r="C1366" s="159"/>
      <c r="D1366" s="165"/>
      <c r="E1366" s="161"/>
      <c r="F1366" s="172" t="str">
        <f t="shared" ref="F1366:F1429" si="66">IF(E1366="","-",IF(OR(E1366&lt;$E$15,E1366&gt;$E$16),"ERROR - date outside of range",IF(MONTH(E1366)&gt;=7,YEAR(E1366)&amp;"-"&amp;IF(YEAR(E1366)=1999,"00",IF(AND(YEAR(E1366)&gt;=2000,YEAR(E1366)&lt;2009),"0","")&amp;RIGHT(YEAR(E1366),2)+1),RIGHT(YEAR(E1366),4)-1&amp;"-"&amp;RIGHT(YEAR(E1366),2))))</f>
        <v>-</v>
      </c>
      <c r="G1366" s="68"/>
      <c r="H1366" s="167"/>
      <c r="I1366" s="173"/>
      <c r="J1366" s="168" t="str">
        <f>IFERROR(MIN('MP Calculations'!$E$30/I1366,1),"-")</f>
        <v>-</v>
      </c>
      <c r="K1366" s="12"/>
      <c r="L1366" s="159"/>
      <c r="M1366" s="159"/>
      <c r="N1366" s="159"/>
      <c r="O1366" s="185" t="str">
        <f t="shared" ref="O1366:O1429" si="67">IF(N1366="","-",L1366*N1366)</f>
        <v>-</v>
      </c>
      <c r="P1366" s="215" t="str">
        <f t="shared" ref="P1366:P1429" si="68">IF(O1366="-","-",IF(OR(E1366&lt;$E$15,E1366&gt;$E$16),0,O1366*J1366))</f>
        <v>-</v>
      </c>
      <c r="Q1366" s="215" cm="1">
        <f t="array" ref="Q1366">IF(P1366="-",0,P1366/(1+'General inputs'!$H$32)^IFERROR(INDEX('MP Calculations'!$C$40:$C$130,MATCH(F1366,'MP Calculations'!$D$40:$D$130,0),0),-1))</f>
        <v>0</v>
      </c>
    </row>
    <row r="1367" spans="3:17" x14ac:dyDescent="0.2">
      <c r="C1367" s="159"/>
      <c r="D1367" s="165"/>
      <c r="E1367" s="161"/>
      <c r="F1367" s="172" t="str">
        <f t="shared" si="66"/>
        <v>-</v>
      </c>
      <c r="G1367" s="68"/>
      <c r="H1367" s="167"/>
      <c r="I1367" s="173"/>
      <c r="J1367" s="168" t="str">
        <f>IFERROR(MIN('MP Calculations'!$E$30/I1367,1),"-")</f>
        <v>-</v>
      </c>
      <c r="K1367" s="12"/>
      <c r="L1367" s="159"/>
      <c r="M1367" s="159"/>
      <c r="N1367" s="159"/>
      <c r="O1367" s="185" t="str">
        <f t="shared" si="67"/>
        <v>-</v>
      </c>
      <c r="P1367" s="215" t="str">
        <f t="shared" si="68"/>
        <v>-</v>
      </c>
      <c r="Q1367" s="215" cm="1">
        <f t="array" ref="Q1367">IF(P1367="-",0,P1367/(1+'General inputs'!$H$32)^IFERROR(INDEX('MP Calculations'!$C$40:$C$130,MATCH(F1367,'MP Calculations'!$D$40:$D$130,0),0),-1))</f>
        <v>0</v>
      </c>
    </row>
    <row r="1368" spans="3:17" x14ac:dyDescent="0.2">
      <c r="C1368" s="159"/>
      <c r="D1368" s="165"/>
      <c r="E1368" s="161"/>
      <c r="F1368" s="172" t="str">
        <f t="shared" si="66"/>
        <v>-</v>
      </c>
      <c r="G1368" s="68"/>
      <c r="H1368" s="167"/>
      <c r="I1368" s="173"/>
      <c r="J1368" s="168" t="str">
        <f>IFERROR(MIN('MP Calculations'!$E$30/I1368,1),"-")</f>
        <v>-</v>
      </c>
      <c r="K1368" s="12"/>
      <c r="L1368" s="159"/>
      <c r="M1368" s="159"/>
      <c r="N1368" s="159"/>
      <c r="O1368" s="185" t="str">
        <f t="shared" si="67"/>
        <v>-</v>
      </c>
      <c r="P1368" s="215" t="str">
        <f t="shared" si="68"/>
        <v>-</v>
      </c>
      <c r="Q1368" s="215" cm="1">
        <f t="array" ref="Q1368">IF(P1368="-",0,P1368/(1+'General inputs'!$H$32)^IFERROR(INDEX('MP Calculations'!$C$40:$C$130,MATCH(F1368,'MP Calculations'!$D$40:$D$130,0),0),-1))</f>
        <v>0</v>
      </c>
    </row>
    <row r="1369" spans="3:17" x14ac:dyDescent="0.2">
      <c r="C1369" s="159"/>
      <c r="D1369" s="165"/>
      <c r="E1369" s="161"/>
      <c r="F1369" s="172" t="str">
        <f t="shared" si="66"/>
        <v>-</v>
      </c>
      <c r="G1369" s="68"/>
      <c r="H1369" s="167"/>
      <c r="I1369" s="173"/>
      <c r="J1369" s="168" t="str">
        <f>IFERROR(MIN('MP Calculations'!$E$30/I1369,1),"-")</f>
        <v>-</v>
      </c>
      <c r="K1369" s="12"/>
      <c r="L1369" s="159"/>
      <c r="M1369" s="159"/>
      <c r="N1369" s="159"/>
      <c r="O1369" s="185" t="str">
        <f t="shared" si="67"/>
        <v>-</v>
      </c>
      <c r="P1369" s="215" t="str">
        <f t="shared" si="68"/>
        <v>-</v>
      </c>
      <c r="Q1369" s="215" cm="1">
        <f t="array" ref="Q1369">IF(P1369="-",0,P1369/(1+'General inputs'!$H$32)^IFERROR(INDEX('MP Calculations'!$C$40:$C$130,MATCH(F1369,'MP Calculations'!$D$40:$D$130,0),0),-1))</f>
        <v>0</v>
      </c>
    </row>
    <row r="1370" spans="3:17" x14ac:dyDescent="0.2">
      <c r="C1370" s="159"/>
      <c r="D1370" s="165"/>
      <c r="E1370" s="161"/>
      <c r="F1370" s="172" t="str">
        <f t="shared" si="66"/>
        <v>-</v>
      </c>
      <c r="G1370" s="68"/>
      <c r="H1370" s="167"/>
      <c r="I1370" s="173"/>
      <c r="J1370" s="168" t="str">
        <f>IFERROR(MIN('MP Calculations'!$E$30/I1370,1),"-")</f>
        <v>-</v>
      </c>
      <c r="K1370" s="12"/>
      <c r="L1370" s="159"/>
      <c r="M1370" s="159"/>
      <c r="N1370" s="159"/>
      <c r="O1370" s="185" t="str">
        <f t="shared" si="67"/>
        <v>-</v>
      </c>
      <c r="P1370" s="215" t="str">
        <f t="shared" si="68"/>
        <v>-</v>
      </c>
      <c r="Q1370" s="215" cm="1">
        <f t="array" ref="Q1370">IF(P1370="-",0,P1370/(1+'General inputs'!$H$32)^IFERROR(INDEX('MP Calculations'!$C$40:$C$130,MATCH(F1370,'MP Calculations'!$D$40:$D$130,0),0),-1))</f>
        <v>0</v>
      </c>
    </row>
    <row r="1371" spans="3:17" x14ac:dyDescent="0.2">
      <c r="C1371" s="159"/>
      <c r="D1371" s="165"/>
      <c r="E1371" s="161"/>
      <c r="F1371" s="172" t="str">
        <f t="shared" si="66"/>
        <v>-</v>
      </c>
      <c r="G1371" s="68"/>
      <c r="H1371" s="167"/>
      <c r="I1371" s="173"/>
      <c r="J1371" s="168" t="str">
        <f>IFERROR(MIN('MP Calculations'!$E$30/I1371,1),"-")</f>
        <v>-</v>
      </c>
      <c r="K1371" s="12"/>
      <c r="L1371" s="159"/>
      <c r="M1371" s="159"/>
      <c r="N1371" s="159"/>
      <c r="O1371" s="185" t="str">
        <f t="shared" si="67"/>
        <v>-</v>
      </c>
      <c r="P1371" s="215" t="str">
        <f t="shared" si="68"/>
        <v>-</v>
      </c>
      <c r="Q1371" s="215" cm="1">
        <f t="array" ref="Q1371">IF(P1371="-",0,P1371/(1+'General inputs'!$H$32)^IFERROR(INDEX('MP Calculations'!$C$40:$C$130,MATCH(F1371,'MP Calculations'!$D$40:$D$130,0),0),-1))</f>
        <v>0</v>
      </c>
    </row>
    <row r="1372" spans="3:17" x14ac:dyDescent="0.2">
      <c r="C1372" s="159"/>
      <c r="D1372" s="165"/>
      <c r="E1372" s="161"/>
      <c r="F1372" s="172" t="str">
        <f t="shared" si="66"/>
        <v>-</v>
      </c>
      <c r="G1372" s="68"/>
      <c r="H1372" s="167"/>
      <c r="I1372" s="173"/>
      <c r="J1372" s="168" t="str">
        <f>IFERROR(MIN('MP Calculations'!$E$30/I1372,1),"-")</f>
        <v>-</v>
      </c>
      <c r="K1372" s="12"/>
      <c r="L1372" s="159"/>
      <c r="M1372" s="159"/>
      <c r="N1372" s="159"/>
      <c r="O1372" s="185" t="str">
        <f t="shared" si="67"/>
        <v>-</v>
      </c>
      <c r="P1372" s="215" t="str">
        <f t="shared" si="68"/>
        <v>-</v>
      </c>
      <c r="Q1372" s="215" cm="1">
        <f t="array" ref="Q1372">IF(P1372="-",0,P1372/(1+'General inputs'!$H$32)^IFERROR(INDEX('MP Calculations'!$C$40:$C$130,MATCH(F1372,'MP Calculations'!$D$40:$D$130,0),0),-1))</f>
        <v>0</v>
      </c>
    </row>
    <row r="1373" spans="3:17" x14ac:dyDescent="0.2">
      <c r="C1373" s="159"/>
      <c r="D1373" s="165"/>
      <c r="E1373" s="161"/>
      <c r="F1373" s="172" t="str">
        <f t="shared" si="66"/>
        <v>-</v>
      </c>
      <c r="G1373" s="68"/>
      <c r="H1373" s="167"/>
      <c r="I1373" s="173"/>
      <c r="J1373" s="168" t="str">
        <f>IFERROR(MIN('MP Calculations'!$E$30/I1373,1),"-")</f>
        <v>-</v>
      </c>
      <c r="K1373" s="12"/>
      <c r="L1373" s="159"/>
      <c r="M1373" s="159"/>
      <c r="N1373" s="159"/>
      <c r="O1373" s="185" t="str">
        <f t="shared" si="67"/>
        <v>-</v>
      </c>
      <c r="P1373" s="215" t="str">
        <f t="shared" si="68"/>
        <v>-</v>
      </c>
      <c r="Q1373" s="215" cm="1">
        <f t="array" ref="Q1373">IF(P1373="-",0,P1373/(1+'General inputs'!$H$32)^IFERROR(INDEX('MP Calculations'!$C$40:$C$130,MATCH(F1373,'MP Calculations'!$D$40:$D$130,0),0),-1))</f>
        <v>0</v>
      </c>
    </row>
    <row r="1374" spans="3:17" x14ac:dyDescent="0.2">
      <c r="C1374" s="159"/>
      <c r="D1374" s="165"/>
      <c r="E1374" s="161"/>
      <c r="F1374" s="172" t="str">
        <f t="shared" si="66"/>
        <v>-</v>
      </c>
      <c r="G1374" s="68"/>
      <c r="H1374" s="167"/>
      <c r="I1374" s="173"/>
      <c r="J1374" s="168" t="str">
        <f>IFERROR(MIN('MP Calculations'!$E$30/I1374,1),"-")</f>
        <v>-</v>
      </c>
      <c r="K1374" s="12"/>
      <c r="L1374" s="159"/>
      <c r="M1374" s="159"/>
      <c r="N1374" s="159"/>
      <c r="O1374" s="185" t="str">
        <f t="shared" si="67"/>
        <v>-</v>
      </c>
      <c r="P1374" s="215" t="str">
        <f t="shared" si="68"/>
        <v>-</v>
      </c>
      <c r="Q1374" s="215" cm="1">
        <f t="array" ref="Q1374">IF(P1374="-",0,P1374/(1+'General inputs'!$H$32)^IFERROR(INDEX('MP Calculations'!$C$40:$C$130,MATCH(F1374,'MP Calculations'!$D$40:$D$130,0),0),-1))</f>
        <v>0</v>
      </c>
    </row>
    <row r="1375" spans="3:17" x14ac:dyDescent="0.2">
      <c r="C1375" s="159"/>
      <c r="D1375" s="165"/>
      <c r="E1375" s="161"/>
      <c r="F1375" s="172" t="str">
        <f t="shared" si="66"/>
        <v>-</v>
      </c>
      <c r="G1375" s="68"/>
      <c r="H1375" s="167"/>
      <c r="I1375" s="173"/>
      <c r="J1375" s="168" t="str">
        <f>IFERROR(MIN('MP Calculations'!$E$30/I1375,1),"-")</f>
        <v>-</v>
      </c>
      <c r="K1375" s="12"/>
      <c r="L1375" s="159"/>
      <c r="M1375" s="159"/>
      <c r="N1375" s="159"/>
      <c r="O1375" s="185" t="str">
        <f t="shared" si="67"/>
        <v>-</v>
      </c>
      <c r="P1375" s="215" t="str">
        <f t="shared" si="68"/>
        <v>-</v>
      </c>
      <c r="Q1375" s="215" cm="1">
        <f t="array" ref="Q1375">IF(P1375="-",0,P1375/(1+'General inputs'!$H$32)^IFERROR(INDEX('MP Calculations'!$C$40:$C$130,MATCH(F1375,'MP Calculations'!$D$40:$D$130,0),0),-1))</f>
        <v>0</v>
      </c>
    </row>
    <row r="1376" spans="3:17" x14ac:dyDescent="0.2">
      <c r="C1376" s="159"/>
      <c r="D1376" s="165"/>
      <c r="E1376" s="161"/>
      <c r="F1376" s="172" t="str">
        <f t="shared" si="66"/>
        <v>-</v>
      </c>
      <c r="G1376" s="68"/>
      <c r="H1376" s="167"/>
      <c r="I1376" s="173"/>
      <c r="J1376" s="168" t="str">
        <f>IFERROR(MIN('MP Calculations'!$E$30/I1376,1),"-")</f>
        <v>-</v>
      </c>
      <c r="K1376" s="12"/>
      <c r="L1376" s="159"/>
      <c r="M1376" s="159"/>
      <c r="N1376" s="159"/>
      <c r="O1376" s="185" t="str">
        <f t="shared" si="67"/>
        <v>-</v>
      </c>
      <c r="P1376" s="215" t="str">
        <f t="shared" si="68"/>
        <v>-</v>
      </c>
      <c r="Q1376" s="215" cm="1">
        <f t="array" ref="Q1376">IF(P1376="-",0,P1376/(1+'General inputs'!$H$32)^IFERROR(INDEX('MP Calculations'!$C$40:$C$130,MATCH(F1376,'MP Calculations'!$D$40:$D$130,0),0),-1))</f>
        <v>0</v>
      </c>
    </row>
    <row r="1377" spans="3:17" x14ac:dyDescent="0.2">
      <c r="C1377" s="159"/>
      <c r="D1377" s="165"/>
      <c r="E1377" s="161"/>
      <c r="F1377" s="172" t="str">
        <f t="shared" si="66"/>
        <v>-</v>
      </c>
      <c r="G1377" s="68"/>
      <c r="H1377" s="167"/>
      <c r="I1377" s="173"/>
      <c r="J1377" s="168" t="str">
        <f>IFERROR(MIN('MP Calculations'!$E$30/I1377,1),"-")</f>
        <v>-</v>
      </c>
      <c r="K1377" s="12"/>
      <c r="L1377" s="159"/>
      <c r="M1377" s="159"/>
      <c r="N1377" s="159"/>
      <c r="O1377" s="185" t="str">
        <f t="shared" si="67"/>
        <v>-</v>
      </c>
      <c r="P1377" s="215" t="str">
        <f t="shared" si="68"/>
        <v>-</v>
      </c>
      <c r="Q1377" s="215" cm="1">
        <f t="array" ref="Q1377">IF(P1377="-",0,P1377/(1+'General inputs'!$H$32)^IFERROR(INDEX('MP Calculations'!$C$40:$C$130,MATCH(F1377,'MP Calculations'!$D$40:$D$130,0),0),-1))</f>
        <v>0</v>
      </c>
    </row>
    <row r="1378" spans="3:17" x14ac:dyDescent="0.2">
      <c r="C1378" s="159"/>
      <c r="D1378" s="165"/>
      <c r="E1378" s="161"/>
      <c r="F1378" s="172" t="str">
        <f t="shared" si="66"/>
        <v>-</v>
      </c>
      <c r="G1378" s="68"/>
      <c r="H1378" s="167"/>
      <c r="I1378" s="173"/>
      <c r="J1378" s="168" t="str">
        <f>IFERROR(MIN('MP Calculations'!$E$30/I1378,1),"-")</f>
        <v>-</v>
      </c>
      <c r="K1378" s="12"/>
      <c r="L1378" s="159"/>
      <c r="M1378" s="159"/>
      <c r="N1378" s="159"/>
      <c r="O1378" s="185" t="str">
        <f t="shared" si="67"/>
        <v>-</v>
      </c>
      <c r="P1378" s="215" t="str">
        <f t="shared" si="68"/>
        <v>-</v>
      </c>
      <c r="Q1378" s="215" cm="1">
        <f t="array" ref="Q1378">IF(P1378="-",0,P1378/(1+'General inputs'!$H$32)^IFERROR(INDEX('MP Calculations'!$C$40:$C$130,MATCH(F1378,'MP Calculations'!$D$40:$D$130,0),0),-1))</f>
        <v>0</v>
      </c>
    </row>
    <row r="1379" spans="3:17" x14ac:dyDescent="0.2">
      <c r="C1379" s="159"/>
      <c r="D1379" s="165"/>
      <c r="E1379" s="161"/>
      <c r="F1379" s="172" t="str">
        <f t="shared" si="66"/>
        <v>-</v>
      </c>
      <c r="G1379" s="68"/>
      <c r="H1379" s="167"/>
      <c r="I1379" s="173"/>
      <c r="J1379" s="168" t="str">
        <f>IFERROR(MIN('MP Calculations'!$E$30/I1379,1),"-")</f>
        <v>-</v>
      </c>
      <c r="K1379" s="12"/>
      <c r="L1379" s="159"/>
      <c r="M1379" s="159"/>
      <c r="N1379" s="159"/>
      <c r="O1379" s="185" t="str">
        <f t="shared" si="67"/>
        <v>-</v>
      </c>
      <c r="P1379" s="215" t="str">
        <f t="shared" si="68"/>
        <v>-</v>
      </c>
      <c r="Q1379" s="215" cm="1">
        <f t="array" ref="Q1379">IF(P1379="-",0,P1379/(1+'General inputs'!$H$32)^IFERROR(INDEX('MP Calculations'!$C$40:$C$130,MATCH(F1379,'MP Calculations'!$D$40:$D$130,0),0),-1))</f>
        <v>0</v>
      </c>
    </row>
    <row r="1380" spans="3:17" x14ac:dyDescent="0.2">
      <c r="C1380" s="159"/>
      <c r="D1380" s="165"/>
      <c r="E1380" s="161"/>
      <c r="F1380" s="172" t="str">
        <f t="shared" si="66"/>
        <v>-</v>
      </c>
      <c r="G1380" s="68"/>
      <c r="H1380" s="167"/>
      <c r="I1380" s="173"/>
      <c r="J1380" s="168" t="str">
        <f>IFERROR(MIN('MP Calculations'!$E$30/I1380,1),"-")</f>
        <v>-</v>
      </c>
      <c r="K1380" s="12"/>
      <c r="L1380" s="159"/>
      <c r="M1380" s="159"/>
      <c r="N1380" s="159"/>
      <c r="O1380" s="185" t="str">
        <f t="shared" si="67"/>
        <v>-</v>
      </c>
      <c r="P1380" s="215" t="str">
        <f t="shared" si="68"/>
        <v>-</v>
      </c>
      <c r="Q1380" s="215" cm="1">
        <f t="array" ref="Q1380">IF(P1380="-",0,P1380/(1+'General inputs'!$H$32)^IFERROR(INDEX('MP Calculations'!$C$40:$C$130,MATCH(F1380,'MP Calculations'!$D$40:$D$130,0),0),-1))</f>
        <v>0</v>
      </c>
    </row>
    <row r="1381" spans="3:17" x14ac:dyDescent="0.2">
      <c r="C1381" s="159"/>
      <c r="D1381" s="165"/>
      <c r="E1381" s="161"/>
      <c r="F1381" s="172" t="str">
        <f t="shared" si="66"/>
        <v>-</v>
      </c>
      <c r="G1381" s="68"/>
      <c r="H1381" s="167"/>
      <c r="I1381" s="173"/>
      <c r="J1381" s="168" t="str">
        <f>IFERROR(MIN('MP Calculations'!$E$30/I1381,1),"-")</f>
        <v>-</v>
      </c>
      <c r="K1381" s="12"/>
      <c r="L1381" s="159"/>
      <c r="M1381" s="159"/>
      <c r="N1381" s="159"/>
      <c r="O1381" s="185" t="str">
        <f t="shared" si="67"/>
        <v>-</v>
      </c>
      <c r="P1381" s="215" t="str">
        <f t="shared" si="68"/>
        <v>-</v>
      </c>
      <c r="Q1381" s="215" cm="1">
        <f t="array" ref="Q1381">IF(P1381="-",0,P1381/(1+'General inputs'!$H$32)^IFERROR(INDEX('MP Calculations'!$C$40:$C$130,MATCH(F1381,'MP Calculations'!$D$40:$D$130,0),0),-1))</f>
        <v>0</v>
      </c>
    </row>
    <row r="1382" spans="3:17" x14ac:dyDescent="0.2">
      <c r="C1382" s="159"/>
      <c r="D1382" s="165"/>
      <c r="E1382" s="161"/>
      <c r="F1382" s="172" t="str">
        <f t="shared" si="66"/>
        <v>-</v>
      </c>
      <c r="G1382" s="68"/>
      <c r="H1382" s="167"/>
      <c r="I1382" s="173"/>
      <c r="J1382" s="168" t="str">
        <f>IFERROR(MIN('MP Calculations'!$E$30/I1382,1),"-")</f>
        <v>-</v>
      </c>
      <c r="K1382" s="12"/>
      <c r="L1382" s="159"/>
      <c r="M1382" s="159"/>
      <c r="N1382" s="159"/>
      <c r="O1382" s="185" t="str">
        <f t="shared" si="67"/>
        <v>-</v>
      </c>
      <c r="P1382" s="215" t="str">
        <f t="shared" si="68"/>
        <v>-</v>
      </c>
      <c r="Q1382" s="215" cm="1">
        <f t="array" ref="Q1382">IF(P1382="-",0,P1382/(1+'General inputs'!$H$32)^IFERROR(INDEX('MP Calculations'!$C$40:$C$130,MATCH(F1382,'MP Calculations'!$D$40:$D$130,0),0),-1))</f>
        <v>0</v>
      </c>
    </row>
    <row r="1383" spans="3:17" x14ac:dyDescent="0.2">
      <c r="C1383" s="159"/>
      <c r="D1383" s="165"/>
      <c r="E1383" s="161"/>
      <c r="F1383" s="172" t="str">
        <f t="shared" si="66"/>
        <v>-</v>
      </c>
      <c r="G1383" s="68"/>
      <c r="H1383" s="167"/>
      <c r="I1383" s="173"/>
      <c r="J1383" s="168" t="str">
        <f>IFERROR(MIN('MP Calculations'!$E$30/I1383,1),"-")</f>
        <v>-</v>
      </c>
      <c r="K1383" s="12"/>
      <c r="L1383" s="159"/>
      <c r="M1383" s="159"/>
      <c r="N1383" s="159"/>
      <c r="O1383" s="185" t="str">
        <f t="shared" si="67"/>
        <v>-</v>
      </c>
      <c r="P1383" s="215" t="str">
        <f t="shared" si="68"/>
        <v>-</v>
      </c>
      <c r="Q1383" s="215" cm="1">
        <f t="array" ref="Q1383">IF(P1383="-",0,P1383/(1+'General inputs'!$H$32)^IFERROR(INDEX('MP Calculations'!$C$40:$C$130,MATCH(F1383,'MP Calculations'!$D$40:$D$130,0),0),-1))</f>
        <v>0</v>
      </c>
    </row>
    <row r="1384" spans="3:17" x14ac:dyDescent="0.2">
      <c r="C1384" s="159"/>
      <c r="D1384" s="165"/>
      <c r="E1384" s="161"/>
      <c r="F1384" s="172" t="str">
        <f t="shared" si="66"/>
        <v>-</v>
      </c>
      <c r="G1384" s="68"/>
      <c r="H1384" s="167"/>
      <c r="I1384" s="173"/>
      <c r="J1384" s="168" t="str">
        <f>IFERROR(MIN('MP Calculations'!$E$30/I1384,1),"-")</f>
        <v>-</v>
      </c>
      <c r="K1384" s="12"/>
      <c r="L1384" s="159"/>
      <c r="M1384" s="159"/>
      <c r="N1384" s="159"/>
      <c r="O1384" s="185" t="str">
        <f t="shared" si="67"/>
        <v>-</v>
      </c>
      <c r="P1384" s="215" t="str">
        <f t="shared" si="68"/>
        <v>-</v>
      </c>
      <c r="Q1384" s="215" cm="1">
        <f t="array" ref="Q1384">IF(P1384="-",0,P1384/(1+'General inputs'!$H$32)^IFERROR(INDEX('MP Calculations'!$C$40:$C$130,MATCH(F1384,'MP Calculations'!$D$40:$D$130,0),0),-1))</f>
        <v>0</v>
      </c>
    </row>
    <row r="1385" spans="3:17" x14ac:dyDescent="0.2">
      <c r="C1385" s="159"/>
      <c r="D1385" s="165"/>
      <c r="E1385" s="161"/>
      <c r="F1385" s="172" t="str">
        <f t="shared" si="66"/>
        <v>-</v>
      </c>
      <c r="G1385" s="68"/>
      <c r="H1385" s="167"/>
      <c r="I1385" s="173"/>
      <c r="J1385" s="168" t="str">
        <f>IFERROR(MIN('MP Calculations'!$E$30/I1385,1),"-")</f>
        <v>-</v>
      </c>
      <c r="K1385" s="12"/>
      <c r="L1385" s="159"/>
      <c r="M1385" s="159"/>
      <c r="N1385" s="159"/>
      <c r="O1385" s="185" t="str">
        <f t="shared" si="67"/>
        <v>-</v>
      </c>
      <c r="P1385" s="215" t="str">
        <f t="shared" si="68"/>
        <v>-</v>
      </c>
      <c r="Q1385" s="215" cm="1">
        <f t="array" ref="Q1385">IF(P1385="-",0,P1385/(1+'General inputs'!$H$32)^IFERROR(INDEX('MP Calculations'!$C$40:$C$130,MATCH(F1385,'MP Calculations'!$D$40:$D$130,0),0),-1))</f>
        <v>0</v>
      </c>
    </row>
    <row r="1386" spans="3:17" x14ac:dyDescent="0.2">
      <c r="C1386" s="159"/>
      <c r="D1386" s="165"/>
      <c r="E1386" s="161"/>
      <c r="F1386" s="172" t="str">
        <f t="shared" si="66"/>
        <v>-</v>
      </c>
      <c r="G1386" s="68"/>
      <c r="H1386" s="167"/>
      <c r="I1386" s="173"/>
      <c r="J1386" s="168" t="str">
        <f>IFERROR(MIN('MP Calculations'!$E$30/I1386,1),"-")</f>
        <v>-</v>
      </c>
      <c r="K1386" s="12"/>
      <c r="L1386" s="159"/>
      <c r="M1386" s="159"/>
      <c r="N1386" s="159"/>
      <c r="O1386" s="185" t="str">
        <f t="shared" si="67"/>
        <v>-</v>
      </c>
      <c r="P1386" s="215" t="str">
        <f t="shared" si="68"/>
        <v>-</v>
      </c>
      <c r="Q1386" s="215" cm="1">
        <f t="array" ref="Q1386">IF(P1386="-",0,P1386/(1+'General inputs'!$H$32)^IFERROR(INDEX('MP Calculations'!$C$40:$C$130,MATCH(F1386,'MP Calculations'!$D$40:$D$130,0),0),-1))</f>
        <v>0</v>
      </c>
    </row>
    <row r="1387" spans="3:17" x14ac:dyDescent="0.2">
      <c r="C1387" s="159"/>
      <c r="D1387" s="165"/>
      <c r="E1387" s="161"/>
      <c r="F1387" s="172" t="str">
        <f t="shared" si="66"/>
        <v>-</v>
      </c>
      <c r="G1387" s="68"/>
      <c r="H1387" s="167"/>
      <c r="I1387" s="173"/>
      <c r="J1387" s="168" t="str">
        <f>IFERROR(MIN('MP Calculations'!$E$30/I1387,1),"-")</f>
        <v>-</v>
      </c>
      <c r="K1387" s="12"/>
      <c r="L1387" s="159"/>
      <c r="M1387" s="159"/>
      <c r="N1387" s="159"/>
      <c r="O1387" s="185" t="str">
        <f t="shared" si="67"/>
        <v>-</v>
      </c>
      <c r="P1387" s="215" t="str">
        <f t="shared" si="68"/>
        <v>-</v>
      </c>
      <c r="Q1387" s="215" cm="1">
        <f t="array" ref="Q1387">IF(P1387="-",0,P1387/(1+'General inputs'!$H$32)^IFERROR(INDEX('MP Calculations'!$C$40:$C$130,MATCH(F1387,'MP Calculations'!$D$40:$D$130,0),0),-1))</f>
        <v>0</v>
      </c>
    </row>
    <row r="1388" spans="3:17" x14ac:dyDescent="0.2">
      <c r="C1388" s="159"/>
      <c r="D1388" s="165"/>
      <c r="E1388" s="161"/>
      <c r="F1388" s="172" t="str">
        <f t="shared" si="66"/>
        <v>-</v>
      </c>
      <c r="G1388" s="68"/>
      <c r="H1388" s="167"/>
      <c r="I1388" s="173"/>
      <c r="J1388" s="168" t="str">
        <f>IFERROR(MIN('MP Calculations'!$E$30/I1388,1),"-")</f>
        <v>-</v>
      </c>
      <c r="K1388" s="12"/>
      <c r="L1388" s="159"/>
      <c r="M1388" s="159"/>
      <c r="N1388" s="159"/>
      <c r="O1388" s="185" t="str">
        <f t="shared" si="67"/>
        <v>-</v>
      </c>
      <c r="P1388" s="215" t="str">
        <f t="shared" si="68"/>
        <v>-</v>
      </c>
      <c r="Q1388" s="215" cm="1">
        <f t="array" ref="Q1388">IF(P1388="-",0,P1388/(1+'General inputs'!$H$32)^IFERROR(INDEX('MP Calculations'!$C$40:$C$130,MATCH(F1388,'MP Calculations'!$D$40:$D$130,0),0),-1))</f>
        <v>0</v>
      </c>
    </row>
    <row r="1389" spans="3:17" x14ac:dyDescent="0.2">
      <c r="C1389" s="159"/>
      <c r="D1389" s="165"/>
      <c r="E1389" s="161"/>
      <c r="F1389" s="172" t="str">
        <f t="shared" si="66"/>
        <v>-</v>
      </c>
      <c r="G1389" s="68"/>
      <c r="H1389" s="167"/>
      <c r="I1389" s="173"/>
      <c r="J1389" s="168" t="str">
        <f>IFERROR(MIN('MP Calculations'!$E$30/I1389,1),"-")</f>
        <v>-</v>
      </c>
      <c r="K1389" s="12"/>
      <c r="L1389" s="159"/>
      <c r="M1389" s="159"/>
      <c r="N1389" s="159"/>
      <c r="O1389" s="185" t="str">
        <f t="shared" si="67"/>
        <v>-</v>
      </c>
      <c r="P1389" s="215" t="str">
        <f t="shared" si="68"/>
        <v>-</v>
      </c>
      <c r="Q1389" s="215" cm="1">
        <f t="array" ref="Q1389">IF(P1389="-",0,P1389/(1+'General inputs'!$H$32)^IFERROR(INDEX('MP Calculations'!$C$40:$C$130,MATCH(F1389,'MP Calculations'!$D$40:$D$130,0),0),-1))</f>
        <v>0</v>
      </c>
    </row>
    <row r="1390" spans="3:17" x14ac:dyDescent="0.2">
      <c r="C1390" s="159"/>
      <c r="D1390" s="165"/>
      <c r="E1390" s="161"/>
      <c r="F1390" s="172" t="str">
        <f t="shared" si="66"/>
        <v>-</v>
      </c>
      <c r="G1390" s="68"/>
      <c r="H1390" s="167"/>
      <c r="I1390" s="173"/>
      <c r="J1390" s="168" t="str">
        <f>IFERROR(MIN('MP Calculations'!$E$30/I1390,1),"-")</f>
        <v>-</v>
      </c>
      <c r="K1390" s="12"/>
      <c r="L1390" s="159"/>
      <c r="M1390" s="159"/>
      <c r="N1390" s="159"/>
      <c r="O1390" s="185" t="str">
        <f t="shared" si="67"/>
        <v>-</v>
      </c>
      <c r="P1390" s="215" t="str">
        <f t="shared" si="68"/>
        <v>-</v>
      </c>
      <c r="Q1390" s="215" cm="1">
        <f t="array" ref="Q1390">IF(P1390="-",0,P1390/(1+'General inputs'!$H$32)^IFERROR(INDEX('MP Calculations'!$C$40:$C$130,MATCH(F1390,'MP Calculations'!$D$40:$D$130,0),0),-1))</f>
        <v>0</v>
      </c>
    </row>
    <row r="1391" spans="3:17" x14ac:dyDescent="0.2">
      <c r="C1391" s="159"/>
      <c r="D1391" s="165"/>
      <c r="E1391" s="161"/>
      <c r="F1391" s="172" t="str">
        <f t="shared" si="66"/>
        <v>-</v>
      </c>
      <c r="G1391" s="68"/>
      <c r="H1391" s="167"/>
      <c r="I1391" s="173"/>
      <c r="J1391" s="168" t="str">
        <f>IFERROR(MIN('MP Calculations'!$E$30/I1391,1),"-")</f>
        <v>-</v>
      </c>
      <c r="K1391" s="12"/>
      <c r="L1391" s="159"/>
      <c r="M1391" s="159"/>
      <c r="N1391" s="159"/>
      <c r="O1391" s="185" t="str">
        <f t="shared" si="67"/>
        <v>-</v>
      </c>
      <c r="P1391" s="215" t="str">
        <f t="shared" si="68"/>
        <v>-</v>
      </c>
      <c r="Q1391" s="215" cm="1">
        <f t="array" ref="Q1391">IF(P1391="-",0,P1391/(1+'General inputs'!$H$32)^IFERROR(INDEX('MP Calculations'!$C$40:$C$130,MATCH(F1391,'MP Calculations'!$D$40:$D$130,0),0),-1))</f>
        <v>0</v>
      </c>
    </row>
    <row r="1392" spans="3:17" x14ac:dyDescent="0.2">
      <c r="C1392" s="159"/>
      <c r="D1392" s="165"/>
      <c r="E1392" s="161"/>
      <c r="F1392" s="172" t="str">
        <f t="shared" si="66"/>
        <v>-</v>
      </c>
      <c r="G1392" s="68"/>
      <c r="H1392" s="167"/>
      <c r="I1392" s="173"/>
      <c r="J1392" s="168" t="str">
        <f>IFERROR(MIN('MP Calculations'!$E$30/I1392,1),"-")</f>
        <v>-</v>
      </c>
      <c r="K1392" s="12"/>
      <c r="L1392" s="159"/>
      <c r="M1392" s="159"/>
      <c r="N1392" s="159"/>
      <c r="O1392" s="185" t="str">
        <f t="shared" si="67"/>
        <v>-</v>
      </c>
      <c r="P1392" s="215" t="str">
        <f t="shared" si="68"/>
        <v>-</v>
      </c>
      <c r="Q1392" s="215" cm="1">
        <f t="array" ref="Q1392">IF(P1392="-",0,P1392/(1+'General inputs'!$H$32)^IFERROR(INDEX('MP Calculations'!$C$40:$C$130,MATCH(F1392,'MP Calculations'!$D$40:$D$130,0),0),-1))</f>
        <v>0</v>
      </c>
    </row>
    <row r="1393" spans="3:17" x14ac:dyDescent="0.2">
      <c r="C1393" s="159"/>
      <c r="D1393" s="165"/>
      <c r="E1393" s="161"/>
      <c r="F1393" s="172" t="str">
        <f t="shared" si="66"/>
        <v>-</v>
      </c>
      <c r="G1393" s="68"/>
      <c r="H1393" s="167"/>
      <c r="I1393" s="173"/>
      <c r="J1393" s="168" t="str">
        <f>IFERROR(MIN('MP Calculations'!$E$30/I1393,1),"-")</f>
        <v>-</v>
      </c>
      <c r="K1393" s="12"/>
      <c r="L1393" s="159"/>
      <c r="M1393" s="159"/>
      <c r="N1393" s="159"/>
      <c r="O1393" s="185" t="str">
        <f t="shared" si="67"/>
        <v>-</v>
      </c>
      <c r="P1393" s="215" t="str">
        <f t="shared" si="68"/>
        <v>-</v>
      </c>
      <c r="Q1393" s="215" cm="1">
        <f t="array" ref="Q1393">IF(P1393="-",0,P1393/(1+'General inputs'!$H$32)^IFERROR(INDEX('MP Calculations'!$C$40:$C$130,MATCH(F1393,'MP Calculations'!$D$40:$D$130,0),0),-1))</f>
        <v>0</v>
      </c>
    </row>
    <row r="1394" spans="3:17" x14ac:dyDescent="0.2">
      <c r="C1394" s="159"/>
      <c r="D1394" s="165"/>
      <c r="E1394" s="161"/>
      <c r="F1394" s="172" t="str">
        <f t="shared" si="66"/>
        <v>-</v>
      </c>
      <c r="G1394" s="68"/>
      <c r="H1394" s="167"/>
      <c r="I1394" s="173"/>
      <c r="J1394" s="168" t="str">
        <f>IFERROR(MIN('MP Calculations'!$E$30/I1394,1),"-")</f>
        <v>-</v>
      </c>
      <c r="K1394" s="12"/>
      <c r="L1394" s="159"/>
      <c r="M1394" s="159"/>
      <c r="N1394" s="159"/>
      <c r="O1394" s="185" t="str">
        <f t="shared" si="67"/>
        <v>-</v>
      </c>
      <c r="P1394" s="215" t="str">
        <f t="shared" si="68"/>
        <v>-</v>
      </c>
      <c r="Q1394" s="215" cm="1">
        <f t="array" ref="Q1394">IF(P1394="-",0,P1394/(1+'General inputs'!$H$32)^IFERROR(INDEX('MP Calculations'!$C$40:$C$130,MATCH(F1394,'MP Calculations'!$D$40:$D$130,0),0),-1))</f>
        <v>0</v>
      </c>
    </row>
    <row r="1395" spans="3:17" x14ac:dyDescent="0.2">
      <c r="C1395" s="159"/>
      <c r="D1395" s="165"/>
      <c r="E1395" s="161"/>
      <c r="F1395" s="172" t="str">
        <f t="shared" si="66"/>
        <v>-</v>
      </c>
      <c r="G1395" s="68"/>
      <c r="H1395" s="167"/>
      <c r="I1395" s="173"/>
      <c r="J1395" s="168" t="str">
        <f>IFERROR(MIN('MP Calculations'!$E$30/I1395,1),"-")</f>
        <v>-</v>
      </c>
      <c r="K1395" s="12"/>
      <c r="L1395" s="159"/>
      <c r="M1395" s="159"/>
      <c r="N1395" s="159"/>
      <c r="O1395" s="185" t="str">
        <f t="shared" si="67"/>
        <v>-</v>
      </c>
      <c r="P1395" s="215" t="str">
        <f t="shared" si="68"/>
        <v>-</v>
      </c>
      <c r="Q1395" s="215" cm="1">
        <f t="array" ref="Q1395">IF(P1395="-",0,P1395/(1+'General inputs'!$H$32)^IFERROR(INDEX('MP Calculations'!$C$40:$C$130,MATCH(F1395,'MP Calculations'!$D$40:$D$130,0),0),-1))</f>
        <v>0</v>
      </c>
    </row>
    <row r="1396" spans="3:17" x14ac:dyDescent="0.2">
      <c r="C1396" s="159"/>
      <c r="D1396" s="165"/>
      <c r="E1396" s="161"/>
      <c r="F1396" s="172" t="str">
        <f t="shared" si="66"/>
        <v>-</v>
      </c>
      <c r="G1396" s="68"/>
      <c r="H1396" s="167"/>
      <c r="I1396" s="173"/>
      <c r="J1396" s="168" t="str">
        <f>IFERROR(MIN('MP Calculations'!$E$30/I1396,1),"-")</f>
        <v>-</v>
      </c>
      <c r="K1396" s="12"/>
      <c r="L1396" s="159"/>
      <c r="M1396" s="159"/>
      <c r="N1396" s="159"/>
      <c r="O1396" s="185" t="str">
        <f t="shared" si="67"/>
        <v>-</v>
      </c>
      <c r="P1396" s="215" t="str">
        <f t="shared" si="68"/>
        <v>-</v>
      </c>
      <c r="Q1396" s="215" cm="1">
        <f t="array" ref="Q1396">IF(P1396="-",0,P1396/(1+'General inputs'!$H$32)^IFERROR(INDEX('MP Calculations'!$C$40:$C$130,MATCH(F1396,'MP Calculations'!$D$40:$D$130,0),0),-1))</f>
        <v>0</v>
      </c>
    </row>
    <row r="1397" spans="3:17" x14ac:dyDescent="0.2">
      <c r="C1397" s="159"/>
      <c r="D1397" s="165"/>
      <c r="E1397" s="161"/>
      <c r="F1397" s="172" t="str">
        <f t="shared" si="66"/>
        <v>-</v>
      </c>
      <c r="G1397" s="68"/>
      <c r="H1397" s="167"/>
      <c r="I1397" s="173"/>
      <c r="J1397" s="168" t="str">
        <f>IFERROR(MIN('MP Calculations'!$E$30/I1397,1),"-")</f>
        <v>-</v>
      </c>
      <c r="K1397" s="12"/>
      <c r="L1397" s="159"/>
      <c r="M1397" s="159"/>
      <c r="N1397" s="159"/>
      <c r="O1397" s="185" t="str">
        <f t="shared" si="67"/>
        <v>-</v>
      </c>
      <c r="P1397" s="215" t="str">
        <f t="shared" si="68"/>
        <v>-</v>
      </c>
      <c r="Q1397" s="215" cm="1">
        <f t="array" ref="Q1397">IF(P1397="-",0,P1397/(1+'General inputs'!$H$32)^IFERROR(INDEX('MP Calculations'!$C$40:$C$130,MATCH(F1397,'MP Calculations'!$D$40:$D$130,0),0),-1))</f>
        <v>0</v>
      </c>
    </row>
    <row r="1398" spans="3:17" x14ac:dyDescent="0.2">
      <c r="C1398" s="159"/>
      <c r="D1398" s="165"/>
      <c r="E1398" s="161"/>
      <c r="F1398" s="172" t="str">
        <f t="shared" si="66"/>
        <v>-</v>
      </c>
      <c r="G1398" s="68"/>
      <c r="H1398" s="167"/>
      <c r="I1398" s="173"/>
      <c r="J1398" s="168" t="str">
        <f>IFERROR(MIN('MP Calculations'!$E$30/I1398,1),"-")</f>
        <v>-</v>
      </c>
      <c r="K1398" s="12"/>
      <c r="L1398" s="159"/>
      <c r="M1398" s="159"/>
      <c r="N1398" s="159"/>
      <c r="O1398" s="185" t="str">
        <f t="shared" si="67"/>
        <v>-</v>
      </c>
      <c r="P1398" s="215" t="str">
        <f t="shared" si="68"/>
        <v>-</v>
      </c>
      <c r="Q1398" s="215" cm="1">
        <f t="array" ref="Q1398">IF(P1398="-",0,P1398/(1+'General inputs'!$H$32)^IFERROR(INDEX('MP Calculations'!$C$40:$C$130,MATCH(F1398,'MP Calculations'!$D$40:$D$130,0),0),-1))</f>
        <v>0</v>
      </c>
    </row>
    <row r="1399" spans="3:17" x14ac:dyDescent="0.2">
      <c r="C1399" s="159"/>
      <c r="D1399" s="165"/>
      <c r="E1399" s="161"/>
      <c r="F1399" s="172" t="str">
        <f t="shared" si="66"/>
        <v>-</v>
      </c>
      <c r="G1399" s="68"/>
      <c r="H1399" s="167"/>
      <c r="I1399" s="173"/>
      <c r="J1399" s="168" t="str">
        <f>IFERROR(MIN('MP Calculations'!$E$30/I1399,1),"-")</f>
        <v>-</v>
      </c>
      <c r="K1399" s="12"/>
      <c r="L1399" s="159"/>
      <c r="M1399" s="159"/>
      <c r="N1399" s="159"/>
      <c r="O1399" s="185" t="str">
        <f t="shared" si="67"/>
        <v>-</v>
      </c>
      <c r="P1399" s="215" t="str">
        <f t="shared" si="68"/>
        <v>-</v>
      </c>
      <c r="Q1399" s="215" cm="1">
        <f t="array" ref="Q1399">IF(P1399="-",0,P1399/(1+'General inputs'!$H$32)^IFERROR(INDEX('MP Calculations'!$C$40:$C$130,MATCH(F1399,'MP Calculations'!$D$40:$D$130,0),0),-1))</f>
        <v>0</v>
      </c>
    </row>
    <row r="1400" spans="3:17" x14ac:dyDescent="0.2">
      <c r="C1400" s="159"/>
      <c r="D1400" s="165"/>
      <c r="E1400" s="161"/>
      <c r="F1400" s="172" t="str">
        <f t="shared" si="66"/>
        <v>-</v>
      </c>
      <c r="G1400" s="68"/>
      <c r="H1400" s="167"/>
      <c r="I1400" s="173"/>
      <c r="J1400" s="168" t="str">
        <f>IFERROR(MIN('MP Calculations'!$E$30/I1400,1),"-")</f>
        <v>-</v>
      </c>
      <c r="K1400" s="12"/>
      <c r="L1400" s="159"/>
      <c r="M1400" s="159"/>
      <c r="N1400" s="159"/>
      <c r="O1400" s="185" t="str">
        <f t="shared" si="67"/>
        <v>-</v>
      </c>
      <c r="P1400" s="215" t="str">
        <f t="shared" si="68"/>
        <v>-</v>
      </c>
      <c r="Q1400" s="215" cm="1">
        <f t="array" ref="Q1400">IF(P1400="-",0,P1400/(1+'General inputs'!$H$32)^IFERROR(INDEX('MP Calculations'!$C$40:$C$130,MATCH(F1400,'MP Calculations'!$D$40:$D$130,0),0),-1))</f>
        <v>0</v>
      </c>
    </row>
    <row r="1401" spans="3:17" x14ac:dyDescent="0.2">
      <c r="C1401" s="159"/>
      <c r="D1401" s="165"/>
      <c r="E1401" s="161"/>
      <c r="F1401" s="172" t="str">
        <f t="shared" si="66"/>
        <v>-</v>
      </c>
      <c r="G1401" s="68"/>
      <c r="H1401" s="167"/>
      <c r="I1401" s="173"/>
      <c r="J1401" s="168" t="str">
        <f>IFERROR(MIN('MP Calculations'!$E$30/I1401,1),"-")</f>
        <v>-</v>
      </c>
      <c r="K1401" s="12"/>
      <c r="L1401" s="159"/>
      <c r="M1401" s="159"/>
      <c r="N1401" s="159"/>
      <c r="O1401" s="185" t="str">
        <f t="shared" si="67"/>
        <v>-</v>
      </c>
      <c r="P1401" s="215" t="str">
        <f t="shared" si="68"/>
        <v>-</v>
      </c>
      <c r="Q1401" s="215" cm="1">
        <f t="array" ref="Q1401">IF(P1401="-",0,P1401/(1+'General inputs'!$H$32)^IFERROR(INDEX('MP Calculations'!$C$40:$C$130,MATCH(F1401,'MP Calculations'!$D$40:$D$130,0),0),-1))</f>
        <v>0</v>
      </c>
    </row>
    <row r="1402" spans="3:17" x14ac:dyDescent="0.2">
      <c r="C1402" s="159"/>
      <c r="D1402" s="165"/>
      <c r="E1402" s="161"/>
      <c r="F1402" s="172" t="str">
        <f t="shared" si="66"/>
        <v>-</v>
      </c>
      <c r="G1402" s="68"/>
      <c r="H1402" s="167"/>
      <c r="I1402" s="173"/>
      <c r="J1402" s="168" t="str">
        <f>IFERROR(MIN('MP Calculations'!$E$30/I1402,1),"-")</f>
        <v>-</v>
      </c>
      <c r="K1402" s="12"/>
      <c r="L1402" s="159"/>
      <c r="M1402" s="159"/>
      <c r="N1402" s="159"/>
      <c r="O1402" s="185" t="str">
        <f t="shared" si="67"/>
        <v>-</v>
      </c>
      <c r="P1402" s="215" t="str">
        <f t="shared" si="68"/>
        <v>-</v>
      </c>
      <c r="Q1402" s="215" cm="1">
        <f t="array" ref="Q1402">IF(P1402="-",0,P1402/(1+'General inputs'!$H$32)^IFERROR(INDEX('MP Calculations'!$C$40:$C$130,MATCH(F1402,'MP Calculations'!$D$40:$D$130,0),0),-1))</f>
        <v>0</v>
      </c>
    </row>
    <row r="1403" spans="3:17" x14ac:dyDescent="0.2">
      <c r="C1403" s="159"/>
      <c r="D1403" s="165"/>
      <c r="E1403" s="161"/>
      <c r="F1403" s="172" t="str">
        <f t="shared" si="66"/>
        <v>-</v>
      </c>
      <c r="G1403" s="68"/>
      <c r="H1403" s="167"/>
      <c r="I1403" s="173"/>
      <c r="J1403" s="168" t="str">
        <f>IFERROR(MIN('MP Calculations'!$E$30/I1403,1),"-")</f>
        <v>-</v>
      </c>
      <c r="K1403" s="12"/>
      <c r="L1403" s="159"/>
      <c r="M1403" s="159"/>
      <c r="N1403" s="159"/>
      <c r="O1403" s="185" t="str">
        <f t="shared" si="67"/>
        <v>-</v>
      </c>
      <c r="P1403" s="215" t="str">
        <f t="shared" si="68"/>
        <v>-</v>
      </c>
      <c r="Q1403" s="215" cm="1">
        <f t="array" ref="Q1403">IF(P1403="-",0,P1403/(1+'General inputs'!$H$32)^IFERROR(INDEX('MP Calculations'!$C$40:$C$130,MATCH(F1403,'MP Calculations'!$D$40:$D$130,0),0),-1))</f>
        <v>0</v>
      </c>
    </row>
    <row r="1404" spans="3:17" x14ac:dyDescent="0.2">
      <c r="C1404" s="159"/>
      <c r="D1404" s="165"/>
      <c r="E1404" s="161"/>
      <c r="F1404" s="172" t="str">
        <f t="shared" si="66"/>
        <v>-</v>
      </c>
      <c r="G1404" s="68"/>
      <c r="H1404" s="167"/>
      <c r="I1404" s="173"/>
      <c r="J1404" s="168" t="str">
        <f>IFERROR(MIN('MP Calculations'!$E$30/I1404,1),"-")</f>
        <v>-</v>
      </c>
      <c r="K1404" s="12"/>
      <c r="L1404" s="159"/>
      <c r="M1404" s="159"/>
      <c r="N1404" s="159"/>
      <c r="O1404" s="185" t="str">
        <f t="shared" si="67"/>
        <v>-</v>
      </c>
      <c r="P1404" s="215" t="str">
        <f t="shared" si="68"/>
        <v>-</v>
      </c>
      <c r="Q1404" s="215" cm="1">
        <f t="array" ref="Q1404">IF(P1404="-",0,P1404/(1+'General inputs'!$H$32)^IFERROR(INDEX('MP Calculations'!$C$40:$C$130,MATCH(F1404,'MP Calculations'!$D$40:$D$130,0),0),-1))</f>
        <v>0</v>
      </c>
    </row>
    <row r="1405" spans="3:17" x14ac:dyDescent="0.2">
      <c r="C1405" s="159"/>
      <c r="D1405" s="165"/>
      <c r="E1405" s="161"/>
      <c r="F1405" s="172" t="str">
        <f t="shared" si="66"/>
        <v>-</v>
      </c>
      <c r="G1405" s="68"/>
      <c r="H1405" s="167"/>
      <c r="I1405" s="173"/>
      <c r="J1405" s="168" t="str">
        <f>IFERROR(MIN('MP Calculations'!$E$30/I1405,1),"-")</f>
        <v>-</v>
      </c>
      <c r="K1405" s="12"/>
      <c r="L1405" s="159"/>
      <c r="M1405" s="159"/>
      <c r="N1405" s="159"/>
      <c r="O1405" s="185" t="str">
        <f t="shared" si="67"/>
        <v>-</v>
      </c>
      <c r="P1405" s="215" t="str">
        <f t="shared" si="68"/>
        <v>-</v>
      </c>
      <c r="Q1405" s="215" cm="1">
        <f t="array" ref="Q1405">IF(P1405="-",0,P1405/(1+'General inputs'!$H$32)^IFERROR(INDEX('MP Calculations'!$C$40:$C$130,MATCH(F1405,'MP Calculations'!$D$40:$D$130,0),0),-1))</f>
        <v>0</v>
      </c>
    </row>
    <row r="1406" spans="3:17" x14ac:dyDescent="0.2">
      <c r="C1406" s="159"/>
      <c r="D1406" s="165"/>
      <c r="E1406" s="161"/>
      <c r="F1406" s="172" t="str">
        <f t="shared" si="66"/>
        <v>-</v>
      </c>
      <c r="G1406" s="68"/>
      <c r="H1406" s="167"/>
      <c r="I1406" s="173"/>
      <c r="J1406" s="168" t="str">
        <f>IFERROR(MIN('MP Calculations'!$E$30/I1406,1),"-")</f>
        <v>-</v>
      </c>
      <c r="K1406" s="12"/>
      <c r="L1406" s="159"/>
      <c r="M1406" s="159"/>
      <c r="N1406" s="159"/>
      <c r="O1406" s="185" t="str">
        <f t="shared" si="67"/>
        <v>-</v>
      </c>
      <c r="P1406" s="215" t="str">
        <f t="shared" si="68"/>
        <v>-</v>
      </c>
      <c r="Q1406" s="215" cm="1">
        <f t="array" ref="Q1406">IF(P1406="-",0,P1406/(1+'General inputs'!$H$32)^IFERROR(INDEX('MP Calculations'!$C$40:$C$130,MATCH(F1406,'MP Calculations'!$D$40:$D$130,0),0),-1))</f>
        <v>0</v>
      </c>
    </row>
    <row r="1407" spans="3:17" x14ac:dyDescent="0.2">
      <c r="C1407" s="159"/>
      <c r="D1407" s="165"/>
      <c r="E1407" s="161"/>
      <c r="F1407" s="172" t="str">
        <f t="shared" si="66"/>
        <v>-</v>
      </c>
      <c r="G1407" s="68"/>
      <c r="H1407" s="167"/>
      <c r="I1407" s="173"/>
      <c r="J1407" s="168" t="str">
        <f>IFERROR(MIN('MP Calculations'!$E$30/I1407,1),"-")</f>
        <v>-</v>
      </c>
      <c r="K1407" s="12"/>
      <c r="L1407" s="159"/>
      <c r="M1407" s="159"/>
      <c r="N1407" s="159"/>
      <c r="O1407" s="185" t="str">
        <f t="shared" si="67"/>
        <v>-</v>
      </c>
      <c r="P1407" s="215" t="str">
        <f t="shared" si="68"/>
        <v>-</v>
      </c>
      <c r="Q1407" s="215" cm="1">
        <f t="array" ref="Q1407">IF(P1407="-",0,P1407/(1+'General inputs'!$H$32)^IFERROR(INDEX('MP Calculations'!$C$40:$C$130,MATCH(F1407,'MP Calculations'!$D$40:$D$130,0),0),-1))</f>
        <v>0</v>
      </c>
    </row>
    <row r="1408" spans="3:17" x14ac:dyDescent="0.2">
      <c r="C1408" s="159"/>
      <c r="D1408" s="165"/>
      <c r="E1408" s="161"/>
      <c r="F1408" s="172" t="str">
        <f t="shared" si="66"/>
        <v>-</v>
      </c>
      <c r="G1408" s="68"/>
      <c r="H1408" s="167"/>
      <c r="I1408" s="173"/>
      <c r="J1408" s="168" t="str">
        <f>IFERROR(MIN('MP Calculations'!$E$30/I1408,1),"-")</f>
        <v>-</v>
      </c>
      <c r="K1408" s="12"/>
      <c r="L1408" s="159"/>
      <c r="M1408" s="159"/>
      <c r="N1408" s="159"/>
      <c r="O1408" s="185" t="str">
        <f t="shared" si="67"/>
        <v>-</v>
      </c>
      <c r="P1408" s="215" t="str">
        <f t="shared" si="68"/>
        <v>-</v>
      </c>
      <c r="Q1408" s="215" cm="1">
        <f t="array" ref="Q1408">IF(P1408="-",0,P1408/(1+'General inputs'!$H$32)^IFERROR(INDEX('MP Calculations'!$C$40:$C$130,MATCH(F1408,'MP Calculations'!$D$40:$D$130,0),0),-1))</f>
        <v>0</v>
      </c>
    </row>
    <row r="1409" spans="3:17" x14ac:dyDescent="0.2">
      <c r="C1409" s="159"/>
      <c r="D1409" s="165"/>
      <c r="E1409" s="161"/>
      <c r="F1409" s="172" t="str">
        <f t="shared" si="66"/>
        <v>-</v>
      </c>
      <c r="G1409" s="68"/>
      <c r="H1409" s="167"/>
      <c r="I1409" s="173"/>
      <c r="J1409" s="168" t="str">
        <f>IFERROR(MIN('MP Calculations'!$E$30/I1409,1),"-")</f>
        <v>-</v>
      </c>
      <c r="K1409" s="12"/>
      <c r="L1409" s="159"/>
      <c r="M1409" s="159"/>
      <c r="N1409" s="159"/>
      <c r="O1409" s="185" t="str">
        <f t="shared" si="67"/>
        <v>-</v>
      </c>
      <c r="P1409" s="215" t="str">
        <f t="shared" si="68"/>
        <v>-</v>
      </c>
      <c r="Q1409" s="215" cm="1">
        <f t="array" ref="Q1409">IF(P1409="-",0,P1409/(1+'General inputs'!$H$32)^IFERROR(INDEX('MP Calculations'!$C$40:$C$130,MATCH(F1409,'MP Calculations'!$D$40:$D$130,0),0),-1))</f>
        <v>0</v>
      </c>
    </row>
    <row r="1410" spans="3:17" x14ac:dyDescent="0.2">
      <c r="C1410" s="159"/>
      <c r="D1410" s="165"/>
      <c r="E1410" s="161"/>
      <c r="F1410" s="172" t="str">
        <f t="shared" si="66"/>
        <v>-</v>
      </c>
      <c r="G1410" s="68"/>
      <c r="H1410" s="167"/>
      <c r="I1410" s="173"/>
      <c r="J1410" s="168" t="str">
        <f>IFERROR(MIN('MP Calculations'!$E$30/I1410,1),"-")</f>
        <v>-</v>
      </c>
      <c r="K1410" s="12"/>
      <c r="L1410" s="159"/>
      <c r="M1410" s="159"/>
      <c r="N1410" s="159"/>
      <c r="O1410" s="185" t="str">
        <f t="shared" si="67"/>
        <v>-</v>
      </c>
      <c r="P1410" s="215" t="str">
        <f t="shared" si="68"/>
        <v>-</v>
      </c>
      <c r="Q1410" s="215" cm="1">
        <f t="array" ref="Q1410">IF(P1410="-",0,P1410/(1+'General inputs'!$H$32)^IFERROR(INDEX('MP Calculations'!$C$40:$C$130,MATCH(F1410,'MP Calculations'!$D$40:$D$130,0),0),-1))</f>
        <v>0</v>
      </c>
    </row>
    <row r="1411" spans="3:17" x14ac:dyDescent="0.2">
      <c r="C1411" s="159"/>
      <c r="D1411" s="165"/>
      <c r="E1411" s="161"/>
      <c r="F1411" s="172" t="str">
        <f t="shared" si="66"/>
        <v>-</v>
      </c>
      <c r="G1411" s="68"/>
      <c r="H1411" s="167"/>
      <c r="I1411" s="173"/>
      <c r="J1411" s="168" t="str">
        <f>IFERROR(MIN('MP Calculations'!$E$30/I1411,1),"-")</f>
        <v>-</v>
      </c>
      <c r="K1411" s="12"/>
      <c r="L1411" s="159"/>
      <c r="M1411" s="159"/>
      <c r="N1411" s="159"/>
      <c r="O1411" s="185" t="str">
        <f t="shared" si="67"/>
        <v>-</v>
      </c>
      <c r="P1411" s="215" t="str">
        <f t="shared" si="68"/>
        <v>-</v>
      </c>
      <c r="Q1411" s="215" cm="1">
        <f t="array" ref="Q1411">IF(P1411="-",0,P1411/(1+'General inputs'!$H$32)^IFERROR(INDEX('MP Calculations'!$C$40:$C$130,MATCH(F1411,'MP Calculations'!$D$40:$D$130,0),0),-1))</f>
        <v>0</v>
      </c>
    </row>
    <row r="1412" spans="3:17" x14ac:dyDescent="0.2">
      <c r="C1412" s="159"/>
      <c r="D1412" s="165"/>
      <c r="E1412" s="161"/>
      <c r="F1412" s="172" t="str">
        <f t="shared" si="66"/>
        <v>-</v>
      </c>
      <c r="G1412" s="68"/>
      <c r="H1412" s="167"/>
      <c r="I1412" s="173"/>
      <c r="J1412" s="168" t="str">
        <f>IFERROR(MIN('MP Calculations'!$E$30/I1412,1),"-")</f>
        <v>-</v>
      </c>
      <c r="K1412" s="12"/>
      <c r="L1412" s="159"/>
      <c r="M1412" s="159"/>
      <c r="N1412" s="159"/>
      <c r="O1412" s="185" t="str">
        <f t="shared" si="67"/>
        <v>-</v>
      </c>
      <c r="P1412" s="215" t="str">
        <f t="shared" si="68"/>
        <v>-</v>
      </c>
      <c r="Q1412" s="215" cm="1">
        <f t="array" ref="Q1412">IF(P1412="-",0,P1412/(1+'General inputs'!$H$32)^IFERROR(INDEX('MP Calculations'!$C$40:$C$130,MATCH(F1412,'MP Calculations'!$D$40:$D$130,0),0),-1))</f>
        <v>0</v>
      </c>
    </row>
    <row r="1413" spans="3:17" x14ac:dyDescent="0.2">
      <c r="C1413" s="159"/>
      <c r="D1413" s="165"/>
      <c r="E1413" s="161"/>
      <c r="F1413" s="172" t="str">
        <f t="shared" si="66"/>
        <v>-</v>
      </c>
      <c r="G1413" s="68"/>
      <c r="H1413" s="167"/>
      <c r="I1413" s="173"/>
      <c r="J1413" s="168" t="str">
        <f>IFERROR(MIN('MP Calculations'!$E$30/I1413,1),"-")</f>
        <v>-</v>
      </c>
      <c r="K1413" s="12"/>
      <c r="L1413" s="159"/>
      <c r="M1413" s="159"/>
      <c r="N1413" s="159"/>
      <c r="O1413" s="185" t="str">
        <f t="shared" si="67"/>
        <v>-</v>
      </c>
      <c r="P1413" s="215" t="str">
        <f t="shared" si="68"/>
        <v>-</v>
      </c>
      <c r="Q1413" s="215" cm="1">
        <f t="array" ref="Q1413">IF(P1413="-",0,P1413/(1+'General inputs'!$H$32)^IFERROR(INDEX('MP Calculations'!$C$40:$C$130,MATCH(F1413,'MP Calculations'!$D$40:$D$130,0),0),-1))</f>
        <v>0</v>
      </c>
    </row>
    <row r="1414" spans="3:17" x14ac:dyDescent="0.2">
      <c r="C1414" s="159"/>
      <c r="D1414" s="165"/>
      <c r="E1414" s="161"/>
      <c r="F1414" s="172" t="str">
        <f t="shared" si="66"/>
        <v>-</v>
      </c>
      <c r="G1414" s="68"/>
      <c r="H1414" s="167"/>
      <c r="I1414" s="173"/>
      <c r="J1414" s="168" t="str">
        <f>IFERROR(MIN('MP Calculations'!$E$30/I1414,1),"-")</f>
        <v>-</v>
      </c>
      <c r="K1414" s="12"/>
      <c r="L1414" s="159"/>
      <c r="M1414" s="159"/>
      <c r="N1414" s="159"/>
      <c r="O1414" s="185" t="str">
        <f t="shared" si="67"/>
        <v>-</v>
      </c>
      <c r="P1414" s="215" t="str">
        <f t="shared" si="68"/>
        <v>-</v>
      </c>
      <c r="Q1414" s="215" cm="1">
        <f t="array" ref="Q1414">IF(P1414="-",0,P1414/(1+'General inputs'!$H$32)^IFERROR(INDEX('MP Calculations'!$C$40:$C$130,MATCH(F1414,'MP Calculations'!$D$40:$D$130,0),0),-1))</f>
        <v>0</v>
      </c>
    </row>
    <row r="1415" spans="3:17" x14ac:dyDescent="0.2">
      <c r="C1415" s="159"/>
      <c r="D1415" s="165"/>
      <c r="E1415" s="161"/>
      <c r="F1415" s="172" t="str">
        <f t="shared" si="66"/>
        <v>-</v>
      </c>
      <c r="G1415" s="68"/>
      <c r="H1415" s="167"/>
      <c r="I1415" s="173"/>
      <c r="J1415" s="168" t="str">
        <f>IFERROR(MIN('MP Calculations'!$E$30/I1415,1),"-")</f>
        <v>-</v>
      </c>
      <c r="K1415" s="12"/>
      <c r="L1415" s="159"/>
      <c r="M1415" s="159"/>
      <c r="N1415" s="159"/>
      <c r="O1415" s="185" t="str">
        <f t="shared" si="67"/>
        <v>-</v>
      </c>
      <c r="P1415" s="215" t="str">
        <f t="shared" si="68"/>
        <v>-</v>
      </c>
      <c r="Q1415" s="215" cm="1">
        <f t="array" ref="Q1415">IF(P1415="-",0,P1415/(1+'General inputs'!$H$32)^IFERROR(INDEX('MP Calculations'!$C$40:$C$130,MATCH(F1415,'MP Calculations'!$D$40:$D$130,0),0),-1))</f>
        <v>0</v>
      </c>
    </row>
    <row r="1416" spans="3:17" x14ac:dyDescent="0.2">
      <c r="C1416" s="159"/>
      <c r="D1416" s="165"/>
      <c r="E1416" s="161"/>
      <c r="F1416" s="172" t="str">
        <f t="shared" si="66"/>
        <v>-</v>
      </c>
      <c r="G1416" s="68"/>
      <c r="H1416" s="167"/>
      <c r="I1416" s="173"/>
      <c r="J1416" s="168" t="str">
        <f>IFERROR(MIN('MP Calculations'!$E$30/I1416,1),"-")</f>
        <v>-</v>
      </c>
      <c r="K1416" s="12"/>
      <c r="L1416" s="159"/>
      <c r="M1416" s="159"/>
      <c r="N1416" s="159"/>
      <c r="O1416" s="185" t="str">
        <f t="shared" si="67"/>
        <v>-</v>
      </c>
      <c r="P1416" s="215" t="str">
        <f t="shared" si="68"/>
        <v>-</v>
      </c>
      <c r="Q1416" s="215" cm="1">
        <f t="array" ref="Q1416">IF(P1416="-",0,P1416/(1+'General inputs'!$H$32)^IFERROR(INDEX('MP Calculations'!$C$40:$C$130,MATCH(F1416,'MP Calculations'!$D$40:$D$130,0),0),-1))</f>
        <v>0</v>
      </c>
    </row>
    <row r="1417" spans="3:17" x14ac:dyDescent="0.2">
      <c r="C1417" s="159"/>
      <c r="D1417" s="165"/>
      <c r="E1417" s="161"/>
      <c r="F1417" s="172" t="str">
        <f t="shared" si="66"/>
        <v>-</v>
      </c>
      <c r="G1417" s="68"/>
      <c r="H1417" s="167"/>
      <c r="I1417" s="173"/>
      <c r="J1417" s="168" t="str">
        <f>IFERROR(MIN('MP Calculations'!$E$30/I1417,1),"-")</f>
        <v>-</v>
      </c>
      <c r="K1417" s="12"/>
      <c r="L1417" s="159"/>
      <c r="M1417" s="159"/>
      <c r="N1417" s="159"/>
      <c r="O1417" s="185" t="str">
        <f t="shared" si="67"/>
        <v>-</v>
      </c>
      <c r="P1417" s="215" t="str">
        <f t="shared" si="68"/>
        <v>-</v>
      </c>
      <c r="Q1417" s="215" cm="1">
        <f t="array" ref="Q1417">IF(P1417="-",0,P1417/(1+'General inputs'!$H$32)^IFERROR(INDEX('MP Calculations'!$C$40:$C$130,MATCH(F1417,'MP Calculations'!$D$40:$D$130,0),0),-1))</f>
        <v>0</v>
      </c>
    </row>
    <row r="1418" spans="3:17" x14ac:dyDescent="0.2">
      <c r="C1418" s="159"/>
      <c r="D1418" s="165"/>
      <c r="E1418" s="161"/>
      <c r="F1418" s="172" t="str">
        <f t="shared" si="66"/>
        <v>-</v>
      </c>
      <c r="G1418" s="68"/>
      <c r="H1418" s="167"/>
      <c r="I1418" s="173"/>
      <c r="J1418" s="168" t="str">
        <f>IFERROR(MIN('MP Calculations'!$E$30/I1418,1),"-")</f>
        <v>-</v>
      </c>
      <c r="K1418" s="12"/>
      <c r="L1418" s="159"/>
      <c r="M1418" s="159"/>
      <c r="N1418" s="159"/>
      <c r="O1418" s="185" t="str">
        <f t="shared" si="67"/>
        <v>-</v>
      </c>
      <c r="P1418" s="215" t="str">
        <f t="shared" si="68"/>
        <v>-</v>
      </c>
      <c r="Q1418" s="215" cm="1">
        <f t="array" ref="Q1418">IF(P1418="-",0,P1418/(1+'General inputs'!$H$32)^IFERROR(INDEX('MP Calculations'!$C$40:$C$130,MATCH(F1418,'MP Calculations'!$D$40:$D$130,0),0),-1))</f>
        <v>0</v>
      </c>
    </row>
    <row r="1419" spans="3:17" x14ac:dyDescent="0.2">
      <c r="C1419" s="159"/>
      <c r="D1419" s="165"/>
      <c r="E1419" s="161"/>
      <c r="F1419" s="172" t="str">
        <f t="shared" si="66"/>
        <v>-</v>
      </c>
      <c r="G1419" s="68"/>
      <c r="H1419" s="167"/>
      <c r="I1419" s="173"/>
      <c r="J1419" s="168" t="str">
        <f>IFERROR(MIN('MP Calculations'!$E$30/I1419,1),"-")</f>
        <v>-</v>
      </c>
      <c r="K1419" s="12"/>
      <c r="L1419" s="159"/>
      <c r="M1419" s="159"/>
      <c r="N1419" s="159"/>
      <c r="O1419" s="185" t="str">
        <f t="shared" si="67"/>
        <v>-</v>
      </c>
      <c r="P1419" s="215" t="str">
        <f t="shared" si="68"/>
        <v>-</v>
      </c>
      <c r="Q1419" s="215" cm="1">
        <f t="array" ref="Q1419">IF(P1419="-",0,P1419/(1+'General inputs'!$H$32)^IFERROR(INDEX('MP Calculations'!$C$40:$C$130,MATCH(F1419,'MP Calculations'!$D$40:$D$130,0),0),-1))</f>
        <v>0</v>
      </c>
    </row>
    <row r="1420" spans="3:17" x14ac:dyDescent="0.2">
      <c r="C1420" s="159"/>
      <c r="D1420" s="165"/>
      <c r="E1420" s="161"/>
      <c r="F1420" s="172" t="str">
        <f t="shared" si="66"/>
        <v>-</v>
      </c>
      <c r="G1420" s="68"/>
      <c r="H1420" s="167"/>
      <c r="I1420" s="173"/>
      <c r="J1420" s="168" t="str">
        <f>IFERROR(MIN('MP Calculations'!$E$30/I1420,1),"-")</f>
        <v>-</v>
      </c>
      <c r="K1420" s="12"/>
      <c r="L1420" s="159"/>
      <c r="M1420" s="159"/>
      <c r="N1420" s="159"/>
      <c r="O1420" s="185" t="str">
        <f t="shared" si="67"/>
        <v>-</v>
      </c>
      <c r="P1420" s="215" t="str">
        <f t="shared" si="68"/>
        <v>-</v>
      </c>
      <c r="Q1420" s="215" cm="1">
        <f t="array" ref="Q1420">IF(P1420="-",0,P1420/(1+'General inputs'!$H$32)^IFERROR(INDEX('MP Calculations'!$C$40:$C$130,MATCH(F1420,'MP Calculations'!$D$40:$D$130,0),0),-1))</f>
        <v>0</v>
      </c>
    </row>
    <row r="1421" spans="3:17" x14ac:dyDescent="0.2">
      <c r="C1421" s="159"/>
      <c r="D1421" s="165"/>
      <c r="E1421" s="161"/>
      <c r="F1421" s="172" t="str">
        <f t="shared" si="66"/>
        <v>-</v>
      </c>
      <c r="G1421" s="68"/>
      <c r="H1421" s="167"/>
      <c r="I1421" s="173"/>
      <c r="J1421" s="168" t="str">
        <f>IFERROR(MIN('MP Calculations'!$E$30/I1421,1),"-")</f>
        <v>-</v>
      </c>
      <c r="K1421" s="12"/>
      <c r="L1421" s="159"/>
      <c r="M1421" s="159"/>
      <c r="N1421" s="159"/>
      <c r="O1421" s="185" t="str">
        <f t="shared" si="67"/>
        <v>-</v>
      </c>
      <c r="P1421" s="215" t="str">
        <f t="shared" si="68"/>
        <v>-</v>
      </c>
      <c r="Q1421" s="215" cm="1">
        <f t="array" ref="Q1421">IF(P1421="-",0,P1421/(1+'General inputs'!$H$32)^IFERROR(INDEX('MP Calculations'!$C$40:$C$130,MATCH(F1421,'MP Calculations'!$D$40:$D$130,0),0),-1))</f>
        <v>0</v>
      </c>
    </row>
    <row r="1422" spans="3:17" x14ac:dyDescent="0.2">
      <c r="C1422" s="159"/>
      <c r="D1422" s="165"/>
      <c r="E1422" s="161"/>
      <c r="F1422" s="172" t="str">
        <f t="shared" si="66"/>
        <v>-</v>
      </c>
      <c r="G1422" s="68"/>
      <c r="H1422" s="167"/>
      <c r="I1422" s="173"/>
      <c r="J1422" s="168" t="str">
        <f>IFERROR(MIN('MP Calculations'!$E$30/I1422,1),"-")</f>
        <v>-</v>
      </c>
      <c r="K1422" s="12"/>
      <c r="L1422" s="159"/>
      <c r="M1422" s="159"/>
      <c r="N1422" s="159"/>
      <c r="O1422" s="185" t="str">
        <f t="shared" si="67"/>
        <v>-</v>
      </c>
      <c r="P1422" s="215" t="str">
        <f t="shared" si="68"/>
        <v>-</v>
      </c>
      <c r="Q1422" s="215" cm="1">
        <f t="array" ref="Q1422">IF(P1422="-",0,P1422/(1+'General inputs'!$H$32)^IFERROR(INDEX('MP Calculations'!$C$40:$C$130,MATCH(F1422,'MP Calculations'!$D$40:$D$130,0),0),-1))</f>
        <v>0</v>
      </c>
    </row>
    <row r="1423" spans="3:17" x14ac:dyDescent="0.2">
      <c r="C1423" s="159"/>
      <c r="D1423" s="165"/>
      <c r="E1423" s="161"/>
      <c r="F1423" s="172" t="str">
        <f t="shared" si="66"/>
        <v>-</v>
      </c>
      <c r="G1423" s="68"/>
      <c r="H1423" s="167"/>
      <c r="I1423" s="173"/>
      <c r="J1423" s="168" t="str">
        <f>IFERROR(MIN('MP Calculations'!$E$30/I1423,1),"-")</f>
        <v>-</v>
      </c>
      <c r="K1423" s="12"/>
      <c r="L1423" s="159"/>
      <c r="M1423" s="159"/>
      <c r="N1423" s="159"/>
      <c r="O1423" s="185" t="str">
        <f t="shared" si="67"/>
        <v>-</v>
      </c>
      <c r="P1423" s="215" t="str">
        <f t="shared" si="68"/>
        <v>-</v>
      </c>
      <c r="Q1423" s="215" cm="1">
        <f t="array" ref="Q1423">IF(P1423="-",0,P1423/(1+'General inputs'!$H$32)^IFERROR(INDEX('MP Calculations'!$C$40:$C$130,MATCH(F1423,'MP Calculations'!$D$40:$D$130,0),0),-1))</f>
        <v>0</v>
      </c>
    </row>
    <row r="1424" spans="3:17" x14ac:dyDescent="0.2">
      <c r="C1424" s="159"/>
      <c r="D1424" s="165"/>
      <c r="E1424" s="161"/>
      <c r="F1424" s="172" t="str">
        <f t="shared" si="66"/>
        <v>-</v>
      </c>
      <c r="G1424" s="68"/>
      <c r="H1424" s="167"/>
      <c r="I1424" s="173"/>
      <c r="J1424" s="168" t="str">
        <f>IFERROR(MIN('MP Calculations'!$E$30/I1424,1),"-")</f>
        <v>-</v>
      </c>
      <c r="K1424" s="12"/>
      <c r="L1424" s="159"/>
      <c r="M1424" s="159"/>
      <c r="N1424" s="159"/>
      <c r="O1424" s="185" t="str">
        <f t="shared" si="67"/>
        <v>-</v>
      </c>
      <c r="P1424" s="215" t="str">
        <f t="shared" si="68"/>
        <v>-</v>
      </c>
      <c r="Q1424" s="215" cm="1">
        <f t="array" ref="Q1424">IF(P1424="-",0,P1424/(1+'General inputs'!$H$32)^IFERROR(INDEX('MP Calculations'!$C$40:$C$130,MATCH(F1424,'MP Calculations'!$D$40:$D$130,0),0),-1))</f>
        <v>0</v>
      </c>
    </row>
    <row r="1425" spans="3:17" x14ac:dyDescent="0.2">
      <c r="C1425" s="159"/>
      <c r="D1425" s="165"/>
      <c r="E1425" s="161"/>
      <c r="F1425" s="172" t="str">
        <f t="shared" si="66"/>
        <v>-</v>
      </c>
      <c r="G1425" s="68"/>
      <c r="H1425" s="167"/>
      <c r="I1425" s="173"/>
      <c r="J1425" s="168" t="str">
        <f>IFERROR(MIN('MP Calculations'!$E$30/I1425,1),"-")</f>
        <v>-</v>
      </c>
      <c r="K1425" s="12"/>
      <c r="L1425" s="159"/>
      <c r="M1425" s="159"/>
      <c r="N1425" s="159"/>
      <c r="O1425" s="185" t="str">
        <f t="shared" si="67"/>
        <v>-</v>
      </c>
      <c r="P1425" s="215" t="str">
        <f t="shared" si="68"/>
        <v>-</v>
      </c>
      <c r="Q1425" s="215" cm="1">
        <f t="array" ref="Q1425">IF(P1425="-",0,P1425/(1+'General inputs'!$H$32)^IFERROR(INDEX('MP Calculations'!$C$40:$C$130,MATCH(F1425,'MP Calculations'!$D$40:$D$130,0),0),-1))</f>
        <v>0</v>
      </c>
    </row>
    <row r="1426" spans="3:17" x14ac:dyDescent="0.2">
      <c r="C1426" s="159"/>
      <c r="D1426" s="165"/>
      <c r="E1426" s="161"/>
      <c r="F1426" s="172" t="str">
        <f t="shared" si="66"/>
        <v>-</v>
      </c>
      <c r="G1426" s="68"/>
      <c r="H1426" s="167"/>
      <c r="I1426" s="173"/>
      <c r="J1426" s="168" t="str">
        <f>IFERROR(MIN('MP Calculations'!$E$30/I1426,1),"-")</f>
        <v>-</v>
      </c>
      <c r="K1426" s="12"/>
      <c r="L1426" s="159"/>
      <c r="M1426" s="159"/>
      <c r="N1426" s="159"/>
      <c r="O1426" s="185" t="str">
        <f t="shared" si="67"/>
        <v>-</v>
      </c>
      <c r="P1426" s="215" t="str">
        <f t="shared" si="68"/>
        <v>-</v>
      </c>
      <c r="Q1426" s="215" cm="1">
        <f t="array" ref="Q1426">IF(P1426="-",0,P1426/(1+'General inputs'!$H$32)^IFERROR(INDEX('MP Calculations'!$C$40:$C$130,MATCH(F1426,'MP Calculations'!$D$40:$D$130,0),0),-1))</f>
        <v>0</v>
      </c>
    </row>
    <row r="1427" spans="3:17" x14ac:dyDescent="0.2">
      <c r="C1427" s="159"/>
      <c r="D1427" s="165"/>
      <c r="E1427" s="161"/>
      <c r="F1427" s="172" t="str">
        <f t="shared" si="66"/>
        <v>-</v>
      </c>
      <c r="G1427" s="68"/>
      <c r="H1427" s="167"/>
      <c r="I1427" s="173"/>
      <c r="J1427" s="168" t="str">
        <f>IFERROR(MIN('MP Calculations'!$E$30/I1427,1),"-")</f>
        <v>-</v>
      </c>
      <c r="K1427" s="12"/>
      <c r="L1427" s="159"/>
      <c r="M1427" s="159"/>
      <c r="N1427" s="159"/>
      <c r="O1427" s="185" t="str">
        <f t="shared" si="67"/>
        <v>-</v>
      </c>
      <c r="P1427" s="215" t="str">
        <f t="shared" si="68"/>
        <v>-</v>
      </c>
      <c r="Q1427" s="215" cm="1">
        <f t="array" ref="Q1427">IF(P1427="-",0,P1427/(1+'General inputs'!$H$32)^IFERROR(INDEX('MP Calculations'!$C$40:$C$130,MATCH(F1427,'MP Calculations'!$D$40:$D$130,0),0),-1))</f>
        <v>0</v>
      </c>
    </row>
    <row r="1428" spans="3:17" x14ac:dyDescent="0.2">
      <c r="C1428" s="159"/>
      <c r="D1428" s="165"/>
      <c r="E1428" s="161"/>
      <c r="F1428" s="172" t="str">
        <f t="shared" si="66"/>
        <v>-</v>
      </c>
      <c r="G1428" s="68"/>
      <c r="H1428" s="167"/>
      <c r="I1428" s="173"/>
      <c r="J1428" s="168" t="str">
        <f>IFERROR(MIN('MP Calculations'!$E$30/I1428,1),"-")</f>
        <v>-</v>
      </c>
      <c r="K1428" s="12"/>
      <c r="L1428" s="159"/>
      <c r="M1428" s="159"/>
      <c r="N1428" s="159"/>
      <c r="O1428" s="185" t="str">
        <f t="shared" si="67"/>
        <v>-</v>
      </c>
      <c r="P1428" s="215" t="str">
        <f t="shared" si="68"/>
        <v>-</v>
      </c>
      <c r="Q1428" s="215" cm="1">
        <f t="array" ref="Q1428">IF(P1428="-",0,P1428/(1+'General inputs'!$H$32)^IFERROR(INDEX('MP Calculations'!$C$40:$C$130,MATCH(F1428,'MP Calculations'!$D$40:$D$130,0),0),-1))</f>
        <v>0</v>
      </c>
    </row>
    <row r="1429" spans="3:17" x14ac:dyDescent="0.2">
      <c r="C1429" s="159"/>
      <c r="D1429" s="165"/>
      <c r="E1429" s="161"/>
      <c r="F1429" s="172" t="str">
        <f t="shared" si="66"/>
        <v>-</v>
      </c>
      <c r="G1429" s="68"/>
      <c r="H1429" s="167"/>
      <c r="I1429" s="173"/>
      <c r="J1429" s="168" t="str">
        <f>IFERROR(MIN('MP Calculations'!$E$30/I1429,1),"-")</f>
        <v>-</v>
      </c>
      <c r="K1429" s="12"/>
      <c r="L1429" s="159"/>
      <c r="M1429" s="159"/>
      <c r="N1429" s="159"/>
      <c r="O1429" s="185" t="str">
        <f t="shared" si="67"/>
        <v>-</v>
      </c>
      <c r="P1429" s="215" t="str">
        <f t="shared" si="68"/>
        <v>-</v>
      </c>
      <c r="Q1429" s="215" cm="1">
        <f t="array" ref="Q1429">IF(P1429="-",0,P1429/(1+'General inputs'!$H$32)^IFERROR(INDEX('MP Calculations'!$C$40:$C$130,MATCH(F1429,'MP Calculations'!$D$40:$D$130,0),0),-1))</f>
        <v>0</v>
      </c>
    </row>
    <row r="1430" spans="3:17" x14ac:dyDescent="0.2">
      <c r="C1430" s="159"/>
      <c r="D1430" s="165"/>
      <c r="E1430" s="161"/>
      <c r="F1430" s="172" t="str">
        <f t="shared" ref="F1430:F1493" si="69">IF(E1430="","-",IF(OR(E1430&lt;$E$15,E1430&gt;$E$16),"ERROR - date outside of range",IF(MONTH(E1430)&gt;=7,YEAR(E1430)&amp;"-"&amp;IF(YEAR(E1430)=1999,"00",IF(AND(YEAR(E1430)&gt;=2000,YEAR(E1430)&lt;2009),"0","")&amp;RIGHT(YEAR(E1430),2)+1),RIGHT(YEAR(E1430),4)-1&amp;"-"&amp;RIGHT(YEAR(E1430),2))))</f>
        <v>-</v>
      </c>
      <c r="G1430" s="68"/>
      <c r="H1430" s="167"/>
      <c r="I1430" s="173"/>
      <c r="J1430" s="168" t="str">
        <f>IFERROR(MIN('MP Calculations'!$E$30/I1430,1),"-")</f>
        <v>-</v>
      </c>
      <c r="K1430" s="12"/>
      <c r="L1430" s="159"/>
      <c r="M1430" s="159"/>
      <c r="N1430" s="159"/>
      <c r="O1430" s="185" t="str">
        <f t="shared" ref="O1430:O1493" si="70">IF(N1430="","-",L1430*N1430)</f>
        <v>-</v>
      </c>
      <c r="P1430" s="215" t="str">
        <f t="shared" ref="P1430:P1493" si="71">IF(O1430="-","-",IF(OR(E1430&lt;$E$15,E1430&gt;$E$16),0,O1430*J1430))</f>
        <v>-</v>
      </c>
      <c r="Q1430" s="215" cm="1">
        <f t="array" ref="Q1430">IF(P1430="-",0,P1430/(1+'General inputs'!$H$32)^IFERROR(INDEX('MP Calculations'!$C$40:$C$130,MATCH(F1430,'MP Calculations'!$D$40:$D$130,0),0),-1))</f>
        <v>0</v>
      </c>
    </row>
    <row r="1431" spans="3:17" x14ac:dyDescent="0.2">
      <c r="C1431" s="159"/>
      <c r="D1431" s="165"/>
      <c r="E1431" s="161"/>
      <c r="F1431" s="172" t="str">
        <f t="shared" si="69"/>
        <v>-</v>
      </c>
      <c r="G1431" s="68"/>
      <c r="H1431" s="167"/>
      <c r="I1431" s="173"/>
      <c r="J1431" s="168" t="str">
        <f>IFERROR(MIN('MP Calculations'!$E$30/I1431,1),"-")</f>
        <v>-</v>
      </c>
      <c r="K1431" s="12"/>
      <c r="L1431" s="159"/>
      <c r="M1431" s="159"/>
      <c r="N1431" s="159"/>
      <c r="O1431" s="185" t="str">
        <f t="shared" si="70"/>
        <v>-</v>
      </c>
      <c r="P1431" s="215" t="str">
        <f t="shared" si="71"/>
        <v>-</v>
      </c>
      <c r="Q1431" s="215" cm="1">
        <f t="array" ref="Q1431">IF(P1431="-",0,P1431/(1+'General inputs'!$H$32)^IFERROR(INDEX('MP Calculations'!$C$40:$C$130,MATCH(F1431,'MP Calculations'!$D$40:$D$130,0),0),-1))</f>
        <v>0</v>
      </c>
    </row>
    <row r="1432" spans="3:17" x14ac:dyDescent="0.2">
      <c r="C1432" s="159"/>
      <c r="D1432" s="165"/>
      <c r="E1432" s="161"/>
      <c r="F1432" s="172" t="str">
        <f t="shared" si="69"/>
        <v>-</v>
      </c>
      <c r="G1432" s="68"/>
      <c r="H1432" s="167"/>
      <c r="I1432" s="173"/>
      <c r="J1432" s="168" t="str">
        <f>IFERROR(MIN('MP Calculations'!$E$30/I1432,1),"-")</f>
        <v>-</v>
      </c>
      <c r="K1432" s="12"/>
      <c r="L1432" s="159"/>
      <c r="M1432" s="159"/>
      <c r="N1432" s="159"/>
      <c r="O1432" s="185" t="str">
        <f t="shared" si="70"/>
        <v>-</v>
      </c>
      <c r="P1432" s="215" t="str">
        <f t="shared" si="71"/>
        <v>-</v>
      </c>
      <c r="Q1432" s="215" cm="1">
        <f t="array" ref="Q1432">IF(P1432="-",0,P1432/(1+'General inputs'!$H$32)^IFERROR(INDEX('MP Calculations'!$C$40:$C$130,MATCH(F1432,'MP Calculations'!$D$40:$D$130,0),0),-1))</f>
        <v>0</v>
      </c>
    </row>
    <row r="1433" spans="3:17" x14ac:dyDescent="0.2">
      <c r="C1433" s="159"/>
      <c r="D1433" s="165"/>
      <c r="E1433" s="161"/>
      <c r="F1433" s="172" t="str">
        <f t="shared" si="69"/>
        <v>-</v>
      </c>
      <c r="G1433" s="68"/>
      <c r="H1433" s="167"/>
      <c r="I1433" s="173"/>
      <c r="J1433" s="168" t="str">
        <f>IFERROR(MIN('MP Calculations'!$E$30/I1433,1),"-")</f>
        <v>-</v>
      </c>
      <c r="K1433" s="12"/>
      <c r="L1433" s="159"/>
      <c r="M1433" s="159"/>
      <c r="N1433" s="159"/>
      <c r="O1433" s="185" t="str">
        <f t="shared" si="70"/>
        <v>-</v>
      </c>
      <c r="P1433" s="215" t="str">
        <f t="shared" si="71"/>
        <v>-</v>
      </c>
      <c r="Q1433" s="215" cm="1">
        <f t="array" ref="Q1433">IF(P1433="-",0,P1433/(1+'General inputs'!$H$32)^IFERROR(INDEX('MP Calculations'!$C$40:$C$130,MATCH(F1433,'MP Calculations'!$D$40:$D$130,0),0),-1))</f>
        <v>0</v>
      </c>
    </row>
    <row r="1434" spans="3:17" x14ac:dyDescent="0.2">
      <c r="C1434" s="159"/>
      <c r="D1434" s="165"/>
      <c r="E1434" s="161"/>
      <c r="F1434" s="172" t="str">
        <f t="shared" si="69"/>
        <v>-</v>
      </c>
      <c r="G1434" s="68"/>
      <c r="H1434" s="167"/>
      <c r="I1434" s="173"/>
      <c r="J1434" s="168" t="str">
        <f>IFERROR(MIN('MP Calculations'!$E$30/I1434,1),"-")</f>
        <v>-</v>
      </c>
      <c r="K1434" s="12"/>
      <c r="L1434" s="159"/>
      <c r="M1434" s="159"/>
      <c r="N1434" s="159"/>
      <c r="O1434" s="185" t="str">
        <f t="shared" si="70"/>
        <v>-</v>
      </c>
      <c r="P1434" s="215" t="str">
        <f t="shared" si="71"/>
        <v>-</v>
      </c>
      <c r="Q1434" s="215" cm="1">
        <f t="array" ref="Q1434">IF(P1434="-",0,P1434/(1+'General inputs'!$H$32)^IFERROR(INDEX('MP Calculations'!$C$40:$C$130,MATCH(F1434,'MP Calculations'!$D$40:$D$130,0),0),-1))</f>
        <v>0</v>
      </c>
    </row>
    <row r="1435" spans="3:17" x14ac:dyDescent="0.2">
      <c r="C1435" s="159"/>
      <c r="D1435" s="165"/>
      <c r="E1435" s="161"/>
      <c r="F1435" s="172" t="str">
        <f t="shared" si="69"/>
        <v>-</v>
      </c>
      <c r="G1435" s="68"/>
      <c r="H1435" s="167"/>
      <c r="I1435" s="173"/>
      <c r="J1435" s="168" t="str">
        <f>IFERROR(MIN('MP Calculations'!$E$30/I1435,1),"-")</f>
        <v>-</v>
      </c>
      <c r="K1435" s="12"/>
      <c r="L1435" s="159"/>
      <c r="M1435" s="159"/>
      <c r="N1435" s="159"/>
      <c r="O1435" s="185" t="str">
        <f t="shared" si="70"/>
        <v>-</v>
      </c>
      <c r="P1435" s="215" t="str">
        <f t="shared" si="71"/>
        <v>-</v>
      </c>
      <c r="Q1435" s="215" cm="1">
        <f t="array" ref="Q1435">IF(P1435="-",0,P1435/(1+'General inputs'!$H$32)^IFERROR(INDEX('MP Calculations'!$C$40:$C$130,MATCH(F1435,'MP Calculations'!$D$40:$D$130,0),0),-1))</f>
        <v>0</v>
      </c>
    </row>
    <row r="1436" spans="3:17" x14ac:dyDescent="0.2">
      <c r="C1436" s="159"/>
      <c r="D1436" s="165"/>
      <c r="E1436" s="161"/>
      <c r="F1436" s="172" t="str">
        <f t="shared" si="69"/>
        <v>-</v>
      </c>
      <c r="G1436" s="68"/>
      <c r="H1436" s="167"/>
      <c r="I1436" s="173"/>
      <c r="J1436" s="168" t="str">
        <f>IFERROR(MIN('MP Calculations'!$E$30/I1436,1),"-")</f>
        <v>-</v>
      </c>
      <c r="K1436" s="12"/>
      <c r="L1436" s="159"/>
      <c r="M1436" s="159"/>
      <c r="N1436" s="159"/>
      <c r="O1436" s="185" t="str">
        <f t="shared" si="70"/>
        <v>-</v>
      </c>
      <c r="P1436" s="215" t="str">
        <f t="shared" si="71"/>
        <v>-</v>
      </c>
      <c r="Q1436" s="215" cm="1">
        <f t="array" ref="Q1436">IF(P1436="-",0,P1436/(1+'General inputs'!$H$32)^IFERROR(INDEX('MP Calculations'!$C$40:$C$130,MATCH(F1436,'MP Calculations'!$D$40:$D$130,0),0),-1))</f>
        <v>0</v>
      </c>
    </row>
    <row r="1437" spans="3:17" x14ac:dyDescent="0.2">
      <c r="C1437" s="159"/>
      <c r="D1437" s="165"/>
      <c r="E1437" s="161"/>
      <c r="F1437" s="172" t="str">
        <f t="shared" si="69"/>
        <v>-</v>
      </c>
      <c r="G1437" s="68"/>
      <c r="H1437" s="167"/>
      <c r="I1437" s="173"/>
      <c r="J1437" s="168" t="str">
        <f>IFERROR(MIN('MP Calculations'!$E$30/I1437,1),"-")</f>
        <v>-</v>
      </c>
      <c r="K1437" s="12"/>
      <c r="L1437" s="159"/>
      <c r="M1437" s="159"/>
      <c r="N1437" s="159"/>
      <c r="O1437" s="185" t="str">
        <f t="shared" si="70"/>
        <v>-</v>
      </c>
      <c r="P1437" s="215" t="str">
        <f t="shared" si="71"/>
        <v>-</v>
      </c>
      <c r="Q1437" s="215" cm="1">
        <f t="array" ref="Q1437">IF(P1437="-",0,P1437/(1+'General inputs'!$H$32)^IFERROR(INDEX('MP Calculations'!$C$40:$C$130,MATCH(F1437,'MP Calculations'!$D$40:$D$130,0),0),-1))</f>
        <v>0</v>
      </c>
    </row>
    <row r="1438" spans="3:17" x14ac:dyDescent="0.2">
      <c r="C1438" s="159"/>
      <c r="D1438" s="165"/>
      <c r="E1438" s="161"/>
      <c r="F1438" s="172" t="str">
        <f t="shared" si="69"/>
        <v>-</v>
      </c>
      <c r="G1438" s="68"/>
      <c r="H1438" s="167"/>
      <c r="I1438" s="173"/>
      <c r="J1438" s="168" t="str">
        <f>IFERROR(MIN('MP Calculations'!$E$30/I1438,1),"-")</f>
        <v>-</v>
      </c>
      <c r="K1438" s="12"/>
      <c r="L1438" s="159"/>
      <c r="M1438" s="159"/>
      <c r="N1438" s="159"/>
      <c r="O1438" s="185" t="str">
        <f t="shared" si="70"/>
        <v>-</v>
      </c>
      <c r="P1438" s="215" t="str">
        <f t="shared" si="71"/>
        <v>-</v>
      </c>
      <c r="Q1438" s="215" cm="1">
        <f t="array" ref="Q1438">IF(P1438="-",0,P1438/(1+'General inputs'!$H$32)^IFERROR(INDEX('MP Calculations'!$C$40:$C$130,MATCH(F1438,'MP Calculations'!$D$40:$D$130,0),0),-1))</f>
        <v>0</v>
      </c>
    </row>
    <row r="1439" spans="3:17" x14ac:dyDescent="0.2">
      <c r="C1439" s="159"/>
      <c r="D1439" s="165"/>
      <c r="E1439" s="161"/>
      <c r="F1439" s="172" t="str">
        <f t="shared" si="69"/>
        <v>-</v>
      </c>
      <c r="G1439" s="68"/>
      <c r="H1439" s="167"/>
      <c r="I1439" s="173"/>
      <c r="J1439" s="168" t="str">
        <f>IFERROR(MIN('MP Calculations'!$E$30/I1439,1),"-")</f>
        <v>-</v>
      </c>
      <c r="K1439" s="12"/>
      <c r="L1439" s="159"/>
      <c r="M1439" s="159"/>
      <c r="N1439" s="159"/>
      <c r="O1439" s="185" t="str">
        <f t="shared" si="70"/>
        <v>-</v>
      </c>
      <c r="P1439" s="215" t="str">
        <f t="shared" si="71"/>
        <v>-</v>
      </c>
      <c r="Q1439" s="215" cm="1">
        <f t="array" ref="Q1439">IF(P1439="-",0,P1439/(1+'General inputs'!$H$32)^IFERROR(INDEX('MP Calculations'!$C$40:$C$130,MATCH(F1439,'MP Calculations'!$D$40:$D$130,0),0),-1))</f>
        <v>0</v>
      </c>
    </row>
    <row r="1440" spans="3:17" x14ac:dyDescent="0.2">
      <c r="C1440" s="159"/>
      <c r="D1440" s="165"/>
      <c r="E1440" s="161"/>
      <c r="F1440" s="172" t="str">
        <f t="shared" si="69"/>
        <v>-</v>
      </c>
      <c r="G1440" s="68"/>
      <c r="H1440" s="167"/>
      <c r="I1440" s="173"/>
      <c r="J1440" s="168" t="str">
        <f>IFERROR(MIN('MP Calculations'!$E$30/I1440,1),"-")</f>
        <v>-</v>
      </c>
      <c r="K1440" s="12"/>
      <c r="L1440" s="159"/>
      <c r="M1440" s="159"/>
      <c r="N1440" s="159"/>
      <c r="O1440" s="185" t="str">
        <f t="shared" si="70"/>
        <v>-</v>
      </c>
      <c r="P1440" s="215" t="str">
        <f t="shared" si="71"/>
        <v>-</v>
      </c>
      <c r="Q1440" s="215" cm="1">
        <f t="array" ref="Q1440">IF(P1440="-",0,P1440/(1+'General inputs'!$H$32)^IFERROR(INDEX('MP Calculations'!$C$40:$C$130,MATCH(F1440,'MP Calculations'!$D$40:$D$130,0),0),-1))</f>
        <v>0</v>
      </c>
    </row>
    <row r="1441" spans="3:17" x14ac:dyDescent="0.2">
      <c r="C1441" s="159"/>
      <c r="D1441" s="165"/>
      <c r="E1441" s="161"/>
      <c r="F1441" s="172" t="str">
        <f t="shared" si="69"/>
        <v>-</v>
      </c>
      <c r="G1441" s="68"/>
      <c r="H1441" s="167"/>
      <c r="I1441" s="173"/>
      <c r="J1441" s="168" t="str">
        <f>IFERROR(MIN('MP Calculations'!$E$30/I1441,1),"-")</f>
        <v>-</v>
      </c>
      <c r="K1441" s="12"/>
      <c r="L1441" s="159"/>
      <c r="M1441" s="159"/>
      <c r="N1441" s="159"/>
      <c r="O1441" s="185" t="str">
        <f t="shared" si="70"/>
        <v>-</v>
      </c>
      <c r="P1441" s="215" t="str">
        <f t="shared" si="71"/>
        <v>-</v>
      </c>
      <c r="Q1441" s="215" cm="1">
        <f t="array" ref="Q1441">IF(P1441="-",0,P1441/(1+'General inputs'!$H$32)^IFERROR(INDEX('MP Calculations'!$C$40:$C$130,MATCH(F1441,'MP Calculations'!$D$40:$D$130,0),0),-1))</f>
        <v>0</v>
      </c>
    </row>
    <row r="1442" spans="3:17" x14ac:dyDescent="0.2">
      <c r="C1442" s="159"/>
      <c r="D1442" s="165"/>
      <c r="E1442" s="161"/>
      <c r="F1442" s="172" t="str">
        <f t="shared" si="69"/>
        <v>-</v>
      </c>
      <c r="G1442" s="68"/>
      <c r="H1442" s="167"/>
      <c r="I1442" s="173"/>
      <c r="J1442" s="168" t="str">
        <f>IFERROR(MIN('MP Calculations'!$E$30/I1442,1),"-")</f>
        <v>-</v>
      </c>
      <c r="K1442" s="12"/>
      <c r="L1442" s="159"/>
      <c r="M1442" s="159"/>
      <c r="N1442" s="159"/>
      <c r="O1442" s="185" t="str">
        <f t="shared" si="70"/>
        <v>-</v>
      </c>
      <c r="P1442" s="215" t="str">
        <f t="shared" si="71"/>
        <v>-</v>
      </c>
      <c r="Q1442" s="215" cm="1">
        <f t="array" ref="Q1442">IF(P1442="-",0,P1442/(1+'General inputs'!$H$32)^IFERROR(INDEX('MP Calculations'!$C$40:$C$130,MATCH(F1442,'MP Calculations'!$D$40:$D$130,0),0),-1))</f>
        <v>0</v>
      </c>
    </row>
    <row r="1443" spans="3:17" x14ac:dyDescent="0.2">
      <c r="C1443" s="159"/>
      <c r="D1443" s="165"/>
      <c r="E1443" s="161"/>
      <c r="F1443" s="172" t="str">
        <f t="shared" si="69"/>
        <v>-</v>
      </c>
      <c r="G1443" s="68"/>
      <c r="H1443" s="167"/>
      <c r="I1443" s="173"/>
      <c r="J1443" s="168" t="str">
        <f>IFERROR(MIN('MP Calculations'!$E$30/I1443,1),"-")</f>
        <v>-</v>
      </c>
      <c r="K1443" s="12"/>
      <c r="L1443" s="159"/>
      <c r="M1443" s="159"/>
      <c r="N1443" s="159"/>
      <c r="O1443" s="185" t="str">
        <f t="shared" si="70"/>
        <v>-</v>
      </c>
      <c r="P1443" s="215" t="str">
        <f t="shared" si="71"/>
        <v>-</v>
      </c>
      <c r="Q1443" s="215" cm="1">
        <f t="array" ref="Q1443">IF(P1443="-",0,P1443/(1+'General inputs'!$H$32)^IFERROR(INDEX('MP Calculations'!$C$40:$C$130,MATCH(F1443,'MP Calculations'!$D$40:$D$130,0),0),-1))</f>
        <v>0</v>
      </c>
    </row>
    <row r="1444" spans="3:17" x14ac:dyDescent="0.2">
      <c r="C1444" s="159"/>
      <c r="D1444" s="165"/>
      <c r="E1444" s="161"/>
      <c r="F1444" s="172" t="str">
        <f t="shared" si="69"/>
        <v>-</v>
      </c>
      <c r="G1444" s="68"/>
      <c r="H1444" s="167"/>
      <c r="I1444" s="173"/>
      <c r="J1444" s="168" t="str">
        <f>IFERROR(MIN('MP Calculations'!$E$30/I1444,1),"-")</f>
        <v>-</v>
      </c>
      <c r="K1444" s="12"/>
      <c r="L1444" s="159"/>
      <c r="M1444" s="159"/>
      <c r="N1444" s="159"/>
      <c r="O1444" s="185" t="str">
        <f t="shared" si="70"/>
        <v>-</v>
      </c>
      <c r="P1444" s="215" t="str">
        <f t="shared" si="71"/>
        <v>-</v>
      </c>
      <c r="Q1444" s="215" cm="1">
        <f t="array" ref="Q1444">IF(P1444="-",0,P1444/(1+'General inputs'!$H$32)^IFERROR(INDEX('MP Calculations'!$C$40:$C$130,MATCH(F1444,'MP Calculations'!$D$40:$D$130,0),0),-1))</f>
        <v>0</v>
      </c>
    </row>
    <row r="1445" spans="3:17" x14ac:dyDescent="0.2">
      <c r="C1445" s="159"/>
      <c r="D1445" s="165"/>
      <c r="E1445" s="161"/>
      <c r="F1445" s="172" t="str">
        <f t="shared" si="69"/>
        <v>-</v>
      </c>
      <c r="G1445" s="68"/>
      <c r="H1445" s="167"/>
      <c r="I1445" s="173"/>
      <c r="J1445" s="168" t="str">
        <f>IFERROR(MIN('MP Calculations'!$E$30/I1445,1),"-")</f>
        <v>-</v>
      </c>
      <c r="K1445" s="12"/>
      <c r="L1445" s="159"/>
      <c r="M1445" s="159"/>
      <c r="N1445" s="159"/>
      <c r="O1445" s="185" t="str">
        <f t="shared" si="70"/>
        <v>-</v>
      </c>
      <c r="P1445" s="215" t="str">
        <f t="shared" si="71"/>
        <v>-</v>
      </c>
      <c r="Q1445" s="215" cm="1">
        <f t="array" ref="Q1445">IF(P1445="-",0,P1445/(1+'General inputs'!$H$32)^IFERROR(INDEX('MP Calculations'!$C$40:$C$130,MATCH(F1445,'MP Calculations'!$D$40:$D$130,0),0),-1))</f>
        <v>0</v>
      </c>
    </row>
    <row r="1446" spans="3:17" x14ac:dyDescent="0.2">
      <c r="C1446" s="159"/>
      <c r="D1446" s="165"/>
      <c r="E1446" s="161"/>
      <c r="F1446" s="172" t="str">
        <f t="shared" si="69"/>
        <v>-</v>
      </c>
      <c r="G1446" s="68"/>
      <c r="H1446" s="167"/>
      <c r="I1446" s="173"/>
      <c r="J1446" s="168" t="str">
        <f>IFERROR(MIN('MP Calculations'!$E$30/I1446,1),"-")</f>
        <v>-</v>
      </c>
      <c r="K1446" s="12"/>
      <c r="L1446" s="159"/>
      <c r="M1446" s="159"/>
      <c r="N1446" s="159"/>
      <c r="O1446" s="185" t="str">
        <f t="shared" si="70"/>
        <v>-</v>
      </c>
      <c r="P1446" s="215" t="str">
        <f t="shared" si="71"/>
        <v>-</v>
      </c>
      <c r="Q1446" s="215" cm="1">
        <f t="array" ref="Q1446">IF(P1446="-",0,P1446/(1+'General inputs'!$H$32)^IFERROR(INDEX('MP Calculations'!$C$40:$C$130,MATCH(F1446,'MP Calculations'!$D$40:$D$130,0),0),-1))</f>
        <v>0</v>
      </c>
    </row>
    <row r="1447" spans="3:17" x14ac:dyDescent="0.2">
      <c r="C1447" s="159"/>
      <c r="D1447" s="165"/>
      <c r="E1447" s="161"/>
      <c r="F1447" s="172" t="str">
        <f t="shared" si="69"/>
        <v>-</v>
      </c>
      <c r="G1447" s="68"/>
      <c r="H1447" s="167"/>
      <c r="I1447" s="173"/>
      <c r="J1447" s="168" t="str">
        <f>IFERROR(MIN('MP Calculations'!$E$30/I1447,1),"-")</f>
        <v>-</v>
      </c>
      <c r="K1447" s="12"/>
      <c r="L1447" s="159"/>
      <c r="M1447" s="159"/>
      <c r="N1447" s="159"/>
      <c r="O1447" s="185" t="str">
        <f t="shared" si="70"/>
        <v>-</v>
      </c>
      <c r="P1447" s="215" t="str">
        <f t="shared" si="71"/>
        <v>-</v>
      </c>
      <c r="Q1447" s="215" cm="1">
        <f t="array" ref="Q1447">IF(P1447="-",0,P1447/(1+'General inputs'!$H$32)^IFERROR(INDEX('MP Calculations'!$C$40:$C$130,MATCH(F1447,'MP Calculations'!$D$40:$D$130,0),0),-1))</f>
        <v>0</v>
      </c>
    </row>
    <row r="1448" spans="3:17" x14ac:dyDescent="0.2">
      <c r="C1448" s="159"/>
      <c r="D1448" s="165"/>
      <c r="E1448" s="161"/>
      <c r="F1448" s="172" t="str">
        <f t="shared" si="69"/>
        <v>-</v>
      </c>
      <c r="G1448" s="68"/>
      <c r="H1448" s="167"/>
      <c r="I1448" s="173"/>
      <c r="J1448" s="168" t="str">
        <f>IFERROR(MIN('MP Calculations'!$E$30/I1448,1),"-")</f>
        <v>-</v>
      </c>
      <c r="K1448" s="12"/>
      <c r="L1448" s="159"/>
      <c r="M1448" s="159"/>
      <c r="N1448" s="159"/>
      <c r="O1448" s="185" t="str">
        <f t="shared" si="70"/>
        <v>-</v>
      </c>
      <c r="P1448" s="215" t="str">
        <f t="shared" si="71"/>
        <v>-</v>
      </c>
      <c r="Q1448" s="215" cm="1">
        <f t="array" ref="Q1448">IF(P1448="-",0,P1448/(1+'General inputs'!$H$32)^IFERROR(INDEX('MP Calculations'!$C$40:$C$130,MATCH(F1448,'MP Calculations'!$D$40:$D$130,0),0),-1))</f>
        <v>0</v>
      </c>
    </row>
    <row r="1449" spans="3:17" x14ac:dyDescent="0.2">
      <c r="C1449" s="159"/>
      <c r="D1449" s="165"/>
      <c r="E1449" s="161"/>
      <c r="F1449" s="172" t="str">
        <f t="shared" si="69"/>
        <v>-</v>
      </c>
      <c r="G1449" s="68"/>
      <c r="H1449" s="167"/>
      <c r="I1449" s="173"/>
      <c r="J1449" s="168" t="str">
        <f>IFERROR(MIN('MP Calculations'!$E$30/I1449,1),"-")</f>
        <v>-</v>
      </c>
      <c r="K1449" s="12"/>
      <c r="L1449" s="159"/>
      <c r="M1449" s="159"/>
      <c r="N1449" s="159"/>
      <c r="O1449" s="185" t="str">
        <f t="shared" si="70"/>
        <v>-</v>
      </c>
      <c r="P1449" s="215" t="str">
        <f t="shared" si="71"/>
        <v>-</v>
      </c>
      <c r="Q1449" s="215" cm="1">
        <f t="array" ref="Q1449">IF(P1449="-",0,P1449/(1+'General inputs'!$H$32)^IFERROR(INDEX('MP Calculations'!$C$40:$C$130,MATCH(F1449,'MP Calculations'!$D$40:$D$130,0),0),-1))</f>
        <v>0</v>
      </c>
    </row>
    <row r="1450" spans="3:17" x14ac:dyDescent="0.2">
      <c r="C1450" s="159"/>
      <c r="D1450" s="165"/>
      <c r="E1450" s="161"/>
      <c r="F1450" s="172" t="str">
        <f t="shared" si="69"/>
        <v>-</v>
      </c>
      <c r="G1450" s="68"/>
      <c r="H1450" s="167"/>
      <c r="I1450" s="173"/>
      <c r="J1450" s="168" t="str">
        <f>IFERROR(MIN('MP Calculations'!$E$30/I1450,1),"-")</f>
        <v>-</v>
      </c>
      <c r="K1450" s="12"/>
      <c r="L1450" s="159"/>
      <c r="M1450" s="159"/>
      <c r="N1450" s="159"/>
      <c r="O1450" s="185" t="str">
        <f t="shared" si="70"/>
        <v>-</v>
      </c>
      <c r="P1450" s="215" t="str">
        <f t="shared" si="71"/>
        <v>-</v>
      </c>
      <c r="Q1450" s="215" cm="1">
        <f t="array" ref="Q1450">IF(P1450="-",0,P1450/(1+'General inputs'!$H$32)^IFERROR(INDEX('MP Calculations'!$C$40:$C$130,MATCH(F1450,'MP Calculations'!$D$40:$D$130,0),0),-1))</f>
        <v>0</v>
      </c>
    </row>
    <row r="1451" spans="3:17" x14ac:dyDescent="0.2">
      <c r="C1451" s="159"/>
      <c r="D1451" s="165"/>
      <c r="E1451" s="161"/>
      <c r="F1451" s="172" t="str">
        <f t="shared" si="69"/>
        <v>-</v>
      </c>
      <c r="G1451" s="68"/>
      <c r="H1451" s="167"/>
      <c r="I1451" s="173"/>
      <c r="J1451" s="168" t="str">
        <f>IFERROR(MIN('MP Calculations'!$E$30/I1451,1),"-")</f>
        <v>-</v>
      </c>
      <c r="K1451" s="12"/>
      <c r="L1451" s="159"/>
      <c r="M1451" s="159"/>
      <c r="N1451" s="159"/>
      <c r="O1451" s="185" t="str">
        <f t="shared" si="70"/>
        <v>-</v>
      </c>
      <c r="P1451" s="215" t="str">
        <f t="shared" si="71"/>
        <v>-</v>
      </c>
      <c r="Q1451" s="215" cm="1">
        <f t="array" ref="Q1451">IF(P1451="-",0,P1451/(1+'General inputs'!$H$32)^IFERROR(INDEX('MP Calculations'!$C$40:$C$130,MATCH(F1451,'MP Calculations'!$D$40:$D$130,0),0),-1))</f>
        <v>0</v>
      </c>
    </row>
    <row r="1452" spans="3:17" x14ac:dyDescent="0.2">
      <c r="C1452" s="159"/>
      <c r="D1452" s="165"/>
      <c r="E1452" s="161"/>
      <c r="F1452" s="172" t="str">
        <f t="shared" si="69"/>
        <v>-</v>
      </c>
      <c r="G1452" s="68"/>
      <c r="H1452" s="167"/>
      <c r="I1452" s="173"/>
      <c r="J1452" s="168" t="str">
        <f>IFERROR(MIN('MP Calculations'!$E$30/I1452,1),"-")</f>
        <v>-</v>
      </c>
      <c r="K1452" s="12"/>
      <c r="L1452" s="159"/>
      <c r="M1452" s="159"/>
      <c r="N1452" s="159"/>
      <c r="O1452" s="185" t="str">
        <f t="shared" si="70"/>
        <v>-</v>
      </c>
      <c r="P1452" s="215" t="str">
        <f t="shared" si="71"/>
        <v>-</v>
      </c>
      <c r="Q1452" s="215" cm="1">
        <f t="array" ref="Q1452">IF(P1452="-",0,P1452/(1+'General inputs'!$H$32)^IFERROR(INDEX('MP Calculations'!$C$40:$C$130,MATCH(F1452,'MP Calculations'!$D$40:$D$130,0),0),-1))</f>
        <v>0</v>
      </c>
    </row>
    <row r="1453" spans="3:17" x14ac:dyDescent="0.2">
      <c r="C1453" s="159"/>
      <c r="D1453" s="165"/>
      <c r="E1453" s="161"/>
      <c r="F1453" s="172" t="str">
        <f t="shared" si="69"/>
        <v>-</v>
      </c>
      <c r="G1453" s="68"/>
      <c r="H1453" s="167"/>
      <c r="I1453" s="173"/>
      <c r="J1453" s="168" t="str">
        <f>IFERROR(MIN('MP Calculations'!$E$30/I1453,1),"-")</f>
        <v>-</v>
      </c>
      <c r="K1453" s="12"/>
      <c r="L1453" s="159"/>
      <c r="M1453" s="159"/>
      <c r="N1453" s="159"/>
      <c r="O1453" s="185" t="str">
        <f t="shared" si="70"/>
        <v>-</v>
      </c>
      <c r="P1453" s="215" t="str">
        <f t="shared" si="71"/>
        <v>-</v>
      </c>
      <c r="Q1453" s="215" cm="1">
        <f t="array" ref="Q1453">IF(P1453="-",0,P1453/(1+'General inputs'!$H$32)^IFERROR(INDEX('MP Calculations'!$C$40:$C$130,MATCH(F1453,'MP Calculations'!$D$40:$D$130,0),0),-1))</f>
        <v>0</v>
      </c>
    </row>
    <row r="1454" spans="3:17" x14ac:dyDescent="0.2">
      <c r="C1454" s="159"/>
      <c r="D1454" s="165"/>
      <c r="E1454" s="161"/>
      <c r="F1454" s="172" t="str">
        <f t="shared" si="69"/>
        <v>-</v>
      </c>
      <c r="G1454" s="68"/>
      <c r="H1454" s="167"/>
      <c r="I1454" s="173"/>
      <c r="J1454" s="168" t="str">
        <f>IFERROR(MIN('MP Calculations'!$E$30/I1454,1),"-")</f>
        <v>-</v>
      </c>
      <c r="K1454" s="12"/>
      <c r="L1454" s="159"/>
      <c r="M1454" s="159"/>
      <c r="N1454" s="159"/>
      <c r="O1454" s="185" t="str">
        <f t="shared" si="70"/>
        <v>-</v>
      </c>
      <c r="P1454" s="215" t="str">
        <f t="shared" si="71"/>
        <v>-</v>
      </c>
      <c r="Q1454" s="215" cm="1">
        <f t="array" ref="Q1454">IF(P1454="-",0,P1454/(1+'General inputs'!$H$32)^IFERROR(INDEX('MP Calculations'!$C$40:$C$130,MATCH(F1454,'MP Calculations'!$D$40:$D$130,0),0),-1))</f>
        <v>0</v>
      </c>
    </row>
    <row r="1455" spans="3:17" x14ac:dyDescent="0.2">
      <c r="C1455" s="159"/>
      <c r="D1455" s="165"/>
      <c r="E1455" s="161"/>
      <c r="F1455" s="172" t="str">
        <f t="shared" si="69"/>
        <v>-</v>
      </c>
      <c r="G1455" s="68"/>
      <c r="H1455" s="167"/>
      <c r="I1455" s="173"/>
      <c r="J1455" s="168" t="str">
        <f>IFERROR(MIN('MP Calculations'!$E$30/I1455,1),"-")</f>
        <v>-</v>
      </c>
      <c r="K1455" s="12"/>
      <c r="L1455" s="159"/>
      <c r="M1455" s="159"/>
      <c r="N1455" s="159"/>
      <c r="O1455" s="185" t="str">
        <f t="shared" si="70"/>
        <v>-</v>
      </c>
      <c r="P1455" s="215" t="str">
        <f t="shared" si="71"/>
        <v>-</v>
      </c>
      <c r="Q1455" s="215" cm="1">
        <f t="array" ref="Q1455">IF(P1455="-",0,P1455/(1+'General inputs'!$H$32)^IFERROR(INDEX('MP Calculations'!$C$40:$C$130,MATCH(F1455,'MP Calculations'!$D$40:$D$130,0),0),-1))</f>
        <v>0</v>
      </c>
    </row>
    <row r="1456" spans="3:17" x14ac:dyDescent="0.2">
      <c r="C1456" s="159"/>
      <c r="D1456" s="165"/>
      <c r="E1456" s="161"/>
      <c r="F1456" s="172" t="str">
        <f t="shared" si="69"/>
        <v>-</v>
      </c>
      <c r="G1456" s="68"/>
      <c r="H1456" s="167"/>
      <c r="I1456" s="173"/>
      <c r="J1456" s="168" t="str">
        <f>IFERROR(MIN('MP Calculations'!$E$30/I1456,1),"-")</f>
        <v>-</v>
      </c>
      <c r="K1456" s="12"/>
      <c r="L1456" s="159"/>
      <c r="M1456" s="159"/>
      <c r="N1456" s="159"/>
      <c r="O1456" s="185" t="str">
        <f t="shared" si="70"/>
        <v>-</v>
      </c>
      <c r="P1456" s="215" t="str">
        <f t="shared" si="71"/>
        <v>-</v>
      </c>
      <c r="Q1456" s="215" cm="1">
        <f t="array" ref="Q1456">IF(P1456="-",0,P1456/(1+'General inputs'!$H$32)^IFERROR(INDEX('MP Calculations'!$C$40:$C$130,MATCH(F1456,'MP Calculations'!$D$40:$D$130,0),0),-1))</f>
        <v>0</v>
      </c>
    </row>
    <row r="1457" spans="3:17" x14ac:dyDescent="0.2">
      <c r="C1457" s="159"/>
      <c r="D1457" s="165"/>
      <c r="E1457" s="161"/>
      <c r="F1457" s="172" t="str">
        <f t="shared" si="69"/>
        <v>-</v>
      </c>
      <c r="G1457" s="68"/>
      <c r="H1457" s="167"/>
      <c r="I1457" s="173"/>
      <c r="J1457" s="168" t="str">
        <f>IFERROR(MIN('MP Calculations'!$E$30/I1457,1),"-")</f>
        <v>-</v>
      </c>
      <c r="K1457" s="12"/>
      <c r="L1457" s="159"/>
      <c r="M1457" s="159"/>
      <c r="N1457" s="159"/>
      <c r="O1457" s="185" t="str">
        <f t="shared" si="70"/>
        <v>-</v>
      </c>
      <c r="P1457" s="215" t="str">
        <f t="shared" si="71"/>
        <v>-</v>
      </c>
      <c r="Q1457" s="215" cm="1">
        <f t="array" ref="Q1457">IF(P1457="-",0,P1457/(1+'General inputs'!$H$32)^IFERROR(INDEX('MP Calculations'!$C$40:$C$130,MATCH(F1457,'MP Calculations'!$D$40:$D$130,0),0),-1))</f>
        <v>0</v>
      </c>
    </row>
    <row r="1458" spans="3:17" x14ac:dyDescent="0.2">
      <c r="C1458" s="159"/>
      <c r="D1458" s="165"/>
      <c r="E1458" s="161"/>
      <c r="F1458" s="172" t="str">
        <f t="shared" si="69"/>
        <v>-</v>
      </c>
      <c r="G1458" s="68"/>
      <c r="H1458" s="167"/>
      <c r="I1458" s="173"/>
      <c r="J1458" s="168" t="str">
        <f>IFERROR(MIN('MP Calculations'!$E$30/I1458,1),"-")</f>
        <v>-</v>
      </c>
      <c r="K1458" s="12"/>
      <c r="L1458" s="159"/>
      <c r="M1458" s="159"/>
      <c r="N1458" s="159"/>
      <c r="O1458" s="185" t="str">
        <f t="shared" si="70"/>
        <v>-</v>
      </c>
      <c r="P1458" s="215" t="str">
        <f t="shared" si="71"/>
        <v>-</v>
      </c>
      <c r="Q1458" s="215" cm="1">
        <f t="array" ref="Q1458">IF(P1458="-",0,P1458/(1+'General inputs'!$H$32)^IFERROR(INDEX('MP Calculations'!$C$40:$C$130,MATCH(F1458,'MP Calculations'!$D$40:$D$130,0),0),-1))</f>
        <v>0</v>
      </c>
    </row>
    <row r="1459" spans="3:17" x14ac:dyDescent="0.2">
      <c r="C1459" s="159"/>
      <c r="D1459" s="165"/>
      <c r="E1459" s="161"/>
      <c r="F1459" s="172" t="str">
        <f t="shared" si="69"/>
        <v>-</v>
      </c>
      <c r="G1459" s="68"/>
      <c r="H1459" s="167"/>
      <c r="I1459" s="173"/>
      <c r="J1459" s="168" t="str">
        <f>IFERROR(MIN('MP Calculations'!$E$30/I1459,1),"-")</f>
        <v>-</v>
      </c>
      <c r="K1459" s="12"/>
      <c r="L1459" s="159"/>
      <c r="M1459" s="159"/>
      <c r="N1459" s="159"/>
      <c r="O1459" s="185" t="str">
        <f t="shared" si="70"/>
        <v>-</v>
      </c>
      <c r="P1459" s="215" t="str">
        <f t="shared" si="71"/>
        <v>-</v>
      </c>
      <c r="Q1459" s="215" cm="1">
        <f t="array" ref="Q1459">IF(P1459="-",0,P1459/(1+'General inputs'!$H$32)^IFERROR(INDEX('MP Calculations'!$C$40:$C$130,MATCH(F1459,'MP Calculations'!$D$40:$D$130,0),0),-1))</f>
        <v>0</v>
      </c>
    </row>
    <row r="1460" spans="3:17" x14ac:dyDescent="0.2">
      <c r="C1460" s="159"/>
      <c r="D1460" s="165"/>
      <c r="E1460" s="161"/>
      <c r="F1460" s="172" t="str">
        <f t="shared" si="69"/>
        <v>-</v>
      </c>
      <c r="G1460" s="68"/>
      <c r="H1460" s="167"/>
      <c r="I1460" s="173"/>
      <c r="J1460" s="168" t="str">
        <f>IFERROR(MIN('MP Calculations'!$E$30/I1460,1),"-")</f>
        <v>-</v>
      </c>
      <c r="K1460" s="12"/>
      <c r="L1460" s="159"/>
      <c r="M1460" s="159"/>
      <c r="N1460" s="159"/>
      <c r="O1460" s="185" t="str">
        <f t="shared" si="70"/>
        <v>-</v>
      </c>
      <c r="P1460" s="215" t="str">
        <f t="shared" si="71"/>
        <v>-</v>
      </c>
      <c r="Q1460" s="215" cm="1">
        <f t="array" ref="Q1460">IF(P1460="-",0,P1460/(1+'General inputs'!$H$32)^IFERROR(INDEX('MP Calculations'!$C$40:$C$130,MATCH(F1460,'MP Calculations'!$D$40:$D$130,0),0),-1))</f>
        <v>0</v>
      </c>
    </row>
    <row r="1461" spans="3:17" x14ac:dyDescent="0.2">
      <c r="C1461" s="159"/>
      <c r="D1461" s="165"/>
      <c r="E1461" s="161"/>
      <c r="F1461" s="172" t="str">
        <f t="shared" si="69"/>
        <v>-</v>
      </c>
      <c r="G1461" s="68"/>
      <c r="H1461" s="167"/>
      <c r="I1461" s="173"/>
      <c r="J1461" s="168" t="str">
        <f>IFERROR(MIN('MP Calculations'!$E$30/I1461,1),"-")</f>
        <v>-</v>
      </c>
      <c r="K1461" s="12"/>
      <c r="L1461" s="159"/>
      <c r="M1461" s="159"/>
      <c r="N1461" s="159"/>
      <c r="O1461" s="185" t="str">
        <f t="shared" si="70"/>
        <v>-</v>
      </c>
      <c r="P1461" s="215" t="str">
        <f t="shared" si="71"/>
        <v>-</v>
      </c>
      <c r="Q1461" s="215" cm="1">
        <f t="array" ref="Q1461">IF(P1461="-",0,P1461/(1+'General inputs'!$H$32)^IFERROR(INDEX('MP Calculations'!$C$40:$C$130,MATCH(F1461,'MP Calculations'!$D$40:$D$130,0),0),-1))</f>
        <v>0</v>
      </c>
    </row>
    <row r="1462" spans="3:17" x14ac:dyDescent="0.2">
      <c r="C1462" s="159"/>
      <c r="D1462" s="165"/>
      <c r="E1462" s="161"/>
      <c r="F1462" s="172" t="str">
        <f t="shared" si="69"/>
        <v>-</v>
      </c>
      <c r="G1462" s="68"/>
      <c r="H1462" s="167"/>
      <c r="I1462" s="173"/>
      <c r="J1462" s="168" t="str">
        <f>IFERROR(MIN('MP Calculations'!$E$30/I1462,1),"-")</f>
        <v>-</v>
      </c>
      <c r="K1462" s="12"/>
      <c r="L1462" s="159"/>
      <c r="M1462" s="159"/>
      <c r="N1462" s="159"/>
      <c r="O1462" s="185" t="str">
        <f t="shared" si="70"/>
        <v>-</v>
      </c>
      <c r="P1462" s="215" t="str">
        <f t="shared" si="71"/>
        <v>-</v>
      </c>
      <c r="Q1462" s="215" cm="1">
        <f t="array" ref="Q1462">IF(P1462="-",0,P1462/(1+'General inputs'!$H$32)^IFERROR(INDEX('MP Calculations'!$C$40:$C$130,MATCH(F1462,'MP Calculations'!$D$40:$D$130,0),0),-1))</f>
        <v>0</v>
      </c>
    </row>
    <row r="1463" spans="3:17" x14ac:dyDescent="0.2">
      <c r="C1463" s="159"/>
      <c r="D1463" s="165"/>
      <c r="E1463" s="161"/>
      <c r="F1463" s="172" t="str">
        <f t="shared" si="69"/>
        <v>-</v>
      </c>
      <c r="G1463" s="68"/>
      <c r="H1463" s="167"/>
      <c r="I1463" s="173"/>
      <c r="J1463" s="168" t="str">
        <f>IFERROR(MIN('MP Calculations'!$E$30/I1463,1),"-")</f>
        <v>-</v>
      </c>
      <c r="K1463" s="12"/>
      <c r="L1463" s="159"/>
      <c r="M1463" s="159"/>
      <c r="N1463" s="159"/>
      <c r="O1463" s="185" t="str">
        <f t="shared" si="70"/>
        <v>-</v>
      </c>
      <c r="P1463" s="215" t="str">
        <f t="shared" si="71"/>
        <v>-</v>
      </c>
      <c r="Q1463" s="215" cm="1">
        <f t="array" ref="Q1463">IF(P1463="-",0,P1463/(1+'General inputs'!$H$32)^IFERROR(INDEX('MP Calculations'!$C$40:$C$130,MATCH(F1463,'MP Calculations'!$D$40:$D$130,0),0),-1))</f>
        <v>0</v>
      </c>
    </row>
    <row r="1464" spans="3:17" x14ac:dyDescent="0.2">
      <c r="C1464" s="159"/>
      <c r="D1464" s="165"/>
      <c r="E1464" s="161"/>
      <c r="F1464" s="172" t="str">
        <f t="shared" si="69"/>
        <v>-</v>
      </c>
      <c r="G1464" s="68"/>
      <c r="H1464" s="167"/>
      <c r="I1464" s="173"/>
      <c r="J1464" s="168" t="str">
        <f>IFERROR(MIN('MP Calculations'!$E$30/I1464,1),"-")</f>
        <v>-</v>
      </c>
      <c r="K1464" s="12"/>
      <c r="L1464" s="159"/>
      <c r="M1464" s="159"/>
      <c r="N1464" s="159"/>
      <c r="O1464" s="185" t="str">
        <f t="shared" si="70"/>
        <v>-</v>
      </c>
      <c r="P1464" s="215" t="str">
        <f t="shared" si="71"/>
        <v>-</v>
      </c>
      <c r="Q1464" s="215" cm="1">
        <f t="array" ref="Q1464">IF(P1464="-",0,P1464/(1+'General inputs'!$H$32)^IFERROR(INDEX('MP Calculations'!$C$40:$C$130,MATCH(F1464,'MP Calculations'!$D$40:$D$130,0),0),-1))</f>
        <v>0</v>
      </c>
    </row>
    <row r="1465" spans="3:17" x14ac:dyDescent="0.2">
      <c r="C1465" s="159"/>
      <c r="D1465" s="165"/>
      <c r="E1465" s="161"/>
      <c r="F1465" s="172" t="str">
        <f t="shared" si="69"/>
        <v>-</v>
      </c>
      <c r="G1465" s="68"/>
      <c r="H1465" s="167"/>
      <c r="I1465" s="173"/>
      <c r="J1465" s="168" t="str">
        <f>IFERROR(MIN('MP Calculations'!$E$30/I1465,1),"-")</f>
        <v>-</v>
      </c>
      <c r="K1465" s="12"/>
      <c r="L1465" s="159"/>
      <c r="M1465" s="159"/>
      <c r="N1465" s="159"/>
      <c r="O1465" s="185" t="str">
        <f t="shared" si="70"/>
        <v>-</v>
      </c>
      <c r="P1465" s="215" t="str">
        <f t="shared" si="71"/>
        <v>-</v>
      </c>
      <c r="Q1465" s="215" cm="1">
        <f t="array" ref="Q1465">IF(P1465="-",0,P1465/(1+'General inputs'!$H$32)^IFERROR(INDEX('MP Calculations'!$C$40:$C$130,MATCH(F1465,'MP Calculations'!$D$40:$D$130,0),0),-1))</f>
        <v>0</v>
      </c>
    </row>
    <row r="1466" spans="3:17" x14ac:dyDescent="0.2">
      <c r="C1466" s="159"/>
      <c r="D1466" s="165"/>
      <c r="E1466" s="161"/>
      <c r="F1466" s="172" t="str">
        <f t="shared" si="69"/>
        <v>-</v>
      </c>
      <c r="G1466" s="68"/>
      <c r="H1466" s="167"/>
      <c r="I1466" s="173"/>
      <c r="J1466" s="168" t="str">
        <f>IFERROR(MIN('MP Calculations'!$E$30/I1466,1),"-")</f>
        <v>-</v>
      </c>
      <c r="K1466" s="12"/>
      <c r="L1466" s="159"/>
      <c r="M1466" s="159"/>
      <c r="N1466" s="159"/>
      <c r="O1466" s="185" t="str">
        <f t="shared" si="70"/>
        <v>-</v>
      </c>
      <c r="P1466" s="215" t="str">
        <f t="shared" si="71"/>
        <v>-</v>
      </c>
      <c r="Q1466" s="215" cm="1">
        <f t="array" ref="Q1466">IF(P1466="-",0,P1466/(1+'General inputs'!$H$32)^IFERROR(INDEX('MP Calculations'!$C$40:$C$130,MATCH(F1466,'MP Calculations'!$D$40:$D$130,0),0),-1))</f>
        <v>0</v>
      </c>
    </row>
    <row r="1467" spans="3:17" x14ac:dyDescent="0.2">
      <c r="C1467" s="159"/>
      <c r="D1467" s="165"/>
      <c r="E1467" s="161"/>
      <c r="F1467" s="172" t="str">
        <f t="shared" si="69"/>
        <v>-</v>
      </c>
      <c r="G1467" s="68"/>
      <c r="H1467" s="167"/>
      <c r="I1467" s="173"/>
      <c r="J1467" s="168" t="str">
        <f>IFERROR(MIN('MP Calculations'!$E$30/I1467,1),"-")</f>
        <v>-</v>
      </c>
      <c r="K1467" s="12"/>
      <c r="L1467" s="159"/>
      <c r="M1467" s="159"/>
      <c r="N1467" s="159"/>
      <c r="O1467" s="185" t="str">
        <f t="shared" si="70"/>
        <v>-</v>
      </c>
      <c r="P1467" s="215" t="str">
        <f t="shared" si="71"/>
        <v>-</v>
      </c>
      <c r="Q1467" s="215" cm="1">
        <f t="array" ref="Q1467">IF(P1467="-",0,P1467/(1+'General inputs'!$H$32)^IFERROR(INDEX('MP Calculations'!$C$40:$C$130,MATCH(F1467,'MP Calculations'!$D$40:$D$130,0),0),-1))</f>
        <v>0</v>
      </c>
    </row>
    <row r="1468" spans="3:17" x14ac:dyDescent="0.2">
      <c r="C1468" s="159"/>
      <c r="D1468" s="165"/>
      <c r="E1468" s="161"/>
      <c r="F1468" s="172" t="str">
        <f t="shared" si="69"/>
        <v>-</v>
      </c>
      <c r="G1468" s="68"/>
      <c r="H1468" s="167"/>
      <c r="I1468" s="173"/>
      <c r="J1468" s="168" t="str">
        <f>IFERROR(MIN('MP Calculations'!$E$30/I1468,1),"-")</f>
        <v>-</v>
      </c>
      <c r="K1468" s="12"/>
      <c r="L1468" s="159"/>
      <c r="M1468" s="159"/>
      <c r="N1468" s="159"/>
      <c r="O1468" s="185" t="str">
        <f t="shared" si="70"/>
        <v>-</v>
      </c>
      <c r="P1468" s="215" t="str">
        <f t="shared" si="71"/>
        <v>-</v>
      </c>
      <c r="Q1468" s="215" cm="1">
        <f t="array" ref="Q1468">IF(P1468="-",0,P1468/(1+'General inputs'!$H$32)^IFERROR(INDEX('MP Calculations'!$C$40:$C$130,MATCH(F1468,'MP Calculations'!$D$40:$D$130,0),0),-1))</f>
        <v>0</v>
      </c>
    </row>
    <row r="1469" spans="3:17" x14ac:dyDescent="0.2">
      <c r="C1469" s="159"/>
      <c r="D1469" s="165"/>
      <c r="E1469" s="161"/>
      <c r="F1469" s="172" t="str">
        <f t="shared" si="69"/>
        <v>-</v>
      </c>
      <c r="G1469" s="68"/>
      <c r="H1469" s="167"/>
      <c r="I1469" s="173"/>
      <c r="J1469" s="168" t="str">
        <f>IFERROR(MIN('MP Calculations'!$E$30/I1469,1),"-")</f>
        <v>-</v>
      </c>
      <c r="K1469" s="12"/>
      <c r="L1469" s="159"/>
      <c r="M1469" s="159"/>
      <c r="N1469" s="159"/>
      <c r="O1469" s="185" t="str">
        <f t="shared" si="70"/>
        <v>-</v>
      </c>
      <c r="P1469" s="215" t="str">
        <f t="shared" si="71"/>
        <v>-</v>
      </c>
      <c r="Q1469" s="215" cm="1">
        <f t="array" ref="Q1469">IF(P1469="-",0,P1469/(1+'General inputs'!$H$32)^IFERROR(INDEX('MP Calculations'!$C$40:$C$130,MATCH(F1469,'MP Calculations'!$D$40:$D$130,0),0),-1))</f>
        <v>0</v>
      </c>
    </row>
    <row r="1470" spans="3:17" x14ac:dyDescent="0.2">
      <c r="C1470" s="159"/>
      <c r="D1470" s="165"/>
      <c r="E1470" s="161"/>
      <c r="F1470" s="172" t="str">
        <f t="shared" si="69"/>
        <v>-</v>
      </c>
      <c r="G1470" s="68"/>
      <c r="H1470" s="167"/>
      <c r="I1470" s="173"/>
      <c r="J1470" s="168" t="str">
        <f>IFERROR(MIN('MP Calculations'!$E$30/I1470,1),"-")</f>
        <v>-</v>
      </c>
      <c r="K1470" s="12"/>
      <c r="L1470" s="159"/>
      <c r="M1470" s="159"/>
      <c r="N1470" s="159"/>
      <c r="O1470" s="185" t="str">
        <f t="shared" si="70"/>
        <v>-</v>
      </c>
      <c r="P1470" s="215" t="str">
        <f t="shared" si="71"/>
        <v>-</v>
      </c>
      <c r="Q1470" s="215" cm="1">
        <f t="array" ref="Q1470">IF(P1470="-",0,P1470/(1+'General inputs'!$H$32)^IFERROR(INDEX('MP Calculations'!$C$40:$C$130,MATCH(F1470,'MP Calculations'!$D$40:$D$130,0),0),-1))</f>
        <v>0</v>
      </c>
    </row>
    <row r="1471" spans="3:17" x14ac:dyDescent="0.2">
      <c r="C1471" s="159"/>
      <c r="D1471" s="165"/>
      <c r="E1471" s="161"/>
      <c r="F1471" s="172" t="str">
        <f t="shared" si="69"/>
        <v>-</v>
      </c>
      <c r="G1471" s="68"/>
      <c r="H1471" s="167"/>
      <c r="I1471" s="173"/>
      <c r="J1471" s="168" t="str">
        <f>IFERROR(MIN('MP Calculations'!$E$30/I1471,1),"-")</f>
        <v>-</v>
      </c>
      <c r="K1471" s="12"/>
      <c r="L1471" s="159"/>
      <c r="M1471" s="159"/>
      <c r="N1471" s="159"/>
      <c r="O1471" s="185" t="str">
        <f t="shared" si="70"/>
        <v>-</v>
      </c>
      <c r="P1471" s="215" t="str">
        <f t="shared" si="71"/>
        <v>-</v>
      </c>
      <c r="Q1471" s="215" cm="1">
        <f t="array" ref="Q1471">IF(P1471="-",0,P1471/(1+'General inputs'!$H$32)^IFERROR(INDEX('MP Calculations'!$C$40:$C$130,MATCH(F1471,'MP Calculations'!$D$40:$D$130,0),0),-1))</f>
        <v>0</v>
      </c>
    </row>
    <row r="1472" spans="3:17" x14ac:dyDescent="0.2">
      <c r="C1472" s="159"/>
      <c r="D1472" s="165"/>
      <c r="E1472" s="161"/>
      <c r="F1472" s="172" t="str">
        <f t="shared" si="69"/>
        <v>-</v>
      </c>
      <c r="G1472" s="68"/>
      <c r="H1472" s="167"/>
      <c r="I1472" s="173"/>
      <c r="J1472" s="168" t="str">
        <f>IFERROR(MIN('MP Calculations'!$E$30/I1472,1),"-")</f>
        <v>-</v>
      </c>
      <c r="K1472" s="12"/>
      <c r="L1472" s="159"/>
      <c r="M1472" s="159"/>
      <c r="N1472" s="159"/>
      <c r="O1472" s="185" t="str">
        <f t="shared" si="70"/>
        <v>-</v>
      </c>
      <c r="P1472" s="215" t="str">
        <f t="shared" si="71"/>
        <v>-</v>
      </c>
      <c r="Q1472" s="215" cm="1">
        <f t="array" ref="Q1472">IF(P1472="-",0,P1472/(1+'General inputs'!$H$32)^IFERROR(INDEX('MP Calculations'!$C$40:$C$130,MATCH(F1472,'MP Calculations'!$D$40:$D$130,0),0),-1))</f>
        <v>0</v>
      </c>
    </row>
    <row r="1473" spans="3:17" x14ac:dyDescent="0.2">
      <c r="C1473" s="159"/>
      <c r="D1473" s="165"/>
      <c r="E1473" s="161"/>
      <c r="F1473" s="172" t="str">
        <f t="shared" si="69"/>
        <v>-</v>
      </c>
      <c r="G1473" s="68"/>
      <c r="H1473" s="167"/>
      <c r="I1473" s="173"/>
      <c r="J1473" s="168" t="str">
        <f>IFERROR(MIN('MP Calculations'!$E$30/I1473,1),"-")</f>
        <v>-</v>
      </c>
      <c r="K1473" s="12"/>
      <c r="L1473" s="159"/>
      <c r="M1473" s="159"/>
      <c r="N1473" s="159"/>
      <c r="O1473" s="185" t="str">
        <f t="shared" si="70"/>
        <v>-</v>
      </c>
      <c r="P1473" s="215" t="str">
        <f t="shared" si="71"/>
        <v>-</v>
      </c>
      <c r="Q1473" s="215" cm="1">
        <f t="array" ref="Q1473">IF(P1473="-",0,P1473/(1+'General inputs'!$H$32)^IFERROR(INDEX('MP Calculations'!$C$40:$C$130,MATCH(F1473,'MP Calculations'!$D$40:$D$130,0),0),-1))</f>
        <v>0</v>
      </c>
    </row>
    <row r="1474" spans="3:17" x14ac:dyDescent="0.2">
      <c r="C1474" s="159"/>
      <c r="D1474" s="165"/>
      <c r="E1474" s="161"/>
      <c r="F1474" s="172" t="str">
        <f t="shared" si="69"/>
        <v>-</v>
      </c>
      <c r="G1474" s="68"/>
      <c r="H1474" s="167"/>
      <c r="I1474" s="173"/>
      <c r="J1474" s="168" t="str">
        <f>IFERROR(MIN('MP Calculations'!$E$30/I1474,1),"-")</f>
        <v>-</v>
      </c>
      <c r="K1474" s="12"/>
      <c r="L1474" s="159"/>
      <c r="M1474" s="159"/>
      <c r="N1474" s="159"/>
      <c r="O1474" s="185" t="str">
        <f t="shared" si="70"/>
        <v>-</v>
      </c>
      <c r="P1474" s="215" t="str">
        <f t="shared" si="71"/>
        <v>-</v>
      </c>
      <c r="Q1474" s="215" cm="1">
        <f t="array" ref="Q1474">IF(P1474="-",0,P1474/(1+'General inputs'!$H$32)^IFERROR(INDEX('MP Calculations'!$C$40:$C$130,MATCH(F1474,'MP Calculations'!$D$40:$D$130,0),0),-1))</f>
        <v>0</v>
      </c>
    </row>
    <row r="1475" spans="3:17" x14ac:dyDescent="0.2">
      <c r="C1475" s="159"/>
      <c r="D1475" s="165"/>
      <c r="E1475" s="161"/>
      <c r="F1475" s="172" t="str">
        <f t="shared" si="69"/>
        <v>-</v>
      </c>
      <c r="G1475" s="68"/>
      <c r="H1475" s="167"/>
      <c r="I1475" s="173"/>
      <c r="J1475" s="168" t="str">
        <f>IFERROR(MIN('MP Calculations'!$E$30/I1475,1),"-")</f>
        <v>-</v>
      </c>
      <c r="K1475" s="12"/>
      <c r="L1475" s="159"/>
      <c r="M1475" s="159"/>
      <c r="N1475" s="159"/>
      <c r="O1475" s="185" t="str">
        <f t="shared" si="70"/>
        <v>-</v>
      </c>
      <c r="P1475" s="215" t="str">
        <f t="shared" si="71"/>
        <v>-</v>
      </c>
      <c r="Q1475" s="215" cm="1">
        <f t="array" ref="Q1475">IF(P1475="-",0,P1475/(1+'General inputs'!$H$32)^IFERROR(INDEX('MP Calculations'!$C$40:$C$130,MATCH(F1475,'MP Calculations'!$D$40:$D$130,0),0),-1))</f>
        <v>0</v>
      </c>
    </row>
    <row r="1476" spans="3:17" x14ac:dyDescent="0.2">
      <c r="C1476" s="159"/>
      <c r="D1476" s="165"/>
      <c r="E1476" s="161"/>
      <c r="F1476" s="172" t="str">
        <f t="shared" si="69"/>
        <v>-</v>
      </c>
      <c r="G1476" s="68"/>
      <c r="H1476" s="167"/>
      <c r="I1476" s="173"/>
      <c r="J1476" s="168" t="str">
        <f>IFERROR(MIN('MP Calculations'!$E$30/I1476,1),"-")</f>
        <v>-</v>
      </c>
      <c r="K1476" s="12"/>
      <c r="L1476" s="159"/>
      <c r="M1476" s="159"/>
      <c r="N1476" s="159"/>
      <c r="O1476" s="185" t="str">
        <f t="shared" si="70"/>
        <v>-</v>
      </c>
      <c r="P1476" s="215" t="str">
        <f t="shared" si="71"/>
        <v>-</v>
      </c>
      <c r="Q1476" s="215" cm="1">
        <f t="array" ref="Q1476">IF(P1476="-",0,P1476/(1+'General inputs'!$H$32)^IFERROR(INDEX('MP Calculations'!$C$40:$C$130,MATCH(F1476,'MP Calculations'!$D$40:$D$130,0),0),-1))</f>
        <v>0</v>
      </c>
    </row>
    <row r="1477" spans="3:17" x14ac:dyDescent="0.2">
      <c r="C1477" s="159"/>
      <c r="D1477" s="165"/>
      <c r="E1477" s="161"/>
      <c r="F1477" s="172" t="str">
        <f t="shared" si="69"/>
        <v>-</v>
      </c>
      <c r="G1477" s="68"/>
      <c r="H1477" s="167"/>
      <c r="I1477" s="173"/>
      <c r="J1477" s="168" t="str">
        <f>IFERROR(MIN('MP Calculations'!$E$30/I1477,1),"-")</f>
        <v>-</v>
      </c>
      <c r="K1477" s="12"/>
      <c r="L1477" s="159"/>
      <c r="M1477" s="159"/>
      <c r="N1477" s="159"/>
      <c r="O1477" s="185" t="str">
        <f t="shared" si="70"/>
        <v>-</v>
      </c>
      <c r="P1477" s="215" t="str">
        <f t="shared" si="71"/>
        <v>-</v>
      </c>
      <c r="Q1477" s="215" cm="1">
        <f t="array" ref="Q1477">IF(P1477="-",0,P1477/(1+'General inputs'!$H$32)^IFERROR(INDEX('MP Calculations'!$C$40:$C$130,MATCH(F1477,'MP Calculations'!$D$40:$D$130,0),0),-1))</f>
        <v>0</v>
      </c>
    </row>
    <row r="1478" spans="3:17" x14ac:dyDescent="0.2">
      <c r="C1478" s="159"/>
      <c r="D1478" s="165"/>
      <c r="E1478" s="161"/>
      <c r="F1478" s="172" t="str">
        <f t="shared" si="69"/>
        <v>-</v>
      </c>
      <c r="G1478" s="68"/>
      <c r="H1478" s="167"/>
      <c r="I1478" s="173"/>
      <c r="J1478" s="168" t="str">
        <f>IFERROR(MIN('MP Calculations'!$E$30/I1478,1),"-")</f>
        <v>-</v>
      </c>
      <c r="K1478" s="12"/>
      <c r="L1478" s="159"/>
      <c r="M1478" s="159"/>
      <c r="N1478" s="159"/>
      <c r="O1478" s="185" t="str">
        <f t="shared" si="70"/>
        <v>-</v>
      </c>
      <c r="P1478" s="215" t="str">
        <f t="shared" si="71"/>
        <v>-</v>
      </c>
      <c r="Q1478" s="215" cm="1">
        <f t="array" ref="Q1478">IF(P1478="-",0,P1478/(1+'General inputs'!$H$32)^IFERROR(INDEX('MP Calculations'!$C$40:$C$130,MATCH(F1478,'MP Calculations'!$D$40:$D$130,0),0),-1))</f>
        <v>0</v>
      </c>
    </row>
    <row r="1479" spans="3:17" x14ac:dyDescent="0.2">
      <c r="C1479" s="159"/>
      <c r="D1479" s="165"/>
      <c r="E1479" s="161"/>
      <c r="F1479" s="172" t="str">
        <f t="shared" si="69"/>
        <v>-</v>
      </c>
      <c r="G1479" s="68"/>
      <c r="H1479" s="167"/>
      <c r="I1479" s="173"/>
      <c r="J1479" s="168" t="str">
        <f>IFERROR(MIN('MP Calculations'!$E$30/I1479,1),"-")</f>
        <v>-</v>
      </c>
      <c r="K1479" s="12"/>
      <c r="L1479" s="159"/>
      <c r="M1479" s="159"/>
      <c r="N1479" s="159"/>
      <c r="O1479" s="185" t="str">
        <f t="shared" si="70"/>
        <v>-</v>
      </c>
      <c r="P1479" s="215" t="str">
        <f t="shared" si="71"/>
        <v>-</v>
      </c>
      <c r="Q1479" s="215" cm="1">
        <f t="array" ref="Q1479">IF(P1479="-",0,P1479/(1+'General inputs'!$H$32)^IFERROR(INDEX('MP Calculations'!$C$40:$C$130,MATCH(F1479,'MP Calculations'!$D$40:$D$130,0),0),-1))</f>
        <v>0</v>
      </c>
    </row>
    <row r="1480" spans="3:17" x14ac:dyDescent="0.2">
      <c r="C1480" s="159"/>
      <c r="D1480" s="165"/>
      <c r="E1480" s="161"/>
      <c r="F1480" s="172" t="str">
        <f t="shared" si="69"/>
        <v>-</v>
      </c>
      <c r="G1480" s="68"/>
      <c r="H1480" s="167"/>
      <c r="I1480" s="173"/>
      <c r="J1480" s="168" t="str">
        <f>IFERROR(MIN('MP Calculations'!$E$30/I1480,1),"-")</f>
        <v>-</v>
      </c>
      <c r="K1480" s="12"/>
      <c r="L1480" s="159"/>
      <c r="M1480" s="159"/>
      <c r="N1480" s="159"/>
      <c r="O1480" s="185" t="str">
        <f t="shared" si="70"/>
        <v>-</v>
      </c>
      <c r="P1480" s="215" t="str">
        <f t="shared" si="71"/>
        <v>-</v>
      </c>
      <c r="Q1480" s="215" cm="1">
        <f t="array" ref="Q1480">IF(P1480="-",0,P1480/(1+'General inputs'!$H$32)^IFERROR(INDEX('MP Calculations'!$C$40:$C$130,MATCH(F1480,'MP Calculations'!$D$40:$D$130,0),0),-1))</f>
        <v>0</v>
      </c>
    </row>
    <row r="1481" spans="3:17" x14ac:dyDescent="0.2">
      <c r="C1481" s="159"/>
      <c r="D1481" s="165"/>
      <c r="E1481" s="161"/>
      <c r="F1481" s="172" t="str">
        <f t="shared" si="69"/>
        <v>-</v>
      </c>
      <c r="G1481" s="68"/>
      <c r="H1481" s="167"/>
      <c r="I1481" s="173"/>
      <c r="J1481" s="168" t="str">
        <f>IFERROR(MIN('MP Calculations'!$E$30/I1481,1),"-")</f>
        <v>-</v>
      </c>
      <c r="K1481" s="12"/>
      <c r="L1481" s="159"/>
      <c r="M1481" s="159"/>
      <c r="N1481" s="159"/>
      <c r="O1481" s="185" t="str">
        <f t="shared" si="70"/>
        <v>-</v>
      </c>
      <c r="P1481" s="215" t="str">
        <f t="shared" si="71"/>
        <v>-</v>
      </c>
      <c r="Q1481" s="215" cm="1">
        <f t="array" ref="Q1481">IF(P1481="-",0,P1481/(1+'General inputs'!$H$32)^IFERROR(INDEX('MP Calculations'!$C$40:$C$130,MATCH(F1481,'MP Calculations'!$D$40:$D$130,0),0),-1))</f>
        <v>0</v>
      </c>
    </row>
    <row r="1482" spans="3:17" x14ac:dyDescent="0.2">
      <c r="C1482" s="159"/>
      <c r="D1482" s="165"/>
      <c r="E1482" s="161"/>
      <c r="F1482" s="172" t="str">
        <f t="shared" si="69"/>
        <v>-</v>
      </c>
      <c r="G1482" s="68"/>
      <c r="H1482" s="167"/>
      <c r="I1482" s="173"/>
      <c r="J1482" s="168" t="str">
        <f>IFERROR(MIN('MP Calculations'!$E$30/I1482,1),"-")</f>
        <v>-</v>
      </c>
      <c r="K1482" s="12"/>
      <c r="L1482" s="159"/>
      <c r="M1482" s="159"/>
      <c r="N1482" s="159"/>
      <c r="O1482" s="185" t="str">
        <f t="shared" si="70"/>
        <v>-</v>
      </c>
      <c r="P1482" s="215" t="str">
        <f t="shared" si="71"/>
        <v>-</v>
      </c>
      <c r="Q1482" s="215" cm="1">
        <f t="array" ref="Q1482">IF(P1482="-",0,P1482/(1+'General inputs'!$H$32)^IFERROR(INDEX('MP Calculations'!$C$40:$C$130,MATCH(F1482,'MP Calculations'!$D$40:$D$130,0),0),-1))</f>
        <v>0</v>
      </c>
    </row>
    <row r="1483" spans="3:17" x14ac:dyDescent="0.2">
      <c r="C1483" s="159"/>
      <c r="D1483" s="165"/>
      <c r="E1483" s="161"/>
      <c r="F1483" s="172" t="str">
        <f t="shared" si="69"/>
        <v>-</v>
      </c>
      <c r="G1483" s="68"/>
      <c r="H1483" s="167"/>
      <c r="I1483" s="173"/>
      <c r="J1483" s="168" t="str">
        <f>IFERROR(MIN('MP Calculations'!$E$30/I1483,1),"-")</f>
        <v>-</v>
      </c>
      <c r="K1483" s="12"/>
      <c r="L1483" s="159"/>
      <c r="M1483" s="159"/>
      <c r="N1483" s="159"/>
      <c r="O1483" s="185" t="str">
        <f t="shared" si="70"/>
        <v>-</v>
      </c>
      <c r="P1483" s="215" t="str">
        <f t="shared" si="71"/>
        <v>-</v>
      </c>
      <c r="Q1483" s="215" cm="1">
        <f t="array" ref="Q1483">IF(P1483="-",0,P1483/(1+'General inputs'!$H$32)^IFERROR(INDEX('MP Calculations'!$C$40:$C$130,MATCH(F1483,'MP Calculations'!$D$40:$D$130,0),0),-1))</f>
        <v>0</v>
      </c>
    </row>
    <row r="1484" spans="3:17" x14ac:dyDescent="0.2">
      <c r="C1484" s="159"/>
      <c r="D1484" s="165"/>
      <c r="E1484" s="161"/>
      <c r="F1484" s="172" t="str">
        <f t="shared" si="69"/>
        <v>-</v>
      </c>
      <c r="G1484" s="68"/>
      <c r="H1484" s="167"/>
      <c r="I1484" s="173"/>
      <c r="J1484" s="168" t="str">
        <f>IFERROR(MIN('MP Calculations'!$E$30/I1484,1),"-")</f>
        <v>-</v>
      </c>
      <c r="K1484" s="12"/>
      <c r="L1484" s="159"/>
      <c r="M1484" s="159"/>
      <c r="N1484" s="159"/>
      <c r="O1484" s="185" t="str">
        <f t="shared" si="70"/>
        <v>-</v>
      </c>
      <c r="P1484" s="215" t="str">
        <f t="shared" si="71"/>
        <v>-</v>
      </c>
      <c r="Q1484" s="215" cm="1">
        <f t="array" ref="Q1484">IF(P1484="-",0,P1484/(1+'General inputs'!$H$32)^IFERROR(INDEX('MP Calculations'!$C$40:$C$130,MATCH(F1484,'MP Calculations'!$D$40:$D$130,0),0),-1))</f>
        <v>0</v>
      </c>
    </row>
    <row r="1485" spans="3:17" x14ac:dyDescent="0.2">
      <c r="C1485" s="159"/>
      <c r="D1485" s="165"/>
      <c r="E1485" s="161"/>
      <c r="F1485" s="172" t="str">
        <f t="shared" si="69"/>
        <v>-</v>
      </c>
      <c r="G1485" s="68"/>
      <c r="H1485" s="167"/>
      <c r="I1485" s="173"/>
      <c r="J1485" s="168" t="str">
        <f>IFERROR(MIN('MP Calculations'!$E$30/I1485,1),"-")</f>
        <v>-</v>
      </c>
      <c r="K1485" s="12"/>
      <c r="L1485" s="159"/>
      <c r="M1485" s="159"/>
      <c r="N1485" s="159"/>
      <c r="O1485" s="185" t="str">
        <f t="shared" si="70"/>
        <v>-</v>
      </c>
      <c r="P1485" s="215" t="str">
        <f t="shared" si="71"/>
        <v>-</v>
      </c>
      <c r="Q1485" s="215" cm="1">
        <f t="array" ref="Q1485">IF(P1485="-",0,P1485/(1+'General inputs'!$H$32)^IFERROR(INDEX('MP Calculations'!$C$40:$C$130,MATCH(F1485,'MP Calculations'!$D$40:$D$130,0),0),-1))</f>
        <v>0</v>
      </c>
    </row>
    <row r="1486" spans="3:17" x14ac:dyDescent="0.2">
      <c r="C1486" s="159"/>
      <c r="D1486" s="165"/>
      <c r="E1486" s="161"/>
      <c r="F1486" s="172" t="str">
        <f t="shared" si="69"/>
        <v>-</v>
      </c>
      <c r="G1486" s="68"/>
      <c r="H1486" s="167"/>
      <c r="I1486" s="173"/>
      <c r="J1486" s="168" t="str">
        <f>IFERROR(MIN('MP Calculations'!$E$30/I1486,1),"-")</f>
        <v>-</v>
      </c>
      <c r="K1486" s="12"/>
      <c r="L1486" s="159"/>
      <c r="M1486" s="159"/>
      <c r="N1486" s="159"/>
      <c r="O1486" s="185" t="str">
        <f t="shared" si="70"/>
        <v>-</v>
      </c>
      <c r="P1486" s="215" t="str">
        <f t="shared" si="71"/>
        <v>-</v>
      </c>
      <c r="Q1486" s="215" cm="1">
        <f t="array" ref="Q1486">IF(P1486="-",0,P1486/(1+'General inputs'!$H$32)^IFERROR(INDEX('MP Calculations'!$C$40:$C$130,MATCH(F1486,'MP Calculations'!$D$40:$D$130,0),0),-1))</f>
        <v>0</v>
      </c>
    </row>
    <row r="1487" spans="3:17" x14ac:dyDescent="0.2">
      <c r="C1487" s="159"/>
      <c r="D1487" s="165"/>
      <c r="E1487" s="161"/>
      <c r="F1487" s="172" t="str">
        <f t="shared" si="69"/>
        <v>-</v>
      </c>
      <c r="G1487" s="68"/>
      <c r="H1487" s="167"/>
      <c r="I1487" s="173"/>
      <c r="J1487" s="168" t="str">
        <f>IFERROR(MIN('MP Calculations'!$E$30/I1487,1),"-")</f>
        <v>-</v>
      </c>
      <c r="K1487" s="12"/>
      <c r="L1487" s="159"/>
      <c r="M1487" s="159"/>
      <c r="N1487" s="159"/>
      <c r="O1487" s="185" t="str">
        <f t="shared" si="70"/>
        <v>-</v>
      </c>
      <c r="P1487" s="215" t="str">
        <f t="shared" si="71"/>
        <v>-</v>
      </c>
      <c r="Q1487" s="215" cm="1">
        <f t="array" ref="Q1487">IF(P1487="-",0,P1487/(1+'General inputs'!$H$32)^IFERROR(INDEX('MP Calculations'!$C$40:$C$130,MATCH(F1487,'MP Calculations'!$D$40:$D$130,0),0),-1))</f>
        <v>0</v>
      </c>
    </row>
    <row r="1488" spans="3:17" x14ac:dyDescent="0.2">
      <c r="C1488" s="159"/>
      <c r="D1488" s="165"/>
      <c r="E1488" s="161"/>
      <c r="F1488" s="172" t="str">
        <f t="shared" si="69"/>
        <v>-</v>
      </c>
      <c r="G1488" s="68"/>
      <c r="H1488" s="167"/>
      <c r="I1488" s="173"/>
      <c r="J1488" s="168" t="str">
        <f>IFERROR(MIN('MP Calculations'!$E$30/I1488,1),"-")</f>
        <v>-</v>
      </c>
      <c r="K1488" s="12"/>
      <c r="L1488" s="159"/>
      <c r="M1488" s="159"/>
      <c r="N1488" s="159"/>
      <c r="O1488" s="185" t="str">
        <f t="shared" si="70"/>
        <v>-</v>
      </c>
      <c r="P1488" s="215" t="str">
        <f t="shared" si="71"/>
        <v>-</v>
      </c>
      <c r="Q1488" s="215" cm="1">
        <f t="array" ref="Q1488">IF(P1488="-",0,P1488/(1+'General inputs'!$H$32)^IFERROR(INDEX('MP Calculations'!$C$40:$C$130,MATCH(F1488,'MP Calculations'!$D$40:$D$130,0),0),-1))</f>
        <v>0</v>
      </c>
    </row>
    <row r="1489" spans="3:17" x14ac:dyDescent="0.2">
      <c r="C1489" s="159"/>
      <c r="D1489" s="165"/>
      <c r="E1489" s="161"/>
      <c r="F1489" s="172" t="str">
        <f t="shared" si="69"/>
        <v>-</v>
      </c>
      <c r="G1489" s="68"/>
      <c r="H1489" s="167"/>
      <c r="I1489" s="173"/>
      <c r="J1489" s="168" t="str">
        <f>IFERROR(MIN('MP Calculations'!$E$30/I1489,1),"-")</f>
        <v>-</v>
      </c>
      <c r="K1489" s="12"/>
      <c r="L1489" s="159"/>
      <c r="M1489" s="159"/>
      <c r="N1489" s="159"/>
      <c r="O1489" s="185" t="str">
        <f t="shared" si="70"/>
        <v>-</v>
      </c>
      <c r="P1489" s="215" t="str">
        <f t="shared" si="71"/>
        <v>-</v>
      </c>
      <c r="Q1489" s="215" cm="1">
        <f t="array" ref="Q1489">IF(P1489="-",0,P1489/(1+'General inputs'!$H$32)^IFERROR(INDEX('MP Calculations'!$C$40:$C$130,MATCH(F1489,'MP Calculations'!$D$40:$D$130,0),0),-1))</f>
        <v>0</v>
      </c>
    </row>
    <row r="1490" spans="3:17" x14ac:dyDescent="0.2">
      <c r="C1490" s="159"/>
      <c r="D1490" s="165"/>
      <c r="E1490" s="161"/>
      <c r="F1490" s="172" t="str">
        <f t="shared" si="69"/>
        <v>-</v>
      </c>
      <c r="G1490" s="68"/>
      <c r="H1490" s="167"/>
      <c r="I1490" s="173"/>
      <c r="J1490" s="168" t="str">
        <f>IFERROR(MIN('MP Calculations'!$E$30/I1490,1),"-")</f>
        <v>-</v>
      </c>
      <c r="K1490" s="12"/>
      <c r="L1490" s="159"/>
      <c r="M1490" s="159"/>
      <c r="N1490" s="159"/>
      <c r="O1490" s="185" t="str">
        <f t="shared" si="70"/>
        <v>-</v>
      </c>
      <c r="P1490" s="215" t="str">
        <f t="shared" si="71"/>
        <v>-</v>
      </c>
      <c r="Q1490" s="215" cm="1">
        <f t="array" ref="Q1490">IF(P1490="-",0,P1490/(1+'General inputs'!$H$32)^IFERROR(INDEX('MP Calculations'!$C$40:$C$130,MATCH(F1490,'MP Calculations'!$D$40:$D$130,0),0),-1))</f>
        <v>0</v>
      </c>
    </row>
    <row r="1491" spans="3:17" x14ac:dyDescent="0.2">
      <c r="C1491" s="159"/>
      <c r="D1491" s="165"/>
      <c r="E1491" s="161"/>
      <c r="F1491" s="172" t="str">
        <f t="shared" si="69"/>
        <v>-</v>
      </c>
      <c r="G1491" s="68"/>
      <c r="H1491" s="167"/>
      <c r="I1491" s="173"/>
      <c r="J1491" s="168" t="str">
        <f>IFERROR(MIN('MP Calculations'!$E$30/I1491,1),"-")</f>
        <v>-</v>
      </c>
      <c r="K1491" s="12"/>
      <c r="L1491" s="159"/>
      <c r="M1491" s="159"/>
      <c r="N1491" s="159"/>
      <c r="O1491" s="185" t="str">
        <f t="shared" si="70"/>
        <v>-</v>
      </c>
      <c r="P1491" s="215" t="str">
        <f t="shared" si="71"/>
        <v>-</v>
      </c>
      <c r="Q1491" s="215" cm="1">
        <f t="array" ref="Q1491">IF(P1491="-",0,P1491/(1+'General inputs'!$H$32)^IFERROR(INDEX('MP Calculations'!$C$40:$C$130,MATCH(F1491,'MP Calculations'!$D$40:$D$130,0),0),-1))</f>
        <v>0</v>
      </c>
    </row>
    <row r="1492" spans="3:17" x14ac:dyDescent="0.2">
      <c r="C1492" s="159"/>
      <c r="D1492" s="165"/>
      <c r="E1492" s="161"/>
      <c r="F1492" s="172" t="str">
        <f t="shared" si="69"/>
        <v>-</v>
      </c>
      <c r="G1492" s="68"/>
      <c r="H1492" s="167"/>
      <c r="I1492" s="173"/>
      <c r="J1492" s="168" t="str">
        <f>IFERROR(MIN('MP Calculations'!$E$30/I1492,1),"-")</f>
        <v>-</v>
      </c>
      <c r="K1492" s="12"/>
      <c r="L1492" s="159"/>
      <c r="M1492" s="159"/>
      <c r="N1492" s="159"/>
      <c r="O1492" s="185" t="str">
        <f t="shared" si="70"/>
        <v>-</v>
      </c>
      <c r="P1492" s="215" t="str">
        <f t="shared" si="71"/>
        <v>-</v>
      </c>
      <c r="Q1492" s="215" cm="1">
        <f t="array" ref="Q1492">IF(P1492="-",0,P1492/(1+'General inputs'!$H$32)^IFERROR(INDEX('MP Calculations'!$C$40:$C$130,MATCH(F1492,'MP Calculations'!$D$40:$D$130,0),0),-1))</f>
        <v>0</v>
      </c>
    </row>
    <row r="1493" spans="3:17" x14ac:dyDescent="0.2">
      <c r="C1493" s="159"/>
      <c r="D1493" s="165"/>
      <c r="E1493" s="161"/>
      <c r="F1493" s="172" t="str">
        <f t="shared" si="69"/>
        <v>-</v>
      </c>
      <c r="G1493" s="68"/>
      <c r="H1493" s="167"/>
      <c r="I1493" s="173"/>
      <c r="J1493" s="168" t="str">
        <f>IFERROR(MIN('MP Calculations'!$E$30/I1493,1),"-")</f>
        <v>-</v>
      </c>
      <c r="K1493" s="12"/>
      <c r="L1493" s="159"/>
      <c r="M1493" s="159"/>
      <c r="N1493" s="159"/>
      <c r="O1493" s="185" t="str">
        <f t="shared" si="70"/>
        <v>-</v>
      </c>
      <c r="P1493" s="215" t="str">
        <f t="shared" si="71"/>
        <v>-</v>
      </c>
      <c r="Q1493" s="215" cm="1">
        <f t="array" ref="Q1493">IF(P1493="-",0,P1493/(1+'General inputs'!$H$32)^IFERROR(INDEX('MP Calculations'!$C$40:$C$130,MATCH(F1493,'MP Calculations'!$D$40:$D$130,0),0),-1))</f>
        <v>0</v>
      </c>
    </row>
    <row r="1494" spans="3:17" x14ac:dyDescent="0.2">
      <c r="C1494" s="159"/>
      <c r="D1494" s="165"/>
      <c r="E1494" s="161"/>
      <c r="F1494" s="172" t="str">
        <f t="shared" ref="F1494:F1557" si="72">IF(E1494="","-",IF(OR(E1494&lt;$E$15,E1494&gt;$E$16),"ERROR - date outside of range",IF(MONTH(E1494)&gt;=7,YEAR(E1494)&amp;"-"&amp;IF(YEAR(E1494)=1999,"00",IF(AND(YEAR(E1494)&gt;=2000,YEAR(E1494)&lt;2009),"0","")&amp;RIGHT(YEAR(E1494),2)+1),RIGHT(YEAR(E1494),4)-1&amp;"-"&amp;RIGHT(YEAR(E1494),2))))</f>
        <v>-</v>
      </c>
      <c r="G1494" s="68"/>
      <c r="H1494" s="167"/>
      <c r="I1494" s="173"/>
      <c r="J1494" s="168" t="str">
        <f>IFERROR(MIN('MP Calculations'!$E$30/I1494,1),"-")</f>
        <v>-</v>
      </c>
      <c r="K1494" s="12"/>
      <c r="L1494" s="159"/>
      <c r="M1494" s="159"/>
      <c r="N1494" s="159"/>
      <c r="O1494" s="185" t="str">
        <f t="shared" ref="O1494:O1557" si="73">IF(N1494="","-",L1494*N1494)</f>
        <v>-</v>
      </c>
      <c r="P1494" s="215" t="str">
        <f t="shared" ref="P1494:P1557" si="74">IF(O1494="-","-",IF(OR(E1494&lt;$E$15,E1494&gt;$E$16),0,O1494*J1494))</f>
        <v>-</v>
      </c>
      <c r="Q1494" s="215" cm="1">
        <f t="array" ref="Q1494">IF(P1494="-",0,P1494/(1+'General inputs'!$H$32)^IFERROR(INDEX('MP Calculations'!$C$40:$C$130,MATCH(F1494,'MP Calculations'!$D$40:$D$130,0),0),-1))</f>
        <v>0</v>
      </c>
    </row>
    <row r="1495" spans="3:17" x14ac:dyDescent="0.2">
      <c r="C1495" s="159"/>
      <c r="D1495" s="165"/>
      <c r="E1495" s="161"/>
      <c r="F1495" s="172" t="str">
        <f t="shared" si="72"/>
        <v>-</v>
      </c>
      <c r="G1495" s="68"/>
      <c r="H1495" s="167"/>
      <c r="I1495" s="173"/>
      <c r="J1495" s="168" t="str">
        <f>IFERROR(MIN('MP Calculations'!$E$30/I1495,1),"-")</f>
        <v>-</v>
      </c>
      <c r="K1495" s="12"/>
      <c r="L1495" s="159"/>
      <c r="M1495" s="159"/>
      <c r="N1495" s="159"/>
      <c r="O1495" s="185" t="str">
        <f t="shared" si="73"/>
        <v>-</v>
      </c>
      <c r="P1495" s="215" t="str">
        <f t="shared" si="74"/>
        <v>-</v>
      </c>
      <c r="Q1495" s="215" cm="1">
        <f t="array" ref="Q1495">IF(P1495="-",0,P1495/(1+'General inputs'!$H$32)^IFERROR(INDEX('MP Calculations'!$C$40:$C$130,MATCH(F1495,'MP Calculations'!$D$40:$D$130,0),0),-1))</f>
        <v>0</v>
      </c>
    </row>
    <row r="1496" spans="3:17" x14ac:dyDescent="0.2">
      <c r="C1496" s="159"/>
      <c r="D1496" s="165"/>
      <c r="E1496" s="161"/>
      <c r="F1496" s="172" t="str">
        <f t="shared" si="72"/>
        <v>-</v>
      </c>
      <c r="G1496" s="68"/>
      <c r="H1496" s="167"/>
      <c r="I1496" s="173"/>
      <c r="J1496" s="168" t="str">
        <f>IFERROR(MIN('MP Calculations'!$E$30/I1496,1),"-")</f>
        <v>-</v>
      </c>
      <c r="K1496" s="12"/>
      <c r="L1496" s="159"/>
      <c r="M1496" s="159"/>
      <c r="N1496" s="159"/>
      <c r="O1496" s="185" t="str">
        <f t="shared" si="73"/>
        <v>-</v>
      </c>
      <c r="P1496" s="215" t="str">
        <f t="shared" si="74"/>
        <v>-</v>
      </c>
      <c r="Q1496" s="215" cm="1">
        <f t="array" ref="Q1496">IF(P1496="-",0,P1496/(1+'General inputs'!$H$32)^IFERROR(INDEX('MP Calculations'!$C$40:$C$130,MATCH(F1496,'MP Calculations'!$D$40:$D$130,0),0),-1))</f>
        <v>0</v>
      </c>
    </row>
    <row r="1497" spans="3:17" x14ac:dyDescent="0.2">
      <c r="C1497" s="159"/>
      <c r="D1497" s="165"/>
      <c r="E1497" s="161"/>
      <c r="F1497" s="172" t="str">
        <f t="shared" si="72"/>
        <v>-</v>
      </c>
      <c r="G1497" s="68"/>
      <c r="H1497" s="167"/>
      <c r="I1497" s="173"/>
      <c r="J1497" s="168" t="str">
        <f>IFERROR(MIN('MP Calculations'!$E$30/I1497,1),"-")</f>
        <v>-</v>
      </c>
      <c r="K1497" s="12"/>
      <c r="L1497" s="159"/>
      <c r="M1497" s="159"/>
      <c r="N1497" s="159"/>
      <c r="O1497" s="185" t="str">
        <f t="shared" si="73"/>
        <v>-</v>
      </c>
      <c r="P1497" s="215" t="str">
        <f t="shared" si="74"/>
        <v>-</v>
      </c>
      <c r="Q1497" s="215" cm="1">
        <f t="array" ref="Q1497">IF(P1497="-",0,P1497/(1+'General inputs'!$H$32)^IFERROR(INDEX('MP Calculations'!$C$40:$C$130,MATCH(F1497,'MP Calculations'!$D$40:$D$130,0),0),-1))</f>
        <v>0</v>
      </c>
    </row>
    <row r="1498" spans="3:17" x14ac:dyDescent="0.2">
      <c r="C1498" s="159"/>
      <c r="D1498" s="165"/>
      <c r="E1498" s="161"/>
      <c r="F1498" s="172" t="str">
        <f t="shared" si="72"/>
        <v>-</v>
      </c>
      <c r="G1498" s="68"/>
      <c r="H1498" s="167"/>
      <c r="I1498" s="173"/>
      <c r="J1498" s="168" t="str">
        <f>IFERROR(MIN('MP Calculations'!$E$30/I1498,1),"-")</f>
        <v>-</v>
      </c>
      <c r="K1498" s="12"/>
      <c r="L1498" s="159"/>
      <c r="M1498" s="159"/>
      <c r="N1498" s="159"/>
      <c r="O1498" s="185" t="str">
        <f t="shared" si="73"/>
        <v>-</v>
      </c>
      <c r="P1498" s="215" t="str">
        <f t="shared" si="74"/>
        <v>-</v>
      </c>
      <c r="Q1498" s="215" cm="1">
        <f t="array" ref="Q1498">IF(P1498="-",0,P1498/(1+'General inputs'!$H$32)^IFERROR(INDEX('MP Calculations'!$C$40:$C$130,MATCH(F1498,'MP Calculations'!$D$40:$D$130,0),0),-1))</f>
        <v>0</v>
      </c>
    </row>
    <row r="1499" spans="3:17" x14ac:dyDescent="0.2">
      <c r="C1499" s="159"/>
      <c r="D1499" s="165"/>
      <c r="E1499" s="161"/>
      <c r="F1499" s="172" t="str">
        <f t="shared" si="72"/>
        <v>-</v>
      </c>
      <c r="G1499" s="68"/>
      <c r="H1499" s="167"/>
      <c r="I1499" s="173"/>
      <c r="J1499" s="168" t="str">
        <f>IFERROR(MIN('MP Calculations'!$E$30/I1499,1),"-")</f>
        <v>-</v>
      </c>
      <c r="K1499" s="12"/>
      <c r="L1499" s="159"/>
      <c r="M1499" s="159"/>
      <c r="N1499" s="159"/>
      <c r="O1499" s="185" t="str">
        <f t="shared" si="73"/>
        <v>-</v>
      </c>
      <c r="P1499" s="215" t="str">
        <f t="shared" si="74"/>
        <v>-</v>
      </c>
      <c r="Q1499" s="215" cm="1">
        <f t="array" ref="Q1499">IF(P1499="-",0,P1499/(1+'General inputs'!$H$32)^IFERROR(INDEX('MP Calculations'!$C$40:$C$130,MATCH(F1499,'MP Calculations'!$D$40:$D$130,0),0),-1))</f>
        <v>0</v>
      </c>
    </row>
    <row r="1500" spans="3:17" x14ac:dyDescent="0.2">
      <c r="C1500" s="159"/>
      <c r="D1500" s="165"/>
      <c r="E1500" s="161"/>
      <c r="F1500" s="172" t="str">
        <f t="shared" si="72"/>
        <v>-</v>
      </c>
      <c r="G1500" s="68"/>
      <c r="H1500" s="167"/>
      <c r="I1500" s="173"/>
      <c r="J1500" s="168" t="str">
        <f>IFERROR(MIN('MP Calculations'!$E$30/I1500,1),"-")</f>
        <v>-</v>
      </c>
      <c r="K1500" s="12"/>
      <c r="L1500" s="159"/>
      <c r="M1500" s="159"/>
      <c r="N1500" s="159"/>
      <c r="O1500" s="185" t="str">
        <f t="shared" si="73"/>
        <v>-</v>
      </c>
      <c r="P1500" s="215" t="str">
        <f t="shared" si="74"/>
        <v>-</v>
      </c>
      <c r="Q1500" s="215" cm="1">
        <f t="array" ref="Q1500">IF(P1500="-",0,P1500/(1+'General inputs'!$H$32)^IFERROR(INDEX('MP Calculations'!$C$40:$C$130,MATCH(F1500,'MP Calculations'!$D$40:$D$130,0),0),-1))</f>
        <v>0</v>
      </c>
    </row>
    <row r="1501" spans="3:17" x14ac:dyDescent="0.2">
      <c r="C1501" s="159"/>
      <c r="D1501" s="165"/>
      <c r="E1501" s="161"/>
      <c r="F1501" s="172" t="str">
        <f t="shared" si="72"/>
        <v>-</v>
      </c>
      <c r="G1501" s="68"/>
      <c r="H1501" s="167"/>
      <c r="I1501" s="173"/>
      <c r="J1501" s="168" t="str">
        <f>IFERROR(MIN('MP Calculations'!$E$30/I1501,1),"-")</f>
        <v>-</v>
      </c>
      <c r="K1501" s="12"/>
      <c r="L1501" s="159"/>
      <c r="M1501" s="159"/>
      <c r="N1501" s="159"/>
      <c r="O1501" s="185" t="str">
        <f t="shared" si="73"/>
        <v>-</v>
      </c>
      <c r="P1501" s="215" t="str">
        <f t="shared" si="74"/>
        <v>-</v>
      </c>
      <c r="Q1501" s="215" cm="1">
        <f t="array" ref="Q1501">IF(P1501="-",0,P1501/(1+'General inputs'!$H$32)^IFERROR(INDEX('MP Calculations'!$C$40:$C$130,MATCH(F1501,'MP Calculations'!$D$40:$D$130,0),0),-1))</f>
        <v>0</v>
      </c>
    </row>
    <row r="1502" spans="3:17" x14ac:dyDescent="0.2">
      <c r="C1502" s="159"/>
      <c r="D1502" s="165"/>
      <c r="E1502" s="161"/>
      <c r="F1502" s="172" t="str">
        <f t="shared" si="72"/>
        <v>-</v>
      </c>
      <c r="G1502" s="68"/>
      <c r="H1502" s="167"/>
      <c r="I1502" s="173"/>
      <c r="J1502" s="168" t="str">
        <f>IFERROR(MIN('MP Calculations'!$E$30/I1502,1),"-")</f>
        <v>-</v>
      </c>
      <c r="K1502" s="12"/>
      <c r="L1502" s="159"/>
      <c r="M1502" s="159"/>
      <c r="N1502" s="159"/>
      <c r="O1502" s="185" t="str">
        <f t="shared" si="73"/>
        <v>-</v>
      </c>
      <c r="P1502" s="215" t="str">
        <f t="shared" si="74"/>
        <v>-</v>
      </c>
      <c r="Q1502" s="215" cm="1">
        <f t="array" ref="Q1502">IF(P1502="-",0,P1502/(1+'General inputs'!$H$32)^IFERROR(INDEX('MP Calculations'!$C$40:$C$130,MATCH(F1502,'MP Calculations'!$D$40:$D$130,0),0),-1))</f>
        <v>0</v>
      </c>
    </row>
    <row r="1503" spans="3:17" x14ac:dyDescent="0.2">
      <c r="C1503" s="159"/>
      <c r="D1503" s="165"/>
      <c r="E1503" s="161"/>
      <c r="F1503" s="172" t="str">
        <f t="shared" si="72"/>
        <v>-</v>
      </c>
      <c r="G1503" s="68"/>
      <c r="H1503" s="167"/>
      <c r="I1503" s="173"/>
      <c r="J1503" s="168" t="str">
        <f>IFERROR(MIN('MP Calculations'!$E$30/I1503,1),"-")</f>
        <v>-</v>
      </c>
      <c r="K1503" s="12"/>
      <c r="L1503" s="159"/>
      <c r="M1503" s="159"/>
      <c r="N1503" s="159"/>
      <c r="O1503" s="185" t="str">
        <f t="shared" si="73"/>
        <v>-</v>
      </c>
      <c r="P1503" s="215" t="str">
        <f t="shared" si="74"/>
        <v>-</v>
      </c>
      <c r="Q1503" s="215" cm="1">
        <f t="array" ref="Q1503">IF(P1503="-",0,P1503/(1+'General inputs'!$H$32)^IFERROR(INDEX('MP Calculations'!$C$40:$C$130,MATCH(F1503,'MP Calculations'!$D$40:$D$130,0),0),-1))</f>
        <v>0</v>
      </c>
    </row>
    <row r="1504" spans="3:17" x14ac:dyDescent="0.2">
      <c r="C1504" s="159"/>
      <c r="D1504" s="165"/>
      <c r="E1504" s="161"/>
      <c r="F1504" s="172" t="str">
        <f t="shared" si="72"/>
        <v>-</v>
      </c>
      <c r="G1504" s="68"/>
      <c r="H1504" s="167"/>
      <c r="I1504" s="173"/>
      <c r="J1504" s="168" t="str">
        <f>IFERROR(MIN('MP Calculations'!$E$30/I1504,1),"-")</f>
        <v>-</v>
      </c>
      <c r="K1504" s="12"/>
      <c r="L1504" s="159"/>
      <c r="M1504" s="159"/>
      <c r="N1504" s="159"/>
      <c r="O1504" s="185" t="str">
        <f t="shared" si="73"/>
        <v>-</v>
      </c>
      <c r="P1504" s="215" t="str">
        <f t="shared" si="74"/>
        <v>-</v>
      </c>
      <c r="Q1504" s="215" cm="1">
        <f t="array" ref="Q1504">IF(P1504="-",0,P1504/(1+'General inputs'!$H$32)^IFERROR(INDEX('MP Calculations'!$C$40:$C$130,MATCH(F1504,'MP Calculations'!$D$40:$D$130,0),0),-1))</f>
        <v>0</v>
      </c>
    </row>
    <row r="1505" spans="3:17" x14ac:dyDescent="0.2">
      <c r="C1505" s="159"/>
      <c r="D1505" s="165"/>
      <c r="E1505" s="161"/>
      <c r="F1505" s="172" t="str">
        <f t="shared" si="72"/>
        <v>-</v>
      </c>
      <c r="G1505" s="68"/>
      <c r="H1505" s="167"/>
      <c r="I1505" s="173"/>
      <c r="J1505" s="168" t="str">
        <f>IFERROR(MIN('MP Calculations'!$E$30/I1505,1),"-")</f>
        <v>-</v>
      </c>
      <c r="K1505" s="12"/>
      <c r="L1505" s="159"/>
      <c r="M1505" s="159"/>
      <c r="N1505" s="159"/>
      <c r="O1505" s="185" t="str">
        <f t="shared" si="73"/>
        <v>-</v>
      </c>
      <c r="P1505" s="215" t="str">
        <f t="shared" si="74"/>
        <v>-</v>
      </c>
      <c r="Q1505" s="215" cm="1">
        <f t="array" ref="Q1505">IF(P1505="-",0,P1505/(1+'General inputs'!$H$32)^IFERROR(INDEX('MP Calculations'!$C$40:$C$130,MATCH(F1505,'MP Calculations'!$D$40:$D$130,0),0),-1))</f>
        <v>0</v>
      </c>
    </row>
    <row r="1506" spans="3:17" x14ac:dyDescent="0.2">
      <c r="C1506" s="159"/>
      <c r="D1506" s="165"/>
      <c r="E1506" s="161"/>
      <c r="F1506" s="172" t="str">
        <f t="shared" si="72"/>
        <v>-</v>
      </c>
      <c r="G1506" s="68"/>
      <c r="H1506" s="167"/>
      <c r="I1506" s="173"/>
      <c r="J1506" s="168" t="str">
        <f>IFERROR(MIN('MP Calculations'!$E$30/I1506,1),"-")</f>
        <v>-</v>
      </c>
      <c r="K1506" s="12"/>
      <c r="L1506" s="159"/>
      <c r="M1506" s="159"/>
      <c r="N1506" s="159"/>
      <c r="O1506" s="185" t="str">
        <f t="shared" si="73"/>
        <v>-</v>
      </c>
      <c r="P1506" s="215" t="str">
        <f t="shared" si="74"/>
        <v>-</v>
      </c>
      <c r="Q1506" s="215" cm="1">
        <f t="array" ref="Q1506">IF(P1506="-",0,P1506/(1+'General inputs'!$H$32)^IFERROR(INDEX('MP Calculations'!$C$40:$C$130,MATCH(F1506,'MP Calculations'!$D$40:$D$130,0),0),-1))</f>
        <v>0</v>
      </c>
    </row>
    <row r="1507" spans="3:17" x14ac:dyDescent="0.2">
      <c r="C1507" s="159"/>
      <c r="D1507" s="165"/>
      <c r="E1507" s="161"/>
      <c r="F1507" s="172" t="str">
        <f t="shared" si="72"/>
        <v>-</v>
      </c>
      <c r="G1507" s="68"/>
      <c r="H1507" s="167"/>
      <c r="I1507" s="173"/>
      <c r="J1507" s="168" t="str">
        <f>IFERROR(MIN('MP Calculations'!$E$30/I1507,1),"-")</f>
        <v>-</v>
      </c>
      <c r="K1507" s="12"/>
      <c r="L1507" s="159"/>
      <c r="M1507" s="159"/>
      <c r="N1507" s="159"/>
      <c r="O1507" s="185" t="str">
        <f t="shared" si="73"/>
        <v>-</v>
      </c>
      <c r="P1507" s="215" t="str">
        <f t="shared" si="74"/>
        <v>-</v>
      </c>
      <c r="Q1507" s="215" cm="1">
        <f t="array" ref="Q1507">IF(P1507="-",0,P1507/(1+'General inputs'!$H$32)^IFERROR(INDEX('MP Calculations'!$C$40:$C$130,MATCH(F1507,'MP Calculations'!$D$40:$D$130,0),0),-1))</f>
        <v>0</v>
      </c>
    </row>
    <row r="1508" spans="3:17" x14ac:dyDescent="0.2">
      <c r="C1508" s="159"/>
      <c r="D1508" s="165"/>
      <c r="E1508" s="161"/>
      <c r="F1508" s="172" t="str">
        <f t="shared" si="72"/>
        <v>-</v>
      </c>
      <c r="G1508" s="68"/>
      <c r="H1508" s="167"/>
      <c r="I1508" s="173"/>
      <c r="J1508" s="168" t="str">
        <f>IFERROR(MIN('MP Calculations'!$E$30/I1508,1),"-")</f>
        <v>-</v>
      </c>
      <c r="K1508" s="12"/>
      <c r="L1508" s="159"/>
      <c r="M1508" s="159"/>
      <c r="N1508" s="159"/>
      <c r="O1508" s="185" t="str">
        <f t="shared" si="73"/>
        <v>-</v>
      </c>
      <c r="P1508" s="215" t="str">
        <f t="shared" si="74"/>
        <v>-</v>
      </c>
      <c r="Q1508" s="215" cm="1">
        <f t="array" ref="Q1508">IF(P1508="-",0,P1508/(1+'General inputs'!$H$32)^IFERROR(INDEX('MP Calculations'!$C$40:$C$130,MATCH(F1508,'MP Calculations'!$D$40:$D$130,0),0),-1))</f>
        <v>0</v>
      </c>
    </row>
    <row r="1509" spans="3:17" x14ac:dyDescent="0.2">
      <c r="C1509" s="159"/>
      <c r="D1509" s="165"/>
      <c r="E1509" s="161"/>
      <c r="F1509" s="172" t="str">
        <f t="shared" si="72"/>
        <v>-</v>
      </c>
      <c r="G1509" s="68"/>
      <c r="H1509" s="167"/>
      <c r="I1509" s="173"/>
      <c r="J1509" s="168" t="str">
        <f>IFERROR(MIN('MP Calculations'!$E$30/I1509,1),"-")</f>
        <v>-</v>
      </c>
      <c r="K1509" s="12"/>
      <c r="L1509" s="159"/>
      <c r="M1509" s="159"/>
      <c r="N1509" s="159"/>
      <c r="O1509" s="185" t="str">
        <f t="shared" si="73"/>
        <v>-</v>
      </c>
      <c r="P1509" s="215" t="str">
        <f t="shared" si="74"/>
        <v>-</v>
      </c>
      <c r="Q1509" s="215" cm="1">
        <f t="array" ref="Q1509">IF(P1509="-",0,P1509/(1+'General inputs'!$H$32)^IFERROR(INDEX('MP Calculations'!$C$40:$C$130,MATCH(F1509,'MP Calculations'!$D$40:$D$130,0),0),-1))</f>
        <v>0</v>
      </c>
    </row>
    <row r="1510" spans="3:17" x14ac:dyDescent="0.2">
      <c r="C1510" s="159"/>
      <c r="D1510" s="165"/>
      <c r="E1510" s="161"/>
      <c r="F1510" s="172" t="str">
        <f t="shared" si="72"/>
        <v>-</v>
      </c>
      <c r="G1510" s="68"/>
      <c r="H1510" s="167"/>
      <c r="I1510" s="173"/>
      <c r="J1510" s="168" t="str">
        <f>IFERROR(MIN('MP Calculations'!$E$30/I1510,1),"-")</f>
        <v>-</v>
      </c>
      <c r="K1510" s="12"/>
      <c r="L1510" s="159"/>
      <c r="M1510" s="159"/>
      <c r="N1510" s="159"/>
      <c r="O1510" s="185" t="str">
        <f t="shared" si="73"/>
        <v>-</v>
      </c>
      <c r="P1510" s="215" t="str">
        <f t="shared" si="74"/>
        <v>-</v>
      </c>
      <c r="Q1510" s="215" cm="1">
        <f t="array" ref="Q1510">IF(P1510="-",0,P1510/(1+'General inputs'!$H$32)^IFERROR(INDEX('MP Calculations'!$C$40:$C$130,MATCH(F1510,'MP Calculations'!$D$40:$D$130,0),0),-1))</f>
        <v>0</v>
      </c>
    </row>
    <row r="1511" spans="3:17" x14ac:dyDescent="0.2">
      <c r="C1511" s="159"/>
      <c r="D1511" s="165"/>
      <c r="E1511" s="161"/>
      <c r="F1511" s="172" t="str">
        <f t="shared" si="72"/>
        <v>-</v>
      </c>
      <c r="G1511" s="68"/>
      <c r="H1511" s="167"/>
      <c r="I1511" s="173"/>
      <c r="J1511" s="168" t="str">
        <f>IFERROR(MIN('MP Calculations'!$E$30/I1511,1),"-")</f>
        <v>-</v>
      </c>
      <c r="K1511" s="12"/>
      <c r="L1511" s="159"/>
      <c r="M1511" s="159"/>
      <c r="N1511" s="159"/>
      <c r="O1511" s="185" t="str">
        <f t="shared" si="73"/>
        <v>-</v>
      </c>
      <c r="P1511" s="215" t="str">
        <f t="shared" si="74"/>
        <v>-</v>
      </c>
      <c r="Q1511" s="215" cm="1">
        <f t="array" ref="Q1511">IF(P1511="-",0,P1511/(1+'General inputs'!$H$32)^IFERROR(INDEX('MP Calculations'!$C$40:$C$130,MATCH(F1511,'MP Calculations'!$D$40:$D$130,0),0),-1))</f>
        <v>0</v>
      </c>
    </row>
    <row r="1512" spans="3:17" x14ac:dyDescent="0.2">
      <c r="C1512" s="159"/>
      <c r="D1512" s="165"/>
      <c r="E1512" s="161"/>
      <c r="F1512" s="172" t="str">
        <f t="shared" si="72"/>
        <v>-</v>
      </c>
      <c r="G1512" s="68"/>
      <c r="H1512" s="167"/>
      <c r="I1512" s="173"/>
      <c r="J1512" s="168" t="str">
        <f>IFERROR(MIN('MP Calculations'!$E$30/I1512,1),"-")</f>
        <v>-</v>
      </c>
      <c r="K1512" s="12"/>
      <c r="L1512" s="159"/>
      <c r="M1512" s="159"/>
      <c r="N1512" s="159"/>
      <c r="O1512" s="185" t="str">
        <f t="shared" si="73"/>
        <v>-</v>
      </c>
      <c r="P1512" s="215" t="str">
        <f t="shared" si="74"/>
        <v>-</v>
      </c>
      <c r="Q1512" s="215" cm="1">
        <f t="array" ref="Q1512">IF(P1512="-",0,P1512/(1+'General inputs'!$H$32)^IFERROR(INDEX('MP Calculations'!$C$40:$C$130,MATCH(F1512,'MP Calculations'!$D$40:$D$130,0),0),-1))</f>
        <v>0</v>
      </c>
    </row>
    <row r="1513" spans="3:17" x14ac:dyDescent="0.2">
      <c r="C1513" s="159"/>
      <c r="D1513" s="165"/>
      <c r="E1513" s="161"/>
      <c r="F1513" s="172" t="str">
        <f t="shared" si="72"/>
        <v>-</v>
      </c>
      <c r="G1513" s="68"/>
      <c r="H1513" s="167"/>
      <c r="I1513" s="173"/>
      <c r="J1513" s="168" t="str">
        <f>IFERROR(MIN('MP Calculations'!$E$30/I1513,1),"-")</f>
        <v>-</v>
      </c>
      <c r="K1513" s="12"/>
      <c r="L1513" s="159"/>
      <c r="M1513" s="159"/>
      <c r="N1513" s="159"/>
      <c r="O1513" s="185" t="str">
        <f t="shared" si="73"/>
        <v>-</v>
      </c>
      <c r="P1513" s="215" t="str">
        <f t="shared" si="74"/>
        <v>-</v>
      </c>
      <c r="Q1513" s="215" cm="1">
        <f t="array" ref="Q1513">IF(P1513="-",0,P1513/(1+'General inputs'!$H$32)^IFERROR(INDEX('MP Calculations'!$C$40:$C$130,MATCH(F1513,'MP Calculations'!$D$40:$D$130,0),0),-1))</f>
        <v>0</v>
      </c>
    </row>
    <row r="1514" spans="3:17" x14ac:dyDescent="0.2">
      <c r="C1514" s="159"/>
      <c r="D1514" s="165"/>
      <c r="E1514" s="161"/>
      <c r="F1514" s="172" t="str">
        <f t="shared" si="72"/>
        <v>-</v>
      </c>
      <c r="G1514" s="68"/>
      <c r="H1514" s="167"/>
      <c r="I1514" s="173"/>
      <c r="J1514" s="168" t="str">
        <f>IFERROR(MIN('MP Calculations'!$E$30/I1514,1),"-")</f>
        <v>-</v>
      </c>
      <c r="K1514" s="12"/>
      <c r="L1514" s="159"/>
      <c r="M1514" s="159"/>
      <c r="N1514" s="159"/>
      <c r="O1514" s="185" t="str">
        <f t="shared" si="73"/>
        <v>-</v>
      </c>
      <c r="P1514" s="215" t="str">
        <f t="shared" si="74"/>
        <v>-</v>
      </c>
      <c r="Q1514" s="215" cm="1">
        <f t="array" ref="Q1514">IF(P1514="-",0,P1514/(1+'General inputs'!$H$32)^IFERROR(INDEX('MP Calculations'!$C$40:$C$130,MATCH(F1514,'MP Calculations'!$D$40:$D$130,0),0),-1))</f>
        <v>0</v>
      </c>
    </row>
    <row r="1515" spans="3:17" x14ac:dyDescent="0.2">
      <c r="C1515" s="159"/>
      <c r="D1515" s="165"/>
      <c r="E1515" s="161"/>
      <c r="F1515" s="172" t="str">
        <f t="shared" si="72"/>
        <v>-</v>
      </c>
      <c r="G1515" s="68"/>
      <c r="H1515" s="167"/>
      <c r="I1515" s="173"/>
      <c r="J1515" s="168" t="str">
        <f>IFERROR(MIN('MP Calculations'!$E$30/I1515,1),"-")</f>
        <v>-</v>
      </c>
      <c r="K1515" s="12"/>
      <c r="L1515" s="159"/>
      <c r="M1515" s="159"/>
      <c r="N1515" s="159"/>
      <c r="O1515" s="185" t="str">
        <f t="shared" si="73"/>
        <v>-</v>
      </c>
      <c r="P1515" s="215" t="str">
        <f t="shared" si="74"/>
        <v>-</v>
      </c>
      <c r="Q1515" s="215" cm="1">
        <f t="array" ref="Q1515">IF(P1515="-",0,P1515/(1+'General inputs'!$H$32)^IFERROR(INDEX('MP Calculations'!$C$40:$C$130,MATCH(F1515,'MP Calculations'!$D$40:$D$130,0),0),-1))</f>
        <v>0</v>
      </c>
    </row>
    <row r="1516" spans="3:17" x14ac:dyDescent="0.2">
      <c r="C1516" s="159"/>
      <c r="D1516" s="165"/>
      <c r="E1516" s="161"/>
      <c r="F1516" s="172" t="str">
        <f t="shared" si="72"/>
        <v>-</v>
      </c>
      <c r="G1516" s="68"/>
      <c r="H1516" s="167"/>
      <c r="I1516" s="173"/>
      <c r="J1516" s="168" t="str">
        <f>IFERROR(MIN('MP Calculations'!$E$30/I1516,1),"-")</f>
        <v>-</v>
      </c>
      <c r="K1516" s="12"/>
      <c r="L1516" s="159"/>
      <c r="M1516" s="159"/>
      <c r="N1516" s="159"/>
      <c r="O1516" s="185" t="str">
        <f t="shared" si="73"/>
        <v>-</v>
      </c>
      <c r="P1516" s="215" t="str">
        <f t="shared" si="74"/>
        <v>-</v>
      </c>
      <c r="Q1516" s="215" cm="1">
        <f t="array" ref="Q1516">IF(P1516="-",0,P1516/(1+'General inputs'!$H$32)^IFERROR(INDEX('MP Calculations'!$C$40:$C$130,MATCH(F1516,'MP Calculations'!$D$40:$D$130,0),0),-1))</f>
        <v>0</v>
      </c>
    </row>
    <row r="1517" spans="3:17" x14ac:dyDescent="0.2">
      <c r="C1517" s="159"/>
      <c r="D1517" s="165"/>
      <c r="E1517" s="161"/>
      <c r="F1517" s="172" t="str">
        <f t="shared" si="72"/>
        <v>-</v>
      </c>
      <c r="G1517" s="68"/>
      <c r="H1517" s="167"/>
      <c r="I1517" s="173"/>
      <c r="J1517" s="168" t="str">
        <f>IFERROR(MIN('MP Calculations'!$E$30/I1517,1),"-")</f>
        <v>-</v>
      </c>
      <c r="K1517" s="12"/>
      <c r="L1517" s="159"/>
      <c r="M1517" s="159"/>
      <c r="N1517" s="159"/>
      <c r="O1517" s="185" t="str">
        <f t="shared" si="73"/>
        <v>-</v>
      </c>
      <c r="P1517" s="215" t="str">
        <f t="shared" si="74"/>
        <v>-</v>
      </c>
      <c r="Q1517" s="215" cm="1">
        <f t="array" ref="Q1517">IF(P1517="-",0,P1517/(1+'General inputs'!$H$32)^IFERROR(INDEX('MP Calculations'!$C$40:$C$130,MATCH(F1517,'MP Calculations'!$D$40:$D$130,0),0),-1))</f>
        <v>0</v>
      </c>
    </row>
    <row r="1518" spans="3:17" x14ac:dyDescent="0.2">
      <c r="C1518" s="159"/>
      <c r="D1518" s="165"/>
      <c r="E1518" s="161"/>
      <c r="F1518" s="172" t="str">
        <f t="shared" si="72"/>
        <v>-</v>
      </c>
      <c r="G1518" s="68"/>
      <c r="H1518" s="167"/>
      <c r="I1518" s="173"/>
      <c r="J1518" s="168" t="str">
        <f>IFERROR(MIN('MP Calculations'!$E$30/I1518,1),"-")</f>
        <v>-</v>
      </c>
      <c r="K1518" s="12"/>
      <c r="L1518" s="159"/>
      <c r="M1518" s="159"/>
      <c r="N1518" s="159"/>
      <c r="O1518" s="185" t="str">
        <f t="shared" si="73"/>
        <v>-</v>
      </c>
      <c r="P1518" s="215" t="str">
        <f t="shared" si="74"/>
        <v>-</v>
      </c>
      <c r="Q1518" s="215" cm="1">
        <f t="array" ref="Q1518">IF(P1518="-",0,P1518/(1+'General inputs'!$H$32)^IFERROR(INDEX('MP Calculations'!$C$40:$C$130,MATCH(F1518,'MP Calculations'!$D$40:$D$130,0),0),-1))</f>
        <v>0</v>
      </c>
    </row>
    <row r="1519" spans="3:17" x14ac:dyDescent="0.2">
      <c r="C1519" s="159"/>
      <c r="D1519" s="165"/>
      <c r="E1519" s="161"/>
      <c r="F1519" s="172" t="str">
        <f t="shared" si="72"/>
        <v>-</v>
      </c>
      <c r="G1519" s="68"/>
      <c r="H1519" s="167"/>
      <c r="I1519" s="173"/>
      <c r="J1519" s="168" t="str">
        <f>IFERROR(MIN('MP Calculations'!$E$30/I1519,1),"-")</f>
        <v>-</v>
      </c>
      <c r="K1519" s="12"/>
      <c r="L1519" s="159"/>
      <c r="M1519" s="159"/>
      <c r="N1519" s="159"/>
      <c r="O1519" s="185" t="str">
        <f t="shared" si="73"/>
        <v>-</v>
      </c>
      <c r="P1519" s="215" t="str">
        <f t="shared" si="74"/>
        <v>-</v>
      </c>
      <c r="Q1519" s="215" cm="1">
        <f t="array" ref="Q1519">IF(P1519="-",0,P1519/(1+'General inputs'!$H$32)^IFERROR(INDEX('MP Calculations'!$C$40:$C$130,MATCH(F1519,'MP Calculations'!$D$40:$D$130,0),0),-1))</f>
        <v>0</v>
      </c>
    </row>
    <row r="1520" spans="3:17" x14ac:dyDescent="0.2">
      <c r="C1520" s="159"/>
      <c r="D1520" s="165"/>
      <c r="E1520" s="161"/>
      <c r="F1520" s="172" t="str">
        <f t="shared" si="72"/>
        <v>-</v>
      </c>
      <c r="G1520" s="68"/>
      <c r="H1520" s="167"/>
      <c r="I1520" s="173"/>
      <c r="J1520" s="168" t="str">
        <f>IFERROR(MIN('MP Calculations'!$E$30/I1520,1),"-")</f>
        <v>-</v>
      </c>
      <c r="K1520" s="12"/>
      <c r="L1520" s="159"/>
      <c r="M1520" s="159"/>
      <c r="N1520" s="159"/>
      <c r="O1520" s="185" t="str">
        <f t="shared" si="73"/>
        <v>-</v>
      </c>
      <c r="P1520" s="215" t="str">
        <f t="shared" si="74"/>
        <v>-</v>
      </c>
      <c r="Q1520" s="215" cm="1">
        <f t="array" ref="Q1520">IF(P1520="-",0,P1520/(1+'General inputs'!$H$32)^IFERROR(INDEX('MP Calculations'!$C$40:$C$130,MATCH(F1520,'MP Calculations'!$D$40:$D$130,0),0),-1))</f>
        <v>0</v>
      </c>
    </row>
    <row r="1521" spans="3:17" x14ac:dyDescent="0.2">
      <c r="C1521" s="159"/>
      <c r="D1521" s="165"/>
      <c r="E1521" s="161"/>
      <c r="F1521" s="172" t="str">
        <f t="shared" si="72"/>
        <v>-</v>
      </c>
      <c r="G1521" s="68"/>
      <c r="H1521" s="167"/>
      <c r="I1521" s="173"/>
      <c r="J1521" s="168" t="str">
        <f>IFERROR(MIN('MP Calculations'!$E$30/I1521,1),"-")</f>
        <v>-</v>
      </c>
      <c r="K1521" s="12"/>
      <c r="L1521" s="159"/>
      <c r="M1521" s="159"/>
      <c r="N1521" s="159"/>
      <c r="O1521" s="185" t="str">
        <f t="shared" si="73"/>
        <v>-</v>
      </c>
      <c r="P1521" s="215" t="str">
        <f t="shared" si="74"/>
        <v>-</v>
      </c>
      <c r="Q1521" s="215" cm="1">
        <f t="array" ref="Q1521">IF(P1521="-",0,P1521/(1+'General inputs'!$H$32)^IFERROR(INDEX('MP Calculations'!$C$40:$C$130,MATCH(F1521,'MP Calculations'!$D$40:$D$130,0),0),-1))</f>
        <v>0</v>
      </c>
    </row>
    <row r="1522" spans="3:17" x14ac:dyDescent="0.2">
      <c r="C1522" s="159"/>
      <c r="D1522" s="165"/>
      <c r="E1522" s="161"/>
      <c r="F1522" s="172" t="str">
        <f t="shared" si="72"/>
        <v>-</v>
      </c>
      <c r="G1522" s="68"/>
      <c r="H1522" s="167"/>
      <c r="I1522" s="173"/>
      <c r="J1522" s="168" t="str">
        <f>IFERROR(MIN('MP Calculations'!$E$30/I1522,1),"-")</f>
        <v>-</v>
      </c>
      <c r="K1522" s="12"/>
      <c r="L1522" s="159"/>
      <c r="M1522" s="159"/>
      <c r="N1522" s="159"/>
      <c r="O1522" s="185" t="str">
        <f t="shared" si="73"/>
        <v>-</v>
      </c>
      <c r="P1522" s="215" t="str">
        <f t="shared" si="74"/>
        <v>-</v>
      </c>
      <c r="Q1522" s="215" cm="1">
        <f t="array" ref="Q1522">IF(P1522="-",0,P1522/(1+'General inputs'!$H$32)^IFERROR(INDEX('MP Calculations'!$C$40:$C$130,MATCH(F1522,'MP Calculations'!$D$40:$D$130,0),0),-1))</f>
        <v>0</v>
      </c>
    </row>
    <row r="1523" spans="3:17" x14ac:dyDescent="0.2">
      <c r="C1523" s="159"/>
      <c r="D1523" s="165"/>
      <c r="E1523" s="161"/>
      <c r="F1523" s="172" t="str">
        <f t="shared" si="72"/>
        <v>-</v>
      </c>
      <c r="G1523" s="68"/>
      <c r="H1523" s="167"/>
      <c r="I1523" s="173"/>
      <c r="J1523" s="168" t="str">
        <f>IFERROR(MIN('MP Calculations'!$E$30/I1523,1),"-")</f>
        <v>-</v>
      </c>
      <c r="K1523" s="12"/>
      <c r="L1523" s="159"/>
      <c r="M1523" s="159"/>
      <c r="N1523" s="159"/>
      <c r="O1523" s="185" t="str">
        <f t="shared" si="73"/>
        <v>-</v>
      </c>
      <c r="P1523" s="215" t="str">
        <f t="shared" si="74"/>
        <v>-</v>
      </c>
      <c r="Q1523" s="215" cm="1">
        <f t="array" ref="Q1523">IF(P1523="-",0,P1523/(1+'General inputs'!$H$32)^IFERROR(INDEX('MP Calculations'!$C$40:$C$130,MATCH(F1523,'MP Calculations'!$D$40:$D$130,0),0),-1))</f>
        <v>0</v>
      </c>
    </row>
    <row r="1524" spans="3:17" x14ac:dyDescent="0.2">
      <c r="C1524" s="159"/>
      <c r="D1524" s="165"/>
      <c r="E1524" s="161"/>
      <c r="F1524" s="172" t="str">
        <f t="shared" si="72"/>
        <v>-</v>
      </c>
      <c r="G1524" s="68"/>
      <c r="H1524" s="167"/>
      <c r="I1524" s="173"/>
      <c r="J1524" s="168" t="str">
        <f>IFERROR(MIN('MP Calculations'!$E$30/I1524,1),"-")</f>
        <v>-</v>
      </c>
      <c r="K1524" s="12"/>
      <c r="L1524" s="159"/>
      <c r="M1524" s="159"/>
      <c r="N1524" s="159"/>
      <c r="O1524" s="185" t="str">
        <f t="shared" si="73"/>
        <v>-</v>
      </c>
      <c r="P1524" s="215" t="str">
        <f t="shared" si="74"/>
        <v>-</v>
      </c>
      <c r="Q1524" s="215" cm="1">
        <f t="array" ref="Q1524">IF(P1524="-",0,P1524/(1+'General inputs'!$H$32)^IFERROR(INDEX('MP Calculations'!$C$40:$C$130,MATCH(F1524,'MP Calculations'!$D$40:$D$130,0),0),-1))</f>
        <v>0</v>
      </c>
    </row>
    <row r="1525" spans="3:17" x14ac:dyDescent="0.2">
      <c r="C1525" s="159"/>
      <c r="D1525" s="165"/>
      <c r="E1525" s="161"/>
      <c r="F1525" s="172" t="str">
        <f t="shared" si="72"/>
        <v>-</v>
      </c>
      <c r="G1525" s="68"/>
      <c r="H1525" s="167"/>
      <c r="I1525" s="173"/>
      <c r="J1525" s="168" t="str">
        <f>IFERROR(MIN('MP Calculations'!$E$30/I1525,1),"-")</f>
        <v>-</v>
      </c>
      <c r="K1525" s="12"/>
      <c r="L1525" s="159"/>
      <c r="M1525" s="159"/>
      <c r="N1525" s="159"/>
      <c r="O1525" s="185" t="str">
        <f t="shared" si="73"/>
        <v>-</v>
      </c>
      <c r="P1525" s="215" t="str">
        <f t="shared" si="74"/>
        <v>-</v>
      </c>
      <c r="Q1525" s="215" cm="1">
        <f t="array" ref="Q1525">IF(P1525="-",0,P1525/(1+'General inputs'!$H$32)^IFERROR(INDEX('MP Calculations'!$C$40:$C$130,MATCH(F1525,'MP Calculations'!$D$40:$D$130,0),0),-1))</f>
        <v>0</v>
      </c>
    </row>
    <row r="1526" spans="3:17" x14ac:dyDescent="0.2">
      <c r="C1526" s="159"/>
      <c r="D1526" s="165"/>
      <c r="E1526" s="161"/>
      <c r="F1526" s="172" t="str">
        <f t="shared" si="72"/>
        <v>-</v>
      </c>
      <c r="G1526" s="68"/>
      <c r="H1526" s="167"/>
      <c r="I1526" s="173"/>
      <c r="J1526" s="168" t="str">
        <f>IFERROR(MIN('MP Calculations'!$E$30/I1526,1),"-")</f>
        <v>-</v>
      </c>
      <c r="K1526" s="12"/>
      <c r="L1526" s="159"/>
      <c r="M1526" s="159"/>
      <c r="N1526" s="159"/>
      <c r="O1526" s="185" t="str">
        <f t="shared" si="73"/>
        <v>-</v>
      </c>
      <c r="P1526" s="215" t="str">
        <f t="shared" si="74"/>
        <v>-</v>
      </c>
      <c r="Q1526" s="215" cm="1">
        <f t="array" ref="Q1526">IF(P1526="-",0,P1526/(1+'General inputs'!$H$32)^IFERROR(INDEX('MP Calculations'!$C$40:$C$130,MATCH(F1526,'MP Calculations'!$D$40:$D$130,0),0),-1))</f>
        <v>0</v>
      </c>
    </row>
    <row r="1527" spans="3:17" x14ac:dyDescent="0.2">
      <c r="C1527" s="159"/>
      <c r="D1527" s="165"/>
      <c r="E1527" s="161"/>
      <c r="F1527" s="172" t="str">
        <f t="shared" si="72"/>
        <v>-</v>
      </c>
      <c r="G1527" s="68"/>
      <c r="H1527" s="167"/>
      <c r="I1527" s="173"/>
      <c r="J1527" s="168" t="str">
        <f>IFERROR(MIN('MP Calculations'!$E$30/I1527,1),"-")</f>
        <v>-</v>
      </c>
      <c r="K1527" s="12"/>
      <c r="L1527" s="159"/>
      <c r="M1527" s="159"/>
      <c r="N1527" s="159"/>
      <c r="O1527" s="185" t="str">
        <f t="shared" si="73"/>
        <v>-</v>
      </c>
      <c r="P1527" s="215" t="str">
        <f t="shared" si="74"/>
        <v>-</v>
      </c>
      <c r="Q1527" s="215" cm="1">
        <f t="array" ref="Q1527">IF(P1527="-",0,P1527/(1+'General inputs'!$H$32)^IFERROR(INDEX('MP Calculations'!$C$40:$C$130,MATCH(F1527,'MP Calculations'!$D$40:$D$130,0),0),-1))</f>
        <v>0</v>
      </c>
    </row>
    <row r="1528" spans="3:17" x14ac:dyDescent="0.2">
      <c r="C1528" s="159"/>
      <c r="D1528" s="165"/>
      <c r="E1528" s="161"/>
      <c r="F1528" s="172" t="str">
        <f t="shared" si="72"/>
        <v>-</v>
      </c>
      <c r="G1528" s="68"/>
      <c r="H1528" s="167"/>
      <c r="I1528" s="173"/>
      <c r="J1528" s="168" t="str">
        <f>IFERROR(MIN('MP Calculations'!$E$30/I1528,1),"-")</f>
        <v>-</v>
      </c>
      <c r="K1528" s="12"/>
      <c r="L1528" s="159"/>
      <c r="M1528" s="159"/>
      <c r="N1528" s="159"/>
      <c r="O1528" s="185" t="str">
        <f t="shared" si="73"/>
        <v>-</v>
      </c>
      <c r="P1528" s="215" t="str">
        <f t="shared" si="74"/>
        <v>-</v>
      </c>
      <c r="Q1528" s="215" cm="1">
        <f t="array" ref="Q1528">IF(P1528="-",0,P1528/(1+'General inputs'!$H$32)^IFERROR(INDEX('MP Calculations'!$C$40:$C$130,MATCH(F1528,'MP Calculations'!$D$40:$D$130,0),0),-1))</f>
        <v>0</v>
      </c>
    </row>
    <row r="1529" spans="3:17" x14ac:dyDescent="0.2">
      <c r="C1529" s="159"/>
      <c r="D1529" s="165"/>
      <c r="E1529" s="161"/>
      <c r="F1529" s="172" t="str">
        <f t="shared" si="72"/>
        <v>-</v>
      </c>
      <c r="G1529" s="68"/>
      <c r="H1529" s="167"/>
      <c r="I1529" s="173"/>
      <c r="J1529" s="168" t="str">
        <f>IFERROR(MIN('MP Calculations'!$E$30/I1529,1),"-")</f>
        <v>-</v>
      </c>
      <c r="K1529" s="12"/>
      <c r="L1529" s="159"/>
      <c r="M1529" s="159"/>
      <c r="N1529" s="159"/>
      <c r="O1529" s="185" t="str">
        <f t="shared" si="73"/>
        <v>-</v>
      </c>
      <c r="P1529" s="215" t="str">
        <f t="shared" si="74"/>
        <v>-</v>
      </c>
      <c r="Q1529" s="215" cm="1">
        <f t="array" ref="Q1529">IF(P1529="-",0,P1529/(1+'General inputs'!$H$32)^IFERROR(INDEX('MP Calculations'!$C$40:$C$130,MATCH(F1529,'MP Calculations'!$D$40:$D$130,0),0),-1))</f>
        <v>0</v>
      </c>
    </row>
    <row r="1530" spans="3:17" x14ac:dyDescent="0.2">
      <c r="C1530" s="159"/>
      <c r="D1530" s="165"/>
      <c r="E1530" s="161"/>
      <c r="F1530" s="172" t="str">
        <f t="shared" si="72"/>
        <v>-</v>
      </c>
      <c r="G1530" s="68"/>
      <c r="H1530" s="167"/>
      <c r="I1530" s="173"/>
      <c r="J1530" s="168" t="str">
        <f>IFERROR(MIN('MP Calculations'!$E$30/I1530,1),"-")</f>
        <v>-</v>
      </c>
      <c r="K1530" s="12"/>
      <c r="L1530" s="159"/>
      <c r="M1530" s="159"/>
      <c r="N1530" s="159"/>
      <c r="O1530" s="185" t="str">
        <f t="shared" si="73"/>
        <v>-</v>
      </c>
      <c r="P1530" s="215" t="str">
        <f t="shared" si="74"/>
        <v>-</v>
      </c>
      <c r="Q1530" s="215" cm="1">
        <f t="array" ref="Q1530">IF(P1530="-",0,P1530/(1+'General inputs'!$H$32)^IFERROR(INDEX('MP Calculations'!$C$40:$C$130,MATCH(F1530,'MP Calculations'!$D$40:$D$130,0),0),-1))</f>
        <v>0</v>
      </c>
    </row>
    <row r="1531" spans="3:17" x14ac:dyDescent="0.2">
      <c r="C1531" s="159"/>
      <c r="D1531" s="165"/>
      <c r="E1531" s="161"/>
      <c r="F1531" s="172" t="str">
        <f t="shared" si="72"/>
        <v>-</v>
      </c>
      <c r="G1531" s="68"/>
      <c r="H1531" s="167"/>
      <c r="I1531" s="173"/>
      <c r="J1531" s="168" t="str">
        <f>IFERROR(MIN('MP Calculations'!$E$30/I1531,1),"-")</f>
        <v>-</v>
      </c>
      <c r="K1531" s="12"/>
      <c r="L1531" s="159"/>
      <c r="M1531" s="159"/>
      <c r="N1531" s="159"/>
      <c r="O1531" s="185" t="str">
        <f t="shared" si="73"/>
        <v>-</v>
      </c>
      <c r="P1531" s="215" t="str">
        <f t="shared" si="74"/>
        <v>-</v>
      </c>
      <c r="Q1531" s="215" cm="1">
        <f t="array" ref="Q1531">IF(P1531="-",0,P1531/(1+'General inputs'!$H$32)^IFERROR(INDEX('MP Calculations'!$C$40:$C$130,MATCH(F1531,'MP Calculations'!$D$40:$D$130,0),0),-1))</f>
        <v>0</v>
      </c>
    </row>
    <row r="1532" spans="3:17" x14ac:dyDescent="0.2">
      <c r="C1532" s="159"/>
      <c r="D1532" s="165"/>
      <c r="E1532" s="161"/>
      <c r="F1532" s="172" t="str">
        <f t="shared" si="72"/>
        <v>-</v>
      </c>
      <c r="G1532" s="68"/>
      <c r="H1532" s="167"/>
      <c r="I1532" s="173"/>
      <c r="J1532" s="168" t="str">
        <f>IFERROR(MIN('MP Calculations'!$E$30/I1532,1),"-")</f>
        <v>-</v>
      </c>
      <c r="K1532" s="12"/>
      <c r="L1532" s="159"/>
      <c r="M1532" s="159"/>
      <c r="N1532" s="159"/>
      <c r="O1532" s="185" t="str">
        <f t="shared" si="73"/>
        <v>-</v>
      </c>
      <c r="P1532" s="215" t="str">
        <f t="shared" si="74"/>
        <v>-</v>
      </c>
      <c r="Q1532" s="215" cm="1">
        <f t="array" ref="Q1532">IF(P1532="-",0,P1532/(1+'General inputs'!$H$32)^IFERROR(INDEX('MP Calculations'!$C$40:$C$130,MATCH(F1532,'MP Calculations'!$D$40:$D$130,0),0),-1))</f>
        <v>0</v>
      </c>
    </row>
    <row r="1533" spans="3:17" x14ac:dyDescent="0.2">
      <c r="C1533" s="159"/>
      <c r="D1533" s="165"/>
      <c r="E1533" s="161"/>
      <c r="F1533" s="172" t="str">
        <f t="shared" si="72"/>
        <v>-</v>
      </c>
      <c r="G1533" s="68"/>
      <c r="H1533" s="167"/>
      <c r="I1533" s="173"/>
      <c r="J1533" s="168" t="str">
        <f>IFERROR(MIN('MP Calculations'!$E$30/I1533,1),"-")</f>
        <v>-</v>
      </c>
      <c r="K1533" s="12"/>
      <c r="L1533" s="159"/>
      <c r="M1533" s="159"/>
      <c r="N1533" s="159"/>
      <c r="O1533" s="185" t="str">
        <f t="shared" si="73"/>
        <v>-</v>
      </c>
      <c r="P1533" s="215" t="str">
        <f t="shared" si="74"/>
        <v>-</v>
      </c>
      <c r="Q1533" s="215" cm="1">
        <f t="array" ref="Q1533">IF(P1533="-",0,P1533/(1+'General inputs'!$H$32)^IFERROR(INDEX('MP Calculations'!$C$40:$C$130,MATCH(F1533,'MP Calculations'!$D$40:$D$130,0),0),-1))</f>
        <v>0</v>
      </c>
    </row>
    <row r="1534" spans="3:17" x14ac:dyDescent="0.2">
      <c r="C1534" s="159"/>
      <c r="D1534" s="165"/>
      <c r="E1534" s="161"/>
      <c r="F1534" s="172" t="str">
        <f t="shared" si="72"/>
        <v>-</v>
      </c>
      <c r="G1534" s="68"/>
      <c r="H1534" s="167"/>
      <c r="I1534" s="173"/>
      <c r="J1534" s="168" t="str">
        <f>IFERROR(MIN('MP Calculations'!$E$30/I1534,1),"-")</f>
        <v>-</v>
      </c>
      <c r="K1534" s="12"/>
      <c r="L1534" s="159"/>
      <c r="M1534" s="159"/>
      <c r="N1534" s="159"/>
      <c r="O1534" s="185" t="str">
        <f t="shared" si="73"/>
        <v>-</v>
      </c>
      <c r="P1534" s="215" t="str">
        <f t="shared" si="74"/>
        <v>-</v>
      </c>
      <c r="Q1534" s="215" cm="1">
        <f t="array" ref="Q1534">IF(P1534="-",0,P1534/(1+'General inputs'!$H$32)^IFERROR(INDEX('MP Calculations'!$C$40:$C$130,MATCH(F1534,'MP Calculations'!$D$40:$D$130,0),0),-1))</f>
        <v>0</v>
      </c>
    </row>
    <row r="1535" spans="3:17" x14ac:dyDescent="0.2">
      <c r="C1535" s="159"/>
      <c r="D1535" s="165"/>
      <c r="E1535" s="161"/>
      <c r="F1535" s="172" t="str">
        <f t="shared" si="72"/>
        <v>-</v>
      </c>
      <c r="G1535" s="68"/>
      <c r="H1535" s="167"/>
      <c r="I1535" s="173"/>
      <c r="J1535" s="168" t="str">
        <f>IFERROR(MIN('MP Calculations'!$E$30/I1535,1),"-")</f>
        <v>-</v>
      </c>
      <c r="K1535" s="12"/>
      <c r="L1535" s="159"/>
      <c r="M1535" s="159"/>
      <c r="N1535" s="159"/>
      <c r="O1535" s="185" t="str">
        <f t="shared" si="73"/>
        <v>-</v>
      </c>
      <c r="P1535" s="215" t="str">
        <f t="shared" si="74"/>
        <v>-</v>
      </c>
      <c r="Q1535" s="215" cm="1">
        <f t="array" ref="Q1535">IF(P1535="-",0,P1535/(1+'General inputs'!$H$32)^IFERROR(INDEX('MP Calculations'!$C$40:$C$130,MATCH(F1535,'MP Calculations'!$D$40:$D$130,0),0),-1))</f>
        <v>0</v>
      </c>
    </row>
    <row r="1536" spans="3:17" x14ac:dyDescent="0.2">
      <c r="C1536" s="159"/>
      <c r="D1536" s="165"/>
      <c r="E1536" s="161"/>
      <c r="F1536" s="172" t="str">
        <f t="shared" si="72"/>
        <v>-</v>
      </c>
      <c r="G1536" s="68"/>
      <c r="H1536" s="167"/>
      <c r="I1536" s="173"/>
      <c r="J1536" s="168" t="str">
        <f>IFERROR(MIN('MP Calculations'!$E$30/I1536,1),"-")</f>
        <v>-</v>
      </c>
      <c r="K1536" s="12"/>
      <c r="L1536" s="159"/>
      <c r="M1536" s="159"/>
      <c r="N1536" s="159"/>
      <c r="O1536" s="185" t="str">
        <f t="shared" si="73"/>
        <v>-</v>
      </c>
      <c r="P1536" s="215" t="str">
        <f t="shared" si="74"/>
        <v>-</v>
      </c>
      <c r="Q1536" s="215" cm="1">
        <f t="array" ref="Q1536">IF(P1536="-",0,P1536/(1+'General inputs'!$H$32)^IFERROR(INDEX('MP Calculations'!$C$40:$C$130,MATCH(F1536,'MP Calculations'!$D$40:$D$130,0),0),-1))</f>
        <v>0</v>
      </c>
    </row>
    <row r="1537" spans="3:17" x14ac:dyDescent="0.2">
      <c r="C1537" s="159"/>
      <c r="D1537" s="165"/>
      <c r="E1537" s="161"/>
      <c r="F1537" s="172" t="str">
        <f t="shared" si="72"/>
        <v>-</v>
      </c>
      <c r="G1537" s="68"/>
      <c r="H1537" s="167"/>
      <c r="I1537" s="173"/>
      <c r="J1537" s="168" t="str">
        <f>IFERROR(MIN('MP Calculations'!$E$30/I1537,1),"-")</f>
        <v>-</v>
      </c>
      <c r="K1537" s="12"/>
      <c r="L1537" s="159"/>
      <c r="M1537" s="159"/>
      <c r="N1537" s="159"/>
      <c r="O1537" s="185" t="str">
        <f t="shared" si="73"/>
        <v>-</v>
      </c>
      <c r="P1537" s="215" t="str">
        <f t="shared" si="74"/>
        <v>-</v>
      </c>
      <c r="Q1537" s="215" cm="1">
        <f t="array" ref="Q1537">IF(P1537="-",0,P1537/(1+'General inputs'!$H$32)^IFERROR(INDEX('MP Calculations'!$C$40:$C$130,MATCH(F1537,'MP Calculations'!$D$40:$D$130,0),0),-1))</f>
        <v>0</v>
      </c>
    </row>
    <row r="1538" spans="3:17" x14ac:dyDescent="0.2">
      <c r="C1538" s="159"/>
      <c r="D1538" s="165"/>
      <c r="E1538" s="161"/>
      <c r="F1538" s="172" t="str">
        <f t="shared" si="72"/>
        <v>-</v>
      </c>
      <c r="G1538" s="68"/>
      <c r="H1538" s="167"/>
      <c r="I1538" s="173"/>
      <c r="J1538" s="168" t="str">
        <f>IFERROR(MIN('MP Calculations'!$E$30/I1538,1),"-")</f>
        <v>-</v>
      </c>
      <c r="K1538" s="12"/>
      <c r="L1538" s="159"/>
      <c r="M1538" s="159"/>
      <c r="N1538" s="159"/>
      <c r="O1538" s="185" t="str">
        <f t="shared" si="73"/>
        <v>-</v>
      </c>
      <c r="P1538" s="215" t="str">
        <f t="shared" si="74"/>
        <v>-</v>
      </c>
      <c r="Q1538" s="215" cm="1">
        <f t="array" ref="Q1538">IF(P1538="-",0,P1538/(1+'General inputs'!$H$32)^IFERROR(INDEX('MP Calculations'!$C$40:$C$130,MATCH(F1538,'MP Calculations'!$D$40:$D$130,0),0),-1))</f>
        <v>0</v>
      </c>
    </row>
    <row r="1539" spans="3:17" x14ac:dyDescent="0.2">
      <c r="C1539" s="159"/>
      <c r="D1539" s="165"/>
      <c r="E1539" s="161"/>
      <c r="F1539" s="172" t="str">
        <f t="shared" si="72"/>
        <v>-</v>
      </c>
      <c r="G1539" s="68"/>
      <c r="H1539" s="167"/>
      <c r="I1539" s="173"/>
      <c r="J1539" s="168" t="str">
        <f>IFERROR(MIN('MP Calculations'!$E$30/I1539,1),"-")</f>
        <v>-</v>
      </c>
      <c r="K1539" s="12"/>
      <c r="L1539" s="159"/>
      <c r="M1539" s="159"/>
      <c r="N1539" s="159"/>
      <c r="O1539" s="185" t="str">
        <f t="shared" si="73"/>
        <v>-</v>
      </c>
      <c r="P1539" s="215" t="str">
        <f t="shared" si="74"/>
        <v>-</v>
      </c>
      <c r="Q1539" s="215" cm="1">
        <f t="array" ref="Q1539">IF(P1539="-",0,P1539/(1+'General inputs'!$H$32)^IFERROR(INDEX('MP Calculations'!$C$40:$C$130,MATCH(F1539,'MP Calculations'!$D$40:$D$130,0),0),-1))</f>
        <v>0</v>
      </c>
    </row>
    <row r="1540" spans="3:17" x14ac:dyDescent="0.2">
      <c r="C1540" s="159"/>
      <c r="D1540" s="165"/>
      <c r="E1540" s="161"/>
      <c r="F1540" s="172" t="str">
        <f t="shared" si="72"/>
        <v>-</v>
      </c>
      <c r="G1540" s="68"/>
      <c r="H1540" s="167"/>
      <c r="I1540" s="173"/>
      <c r="J1540" s="168" t="str">
        <f>IFERROR(MIN('MP Calculations'!$E$30/I1540,1),"-")</f>
        <v>-</v>
      </c>
      <c r="K1540" s="12"/>
      <c r="L1540" s="159"/>
      <c r="M1540" s="159"/>
      <c r="N1540" s="159"/>
      <c r="O1540" s="185" t="str">
        <f t="shared" si="73"/>
        <v>-</v>
      </c>
      <c r="P1540" s="215" t="str">
        <f t="shared" si="74"/>
        <v>-</v>
      </c>
      <c r="Q1540" s="215" cm="1">
        <f t="array" ref="Q1540">IF(P1540="-",0,P1540/(1+'General inputs'!$H$32)^IFERROR(INDEX('MP Calculations'!$C$40:$C$130,MATCH(F1540,'MP Calculations'!$D$40:$D$130,0),0),-1))</f>
        <v>0</v>
      </c>
    </row>
    <row r="1541" spans="3:17" x14ac:dyDescent="0.2">
      <c r="C1541" s="159"/>
      <c r="D1541" s="165"/>
      <c r="E1541" s="161"/>
      <c r="F1541" s="172" t="str">
        <f t="shared" si="72"/>
        <v>-</v>
      </c>
      <c r="G1541" s="68"/>
      <c r="H1541" s="167"/>
      <c r="I1541" s="173"/>
      <c r="J1541" s="168" t="str">
        <f>IFERROR(MIN('MP Calculations'!$E$30/I1541,1),"-")</f>
        <v>-</v>
      </c>
      <c r="K1541" s="12"/>
      <c r="L1541" s="159"/>
      <c r="M1541" s="159"/>
      <c r="N1541" s="159"/>
      <c r="O1541" s="185" t="str">
        <f t="shared" si="73"/>
        <v>-</v>
      </c>
      <c r="P1541" s="215" t="str">
        <f t="shared" si="74"/>
        <v>-</v>
      </c>
      <c r="Q1541" s="215" cm="1">
        <f t="array" ref="Q1541">IF(P1541="-",0,P1541/(1+'General inputs'!$H$32)^IFERROR(INDEX('MP Calculations'!$C$40:$C$130,MATCH(F1541,'MP Calculations'!$D$40:$D$130,0),0),-1))</f>
        <v>0</v>
      </c>
    </row>
    <row r="1542" spans="3:17" x14ac:dyDescent="0.2">
      <c r="C1542" s="159"/>
      <c r="D1542" s="165"/>
      <c r="E1542" s="161"/>
      <c r="F1542" s="172" t="str">
        <f t="shared" si="72"/>
        <v>-</v>
      </c>
      <c r="G1542" s="68"/>
      <c r="H1542" s="167"/>
      <c r="I1542" s="173"/>
      <c r="J1542" s="168" t="str">
        <f>IFERROR(MIN('MP Calculations'!$E$30/I1542,1),"-")</f>
        <v>-</v>
      </c>
      <c r="K1542" s="12"/>
      <c r="L1542" s="159"/>
      <c r="M1542" s="159"/>
      <c r="N1542" s="159"/>
      <c r="O1542" s="185" t="str">
        <f t="shared" si="73"/>
        <v>-</v>
      </c>
      <c r="P1542" s="215" t="str">
        <f t="shared" si="74"/>
        <v>-</v>
      </c>
      <c r="Q1542" s="215" cm="1">
        <f t="array" ref="Q1542">IF(P1542="-",0,P1542/(1+'General inputs'!$H$32)^IFERROR(INDEX('MP Calculations'!$C$40:$C$130,MATCH(F1542,'MP Calculations'!$D$40:$D$130,0),0),-1))</f>
        <v>0</v>
      </c>
    </row>
    <row r="1543" spans="3:17" x14ac:dyDescent="0.2">
      <c r="C1543" s="159"/>
      <c r="D1543" s="165"/>
      <c r="E1543" s="161"/>
      <c r="F1543" s="172" t="str">
        <f t="shared" si="72"/>
        <v>-</v>
      </c>
      <c r="G1543" s="68"/>
      <c r="H1543" s="167"/>
      <c r="I1543" s="173"/>
      <c r="J1543" s="168" t="str">
        <f>IFERROR(MIN('MP Calculations'!$E$30/I1543,1),"-")</f>
        <v>-</v>
      </c>
      <c r="K1543" s="12"/>
      <c r="L1543" s="159"/>
      <c r="M1543" s="159"/>
      <c r="N1543" s="159"/>
      <c r="O1543" s="185" t="str">
        <f t="shared" si="73"/>
        <v>-</v>
      </c>
      <c r="P1543" s="215" t="str">
        <f t="shared" si="74"/>
        <v>-</v>
      </c>
      <c r="Q1543" s="215" cm="1">
        <f t="array" ref="Q1543">IF(P1543="-",0,P1543/(1+'General inputs'!$H$32)^IFERROR(INDEX('MP Calculations'!$C$40:$C$130,MATCH(F1543,'MP Calculations'!$D$40:$D$130,0),0),-1))</f>
        <v>0</v>
      </c>
    </row>
    <row r="1544" spans="3:17" x14ac:dyDescent="0.2">
      <c r="C1544" s="159"/>
      <c r="D1544" s="165"/>
      <c r="E1544" s="161"/>
      <c r="F1544" s="172" t="str">
        <f t="shared" si="72"/>
        <v>-</v>
      </c>
      <c r="G1544" s="68"/>
      <c r="H1544" s="167"/>
      <c r="I1544" s="173"/>
      <c r="J1544" s="168" t="str">
        <f>IFERROR(MIN('MP Calculations'!$E$30/I1544,1),"-")</f>
        <v>-</v>
      </c>
      <c r="K1544" s="12"/>
      <c r="L1544" s="159"/>
      <c r="M1544" s="159"/>
      <c r="N1544" s="159"/>
      <c r="O1544" s="185" t="str">
        <f t="shared" si="73"/>
        <v>-</v>
      </c>
      <c r="P1544" s="215" t="str">
        <f t="shared" si="74"/>
        <v>-</v>
      </c>
      <c r="Q1544" s="215" cm="1">
        <f t="array" ref="Q1544">IF(P1544="-",0,P1544/(1+'General inputs'!$H$32)^IFERROR(INDEX('MP Calculations'!$C$40:$C$130,MATCH(F1544,'MP Calculations'!$D$40:$D$130,0),0),-1))</f>
        <v>0</v>
      </c>
    </row>
    <row r="1545" spans="3:17" x14ac:dyDescent="0.2">
      <c r="C1545" s="159"/>
      <c r="D1545" s="165"/>
      <c r="E1545" s="161"/>
      <c r="F1545" s="172" t="str">
        <f t="shared" si="72"/>
        <v>-</v>
      </c>
      <c r="G1545" s="68"/>
      <c r="H1545" s="167"/>
      <c r="I1545" s="173"/>
      <c r="J1545" s="168" t="str">
        <f>IFERROR(MIN('MP Calculations'!$E$30/I1545,1),"-")</f>
        <v>-</v>
      </c>
      <c r="K1545" s="12"/>
      <c r="L1545" s="159"/>
      <c r="M1545" s="159"/>
      <c r="N1545" s="159"/>
      <c r="O1545" s="185" t="str">
        <f t="shared" si="73"/>
        <v>-</v>
      </c>
      <c r="P1545" s="215" t="str">
        <f t="shared" si="74"/>
        <v>-</v>
      </c>
      <c r="Q1545" s="215" cm="1">
        <f t="array" ref="Q1545">IF(P1545="-",0,P1545/(1+'General inputs'!$H$32)^IFERROR(INDEX('MP Calculations'!$C$40:$C$130,MATCH(F1545,'MP Calculations'!$D$40:$D$130,0),0),-1))</f>
        <v>0</v>
      </c>
    </row>
    <row r="1546" spans="3:17" x14ac:dyDescent="0.2">
      <c r="C1546" s="159"/>
      <c r="D1546" s="165"/>
      <c r="E1546" s="161"/>
      <c r="F1546" s="172" t="str">
        <f t="shared" si="72"/>
        <v>-</v>
      </c>
      <c r="G1546" s="68"/>
      <c r="H1546" s="167"/>
      <c r="I1546" s="173"/>
      <c r="J1546" s="168" t="str">
        <f>IFERROR(MIN('MP Calculations'!$E$30/I1546,1),"-")</f>
        <v>-</v>
      </c>
      <c r="K1546" s="12"/>
      <c r="L1546" s="159"/>
      <c r="M1546" s="159"/>
      <c r="N1546" s="159"/>
      <c r="O1546" s="185" t="str">
        <f t="shared" si="73"/>
        <v>-</v>
      </c>
      <c r="P1546" s="215" t="str">
        <f t="shared" si="74"/>
        <v>-</v>
      </c>
      <c r="Q1546" s="215" cm="1">
        <f t="array" ref="Q1546">IF(P1546="-",0,P1546/(1+'General inputs'!$H$32)^IFERROR(INDEX('MP Calculations'!$C$40:$C$130,MATCH(F1546,'MP Calculations'!$D$40:$D$130,0),0),-1))</f>
        <v>0</v>
      </c>
    </row>
    <row r="1547" spans="3:17" x14ac:dyDescent="0.2">
      <c r="C1547" s="159"/>
      <c r="D1547" s="165"/>
      <c r="E1547" s="161"/>
      <c r="F1547" s="172" t="str">
        <f t="shared" si="72"/>
        <v>-</v>
      </c>
      <c r="G1547" s="68"/>
      <c r="H1547" s="167"/>
      <c r="I1547" s="173"/>
      <c r="J1547" s="168" t="str">
        <f>IFERROR(MIN('MP Calculations'!$E$30/I1547,1),"-")</f>
        <v>-</v>
      </c>
      <c r="K1547" s="12"/>
      <c r="L1547" s="159"/>
      <c r="M1547" s="159"/>
      <c r="N1547" s="159"/>
      <c r="O1547" s="185" t="str">
        <f t="shared" si="73"/>
        <v>-</v>
      </c>
      <c r="P1547" s="215" t="str">
        <f t="shared" si="74"/>
        <v>-</v>
      </c>
      <c r="Q1547" s="215" cm="1">
        <f t="array" ref="Q1547">IF(P1547="-",0,P1547/(1+'General inputs'!$H$32)^IFERROR(INDEX('MP Calculations'!$C$40:$C$130,MATCH(F1547,'MP Calculations'!$D$40:$D$130,0),0),-1))</f>
        <v>0</v>
      </c>
    </row>
    <row r="1548" spans="3:17" x14ac:dyDescent="0.2">
      <c r="C1548" s="159"/>
      <c r="D1548" s="165"/>
      <c r="E1548" s="161"/>
      <c r="F1548" s="172" t="str">
        <f t="shared" si="72"/>
        <v>-</v>
      </c>
      <c r="G1548" s="68"/>
      <c r="H1548" s="167"/>
      <c r="I1548" s="173"/>
      <c r="J1548" s="168" t="str">
        <f>IFERROR(MIN('MP Calculations'!$E$30/I1548,1),"-")</f>
        <v>-</v>
      </c>
      <c r="K1548" s="12"/>
      <c r="L1548" s="159"/>
      <c r="M1548" s="159"/>
      <c r="N1548" s="159"/>
      <c r="O1548" s="185" t="str">
        <f t="shared" si="73"/>
        <v>-</v>
      </c>
      <c r="P1548" s="215" t="str">
        <f t="shared" si="74"/>
        <v>-</v>
      </c>
      <c r="Q1548" s="215" cm="1">
        <f t="array" ref="Q1548">IF(P1548="-",0,P1548/(1+'General inputs'!$H$32)^IFERROR(INDEX('MP Calculations'!$C$40:$C$130,MATCH(F1548,'MP Calculations'!$D$40:$D$130,0),0),-1))</f>
        <v>0</v>
      </c>
    </row>
    <row r="1549" spans="3:17" x14ac:dyDescent="0.2">
      <c r="C1549" s="159"/>
      <c r="D1549" s="165"/>
      <c r="E1549" s="161"/>
      <c r="F1549" s="172" t="str">
        <f t="shared" si="72"/>
        <v>-</v>
      </c>
      <c r="G1549" s="68"/>
      <c r="H1549" s="167"/>
      <c r="I1549" s="173"/>
      <c r="J1549" s="168" t="str">
        <f>IFERROR(MIN('MP Calculations'!$E$30/I1549,1),"-")</f>
        <v>-</v>
      </c>
      <c r="K1549" s="12"/>
      <c r="L1549" s="159"/>
      <c r="M1549" s="159"/>
      <c r="N1549" s="159"/>
      <c r="O1549" s="185" t="str">
        <f t="shared" si="73"/>
        <v>-</v>
      </c>
      <c r="P1549" s="215" t="str">
        <f t="shared" si="74"/>
        <v>-</v>
      </c>
      <c r="Q1549" s="215" cm="1">
        <f t="array" ref="Q1549">IF(P1549="-",0,P1549/(1+'General inputs'!$H$32)^IFERROR(INDEX('MP Calculations'!$C$40:$C$130,MATCH(F1549,'MP Calculations'!$D$40:$D$130,0),0),-1))</f>
        <v>0</v>
      </c>
    </row>
    <row r="1550" spans="3:17" x14ac:dyDescent="0.2">
      <c r="C1550" s="159"/>
      <c r="D1550" s="165"/>
      <c r="E1550" s="161"/>
      <c r="F1550" s="172" t="str">
        <f t="shared" si="72"/>
        <v>-</v>
      </c>
      <c r="G1550" s="68"/>
      <c r="H1550" s="167"/>
      <c r="I1550" s="173"/>
      <c r="J1550" s="168" t="str">
        <f>IFERROR(MIN('MP Calculations'!$E$30/I1550,1),"-")</f>
        <v>-</v>
      </c>
      <c r="K1550" s="12"/>
      <c r="L1550" s="159"/>
      <c r="M1550" s="159"/>
      <c r="N1550" s="159"/>
      <c r="O1550" s="185" t="str">
        <f t="shared" si="73"/>
        <v>-</v>
      </c>
      <c r="P1550" s="215" t="str">
        <f t="shared" si="74"/>
        <v>-</v>
      </c>
      <c r="Q1550" s="215" cm="1">
        <f t="array" ref="Q1550">IF(P1550="-",0,P1550/(1+'General inputs'!$H$32)^IFERROR(INDEX('MP Calculations'!$C$40:$C$130,MATCH(F1550,'MP Calculations'!$D$40:$D$130,0),0),-1))</f>
        <v>0</v>
      </c>
    </row>
    <row r="1551" spans="3:17" x14ac:dyDescent="0.2">
      <c r="C1551" s="159"/>
      <c r="D1551" s="165"/>
      <c r="E1551" s="161"/>
      <c r="F1551" s="172" t="str">
        <f t="shared" si="72"/>
        <v>-</v>
      </c>
      <c r="G1551" s="68"/>
      <c r="H1551" s="167"/>
      <c r="I1551" s="173"/>
      <c r="J1551" s="168" t="str">
        <f>IFERROR(MIN('MP Calculations'!$E$30/I1551,1),"-")</f>
        <v>-</v>
      </c>
      <c r="K1551" s="12"/>
      <c r="L1551" s="159"/>
      <c r="M1551" s="159"/>
      <c r="N1551" s="159"/>
      <c r="O1551" s="185" t="str">
        <f t="shared" si="73"/>
        <v>-</v>
      </c>
      <c r="P1551" s="215" t="str">
        <f t="shared" si="74"/>
        <v>-</v>
      </c>
      <c r="Q1551" s="215" cm="1">
        <f t="array" ref="Q1551">IF(P1551="-",0,P1551/(1+'General inputs'!$H$32)^IFERROR(INDEX('MP Calculations'!$C$40:$C$130,MATCH(F1551,'MP Calculations'!$D$40:$D$130,0),0),-1))</f>
        <v>0</v>
      </c>
    </row>
    <row r="1552" spans="3:17" x14ac:dyDescent="0.2">
      <c r="C1552" s="159"/>
      <c r="D1552" s="165"/>
      <c r="E1552" s="161"/>
      <c r="F1552" s="172" t="str">
        <f t="shared" si="72"/>
        <v>-</v>
      </c>
      <c r="G1552" s="68"/>
      <c r="H1552" s="167"/>
      <c r="I1552" s="173"/>
      <c r="J1552" s="168" t="str">
        <f>IFERROR(MIN('MP Calculations'!$E$30/I1552,1),"-")</f>
        <v>-</v>
      </c>
      <c r="K1552" s="12"/>
      <c r="L1552" s="159"/>
      <c r="M1552" s="159"/>
      <c r="N1552" s="159"/>
      <c r="O1552" s="185" t="str">
        <f t="shared" si="73"/>
        <v>-</v>
      </c>
      <c r="P1552" s="215" t="str">
        <f t="shared" si="74"/>
        <v>-</v>
      </c>
      <c r="Q1552" s="215" cm="1">
        <f t="array" ref="Q1552">IF(P1552="-",0,P1552/(1+'General inputs'!$H$32)^IFERROR(INDEX('MP Calculations'!$C$40:$C$130,MATCH(F1552,'MP Calculations'!$D$40:$D$130,0),0),-1))</f>
        <v>0</v>
      </c>
    </row>
    <row r="1553" spans="3:17" x14ac:dyDescent="0.2">
      <c r="C1553" s="159"/>
      <c r="D1553" s="165"/>
      <c r="E1553" s="161"/>
      <c r="F1553" s="172" t="str">
        <f t="shared" si="72"/>
        <v>-</v>
      </c>
      <c r="G1553" s="68"/>
      <c r="H1553" s="167"/>
      <c r="I1553" s="173"/>
      <c r="J1553" s="168" t="str">
        <f>IFERROR(MIN('MP Calculations'!$E$30/I1553,1),"-")</f>
        <v>-</v>
      </c>
      <c r="K1553" s="12"/>
      <c r="L1553" s="159"/>
      <c r="M1553" s="159"/>
      <c r="N1553" s="159"/>
      <c r="O1553" s="185" t="str">
        <f t="shared" si="73"/>
        <v>-</v>
      </c>
      <c r="P1553" s="215" t="str">
        <f t="shared" si="74"/>
        <v>-</v>
      </c>
      <c r="Q1553" s="215" cm="1">
        <f t="array" ref="Q1553">IF(P1553="-",0,P1553/(1+'General inputs'!$H$32)^IFERROR(INDEX('MP Calculations'!$C$40:$C$130,MATCH(F1553,'MP Calculations'!$D$40:$D$130,0),0),-1))</f>
        <v>0</v>
      </c>
    </row>
    <row r="1554" spans="3:17" x14ac:dyDescent="0.2">
      <c r="C1554" s="159"/>
      <c r="D1554" s="165"/>
      <c r="E1554" s="161"/>
      <c r="F1554" s="172" t="str">
        <f t="shared" si="72"/>
        <v>-</v>
      </c>
      <c r="G1554" s="68"/>
      <c r="H1554" s="167"/>
      <c r="I1554" s="173"/>
      <c r="J1554" s="168" t="str">
        <f>IFERROR(MIN('MP Calculations'!$E$30/I1554,1),"-")</f>
        <v>-</v>
      </c>
      <c r="K1554" s="12"/>
      <c r="L1554" s="159"/>
      <c r="M1554" s="159"/>
      <c r="N1554" s="159"/>
      <c r="O1554" s="185" t="str">
        <f t="shared" si="73"/>
        <v>-</v>
      </c>
      <c r="P1554" s="215" t="str">
        <f t="shared" si="74"/>
        <v>-</v>
      </c>
      <c r="Q1554" s="215" cm="1">
        <f t="array" ref="Q1554">IF(P1554="-",0,P1554/(1+'General inputs'!$H$32)^IFERROR(INDEX('MP Calculations'!$C$40:$C$130,MATCH(F1554,'MP Calculations'!$D$40:$D$130,0),0),-1))</f>
        <v>0</v>
      </c>
    </row>
    <row r="1555" spans="3:17" x14ac:dyDescent="0.2">
      <c r="C1555" s="159"/>
      <c r="D1555" s="165"/>
      <c r="E1555" s="161"/>
      <c r="F1555" s="172" t="str">
        <f t="shared" si="72"/>
        <v>-</v>
      </c>
      <c r="G1555" s="68"/>
      <c r="H1555" s="167"/>
      <c r="I1555" s="173"/>
      <c r="J1555" s="168" t="str">
        <f>IFERROR(MIN('MP Calculations'!$E$30/I1555,1),"-")</f>
        <v>-</v>
      </c>
      <c r="K1555" s="12"/>
      <c r="L1555" s="159"/>
      <c r="M1555" s="159"/>
      <c r="N1555" s="159"/>
      <c r="O1555" s="185" t="str">
        <f t="shared" si="73"/>
        <v>-</v>
      </c>
      <c r="P1555" s="215" t="str">
        <f t="shared" si="74"/>
        <v>-</v>
      </c>
      <c r="Q1555" s="215" cm="1">
        <f t="array" ref="Q1555">IF(P1555="-",0,P1555/(1+'General inputs'!$H$32)^IFERROR(INDEX('MP Calculations'!$C$40:$C$130,MATCH(F1555,'MP Calculations'!$D$40:$D$130,0),0),-1))</f>
        <v>0</v>
      </c>
    </row>
    <row r="1556" spans="3:17" x14ac:dyDescent="0.2">
      <c r="C1556" s="159"/>
      <c r="D1556" s="165"/>
      <c r="E1556" s="161"/>
      <c r="F1556" s="172" t="str">
        <f t="shared" si="72"/>
        <v>-</v>
      </c>
      <c r="G1556" s="68"/>
      <c r="H1556" s="167"/>
      <c r="I1556" s="173"/>
      <c r="J1556" s="168" t="str">
        <f>IFERROR(MIN('MP Calculations'!$E$30/I1556,1),"-")</f>
        <v>-</v>
      </c>
      <c r="K1556" s="12"/>
      <c r="L1556" s="159"/>
      <c r="M1556" s="159"/>
      <c r="N1556" s="159"/>
      <c r="O1556" s="185" t="str">
        <f t="shared" si="73"/>
        <v>-</v>
      </c>
      <c r="P1556" s="215" t="str">
        <f t="shared" si="74"/>
        <v>-</v>
      </c>
      <c r="Q1556" s="215" cm="1">
        <f t="array" ref="Q1556">IF(P1556="-",0,P1556/(1+'General inputs'!$H$32)^IFERROR(INDEX('MP Calculations'!$C$40:$C$130,MATCH(F1556,'MP Calculations'!$D$40:$D$130,0),0),-1))</f>
        <v>0</v>
      </c>
    </row>
    <row r="1557" spans="3:17" x14ac:dyDescent="0.2">
      <c r="C1557" s="159"/>
      <c r="D1557" s="165"/>
      <c r="E1557" s="161"/>
      <c r="F1557" s="172" t="str">
        <f t="shared" si="72"/>
        <v>-</v>
      </c>
      <c r="G1557" s="68"/>
      <c r="H1557" s="167"/>
      <c r="I1557" s="173"/>
      <c r="J1557" s="168" t="str">
        <f>IFERROR(MIN('MP Calculations'!$E$30/I1557,1),"-")</f>
        <v>-</v>
      </c>
      <c r="K1557" s="12"/>
      <c r="L1557" s="159"/>
      <c r="M1557" s="159"/>
      <c r="N1557" s="159"/>
      <c r="O1557" s="185" t="str">
        <f t="shared" si="73"/>
        <v>-</v>
      </c>
      <c r="P1557" s="215" t="str">
        <f t="shared" si="74"/>
        <v>-</v>
      </c>
      <c r="Q1557" s="215" cm="1">
        <f t="array" ref="Q1557">IF(P1557="-",0,P1557/(1+'General inputs'!$H$32)^IFERROR(INDEX('MP Calculations'!$C$40:$C$130,MATCH(F1557,'MP Calculations'!$D$40:$D$130,0),0),-1))</f>
        <v>0</v>
      </c>
    </row>
    <row r="1558" spans="3:17" x14ac:dyDescent="0.2">
      <c r="C1558" s="159"/>
      <c r="D1558" s="165"/>
      <c r="E1558" s="161"/>
      <c r="F1558" s="172" t="str">
        <f t="shared" ref="F1558:F1621" si="75">IF(E1558="","-",IF(OR(E1558&lt;$E$15,E1558&gt;$E$16),"ERROR - date outside of range",IF(MONTH(E1558)&gt;=7,YEAR(E1558)&amp;"-"&amp;IF(YEAR(E1558)=1999,"00",IF(AND(YEAR(E1558)&gt;=2000,YEAR(E1558)&lt;2009),"0","")&amp;RIGHT(YEAR(E1558),2)+1),RIGHT(YEAR(E1558),4)-1&amp;"-"&amp;RIGHT(YEAR(E1558),2))))</f>
        <v>-</v>
      </c>
      <c r="G1558" s="68"/>
      <c r="H1558" s="167"/>
      <c r="I1558" s="173"/>
      <c r="J1558" s="168" t="str">
        <f>IFERROR(MIN('MP Calculations'!$E$30/I1558,1),"-")</f>
        <v>-</v>
      </c>
      <c r="K1558" s="12"/>
      <c r="L1558" s="159"/>
      <c r="M1558" s="159"/>
      <c r="N1558" s="159"/>
      <c r="O1558" s="185" t="str">
        <f t="shared" ref="O1558:O1621" si="76">IF(N1558="","-",L1558*N1558)</f>
        <v>-</v>
      </c>
      <c r="P1558" s="215" t="str">
        <f t="shared" ref="P1558:P1621" si="77">IF(O1558="-","-",IF(OR(E1558&lt;$E$15,E1558&gt;$E$16),0,O1558*J1558))</f>
        <v>-</v>
      </c>
      <c r="Q1558" s="215" cm="1">
        <f t="array" ref="Q1558">IF(P1558="-",0,P1558/(1+'General inputs'!$H$32)^IFERROR(INDEX('MP Calculations'!$C$40:$C$130,MATCH(F1558,'MP Calculations'!$D$40:$D$130,0),0),-1))</f>
        <v>0</v>
      </c>
    </row>
    <row r="1559" spans="3:17" x14ac:dyDescent="0.2">
      <c r="C1559" s="159"/>
      <c r="D1559" s="165"/>
      <c r="E1559" s="161"/>
      <c r="F1559" s="172" t="str">
        <f t="shared" si="75"/>
        <v>-</v>
      </c>
      <c r="G1559" s="68"/>
      <c r="H1559" s="167"/>
      <c r="I1559" s="173"/>
      <c r="J1559" s="168" t="str">
        <f>IFERROR(MIN('MP Calculations'!$E$30/I1559,1),"-")</f>
        <v>-</v>
      </c>
      <c r="K1559" s="12"/>
      <c r="L1559" s="159"/>
      <c r="M1559" s="159"/>
      <c r="N1559" s="159"/>
      <c r="O1559" s="185" t="str">
        <f t="shared" si="76"/>
        <v>-</v>
      </c>
      <c r="P1559" s="215" t="str">
        <f t="shared" si="77"/>
        <v>-</v>
      </c>
      <c r="Q1559" s="215" cm="1">
        <f t="array" ref="Q1559">IF(P1559="-",0,P1559/(1+'General inputs'!$H$32)^IFERROR(INDEX('MP Calculations'!$C$40:$C$130,MATCH(F1559,'MP Calculations'!$D$40:$D$130,0),0),-1))</f>
        <v>0</v>
      </c>
    </row>
    <row r="1560" spans="3:17" x14ac:dyDescent="0.2">
      <c r="C1560" s="159"/>
      <c r="D1560" s="165"/>
      <c r="E1560" s="161"/>
      <c r="F1560" s="172" t="str">
        <f t="shared" si="75"/>
        <v>-</v>
      </c>
      <c r="G1560" s="68"/>
      <c r="H1560" s="167"/>
      <c r="I1560" s="173"/>
      <c r="J1560" s="168" t="str">
        <f>IFERROR(MIN('MP Calculations'!$E$30/I1560,1),"-")</f>
        <v>-</v>
      </c>
      <c r="K1560" s="12"/>
      <c r="L1560" s="159"/>
      <c r="M1560" s="159"/>
      <c r="N1560" s="159"/>
      <c r="O1560" s="185" t="str">
        <f t="shared" si="76"/>
        <v>-</v>
      </c>
      <c r="P1560" s="215" t="str">
        <f t="shared" si="77"/>
        <v>-</v>
      </c>
      <c r="Q1560" s="215" cm="1">
        <f t="array" ref="Q1560">IF(P1560="-",0,P1560/(1+'General inputs'!$H$32)^IFERROR(INDEX('MP Calculations'!$C$40:$C$130,MATCH(F1560,'MP Calculations'!$D$40:$D$130,0),0),-1))</f>
        <v>0</v>
      </c>
    </row>
    <row r="1561" spans="3:17" x14ac:dyDescent="0.2">
      <c r="C1561" s="159"/>
      <c r="D1561" s="165"/>
      <c r="E1561" s="161"/>
      <c r="F1561" s="172" t="str">
        <f t="shared" si="75"/>
        <v>-</v>
      </c>
      <c r="G1561" s="68"/>
      <c r="H1561" s="167"/>
      <c r="I1561" s="173"/>
      <c r="J1561" s="168" t="str">
        <f>IFERROR(MIN('MP Calculations'!$E$30/I1561,1),"-")</f>
        <v>-</v>
      </c>
      <c r="K1561" s="12"/>
      <c r="L1561" s="159"/>
      <c r="M1561" s="159"/>
      <c r="N1561" s="159"/>
      <c r="O1561" s="185" t="str">
        <f t="shared" si="76"/>
        <v>-</v>
      </c>
      <c r="P1561" s="215" t="str">
        <f t="shared" si="77"/>
        <v>-</v>
      </c>
      <c r="Q1561" s="215" cm="1">
        <f t="array" ref="Q1561">IF(P1561="-",0,P1561/(1+'General inputs'!$H$32)^IFERROR(INDEX('MP Calculations'!$C$40:$C$130,MATCH(F1561,'MP Calculations'!$D$40:$D$130,0),0),-1))</f>
        <v>0</v>
      </c>
    </row>
    <row r="1562" spans="3:17" x14ac:dyDescent="0.2">
      <c r="C1562" s="159"/>
      <c r="D1562" s="165"/>
      <c r="E1562" s="161"/>
      <c r="F1562" s="172" t="str">
        <f t="shared" si="75"/>
        <v>-</v>
      </c>
      <c r="G1562" s="68"/>
      <c r="H1562" s="167"/>
      <c r="I1562" s="173"/>
      <c r="J1562" s="168" t="str">
        <f>IFERROR(MIN('MP Calculations'!$E$30/I1562,1),"-")</f>
        <v>-</v>
      </c>
      <c r="K1562" s="12"/>
      <c r="L1562" s="159"/>
      <c r="M1562" s="159"/>
      <c r="N1562" s="159"/>
      <c r="O1562" s="185" t="str">
        <f t="shared" si="76"/>
        <v>-</v>
      </c>
      <c r="P1562" s="215" t="str">
        <f t="shared" si="77"/>
        <v>-</v>
      </c>
      <c r="Q1562" s="215" cm="1">
        <f t="array" ref="Q1562">IF(P1562="-",0,P1562/(1+'General inputs'!$H$32)^IFERROR(INDEX('MP Calculations'!$C$40:$C$130,MATCH(F1562,'MP Calculations'!$D$40:$D$130,0),0),-1))</f>
        <v>0</v>
      </c>
    </row>
    <row r="1563" spans="3:17" x14ac:dyDescent="0.2">
      <c r="C1563" s="159"/>
      <c r="D1563" s="165"/>
      <c r="E1563" s="161"/>
      <c r="F1563" s="172" t="str">
        <f t="shared" si="75"/>
        <v>-</v>
      </c>
      <c r="G1563" s="68"/>
      <c r="H1563" s="167"/>
      <c r="I1563" s="173"/>
      <c r="J1563" s="168" t="str">
        <f>IFERROR(MIN('MP Calculations'!$E$30/I1563,1),"-")</f>
        <v>-</v>
      </c>
      <c r="K1563" s="12"/>
      <c r="L1563" s="159"/>
      <c r="M1563" s="159"/>
      <c r="N1563" s="159"/>
      <c r="O1563" s="185" t="str">
        <f t="shared" si="76"/>
        <v>-</v>
      </c>
      <c r="P1563" s="215" t="str">
        <f t="shared" si="77"/>
        <v>-</v>
      </c>
      <c r="Q1563" s="215" cm="1">
        <f t="array" ref="Q1563">IF(P1563="-",0,P1563/(1+'General inputs'!$H$32)^IFERROR(INDEX('MP Calculations'!$C$40:$C$130,MATCH(F1563,'MP Calculations'!$D$40:$D$130,0),0),-1))</f>
        <v>0</v>
      </c>
    </row>
    <row r="1564" spans="3:17" x14ac:dyDescent="0.2">
      <c r="C1564" s="159"/>
      <c r="D1564" s="165"/>
      <c r="E1564" s="161"/>
      <c r="F1564" s="172" t="str">
        <f t="shared" si="75"/>
        <v>-</v>
      </c>
      <c r="G1564" s="68"/>
      <c r="H1564" s="167"/>
      <c r="I1564" s="173"/>
      <c r="J1564" s="168" t="str">
        <f>IFERROR(MIN('MP Calculations'!$E$30/I1564,1),"-")</f>
        <v>-</v>
      </c>
      <c r="K1564" s="12"/>
      <c r="L1564" s="159"/>
      <c r="M1564" s="159"/>
      <c r="N1564" s="159"/>
      <c r="O1564" s="185" t="str">
        <f t="shared" si="76"/>
        <v>-</v>
      </c>
      <c r="P1564" s="215" t="str">
        <f t="shared" si="77"/>
        <v>-</v>
      </c>
      <c r="Q1564" s="215" cm="1">
        <f t="array" ref="Q1564">IF(P1564="-",0,P1564/(1+'General inputs'!$H$32)^IFERROR(INDEX('MP Calculations'!$C$40:$C$130,MATCH(F1564,'MP Calculations'!$D$40:$D$130,0),0),-1))</f>
        <v>0</v>
      </c>
    </row>
    <row r="1565" spans="3:17" x14ac:dyDescent="0.2">
      <c r="C1565" s="159"/>
      <c r="D1565" s="165"/>
      <c r="E1565" s="161"/>
      <c r="F1565" s="172" t="str">
        <f t="shared" si="75"/>
        <v>-</v>
      </c>
      <c r="G1565" s="68"/>
      <c r="H1565" s="167"/>
      <c r="I1565" s="173"/>
      <c r="J1565" s="168" t="str">
        <f>IFERROR(MIN('MP Calculations'!$E$30/I1565,1),"-")</f>
        <v>-</v>
      </c>
      <c r="K1565" s="12"/>
      <c r="L1565" s="159"/>
      <c r="M1565" s="159"/>
      <c r="N1565" s="159"/>
      <c r="O1565" s="185" t="str">
        <f t="shared" si="76"/>
        <v>-</v>
      </c>
      <c r="P1565" s="215" t="str">
        <f t="shared" si="77"/>
        <v>-</v>
      </c>
      <c r="Q1565" s="215" cm="1">
        <f t="array" ref="Q1565">IF(P1565="-",0,P1565/(1+'General inputs'!$H$32)^IFERROR(INDEX('MP Calculations'!$C$40:$C$130,MATCH(F1565,'MP Calculations'!$D$40:$D$130,0),0),-1))</f>
        <v>0</v>
      </c>
    </row>
    <row r="1566" spans="3:17" x14ac:dyDescent="0.2">
      <c r="C1566" s="159"/>
      <c r="D1566" s="165"/>
      <c r="E1566" s="161"/>
      <c r="F1566" s="172" t="str">
        <f t="shared" si="75"/>
        <v>-</v>
      </c>
      <c r="G1566" s="68"/>
      <c r="H1566" s="167"/>
      <c r="I1566" s="173"/>
      <c r="J1566" s="168" t="str">
        <f>IFERROR(MIN('MP Calculations'!$E$30/I1566,1),"-")</f>
        <v>-</v>
      </c>
      <c r="K1566" s="12"/>
      <c r="L1566" s="159"/>
      <c r="M1566" s="159"/>
      <c r="N1566" s="159"/>
      <c r="O1566" s="185" t="str">
        <f t="shared" si="76"/>
        <v>-</v>
      </c>
      <c r="P1566" s="215" t="str">
        <f t="shared" si="77"/>
        <v>-</v>
      </c>
      <c r="Q1566" s="215" cm="1">
        <f t="array" ref="Q1566">IF(P1566="-",0,P1566/(1+'General inputs'!$H$32)^IFERROR(INDEX('MP Calculations'!$C$40:$C$130,MATCH(F1566,'MP Calculations'!$D$40:$D$130,0),0),-1))</f>
        <v>0</v>
      </c>
    </row>
    <row r="1567" spans="3:17" x14ac:dyDescent="0.2">
      <c r="C1567" s="159"/>
      <c r="D1567" s="165"/>
      <c r="E1567" s="161"/>
      <c r="F1567" s="172" t="str">
        <f t="shared" si="75"/>
        <v>-</v>
      </c>
      <c r="G1567" s="68"/>
      <c r="H1567" s="167"/>
      <c r="I1567" s="173"/>
      <c r="J1567" s="168" t="str">
        <f>IFERROR(MIN('MP Calculations'!$E$30/I1567,1),"-")</f>
        <v>-</v>
      </c>
      <c r="K1567" s="12"/>
      <c r="L1567" s="159"/>
      <c r="M1567" s="159"/>
      <c r="N1567" s="159"/>
      <c r="O1567" s="185" t="str">
        <f t="shared" si="76"/>
        <v>-</v>
      </c>
      <c r="P1567" s="215" t="str">
        <f t="shared" si="77"/>
        <v>-</v>
      </c>
      <c r="Q1567" s="215" cm="1">
        <f t="array" ref="Q1567">IF(P1567="-",0,P1567/(1+'General inputs'!$H$32)^IFERROR(INDEX('MP Calculations'!$C$40:$C$130,MATCH(F1567,'MP Calculations'!$D$40:$D$130,0),0),-1))</f>
        <v>0</v>
      </c>
    </row>
    <row r="1568" spans="3:17" x14ac:dyDescent="0.2">
      <c r="C1568" s="159"/>
      <c r="D1568" s="165"/>
      <c r="E1568" s="161"/>
      <c r="F1568" s="172" t="str">
        <f t="shared" si="75"/>
        <v>-</v>
      </c>
      <c r="G1568" s="68"/>
      <c r="H1568" s="167"/>
      <c r="I1568" s="173"/>
      <c r="J1568" s="168" t="str">
        <f>IFERROR(MIN('MP Calculations'!$E$30/I1568,1),"-")</f>
        <v>-</v>
      </c>
      <c r="K1568" s="12"/>
      <c r="L1568" s="159"/>
      <c r="M1568" s="159"/>
      <c r="N1568" s="159"/>
      <c r="O1568" s="185" t="str">
        <f t="shared" si="76"/>
        <v>-</v>
      </c>
      <c r="P1568" s="215" t="str">
        <f t="shared" si="77"/>
        <v>-</v>
      </c>
      <c r="Q1568" s="215" cm="1">
        <f t="array" ref="Q1568">IF(P1568="-",0,P1568/(1+'General inputs'!$H$32)^IFERROR(INDEX('MP Calculations'!$C$40:$C$130,MATCH(F1568,'MP Calculations'!$D$40:$D$130,0),0),-1))</f>
        <v>0</v>
      </c>
    </row>
    <row r="1569" spans="3:17" x14ac:dyDescent="0.2">
      <c r="C1569" s="159"/>
      <c r="D1569" s="165"/>
      <c r="E1569" s="161"/>
      <c r="F1569" s="172" t="str">
        <f t="shared" si="75"/>
        <v>-</v>
      </c>
      <c r="G1569" s="68"/>
      <c r="H1569" s="167"/>
      <c r="I1569" s="173"/>
      <c r="J1569" s="168" t="str">
        <f>IFERROR(MIN('MP Calculations'!$E$30/I1569,1),"-")</f>
        <v>-</v>
      </c>
      <c r="K1569" s="12"/>
      <c r="L1569" s="159"/>
      <c r="M1569" s="159"/>
      <c r="N1569" s="159"/>
      <c r="O1569" s="185" t="str">
        <f t="shared" si="76"/>
        <v>-</v>
      </c>
      <c r="P1569" s="215" t="str">
        <f t="shared" si="77"/>
        <v>-</v>
      </c>
      <c r="Q1569" s="215" cm="1">
        <f t="array" ref="Q1569">IF(P1569="-",0,P1569/(1+'General inputs'!$H$32)^IFERROR(INDEX('MP Calculations'!$C$40:$C$130,MATCH(F1569,'MP Calculations'!$D$40:$D$130,0),0),-1))</f>
        <v>0</v>
      </c>
    </row>
    <row r="1570" spans="3:17" x14ac:dyDescent="0.2">
      <c r="C1570" s="159"/>
      <c r="D1570" s="165"/>
      <c r="E1570" s="161"/>
      <c r="F1570" s="172" t="str">
        <f t="shared" si="75"/>
        <v>-</v>
      </c>
      <c r="G1570" s="68"/>
      <c r="H1570" s="167"/>
      <c r="I1570" s="173"/>
      <c r="J1570" s="168" t="str">
        <f>IFERROR(MIN('MP Calculations'!$E$30/I1570,1),"-")</f>
        <v>-</v>
      </c>
      <c r="K1570" s="12"/>
      <c r="L1570" s="159"/>
      <c r="M1570" s="159"/>
      <c r="N1570" s="159"/>
      <c r="O1570" s="185" t="str">
        <f t="shared" si="76"/>
        <v>-</v>
      </c>
      <c r="P1570" s="215" t="str">
        <f t="shared" si="77"/>
        <v>-</v>
      </c>
      <c r="Q1570" s="215" cm="1">
        <f t="array" ref="Q1570">IF(P1570="-",0,P1570/(1+'General inputs'!$H$32)^IFERROR(INDEX('MP Calculations'!$C$40:$C$130,MATCH(F1570,'MP Calculations'!$D$40:$D$130,0),0),-1))</f>
        <v>0</v>
      </c>
    </row>
    <row r="1571" spans="3:17" x14ac:dyDescent="0.2">
      <c r="C1571" s="159"/>
      <c r="D1571" s="165"/>
      <c r="E1571" s="161"/>
      <c r="F1571" s="172" t="str">
        <f t="shared" si="75"/>
        <v>-</v>
      </c>
      <c r="G1571" s="68"/>
      <c r="H1571" s="167"/>
      <c r="I1571" s="173"/>
      <c r="J1571" s="168" t="str">
        <f>IFERROR(MIN('MP Calculations'!$E$30/I1571,1),"-")</f>
        <v>-</v>
      </c>
      <c r="K1571" s="12"/>
      <c r="L1571" s="159"/>
      <c r="M1571" s="159"/>
      <c r="N1571" s="159"/>
      <c r="O1571" s="185" t="str">
        <f t="shared" si="76"/>
        <v>-</v>
      </c>
      <c r="P1571" s="215" t="str">
        <f t="shared" si="77"/>
        <v>-</v>
      </c>
      <c r="Q1571" s="215" cm="1">
        <f t="array" ref="Q1571">IF(P1571="-",0,P1571/(1+'General inputs'!$H$32)^IFERROR(INDEX('MP Calculations'!$C$40:$C$130,MATCH(F1571,'MP Calculations'!$D$40:$D$130,0),0),-1))</f>
        <v>0</v>
      </c>
    </row>
    <row r="1572" spans="3:17" x14ac:dyDescent="0.2">
      <c r="C1572" s="159"/>
      <c r="D1572" s="165"/>
      <c r="E1572" s="161"/>
      <c r="F1572" s="172" t="str">
        <f t="shared" si="75"/>
        <v>-</v>
      </c>
      <c r="G1572" s="68"/>
      <c r="H1572" s="167"/>
      <c r="I1572" s="173"/>
      <c r="J1572" s="168" t="str">
        <f>IFERROR(MIN('MP Calculations'!$E$30/I1572,1),"-")</f>
        <v>-</v>
      </c>
      <c r="K1572" s="12"/>
      <c r="L1572" s="159"/>
      <c r="M1572" s="159"/>
      <c r="N1572" s="159"/>
      <c r="O1572" s="185" t="str">
        <f t="shared" si="76"/>
        <v>-</v>
      </c>
      <c r="P1572" s="215" t="str">
        <f t="shared" si="77"/>
        <v>-</v>
      </c>
      <c r="Q1572" s="215" cm="1">
        <f t="array" ref="Q1572">IF(P1572="-",0,P1572/(1+'General inputs'!$H$32)^IFERROR(INDEX('MP Calculations'!$C$40:$C$130,MATCH(F1572,'MP Calculations'!$D$40:$D$130,0),0),-1))</f>
        <v>0</v>
      </c>
    </row>
    <row r="1573" spans="3:17" x14ac:dyDescent="0.2">
      <c r="C1573" s="159"/>
      <c r="D1573" s="165"/>
      <c r="E1573" s="161"/>
      <c r="F1573" s="172" t="str">
        <f t="shared" si="75"/>
        <v>-</v>
      </c>
      <c r="G1573" s="68"/>
      <c r="H1573" s="167"/>
      <c r="I1573" s="173"/>
      <c r="J1573" s="168" t="str">
        <f>IFERROR(MIN('MP Calculations'!$E$30/I1573,1),"-")</f>
        <v>-</v>
      </c>
      <c r="K1573" s="12"/>
      <c r="L1573" s="159"/>
      <c r="M1573" s="159"/>
      <c r="N1573" s="159"/>
      <c r="O1573" s="185" t="str">
        <f t="shared" si="76"/>
        <v>-</v>
      </c>
      <c r="P1573" s="215" t="str">
        <f t="shared" si="77"/>
        <v>-</v>
      </c>
      <c r="Q1573" s="215" cm="1">
        <f t="array" ref="Q1573">IF(P1573="-",0,P1573/(1+'General inputs'!$H$32)^IFERROR(INDEX('MP Calculations'!$C$40:$C$130,MATCH(F1573,'MP Calculations'!$D$40:$D$130,0),0),-1))</f>
        <v>0</v>
      </c>
    </row>
    <row r="1574" spans="3:17" x14ac:dyDescent="0.2">
      <c r="C1574" s="159"/>
      <c r="D1574" s="165"/>
      <c r="E1574" s="161"/>
      <c r="F1574" s="172" t="str">
        <f t="shared" si="75"/>
        <v>-</v>
      </c>
      <c r="G1574" s="68"/>
      <c r="H1574" s="167"/>
      <c r="I1574" s="173"/>
      <c r="J1574" s="168" t="str">
        <f>IFERROR(MIN('MP Calculations'!$E$30/I1574,1),"-")</f>
        <v>-</v>
      </c>
      <c r="K1574" s="12"/>
      <c r="L1574" s="159"/>
      <c r="M1574" s="159"/>
      <c r="N1574" s="159"/>
      <c r="O1574" s="185" t="str">
        <f t="shared" si="76"/>
        <v>-</v>
      </c>
      <c r="P1574" s="215" t="str">
        <f t="shared" si="77"/>
        <v>-</v>
      </c>
      <c r="Q1574" s="215" cm="1">
        <f t="array" ref="Q1574">IF(P1574="-",0,P1574/(1+'General inputs'!$H$32)^IFERROR(INDEX('MP Calculations'!$C$40:$C$130,MATCH(F1574,'MP Calculations'!$D$40:$D$130,0),0),-1))</f>
        <v>0</v>
      </c>
    </row>
    <row r="1575" spans="3:17" x14ac:dyDescent="0.2">
      <c r="C1575" s="159"/>
      <c r="D1575" s="165"/>
      <c r="E1575" s="161"/>
      <c r="F1575" s="172" t="str">
        <f t="shared" si="75"/>
        <v>-</v>
      </c>
      <c r="G1575" s="68"/>
      <c r="H1575" s="167"/>
      <c r="I1575" s="173"/>
      <c r="J1575" s="168" t="str">
        <f>IFERROR(MIN('MP Calculations'!$E$30/I1575,1),"-")</f>
        <v>-</v>
      </c>
      <c r="K1575" s="12"/>
      <c r="L1575" s="159"/>
      <c r="M1575" s="159"/>
      <c r="N1575" s="159"/>
      <c r="O1575" s="185" t="str">
        <f t="shared" si="76"/>
        <v>-</v>
      </c>
      <c r="P1575" s="215" t="str">
        <f t="shared" si="77"/>
        <v>-</v>
      </c>
      <c r="Q1575" s="215" cm="1">
        <f t="array" ref="Q1575">IF(P1575="-",0,P1575/(1+'General inputs'!$H$32)^IFERROR(INDEX('MP Calculations'!$C$40:$C$130,MATCH(F1575,'MP Calculations'!$D$40:$D$130,0),0),-1))</f>
        <v>0</v>
      </c>
    </row>
    <row r="1576" spans="3:17" x14ac:dyDescent="0.2">
      <c r="C1576" s="159"/>
      <c r="D1576" s="165"/>
      <c r="E1576" s="161"/>
      <c r="F1576" s="172" t="str">
        <f t="shared" si="75"/>
        <v>-</v>
      </c>
      <c r="G1576" s="68"/>
      <c r="H1576" s="167"/>
      <c r="I1576" s="173"/>
      <c r="J1576" s="168" t="str">
        <f>IFERROR(MIN('MP Calculations'!$E$30/I1576,1),"-")</f>
        <v>-</v>
      </c>
      <c r="K1576" s="12"/>
      <c r="L1576" s="159"/>
      <c r="M1576" s="159"/>
      <c r="N1576" s="159"/>
      <c r="O1576" s="185" t="str">
        <f t="shared" si="76"/>
        <v>-</v>
      </c>
      <c r="P1576" s="215" t="str">
        <f t="shared" si="77"/>
        <v>-</v>
      </c>
      <c r="Q1576" s="215" cm="1">
        <f t="array" ref="Q1576">IF(P1576="-",0,P1576/(1+'General inputs'!$H$32)^IFERROR(INDEX('MP Calculations'!$C$40:$C$130,MATCH(F1576,'MP Calculations'!$D$40:$D$130,0),0),-1))</f>
        <v>0</v>
      </c>
    </row>
    <row r="1577" spans="3:17" x14ac:dyDescent="0.2">
      <c r="C1577" s="159"/>
      <c r="D1577" s="165"/>
      <c r="E1577" s="161"/>
      <c r="F1577" s="172" t="str">
        <f t="shared" si="75"/>
        <v>-</v>
      </c>
      <c r="G1577" s="68"/>
      <c r="H1577" s="167"/>
      <c r="I1577" s="173"/>
      <c r="J1577" s="168" t="str">
        <f>IFERROR(MIN('MP Calculations'!$E$30/I1577,1),"-")</f>
        <v>-</v>
      </c>
      <c r="K1577" s="12"/>
      <c r="L1577" s="159"/>
      <c r="M1577" s="159"/>
      <c r="N1577" s="159"/>
      <c r="O1577" s="185" t="str">
        <f t="shared" si="76"/>
        <v>-</v>
      </c>
      <c r="P1577" s="215" t="str">
        <f t="shared" si="77"/>
        <v>-</v>
      </c>
      <c r="Q1577" s="215" cm="1">
        <f t="array" ref="Q1577">IF(P1577="-",0,P1577/(1+'General inputs'!$H$32)^IFERROR(INDEX('MP Calculations'!$C$40:$C$130,MATCH(F1577,'MP Calculations'!$D$40:$D$130,0),0),-1))</f>
        <v>0</v>
      </c>
    </row>
    <row r="1578" spans="3:17" x14ac:dyDescent="0.2">
      <c r="C1578" s="159"/>
      <c r="D1578" s="165"/>
      <c r="E1578" s="161"/>
      <c r="F1578" s="172" t="str">
        <f t="shared" si="75"/>
        <v>-</v>
      </c>
      <c r="G1578" s="68"/>
      <c r="H1578" s="167"/>
      <c r="I1578" s="173"/>
      <c r="J1578" s="168" t="str">
        <f>IFERROR(MIN('MP Calculations'!$E$30/I1578,1),"-")</f>
        <v>-</v>
      </c>
      <c r="K1578" s="12"/>
      <c r="L1578" s="159"/>
      <c r="M1578" s="159"/>
      <c r="N1578" s="159"/>
      <c r="O1578" s="185" t="str">
        <f t="shared" si="76"/>
        <v>-</v>
      </c>
      <c r="P1578" s="215" t="str">
        <f t="shared" si="77"/>
        <v>-</v>
      </c>
      <c r="Q1578" s="215" cm="1">
        <f t="array" ref="Q1578">IF(P1578="-",0,P1578/(1+'General inputs'!$H$32)^IFERROR(INDEX('MP Calculations'!$C$40:$C$130,MATCH(F1578,'MP Calculations'!$D$40:$D$130,0),0),-1))</f>
        <v>0</v>
      </c>
    </row>
    <row r="1579" spans="3:17" x14ac:dyDescent="0.2">
      <c r="C1579" s="159"/>
      <c r="D1579" s="165"/>
      <c r="E1579" s="161"/>
      <c r="F1579" s="172" t="str">
        <f t="shared" si="75"/>
        <v>-</v>
      </c>
      <c r="G1579" s="68"/>
      <c r="H1579" s="167"/>
      <c r="I1579" s="173"/>
      <c r="J1579" s="168" t="str">
        <f>IFERROR(MIN('MP Calculations'!$E$30/I1579,1),"-")</f>
        <v>-</v>
      </c>
      <c r="K1579" s="12"/>
      <c r="L1579" s="159"/>
      <c r="M1579" s="159"/>
      <c r="N1579" s="159"/>
      <c r="O1579" s="185" t="str">
        <f t="shared" si="76"/>
        <v>-</v>
      </c>
      <c r="P1579" s="215" t="str">
        <f t="shared" si="77"/>
        <v>-</v>
      </c>
      <c r="Q1579" s="215" cm="1">
        <f t="array" ref="Q1579">IF(P1579="-",0,P1579/(1+'General inputs'!$H$32)^IFERROR(INDEX('MP Calculations'!$C$40:$C$130,MATCH(F1579,'MP Calculations'!$D$40:$D$130,0),0),-1))</f>
        <v>0</v>
      </c>
    </row>
    <row r="1580" spans="3:17" x14ac:dyDescent="0.2">
      <c r="C1580" s="159"/>
      <c r="D1580" s="165"/>
      <c r="E1580" s="161"/>
      <c r="F1580" s="172" t="str">
        <f t="shared" si="75"/>
        <v>-</v>
      </c>
      <c r="G1580" s="68"/>
      <c r="H1580" s="167"/>
      <c r="I1580" s="173"/>
      <c r="J1580" s="168" t="str">
        <f>IFERROR(MIN('MP Calculations'!$E$30/I1580,1),"-")</f>
        <v>-</v>
      </c>
      <c r="K1580" s="12"/>
      <c r="L1580" s="159"/>
      <c r="M1580" s="159"/>
      <c r="N1580" s="159"/>
      <c r="O1580" s="185" t="str">
        <f t="shared" si="76"/>
        <v>-</v>
      </c>
      <c r="P1580" s="215" t="str">
        <f t="shared" si="77"/>
        <v>-</v>
      </c>
      <c r="Q1580" s="215" cm="1">
        <f t="array" ref="Q1580">IF(P1580="-",0,P1580/(1+'General inputs'!$H$32)^IFERROR(INDEX('MP Calculations'!$C$40:$C$130,MATCH(F1580,'MP Calculations'!$D$40:$D$130,0),0),-1))</f>
        <v>0</v>
      </c>
    </row>
    <row r="1581" spans="3:17" x14ac:dyDescent="0.2">
      <c r="C1581" s="159"/>
      <c r="D1581" s="165"/>
      <c r="E1581" s="161"/>
      <c r="F1581" s="172" t="str">
        <f t="shared" si="75"/>
        <v>-</v>
      </c>
      <c r="G1581" s="68"/>
      <c r="H1581" s="167"/>
      <c r="I1581" s="173"/>
      <c r="J1581" s="168" t="str">
        <f>IFERROR(MIN('MP Calculations'!$E$30/I1581,1),"-")</f>
        <v>-</v>
      </c>
      <c r="K1581" s="12"/>
      <c r="L1581" s="159"/>
      <c r="M1581" s="159"/>
      <c r="N1581" s="159"/>
      <c r="O1581" s="185" t="str">
        <f t="shared" si="76"/>
        <v>-</v>
      </c>
      <c r="P1581" s="215" t="str">
        <f t="shared" si="77"/>
        <v>-</v>
      </c>
      <c r="Q1581" s="215" cm="1">
        <f t="array" ref="Q1581">IF(P1581="-",0,P1581/(1+'General inputs'!$H$32)^IFERROR(INDEX('MP Calculations'!$C$40:$C$130,MATCH(F1581,'MP Calculations'!$D$40:$D$130,0),0),-1))</f>
        <v>0</v>
      </c>
    </row>
    <row r="1582" spans="3:17" x14ac:dyDescent="0.2">
      <c r="C1582" s="159"/>
      <c r="D1582" s="165"/>
      <c r="E1582" s="161"/>
      <c r="F1582" s="172" t="str">
        <f t="shared" si="75"/>
        <v>-</v>
      </c>
      <c r="G1582" s="68"/>
      <c r="H1582" s="167"/>
      <c r="I1582" s="173"/>
      <c r="J1582" s="168" t="str">
        <f>IFERROR(MIN('MP Calculations'!$E$30/I1582,1),"-")</f>
        <v>-</v>
      </c>
      <c r="K1582" s="12"/>
      <c r="L1582" s="159"/>
      <c r="M1582" s="159"/>
      <c r="N1582" s="159"/>
      <c r="O1582" s="185" t="str">
        <f t="shared" si="76"/>
        <v>-</v>
      </c>
      <c r="P1582" s="215" t="str">
        <f t="shared" si="77"/>
        <v>-</v>
      </c>
      <c r="Q1582" s="215" cm="1">
        <f t="array" ref="Q1582">IF(P1582="-",0,P1582/(1+'General inputs'!$H$32)^IFERROR(INDEX('MP Calculations'!$C$40:$C$130,MATCH(F1582,'MP Calculations'!$D$40:$D$130,0),0),-1))</f>
        <v>0</v>
      </c>
    </row>
    <row r="1583" spans="3:17" x14ac:dyDescent="0.2">
      <c r="C1583" s="159"/>
      <c r="D1583" s="165"/>
      <c r="E1583" s="161"/>
      <c r="F1583" s="172" t="str">
        <f t="shared" si="75"/>
        <v>-</v>
      </c>
      <c r="G1583" s="68"/>
      <c r="H1583" s="167"/>
      <c r="I1583" s="173"/>
      <c r="J1583" s="168" t="str">
        <f>IFERROR(MIN('MP Calculations'!$E$30/I1583,1),"-")</f>
        <v>-</v>
      </c>
      <c r="K1583" s="12"/>
      <c r="L1583" s="159"/>
      <c r="M1583" s="159"/>
      <c r="N1583" s="159"/>
      <c r="O1583" s="185" t="str">
        <f t="shared" si="76"/>
        <v>-</v>
      </c>
      <c r="P1583" s="215" t="str">
        <f t="shared" si="77"/>
        <v>-</v>
      </c>
      <c r="Q1583" s="215" cm="1">
        <f t="array" ref="Q1583">IF(P1583="-",0,P1583/(1+'General inputs'!$H$32)^IFERROR(INDEX('MP Calculations'!$C$40:$C$130,MATCH(F1583,'MP Calculations'!$D$40:$D$130,0),0),-1))</f>
        <v>0</v>
      </c>
    </row>
    <row r="1584" spans="3:17" x14ac:dyDescent="0.2">
      <c r="C1584" s="159"/>
      <c r="D1584" s="165"/>
      <c r="E1584" s="161"/>
      <c r="F1584" s="172" t="str">
        <f t="shared" si="75"/>
        <v>-</v>
      </c>
      <c r="G1584" s="68"/>
      <c r="H1584" s="167"/>
      <c r="I1584" s="173"/>
      <c r="J1584" s="168" t="str">
        <f>IFERROR(MIN('MP Calculations'!$E$30/I1584,1),"-")</f>
        <v>-</v>
      </c>
      <c r="K1584" s="12"/>
      <c r="L1584" s="159"/>
      <c r="M1584" s="159"/>
      <c r="N1584" s="159"/>
      <c r="O1584" s="185" t="str">
        <f t="shared" si="76"/>
        <v>-</v>
      </c>
      <c r="P1584" s="215" t="str">
        <f t="shared" si="77"/>
        <v>-</v>
      </c>
      <c r="Q1584" s="215" cm="1">
        <f t="array" ref="Q1584">IF(P1584="-",0,P1584/(1+'General inputs'!$H$32)^IFERROR(INDEX('MP Calculations'!$C$40:$C$130,MATCH(F1584,'MP Calculations'!$D$40:$D$130,0),0),-1))</f>
        <v>0</v>
      </c>
    </row>
    <row r="1585" spans="3:17" x14ac:dyDescent="0.2">
      <c r="C1585" s="159"/>
      <c r="D1585" s="165"/>
      <c r="E1585" s="161"/>
      <c r="F1585" s="172" t="str">
        <f t="shared" si="75"/>
        <v>-</v>
      </c>
      <c r="G1585" s="68"/>
      <c r="H1585" s="167"/>
      <c r="I1585" s="173"/>
      <c r="J1585" s="168" t="str">
        <f>IFERROR(MIN('MP Calculations'!$E$30/I1585,1),"-")</f>
        <v>-</v>
      </c>
      <c r="K1585" s="12"/>
      <c r="L1585" s="159"/>
      <c r="M1585" s="159"/>
      <c r="N1585" s="159"/>
      <c r="O1585" s="185" t="str">
        <f t="shared" si="76"/>
        <v>-</v>
      </c>
      <c r="P1585" s="215" t="str">
        <f t="shared" si="77"/>
        <v>-</v>
      </c>
      <c r="Q1585" s="215" cm="1">
        <f t="array" ref="Q1585">IF(P1585="-",0,P1585/(1+'General inputs'!$H$32)^IFERROR(INDEX('MP Calculations'!$C$40:$C$130,MATCH(F1585,'MP Calculations'!$D$40:$D$130,0),0),-1))</f>
        <v>0</v>
      </c>
    </row>
    <row r="1586" spans="3:17" x14ac:dyDescent="0.2">
      <c r="C1586" s="159"/>
      <c r="D1586" s="165"/>
      <c r="E1586" s="161"/>
      <c r="F1586" s="172" t="str">
        <f t="shared" si="75"/>
        <v>-</v>
      </c>
      <c r="G1586" s="68"/>
      <c r="H1586" s="167"/>
      <c r="I1586" s="173"/>
      <c r="J1586" s="168" t="str">
        <f>IFERROR(MIN('MP Calculations'!$E$30/I1586,1),"-")</f>
        <v>-</v>
      </c>
      <c r="K1586" s="12"/>
      <c r="L1586" s="159"/>
      <c r="M1586" s="159"/>
      <c r="N1586" s="159"/>
      <c r="O1586" s="185" t="str">
        <f t="shared" si="76"/>
        <v>-</v>
      </c>
      <c r="P1586" s="215" t="str">
        <f t="shared" si="77"/>
        <v>-</v>
      </c>
      <c r="Q1586" s="215" cm="1">
        <f t="array" ref="Q1586">IF(P1586="-",0,P1586/(1+'General inputs'!$H$32)^IFERROR(INDEX('MP Calculations'!$C$40:$C$130,MATCH(F1586,'MP Calculations'!$D$40:$D$130,0),0),-1))</f>
        <v>0</v>
      </c>
    </row>
    <row r="1587" spans="3:17" x14ac:dyDescent="0.2">
      <c r="C1587" s="159"/>
      <c r="D1587" s="165"/>
      <c r="E1587" s="161"/>
      <c r="F1587" s="172" t="str">
        <f t="shared" si="75"/>
        <v>-</v>
      </c>
      <c r="G1587" s="68"/>
      <c r="H1587" s="167"/>
      <c r="I1587" s="173"/>
      <c r="J1587" s="168" t="str">
        <f>IFERROR(MIN('MP Calculations'!$E$30/I1587,1),"-")</f>
        <v>-</v>
      </c>
      <c r="K1587" s="12"/>
      <c r="L1587" s="159"/>
      <c r="M1587" s="159"/>
      <c r="N1587" s="159"/>
      <c r="O1587" s="185" t="str">
        <f t="shared" si="76"/>
        <v>-</v>
      </c>
      <c r="P1587" s="215" t="str">
        <f t="shared" si="77"/>
        <v>-</v>
      </c>
      <c r="Q1587" s="215" cm="1">
        <f t="array" ref="Q1587">IF(P1587="-",0,P1587/(1+'General inputs'!$H$32)^IFERROR(INDEX('MP Calculations'!$C$40:$C$130,MATCH(F1587,'MP Calculations'!$D$40:$D$130,0),0),-1))</f>
        <v>0</v>
      </c>
    </row>
    <row r="1588" spans="3:17" x14ac:dyDescent="0.2">
      <c r="C1588" s="159"/>
      <c r="D1588" s="165"/>
      <c r="E1588" s="161"/>
      <c r="F1588" s="172" t="str">
        <f t="shared" si="75"/>
        <v>-</v>
      </c>
      <c r="G1588" s="68"/>
      <c r="H1588" s="167"/>
      <c r="I1588" s="173"/>
      <c r="J1588" s="168" t="str">
        <f>IFERROR(MIN('MP Calculations'!$E$30/I1588,1),"-")</f>
        <v>-</v>
      </c>
      <c r="K1588" s="12"/>
      <c r="L1588" s="159"/>
      <c r="M1588" s="159"/>
      <c r="N1588" s="159"/>
      <c r="O1588" s="185" t="str">
        <f t="shared" si="76"/>
        <v>-</v>
      </c>
      <c r="P1588" s="215" t="str">
        <f t="shared" si="77"/>
        <v>-</v>
      </c>
      <c r="Q1588" s="215" cm="1">
        <f t="array" ref="Q1588">IF(P1588="-",0,P1588/(1+'General inputs'!$H$32)^IFERROR(INDEX('MP Calculations'!$C$40:$C$130,MATCH(F1588,'MP Calculations'!$D$40:$D$130,0),0),-1))</f>
        <v>0</v>
      </c>
    </row>
    <row r="1589" spans="3:17" x14ac:dyDescent="0.2">
      <c r="C1589" s="159"/>
      <c r="D1589" s="165"/>
      <c r="E1589" s="161"/>
      <c r="F1589" s="172" t="str">
        <f t="shared" si="75"/>
        <v>-</v>
      </c>
      <c r="G1589" s="68"/>
      <c r="H1589" s="167"/>
      <c r="I1589" s="173"/>
      <c r="J1589" s="168" t="str">
        <f>IFERROR(MIN('MP Calculations'!$E$30/I1589,1),"-")</f>
        <v>-</v>
      </c>
      <c r="K1589" s="12"/>
      <c r="L1589" s="159"/>
      <c r="M1589" s="159"/>
      <c r="N1589" s="159"/>
      <c r="O1589" s="185" t="str">
        <f t="shared" si="76"/>
        <v>-</v>
      </c>
      <c r="P1589" s="215" t="str">
        <f t="shared" si="77"/>
        <v>-</v>
      </c>
      <c r="Q1589" s="215" cm="1">
        <f t="array" ref="Q1589">IF(P1589="-",0,P1589/(1+'General inputs'!$H$32)^IFERROR(INDEX('MP Calculations'!$C$40:$C$130,MATCH(F1589,'MP Calculations'!$D$40:$D$130,0),0),-1))</f>
        <v>0</v>
      </c>
    </row>
    <row r="1590" spans="3:17" x14ac:dyDescent="0.2">
      <c r="C1590" s="159"/>
      <c r="D1590" s="165"/>
      <c r="E1590" s="161"/>
      <c r="F1590" s="172" t="str">
        <f t="shared" si="75"/>
        <v>-</v>
      </c>
      <c r="G1590" s="68"/>
      <c r="H1590" s="167"/>
      <c r="I1590" s="173"/>
      <c r="J1590" s="168" t="str">
        <f>IFERROR(MIN('MP Calculations'!$E$30/I1590,1),"-")</f>
        <v>-</v>
      </c>
      <c r="K1590" s="12"/>
      <c r="L1590" s="159"/>
      <c r="M1590" s="159"/>
      <c r="N1590" s="159"/>
      <c r="O1590" s="185" t="str">
        <f t="shared" si="76"/>
        <v>-</v>
      </c>
      <c r="P1590" s="215" t="str">
        <f t="shared" si="77"/>
        <v>-</v>
      </c>
      <c r="Q1590" s="215" cm="1">
        <f t="array" ref="Q1590">IF(P1590="-",0,P1590/(1+'General inputs'!$H$32)^IFERROR(INDEX('MP Calculations'!$C$40:$C$130,MATCH(F1590,'MP Calculations'!$D$40:$D$130,0),0),-1))</f>
        <v>0</v>
      </c>
    </row>
    <row r="1591" spans="3:17" x14ac:dyDescent="0.2">
      <c r="C1591" s="159"/>
      <c r="D1591" s="165"/>
      <c r="E1591" s="161"/>
      <c r="F1591" s="172" t="str">
        <f t="shared" si="75"/>
        <v>-</v>
      </c>
      <c r="G1591" s="68"/>
      <c r="H1591" s="167"/>
      <c r="I1591" s="173"/>
      <c r="J1591" s="168" t="str">
        <f>IFERROR(MIN('MP Calculations'!$E$30/I1591,1),"-")</f>
        <v>-</v>
      </c>
      <c r="K1591" s="12"/>
      <c r="L1591" s="159"/>
      <c r="M1591" s="159"/>
      <c r="N1591" s="159"/>
      <c r="O1591" s="185" t="str">
        <f t="shared" si="76"/>
        <v>-</v>
      </c>
      <c r="P1591" s="215" t="str">
        <f t="shared" si="77"/>
        <v>-</v>
      </c>
      <c r="Q1591" s="215" cm="1">
        <f t="array" ref="Q1591">IF(P1591="-",0,P1591/(1+'General inputs'!$H$32)^IFERROR(INDEX('MP Calculations'!$C$40:$C$130,MATCH(F1591,'MP Calculations'!$D$40:$D$130,0),0),-1))</f>
        <v>0</v>
      </c>
    </row>
    <row r="1592" spans="3:17" x14ac:dyDescent="0.2">
      <c r="C1592" s="159"/>
      <c r="D1592" s="165"/>
      <c r="E1592" s="161"/>
      <c r="F1592" s="172" t="str">
        <f t="shared" si="75"/>
        <v>-</v>
      </c>
      <c r="G1592" s="68"/>
      <c r="H1592" s="167"/>
      <c r="I1592" s="173"/>
      <c r="J1592" s="168" t="str">
        <f>IFERROR(MIN('MP Calculations'!$E$30/I1592,1),"-")</f>
        <v>-</v>
      </c>
      <c r="K1592" s="12"/>
      <c r="L1592" s="159"/>
      <c r="M1592" s="159"/>
      <c r="N1592" s="159"/>
      <c r="O1592" s="185" t="str">
        <f t="shared" si="76"/>
        <v>-</v>
      </c>
      <c r="P1592" s="215" t="str">
        <f t="shared" si="77"/>
        <v>-</v>
      </c>
      <c r="Q1592" s="215" cm="1">
        <f t="array" ref="Q1592">IF(P1592="-",0,P1592/(1+'General inputs'!$H$32)^IFERROR(INDEX('MP Calculations'!$C$40:$C$130,MATCH(F1592,'MP Calculations'!$D$40:$D$130,0),0),-1))</f>
        <v>0</v>
      </c>
    </row>
    <row r="1593" spans="3:17" x14ac:dyDescent="0.2">
      <c r="C1593" s="159"/>
      <c r="D1593" s="165"/>
      <c r="E1593" s="161"/>
      <c r="F1593" s="172" t="str">
        <f t="shared" si="75"/>
        <v>-</v>
      </c>
      <c r="G1593" s="68"/>
      <c r="H1593" s="167"/>
      <c r="I1593" s="173"/>
      <c r="J1593" s="168" t="str">
        <f>IFERROR(MIN('MP Calculations'!$E$30/I1593,1),"-")</f>
        <v>-</v>
      </c>
      <c r="K1593" s="12"/>
      <c r="L1593" s="159"/>
      <c r="M1593" s="159"/>
      <c r="N1593" s="159"/>
      <c r="O1593" s="185" t="str">
        <f t="shared" si="76"/>
        <v>-</v>
      </c>
      <c r="P1593" s="215" t="str">
        <f t="shared" si="77"/>
        <v>-</v>
      </c>
      <c r="Q1593" s="215" cm="1">
        <f t="array" ref="Q1593">IF(P1593="-",0,P1593/(1+'General inputs'!$H$32)^IFERROR(INDEX('MP Calculations'!$C$40:$C$130,MATCH(F1593,'MP Calculations'!$D$40:$D$130,0),0),-1))</f>
        <v>0</v>
      </c>
    </row>
    <row r="1594" spans="3:17" x14ac:dyDescent="0.2">
      <c r="C1594" s="159"/>
      <c r="D1594" s="165"/>
      <c r="E1594" s="161"/>
      <c r="F1594" s="172" t="str">
        <f t="shared" si="75"/>
        <v>-</v>
      </c>
      <c r="G1594" s="68"/>
      <c r="H1594" s="167"/>
      <c r="I1594" s="173"/>
      <c r="J1594" s="168" t="str">
        <f>IFERROR(MIN('MP Calculations'!$E$30/I1594,1),"-")</f>
        <v>-</v>
      </c>
      <c r="K1594" s="12"/>
      <c r="L1594" s="159"/>
      <c r="M1594" s="159"/>
      <c r="N1594" s="159"/>
      <c r="O1594" s="185" t="str">
        <f t="shared" si="76"/>
        <v>-</v>
      </c>
      <c r="P1594" s="215" t="str">
        <f t="shared" si="77"/>
        <v>-</v>
      </c>
      <c r="Q1594" s="215" cm="1">
        <f t="array" ref="Q1594">IF(P1594="-",0,P1594/(1+'General inputs'!$H$32)^IFERROR(INDEX('MP Calculations'!$C$40:$C$130,MATCH(F1594,'MP Calculations'!$D$40:$D$130,0),0),-1))</f>
        <v>0</v>
      </c>
    </row>
    <row r="1595" spans="3:17" x14ac:dyDescent="0.2">
      <c r="C1595" s="159"/>
      <c r="D1595" s="165"/>
      <c r="E1595" s="161"/>
      <c r="F1595" s="172" t="str">
        <f t="shared" si="75"/>
        <v>-</v>
      </c>
      <c r="G1595" s="68"/>
      <c r="H1595" s="167"/>
      <c r="I1595" s="173"/>
      <c r="J1595" s="168" t="str">
        <f>IFERROR(MIN('MP Calculations'!$E$30/I1595,1),"-")</f>
        <v>-</v>
      </c>
      <c r="K1595" s="12"/>
      <c r="L1595" s="159"/>
      <c r="M1595" s="159"/>
      <c r="N1595" s="159"/>
      <c r="O1595" s="185" t="str">
        <f t="shared" si="76"/>
        <v>-</v>
      </c>
      <c r="P1595" s="215" t="str">
        <f t="shared" si="77"/>
        <v>-</v>
      </c>
      <c r="Q1595" s="215" cm="1">
        <f t="array" ref="Q1595">IF(P1595="-",0,P1595/(1+'General inputs'!$H$32)^IFERROR(INDEX('MP Calculations'!$C$40:$C$130,MATCH(F1595,'MP Calculations'!$D$40:$D$130,0),0),-1))</f>
        <v>0</v>
      </c>
    </row>
    <row r="1596" spans="3:17" x14ac:dyDescent="0.2">
      <c r="C1596" s="159"/>
      <c r="D1596" s="165"/>
      <c r="E1596" s="161"/>
      <c r="F1596" s="172" t="str">
        <f t="shared" si="75"/>
        <v>-</v>
      </c>
      <c r="G1596" s="68"/>
      <c r="H1596" s="167"/>
      <c r="I1596" s="173"/>
      <c r="J1596" s="168" t="str">
        <f>IFERROR(MIN('MP Calculations'!$E$30/I1596,1),"-")</f>
        <v>-</v>
      </c>
      <c r="K1596" s="12"/>
      <c r="L1596" s="159"/>
      <c r="M1596" s="159"/>
      <c r="N1596" s="159"/>
      <c r="O1596" s="185" t="str">
        <f t="shared" si="76"/>
        <v>-</v>
      </c>
      <c r="P1596" s="215" t="str">
        <f t="shared" si="77"/>
        <v>-</v>
      </c>
      <c r="Q1596" s="215" cm="1">
        <f t="array" ref="Q1596">IF(P1596="-",0,P1596/(1+'General inputs'!$H$32)^IFERROR(INDEX('MP Calculations'!$C$40:$C$130,MATCH(F1596,'MP Calculations'!$D$40:$D$130,0),0),-1))</f>
        <v>0</v>
      </c>
    </row>
    <row r="1597" spans="3:17" x14ac:dyDescent="0.2">
      <c r="C1597" s="159"/>
      <c r="D1597" s="165"/>
      <c r="E1597" s="161"/>
      <c r="F1597" s="172" t="str">
        <f t="shared" si="75"/>
        <v>-</v>
      </c>
      <c r="G1597" s="68"/>
      <c r="H1597" s="167"/>
      <c r="I1597" s="173"/>
      <c r="J1597" s="168" t="str">
        <f>IFERROR(MIN('MP Calculations'!$E$30/I1597,1),"-")</f>
        <v>-</v>
      </c>
      <c r="K1597" s="12"/>
      <c r="L1597" s="159"/>
      <c r="M1597" s="159"/>
      <c r="N1597" s="159"/>
      <c r="O1597" s="185" t="str">
        <f t="shared" si="76"/>
        <v>-</v>
      </c>
      <c r="P1597" s="215" t="str">
        <f t="shared" si="77"/>
        <v>-</v>
      </c>
      <c r="Q1597" s="215" cm="1">
        <f t="array" ref="Q1597">IF(P1597="-",0,P1597/(1+'General inputs'!$H$32)^IFERROR(INDEX('MP Calculations'!$C$40:$C$130,MATCH(F1597,'MP Calculations'!$D$40:$D$130,0),0),-1))</f>
        <v>0</v>
      </c>
    </row>
    <row r="1598" spans="3:17" x14ac:dyDescent="0.2">
      <c r="C1598" s="159"/>
      <c r="D1598" s="165"/>
      <c r="E1598" s="161"/>
      <c r="F1598" s="172" t="str">
        <f t="shared" si="75"/>
        <v>-</v>
      </c>
      <c r="G1598" s="68"/>
      <c r="H1598" s="167"/>
      <c r="I1598" s="173"/>
      <c r="J1598" s="168" t="str">
        <f>IFERROR(MIN('MP Calculations'!$E$30/I1598,1),"-")</f>
        <v>-</v>
      </c>
      <c r="K1598" s="12"/>
      <c r="L1598" s="159"/>
      <c r="M1598" s="159"/>
      <c r="N1598" s="159"/>
      <c r="O1598" s="185" t="str">
        <f t="shared" si="76"/>
        <v>-</v>
      </c>
      <c r="P1598" s="215" t="str">
        <f t="shared" si="77"/>
        <v>-</v>
      </c>
      <c r="Q1598" s="215" cm="1">
        <f t="array" ref="Q1598">IF(P1598="-",0,P1598/(1+'General inputs'!$H$32)^IFERROR(INDEX('MP Calculations'!$C$40:$C$130,MATCH(F1598,'MP Calculations'!$D$40:$D$130,0),0),-1))</f>
        <v>0</v>
      </c>
    </row>
    <row r="1599" spans="3:17" x14ac:dyDescent="0.2">
      <c r="C1599" s="159"/>
      <c r="D1599" s="165"/>
      <c r="E1599" s="161"/>
      <c r="F1599" s="172" t="str">
        <f t="shared" si="75"/>
        <v>-</v>
      </c>
      <c r="G1599" s="68"/>
      <c r="H1599" s="167"/>
      <c r="I1599" s="173"/>
      <c r="J1599" s="168" t="str">
        <f>IFERROR(MIN('MP Calculations'!$E$30/I1599,1),"-")</f>
        <v>-</v>
      </c>
      <c r="K1599" s="12"/>
      <c r="L1599" s="159"/>
      <c r="M1599" s="159"/>
      <c r="N1599" s="159"/>
      <c r="O1599" s="185" t="str">
        <f t="shared" si="76"/>
        <v>-</v>
      </c>
      <c r="P1599" s="215" t="str">
        <f t="shared" si="77"/>
        <v>-</v>
      </c>
      <c r="Q1599" s="215" cm="1">
        <f t="array" ref="Q1599">IF(P1599="-",0,P1599/(1+'General inputs'!$H$32)^IFERROR(INDEX('MP Calculations'!$C$40:$C$130,MATCH(F1599,'MP Calculations'!$D$40:$D$130,0),0),-1))</f>
        <v>0</v>
      </c>
    </row>
    <row r="1600" spans="3:17" x14ac:dyDescent="0.2">
      <c r="C1600" s="159"/>
      <c r="D1600" s="165"/>
      <c r="E1600" s="161"/>
      <c r="F1600" s="172" t="str">
        <f t="shared" si="75"/>
        <v>-</v>
      </c>
      <c r="G1600" s="68"/>
      <c r="H1600" s="167"/>
      <c r="I1600" s="173"/>
      <c r="J1600" s="168" t="str">
        <f>IFERROR(MIN('MP Calculations'!$E$30/I1600,1),"-")</f>
        <v>-</v>
      </c>
      <c r="K1600" s="12"/>
      <c r="L1600" s="159"/>
      <c r="M1600" s="159"/>
      <c r="N1600" s="159"/>
      <c r="O1600" s="185" t="str">
        <f t="shared" si="76"/>
        <v>-</v>
      </c>
      <c r="P1600" s="215" t="str">
        <f t="shared" si="77"/>
        <v>-</v>
      </c>
      <c r="Q1600" s="215" cm="1">
        <f t="array" ref="Q1600">IF(P1600="-",0,P1600/(1+'General inputs'!$H$32)^IFERROR(INDEX('MP Calculations'!$C$40:$C$130,MATCH(F1600,'MP Calculations'!$D$40:$D$130,0),0),-1))</f>
        <v>0</v>
      </c>
    </row>
    <row r="1601" spans="3:17" x14ac:dyDescent="0.2">
      <c r="C1601" s="159"/>
      <c r="D1601" s="165"/>
      <c r="E1601" s="161"/>
      <c r="F1601" s="172" t="str">
        <f t="shared" si="75"/>
        <v>-</v>
      </c>
      <c r="G1601" s="68"/>
      <c r="H1601" s="167"/>
      <c r="I1601" s="173"/>
      <c r="J1601" s="168" t="str">
        <f>IFERROR(MIN('MP Calculations'!$E$30/I1601,1),"-")</f>
        <v>-</v>
      </c>
      <c r="K1601" s="12"/>
      <c r="L1601" s="159"/>
      <c r="M1601" s="159"/>
      <c r="N1601" s="159"/>
      <c r="O1601" s="185" t="str">
        <f t="shared" si="76"/>
        <v>-</v>
      </c>
      <c r="P1601" s="215" t="str">
        <f t="shared" si="77"/>
        <v>-</v>
      </c>
      <c r="Q1601" s="215" cm="1">
        <f t="array" ref="Q1601">IF(P1601="-",0,P1601/(1+'General inputs'!$H$32)^IFERROR(INDEX('MP Calculations'!$C$40:$C$130,MATCH(F1601,'MP Calculations'!$D$40:$D$130,0),0),-1))</f>
        <v>0</v>
      </c>
    </row>
    <row r="1602" spans="3:17" x14ac:dyDescent="0.2">
      <c r="C1602" s="159"/>
      <c r="D1602" s="165"/>
      <c r="E1602" s="161"/>
      <c r="F1602" s="172" t="str">
        <f t="shared" si="75"/>
        <v>-</v>
      </c>
      <c r="G1602" s="68"/>
      <c r="H1602" s="167"/>
      <c r="I1602" s="173"/>
      <c r="J1602" s="168" t="str">
        <f>IFERROR(MIN('MP Calculations'!$E$30/I1602,1),"-")</f>
        <v>-</v>
      </c>
      <c r="K1602" s="12"/>
      <c r="L1602" s="159"/>
      <c r="M1602" s="159"/>
      <c r="N1602" s="159"/>
      <c r="O1602" s="185" t="str">
        <f t="shared" si="76"/>
        <v>-</v>
      </c>
      <c r="P1602" s="215" t="str">
        <f t="shared" si="77"/>
        <v>-</v>
      </c>
      <c r="Q1602" s="215" cm="1">
        <f t="array" ref="Q1602">IF(P1602="-",0,P1602/(1+'General inputs'!$H$32)^IFERROR(INDEX('MP Calculations'!$C$40:$C$130,MATCH(F1602,'MP Calculations'!$D$40:$D$130,0),0),-1))</f>
        <v>0</v>
      </c>
    </row>
    <row r="1603" spans="3:17" x14ac:dyDescent="0.2">
      <c r="C1603" s="159"/>
      <c r="D1603" s="165"/>
      <c r="E1603" s="161"/>
      <c r="F1603" s="172" t="str">
        <f t="shared" si="75"/>
        <v>-</v>
      </c>
      <c r="G1603" s="68"/>
      <c r="H1603" s="167"/>
      <c r="I1603" s="173"/>
      <c r="J1603" s="168" t="str">
        <f>IFERROR(MIN('MP Calculations'!$E$30/I1603,1),"-")</f>
        <v>-</v>
      </c>
      <c r="K1603" s="12"/>
      <c r="L1603" s="159"/>
      <c r="M1603" s="159"/>
      <c r="N1603" s="159"/>
      <c r="O1603" s="185" t="str">
        <f t="shared" si="76"/>
        <v>-</v>
      </c>
      <c r="P1603" s="215" t="str">
        <f t="shared" si="77"/>
        <v>-</v>
      </c>
      <c r="Q1603" s="215" cm="1">
        <f t="array" ref="Q1603">IF(P1603="-",0,P1603/(1+'General inputs'!$H$32)^IFERROR(INDEX('MP Calculations'!$C$40:$C$130,MATCH(F1603,'MP Calculations'!$D$40:$D$130,0),0),-1))</f>
        <v>0</v>
      </c>
    </row>
    <row r="1604" spans="3:17" x14ac:dyDescent="0.2">
      <c r="C1604" s="159"/>
      <c r="D1604" s="165"/>
      <c r="E1604" s="161"/>
      <c r="F1604" s="172" t="str">
        <f t="shared" si="75"/>
        <v>-</v>
      </c>
      <c r="G1604" s="68"/>
      <c r="H1604" s="167"/>
      <c r="I1604" s="173"/>
      <c r="J1604" s="168" t="str">
        <f>IFERROR(MIN('MP Calculations'!$E$30/I1604,1),"-")</f>
        <v>-</v>
      </c>
      <c r="K1604" s="12"/>
      <c r="L1604" s="159"/>
      <c r="M1604" s="159"/>
      <c r="N1604" s="159"/>
      <c r="O1604" s="185" t="str">
        <f t="shared" si="76"/>
        <v>-</v>
      </c>
      <c r="P1604" s="215" t="str">
        <f t="shared" si="77"/>
        <v>-</v>
      </c>
      <c r="Q1604" s="215" cm="1">
        <f t="array" ref="Q1604">IF(P1604="-",0,P1604/(1+'General inputs'!$H$32)^IFERROR(INDEX('MP Calculations'!$C$40:$C$130,MATCH(F1604,'MP Calculations'!$D$40:$D$130,0),0),-1))</f>
        <v>0</v>
      </c>
    </row>
    <row r="1605" spans="3:17" x14ac:dyDescent="0.2">
      <c r="C1605" s="159"/>
      <c r="D1605" s="165"/>
      <c r="E1605" s="161"/>
      <c r="F1605" s="172" t="str">
        <f t="shared" si="75"/>
        <v>-</v>
      </c>
      <c r="G1605" s="68"/>
      <c r="H1605" s="167"/>
      <c r="I1605" s="173"/>
      <c r="J1605" s="168" t="str">
        <f>IFERROR(MIN('MP Calculations'!$E$30/I1605,1),"-")</f>
        <v>-</v>
      </c>
      <c r="K1605" s="12"/>
      <c r="L1605" s="159"/>
      <c r="M1605" s="159"/>
      <c r="N1605" s="159"/>
      <c r="O1605" s="185" t="str">
        <f t="shared" si="76"/>
        <v>-</v>
      </c>
      <c r="P1605" s="215" t="str">
        <f t="shared" si="77"/>
        <v>-</v>
      </c>
      <c r="Q1605" s="215" cm="1">
        <f t="array" ref="Q1605">IF(P1605="-",0,P1605/(1+'General inputs'!$H$32)^IFERROR(INDEX('MP Calculations'!$C$40:$C$130,MATCH(F1605,'MP Calculations'!$D$40:$D$130,0),0),-1))</f>
        <v>0</v>
      </c>
    </row>
    <row r="1606" spans="3:17" x14ac:dyDescent="0.2">
      <c r="C1606" s="159"/>
      <c r="D1606" s="165"/>
      <c r="E1606" s="161"/>
      <c r="F1606" s="172" t="str">
        <f t="shared" si="75"/>
        <v>-</v>
      </c>
      <c r="G1606" s="68"/>
      <c r="H1606" s="167"/>
      <c r="I1606" s="173"/>
      <c r="J1606" s="168" t="str">
        <f>IFERROR(MIN('MP Calculations'!$E$30/I1606,1),"-")</f>
        <v>-</v>
      </c>
      <c r="K1606" s="12"/>
      <c r="L1606" s="159"/>
      <c r="M1606" s="159"/>
      <c r="N1606" s="159"/>
      <c r="O1606" s="185" t="str">
        <f t="shared" si="76"/>
        <v>-</v>
      </c>
      <c r="P1606" s="215" t="str">
        <f t="shared" si="77"/>
        <v>-</v>
      </c>
      <c r="Q1606" s="215" cm="1">
        <f t="array" ref="Q1606">IF(P1606="-",0,P1606/(1+'General inputs'!$H$32)^IFERROR(INDEX('MP Calculations'!$C$40:$C$130,MATCH(F1606,'MP Calculations'!$D$40:$D$130,0),0),-1))</f>
        <v>0</v>
      </c>
    </row>
    <row r="1607" spans="3:17" x14ac:dyDescent="0.2">
      <c r="C1607" s="159"/>
      <c r="D1607" s="165"/>
      <c r="E1607" s="161"/>
      <c r="F1607" s="172" t="str">
        <f t="shared" si="75"/>
        <v>-</v>
      </c>
      <c r="G1607" s="68"/>
      <c r="H1607" s="167"/>
      <c r="I1607" s="173"/>
      <c r="J1607" s="168" t="str">
        <f>IFERROR(MIN('MP Calculations'!$E$30/I1607,1),"-")</f>
        <v>-</v>
      </c>
      <c r="K1607" s="12"/>
      <c r="L1607" s="159"/>
      <c r="M1607" s="159"/>
      <c r="N1607" s="159"/>
      <c r="O1607" s="185" t="str">
        <f t="shared" si="76"/>
        <v>-</v>
      </c>
      <c r="P1607" s="215" t="str">
        <f t="shared" si="77"/>
        <v>-</v>
      </c>
      <c r="Q1607" s="215" cm="1">
        <f t="array" ref="Q1607">IF(P1607="-",0,P1607/(1+'General inputs'!$H$32)^IFERROR(INDEX('MP Calculations'!$C$40:$C$130,MATCH(F1607,'MP Calculations'!$D$40:$D$130,0),0),-1))</f>
        <v>0</v>
      </c>
    </row>
    <row r="1608" spans="3:17" x14ac:dyDescent="0.2">
      <c r="C1608" s="159"/>
      <c r="D1608" s="165"/>
      <c r="E1608" s="161"/>
      <c r="F1608" s="172" t="str">
        <f t="shared" si="75"/>
        <v>-</v>
      </c>
      <c r="G1608" s="68"/>
      <c r="H1608" s="167"/>
      <c r="I1608" s="173"/>
      <c r="J1608" s="168" t="str">
        <f>IFERROR(MIN('MP Calculations'!$E$30/I1608,1),"-")</f>
        <v>-</v>
      </c>
      <c r="K1608" s="12"/>
      <c r="L1608" s="159"/>
      <c r="M1608" s="159"/>
      <c r="N1608" s="159"/>
      <c r="O1608" s="185" t="str">
        <f t="shared" si="76"/>
        <v>-</v>
      </c>
      <c r="P1608" s="215" t="str">
        <f t="shared" si="77"/>
        <v>-</v>
      </c>
      <c r="Q1608" s="215" cm="1">
        <f t="array" ref="Q1608">IF(P1608="-",0,P1608/(1+'General inputs'!$H$32)^IFERROR(INDEX('MP Calculations'!$C$40:$C$130,MATCH(F1608,'MP Calculations'!$D$40:$D$130,0),0),-1))</f>
        <v>0</v>
      </c>
    </row>
    <row r="1609" spans="3:17" x14ac:dyDescent="0.2">
      <c r="C1609" s="159"/>
      <c r="D1609" s="165"/>
      <c r="E1609" s="161"/>
      <c r="F1609" s="172" t="str">
        <f t="shared" si="75"/>
        <v>-</v>
      </c>
      <c r="G1609" s="68"/>
      <c r="H1609" s="167"/>
      <c r="I1609" s="173"/>
      <c r="J1609" s="168" t="str">
        <f>IFERROR(MIN('MP Calculations'!$E$30/I1609,1),"-")</f>
        <v>-</v>
      </c>
      <c r="K1609" s="12"/>
      <c r="L1609" s="159"/>
      <c r="M1609" s="159"/>
      <c r="N1609" s="159"/>
      <c r="O1609" s="185" t="str">
        <f t="shared" si="76"/>
        <v>-</v>
      </c>
      <c r="P1609" s="215" t="str">
        <f t="shared" si="77"/>
        <v>-</v>
      </c>
      <c r="Q1609" s="215" cm="1">
        <f t="array" ref="Q1609">IF(P1609="-",0,P1609/(1+'General inputs'!$H$32)^IFERROR(INDEX('MP Calculations'!$C$40:$C$130,MATCH(F1609,'MP Calculations'!$D$40:$D$130,0),0),-1))</f>
        <v>0</v>
      </c>
    </row>
    <row r="1610" spans="3:17" x14ac:dyDescent="0.2">
      <c r="C1610" s="159"/>
      <c r="D1610" s="165"/>
      <c r="E1610" s="161"/>
      <c r="F1610" s="172" t="str">
        <f t="shared" si="75"/>
        <v>-</v>
      </c>
      <c r="G1610" s="68"/>
      <c r="H1610" s="167"/>
      <c r="I1610" s="173"/>
      <c r="J1610" s="168" t="str">
        <f>IFERROR(MIN('MP Calculations'!$E$30/I1610,1),"-")</f>
        <v>-</v>
      </c>
      <c r="K1610" s="12"/>
      <c r="L1610" s="159"/>
      <c r="M1610" s="159"/>
      <c r="N1610" s="159"/>
      <c r="O1610" s="185" t="str">
        <f t="shared" si="76"/>
        <v>-</v>
      </c>
      <c r="P1610" s="215" t="str">
        <f t="shared" si="77"/>
        <v>-</v>
      </c>
      <c r="Q1610" s="215" cm="1">
        <f t="array" ref="Q1610">IF(P1610="-",0,P1610/(1+'General inputs'!$H$32)^IFERROR(INDEX('MP Calculations'!$C$40:$C$130,MATCH(F1610,'MP Calculations'!$D$40:$D$130,0),0),-1))</f>
        <v>0</v>
      </c>
    </row>
    <row r="1611" spans="3:17" x14ac:dyDescent="0.2">
      <c r="C1611" s="159"/>
      <c r="D1611" s="165"/>
      <c r="E1611" s="161"/>
      <c r="F1611" s="172" t="str">
        <f t="shared" si="75"/>
        <v>-</v>
      </c>
      <c r="G1611" s="68"/>
      <c r="H1611" s="167"/>
      <c r="I1611" s="173"/>
      <c r="J1611" s="168" t="str">
        <f>IFERROR(MIN('MP Calculations'!$E$30/I1611,1),"-")</f>
        <v>-</v>
      </c>
      <c r="K1611" s="12"/>
      <c r="L1611" s="159"/>
      <c r="M1611" s="159"/>
      <c r="N1611" s="159"/>
      <c r="O1611" s="185" t="str">
        <f t="shared" si="76"/>
        <v>-</v>
      </c>
      <c r="P1611" s="215" t="str">
        <f t="shared" si="77"/>
        <v>-</v>
      </c>
      <c r="Q1611" s="215" cm="1">
        <f t="array" ref="Q1611">IF(P1611="-",0,P1611/(1+'General inputs'!$H$32)^IFERROR(INDEX('MP Calculations'!$C$40:$C$130,MATCH(F1611,'MP Calculations'!$D$40:$D$130,0),0),-1))</f>
        <v>0</v>
      </c>
    </row>
    <row r="1612" spans="3:17" x14ac:dyDescent="0.2">
      <c r="C1612" s="159"/>
      <c r="D1612" s="165"/>
      <c r="E1612" s="161"/>
      <c r="F1612" s="172" t="str">
        <f t="shared" si="75"/>
        <v>-</v>
      </c>
      <c r="G1612" s="68"/>
      <c r="H1612" s="167"/>
      <c r="I1612" s="173"/>
      <c r="J1612" s="168" t="str">
        <f>IFERROR(MIN('MP Calculations'!$E$30/I1612,1),"-")</f>
        <v>-</v>
      </c>
      <c r="K1612" s="12"/>
      <c r="L1612" s="159"/>
      <c r="M1612" s="159"/>
      <c r="N1612" s="159"/>
      <c r="O1612" s="185" t="str">
        <f t="shared" si="76"/>
        <v>-</v>
      </c>
      <c r="P1612" s="215" t="str">
        <f t="shared" si="77"/>
        <v>-</v>
      </c>
      <c r="Q1612" s="215" cm="1">
        <f t="array" ref="Q1612">IF(P1612="-",0,P1612/(1+'General inputs'!$H$32)^IFERROR(INDEX('MP Calculations'!$C$40:$C$130,MATCH(F1612,'MP Calculations'!$D$40:$D$130,0),0),-1))</f>
        <v>0</v>
      </c>
    </row>
    <row r="1613" spans="3:17" x14ac:dyDescent="0.2">
      <c r="C1613" s="159"/>
      <c r="D1613" s="165"/>
      <c r="E1613" s="161"/>
      <c r="F1613" s="172" t="str">
        <f t="shared" si="75"/>
        <v>-</v>
      </c>
      <c r="G1613" s="68"/>
      <c r="H1613" s="167"/>
      <c r="I1613" s="173"/>
      <c r="J1613" s="168" t="str">
        <f>IFERROR(MIN('MP Calculations'!$E$30/I1613,1),"-")</f>
        <v>-</v>
      </c>
      <c r="K1613" s="12"/>
      <c r="L1613" s="159"/>
      <c r="M1613" s="159"/>
      <c r="N1613" s="159"/>
      <c r="O1613" s="185" t="str">
        <f t="shared" si="76"/>
        <v>-</v>
      </c>
      <c r="P1613" s="215" t="str">
        <f t="shared" si="77"/>
        <v>-</v>
      </c>
      <c r="Q1613" s="215" cm="1">
        <f t="array" ref="Q1613">IF(P1613="-",0,P1613/(1+'General inputs'!$H$32)^IFERROR(INDEX('MP Calculations'!$C$40:$C$130,MATCH(F1613,'MP Calculations'!$D$40:$D$130,0),0),-1))</f>
        <v>0</v>
      </c>
    </row>
    <row r="1614" spans="3:17" x14ac:dyDescent="0.2">
      <c r="C1614" s="159"/>
      <c r="D1614" s="165"/>
      <c r="E1614" s="161"/>
      <c r="F1614" s="172" t="str">
        <f t="shared" si="75"/>
        <v>-</v>
      </c>
      <c r="G1614" s="68"/>
      <c r="H1614" s="167"/>
      <c r="I1614" s="173"/>
      <c r="J1614" s="168" t="str">
        <f>IFERROR(MIN('MP Calculations'!$E$30/I1614,1),"-")</f>
        <v>-</v>
      </c>
      <c r="K1614" s="12"/>
      <c r="L1614" s="159"/>
      <c r="M1614" s="159"/>
      <c r="N1614" s="159"/>
      <c r="O1614" s="185" t="str">
        <f t="shared" si="76"/>
        <v>-</v>
      </c>
      <c r="P1614" s="215" t="str">
        <f t="shared" si="77"/>
        <v>-</v>
      </c>
      <c r="Q1614" s="215" cm="1">
        <f t="array" ref="Q1614">IF(P1614="-",0,P1614/(1+'General inputs'!$H$32)^IFERROR(INDEX('MP Calculations'!$C$40:$C$130,MATCH(F1614,'MP Calculations'!$D$40:$D$130,0),0),-1))</f>
        <v>0</v>
      </c>
    </row>
    <row r="1615" spans="3:17" x14ac:dyDescent="0.2">
      <c r="C1615" s="159"/>
      <c r="D1615" s="165"/>
      <c r="E1615" s="161"/>
      <c r="F1615" s="172" t="str">
        <f t="shared" si="75"/>
        <v>-</v>
      </c>
      <c r="G1615" s="68"/>
      <c r="H1615" s="167"/>
      <c r="I1615" s="173"/>
      <c r="J1615" s="168" t="str">
        <f>IFERROR(MIN('MP Calculations'!$E$30/I1615,1),"-")</f>
        <v>-</v>
      </c>
      <c r="K1615" s="12"/>
      <c r="L1615" s="159"/>
      <c r="M1615" s="159"/>
      <c r="N1615" s="159"/>
      <c r="O1615" s="185" t="str">
        <f t="shared" si="76"/>
        <v>-</v>
      </c>
      <c r="P1615" s="215" t="str">
        <f t="shared" si="77"/>
        <v>-</v>
      </c>
      <c r="Q1615" s="215" cm="1">
        <f t="array" ref="Q1615">IF(P1615="-",0,P1615/(1+'General inputs'!$H$32)^IFERROR(INDEX('MP Calculations'!$C$40:$C$130,MATCH(F1615,'MP Calculations'!$D$40:$D$130,0),0),-1))</f>
        <v>0</v>
      </c>
    </row>
    <row r="1616" spans="3:17" x14ac:dyDescent="0.2">
      <c r="C1616" s="159"/>
      <c r="D1616" s="165"/>
      <c r="E1616" s="161"/>
      <c r="F1616" s="172" t="str">
        <f t="shared" si="75"/>
        <v>-</v>
      </c>
      <c r="G1616" s="68"/>
      <c r="H1616" s="167"/>
      <c r="I1616" s="173"/>
      <c r="J1616" s="168" t="str">
        <f>IFERROR(MIN('MP Calculations'!$E$30/I1616,1),"-")</f>
        <v>-</v>
      </c>
      <c r="K1616" s="12"/>
      <c r="L1616" s="159"/>
      <c r="M1616" s="159"/>
      <c r="N1616" s="159"/>
      <c r="O1616" s="185" t="str">
        <f t="shared" si="76"/>
        <v>-</v>
      </c>
      <c r="P1616" s="215" t="str">
        <f t="shared" si="77"/>
        <v>-</v>
      </c>
      <c r="Q1616" s="215" cm="1">
        <f t="array" ref="Q1616">IF(P1616="-",0,P1616/(1+'General inputs'!$H$32)^IFERROR(INDEX('MP Calculations'!$C$40:$C$130,MATCH(F1616,'MP Calculations'!$D$40:$D$130,0),0),-1))</f>
        <v>0</v>
      </c>
    </row>
    <row r="1617" spans="3:17" x14ac:dyDescent="0.2">
      <c r="C1617" s="159"/>
      <c r="D1617" s="165"/>
      <c r="E1617" s="161"/>
      <c r="F1617" s="172" t="str">
        <f t="shared" si="75"/>
        <v>-</v>
      </c>
      <c r="G1617" s="68"/>
      <c r="H1617" s="167"/>
      <c r="I1617" s="173"/>
      <c r="J1617" s="168" t="str">
        <f>IFERROR(MIN('MP Calculations'!$E$30/I1617,1),"-")</f>
        <v>-</v>
      </c>
      <c r="K1617" s="12"/>
      <c r="L1617" s="159"/>
      <c r="M1617" s="159"/>
      <c r="N1617" s="159"/>
      <c r="O1617" s="185" t="str">
        <f t="shared" si="76"/>
        <v>-</v>
      </c>
      <c r="P1617" s="215" t="str">
        <f t="shared" si="77"/>
        <v>-</v>
      </c>
      <c r="Q1617" s="215" cm="1">
        <f t="array" ref="Q1617">IF(P1617="-",0,P1617/(1+'General inputs'!$H$32)^IFERROR(INDEX('MP Calculations'!$C$40:$C$130,MATCH(F1617,'MP Calculations'!$D$40:$D$130,0),0),-1))</f>
        <v>0</v>
      </c>
    </row>
    <row r="1618" spans="3:17" x14ac:dyDescent="0.2">
      <c r="C1618" s="159"/>
      <c r="D1618" s="165"/>
      <c r="E1618" s="161"/>
      <c r="F1618" s="172" t="str">
        <f t="shared" si="75"/>
        <v>-</v>
      </c>
      <c r="G1618" s="68"/>
      <c r="H1618" s="167"/>
      <c r="I1618" s="173"/>
      <c r="J1618" s="168" t="str">
        <f>IFERROR(MIN('MP Calculations'!$E$30/I1618,1),"-")</f>
        <v>-</v>
      </c>
      <c r="K1618" s="12"/>
      <c r="L1618" s="159"/>
      <c r="M1618" s="159"/>
      <c r="N1618" s="159"/>
      <c r="O1618" s="185" t="str">
        <f t="shared" si="76"/>
        <v>-</v>
      </c>
      <c r="P1618" s="215" t="str">
        <f t="shared" si="77"/>
        <v>-</v>
      </c>
      <c r="Q1618" s="215" cm="1">
        <f t="array" ref="Q1618">IF(P1618="-",0,P1618/(1+'General inputs'!$H$32)^IFERROR(INDEX('MP Calculations'!$C$40:$C$130,MATCH(F1618,'MP Calculations'!$D$40:$D$130,0),0),-1))</f>
        <v>0</v>
      </c>
    </row>
    <row r="1619" spans="3:17" x14ac:dyDescent="0.2">
      <c r="C1619" s="159"/>
      <c r="D1619" s="165"/>
      <c r="E1619" s="161"/>
      <c r="F1619" s="172" t="str">
        <f t="shared" si="75"/>
        <v>-</v>
      </c>
      <c r="G1619" s="68"/>
      <c r="H1619" s="167"/>
      <c r="I1619" s="173"/>
      <c r="J1619" s="168" t="str">
        <f>IFERROR(MIN('MP Calculations'!$E$30/I1619,1),"-")</f>
        <v>-</v>
      </c>
      <c r="K1619" s="12"/>
      <c r="L1619" s="159"/>
      <c r="M1619" s="159"/>
      <c r="N1619" s="159"/>
      <c r="O1619" s="185" t="str">
        <f t="shared" si="76"/>
        <v>-</v>
      </c>
      <c r="P1619" s="215" t="str">
        <f t="shared" si="77"/>
        <v>-</v>
      </c>
      <c r="Q1619" s="215" cm="1">
        <f t="array" ref="Q1619">IF(P1619="-",0,P1619/(1+'General inputs'!$H$32)^IFERROR(INDEX('MP Calculations'!$C$40:$C$130,MATCH(F1619,'MP Calculations'!$D$40:$D$130,0),0),-1))</f>
        <v>0</v>
      </c>
    </row>
    <row r="1620" spans="3:17" x14ac:dyDescent="0.2">
      <c r="C1620" s="159"/>
      <c r="D1620" s="165"/>
      <c r="E1620" s="161"/>
      <c r="F1620" s="172" t="str">
        <f t="shared" si="75"/>
        <v>-</v>
      </c>
      <c r="G1620" s="68"/>
      <c r="H1620" s="167"/>
      <c r="I1620" s="173"/>
      <c r="J1620" s="168" t="str">
        <f>IFERROR(MIN('MP Calculations'!$E$30/I1620,1),"-")</f>
        <v>-</v>
      </c>
      <c r="K1620" s="12"/>
      <c r="L1620" s="159"/>
      <c r="M1620" s="159"/>
      <c r="N1620" s="159"/>
      <c r="O1620" s="185" t="str">
        <f t="shared" si="76"/>
        <v>-</v>
      </c>
      <c r="P1620" s="215" t="str">
        <f t="shared" si="77"/>
        <v>-</v>
      </c>
      <c r="Q1620" s="215" cm="1">
        <f t="array" ref="Q1620">IF(P1620="-",0,P1620/(1+'General inputs'!$H$32)^IFERROR(INDEX('MP Calculations'!$C$40:$C$130,MATCH(F1620,'MP Calculations'!$D$40:$D$130,0),0),-1))</f>
        <v>0</v>
      </c>
    </row>
    <row r="1621" spans="3:17" x14ac:dyDescent="0.2">
      <c r="C1621" s="159"/>
      <c r="D1621" s="165"/>
      <c r="E1621" s="161"/>
      <c r="F1621" s="172" t="str">
        <f t="shared" si="75"/>
        <v>-</v>
      </c>
      <c r="G1621" s="68"/>
      <c r="H1621" s="167"/>
      <c r="I1621" s="173"/>
      <c r="J1621" s="168" t="str">
        <f>IFERROR(MIN('MP Calculations'!$E$30/I1621,1),"-")</f>
        <v>-</v>
      </c>
      <c r="K1621" s="12"/>
      <c r="L1621" s="159"/>
      <c r="M1621" s="159"/>
      <c r="N1621" s="159"/>
      <c r="O1621" s="185" t="str">
        <f t="shared" si="76"/>
        <v>-</v>
      </c>
      <c r="P1621" s="215" t="str">
        <f t="shared" si="77"/>
        <v>-</v>
      </c>
      <c r="Q1621" s="215" cm="1">
        <f t="array" ref="Q1621">IF(P1621="-",0,P1621/(1+'General inputs'!$H$32)^IFERROR(INDEX('MP Calculations'!$C$40:$C$130,MATCH(F1621,'MP Calculations'!$D$40:$D$130,0),0),-1))</f>
        <v>0</v>
      </c>
    </row>
    <row r="1622" spans="3:17" x14ac:dyDescent="0.2">
      <c r="C1622" s="159"/>
      <c r="D1622" s="165"/>
      <c r="E1622" s="161"/>
      <c r="F1622" s="172" t="str">
        <f t="shared" ref="F1622:F1685" si="78">IF(E1622="","-",IF(OR(E1622&lt;$E$15,E1622&gt;$E$16),"ERROR - date outside of range",IF(MONTH(E1622)&gt;=7,YEAR(E1622)&amp;"-"&amp;IF(YEAR(E1622)=1999,"00",IF(AND(YEAR(E1622)&gt;=2000,YEAR(E1622)&lt;2009),"0","")&amp;RIGHT(YEAR(E1622),2)+1),RIGHT(YEAR(E1622),4)-1&amp;"-"&amp;RIGHT(YEAR(E1622),2))))</f>
        <v>-</v>
      </c>
      <c r="G1622" s="68"/>
      <c r="H1622" s="167"/>
      <c r="I1622" s="173"/>
      <c r="J1622" s="168" t="str">
        <f>IFERROR(MIN('MP Calculations'!$E$30/I1622,1),"-")</f>
        <v>-</v>
      </c>
      <c r="K1622" s="12"/>
      <c r="L1622" s="159"/>
      <c r="M1622" s="159"/>
      <c r="N1622" s="159"/>
      <c r="O1622" s="185" t="str">
        <f t="shared" ref="O1622:O1685" si="79">IF(N1622="","-",L1622*N1622)</f>
        <v>-</v>
      </c>
      <c r="P1622" s="215" t="str">
        <f t="shared" ref="P1622:P1685" si="80">IF(O1622="-","-",IF(OR(E1622&lt;$E$15,E1622&gt;$E$16),0,O1622*J1622))</f>
        <v>-</v>
      </c>
      <c r="Q1622" s="215" cm="1">
        <f t="array" ref="Q1622">IF(P1622="-",0,P1622/(1+'General inputs'!$H$32)^IFERROR(INDEX('MP Calculations'!$C$40:$C$130,MATCH(F1622,'MP Calculations'!$D$40:$D$130,0),0),-1))</f>
        <v>0</v>
      </c>
    </row>
    <row r="1623" spans="3:17" x14ac:dyDescent="0.2">
      <c r="C1623" s="159"/>
      <c r="D1623" s="165"/>
      <c r="E1623" s="161"/>
      <c r="F1623" s="172" t="str">
        <f t="shared" si="78"/>
        <v>-</v>
      </c>
      <c r="G1623" s="68"/>
      <c r="H1623" s="167"/>
      <c r="I1623" s="173"/>
      <c r="J1623" s="168" t="str">
        <f>IFERROR(MIN('MP Calculations'!$E$30/I1623,1),"-")</f>
        <v>-</v>
      </c>
      <c r="K1623" s="12"/>
      <c r="L1623" s="159"/>
      <c r="M1623" s="159"/>
      <c r="N1623" s="159"/>
      <c r="O1623" s="185" t="str">
        <f t="shared" si="79"/>
        <v>-</v>
      </c>
      <c r="P1623" s="215" t="str">
        <f t="shared" si="80"/>
        <v>-</v>
      </c>
      <c r="Q1623" s="215" cm="1">
        <f t="array" ref="Q1623">IF(P1623="-",0,P1623/(1+'General inputs'!$H$32)^IFERROR(INDEX('MP Calculations'!$C$40:$C$130,MATCH(F1623,'MP Calculations'!$D$40:$D$130,0),0),-1))</f>
        <v>0</v>
      </c>
    </row>
    <row r="1624" spans="3:17" x14ac:dyDescent="0.2">
      <c r="C1624" s="159"/>
      <c r="D1624" s="165"/>
      <c r="E1624" s="161"/>
      <c r="F1624" s="172" t="str">
        <f t="shared" si="78"/>
        <v>-</v>
      </c>
      <c r="G1624" s="68"/>
      <c r="H1624" s="167"/>
      <c r="I1624" s="173"/>
      <c r="J1624" s="168" t="str">
        <f>IFERROR(MIN('MP Calculations'!$E$30/I1624,1),"-")</f>
        <v>-</v>
      </c>
      <c r="K1624" s="12"/>
      <c r="L1624" s="159"/>
      <c r="M1624" s="159"/>
      <c r="N1624" s="159"/>
      <c r="O1624" s="185" t="str">
        <f t="shared" si="79"/>
        <v>-</v>
      </c>
      <c r="P1624" s="215" t="str">
        <f t="shared" si="80"/>
        <v>-</v>
      </c>
      <c r="Q1624" s="215" cm="1">
        <f t="array" ref="Q1624">IF(P1624="-",0,P1624/(1+'General inputs'!$H$32)^IFERROR(INDEX('MP Calculations'!$C$40:$C$130,MATCH(F1624,'MP Calculations'!$D$40:$D$130,0),0),-1))</f>
        <v>0</v>
      </c>
    </row>
    <row r="1625" spans="3:17" x14ac:dyDescent="0.2">
      <c r="C1625" s="159"/>
      <c r="D1625" s="165"/>
      <c r="E1625" s="161"/>
      <c r="F1625" s="172" t="str">
        <f t="shared" si="78"/>
        <v>-</v>
      </c>
      <c r="G1625" s="68"/>
      <c r="H1625" s="167"/>
      <c r="I1625" s="173"/>
      <c r="J1625" s="168" t="str">
        <f>IFERROR(MIN('MP Calculations'!$E$30/I1625,1),"-")</f>
        <v>-</v>
      </c>
      <c r="K1625" s="12"/>
      <c r="L1625" s="159"/>
      <c r="M1625" s="159"/>
      <c r="N1625" s="159"/>
      <c r="O1625" s="185" t="str">
        <f t="shared" si="79"/>
        <v>-</v>
      </c>
      <c r="P1625" s="215" t="str">
        <f t="shared" si="80"/>
        <v>-</v>
      </c>
      <c r="Q1625" s="215" cm="1">
        <f t="array" ref="Q1625">IF(P1625="-",0,P1625/(1+'General inputs'!$H$32)^IFERROR(INDEX('MP Calculations'!$C$40:$C$130,MATCH(F1625,'MP Calculations'!$D$40:$D$130,0),0),-1))</f>
        <v>0</v>
      </c>
    </row>
    <row r="1626" spans="3:17" x14ac:dyDescent="0.2">
      <c r="C1626" s="159"/>
      <c r="D1626" s="165"/>
      <c r="E1626" s="161"/>
      <c r="F1626" s="172" t="str">
        <f t="shared" si="78"/>
        <v>-</v>
      </c>
      <c r="G1626" s="68"/>
      <c r="H1626" s="167"/>
      <c r="I1626" s="173"/>
      <c r="J1626" s="168" t="str">
        <f>IFERROR(MIN('MP Calculations'!$E$30/I1626,1),"-")</f>
        <v>-</v>
      </c>
      <c r="K1626" s="12"/>
      <c r="L1626" s="159"/>
      <c r="M1626" s="159"/>
      <c r="N1626" s="159"/>
      <c r="O1626" s="185" t="str">
        <f t="shared" si="79"/>
        <v>-</v>
      </c>
      <c r="P1626" s="215" t="str">
        <f t="shared" si="80"/>
        <v>-</v>
      </c>
      <c r="Q1626" s="215" cm="1">
        <f t="array" ref="Q1626">IF(P1626="-",0,P1626/(1+'General inputs'!$H$32)^IFERROR(INDEX('MP Calculations'!$C$40:$C$130,MATCH(F1626,'MP Calculations'!$D$40:$D$130,0),0),-1))</f>
        <v>0</v>
      </c>
    </row>
    <row r="1627" spans="3:17" x14ac:dyDescent="0.2">
      <c r="C1627" s="159"/>
      <c r="D1627" s="165"/>
      <c r="E1627" s="161"/>
      <c r="F1627" s="172" t="str">
        <f t="shared" si="78"/>
        <v>-</v>
      </c>
      <c r="G1627" s="68"/>
      <c r="H1627" s="167"/>
      <c r="I1627" s="173"/>
      <c r="J1627" s="168" t="str">
        <f>IFERROR(MIN('MP Calculations'!$E$30/I1627,1),"-")</f>
        <v>-</v>
      </c>
      <c r="K1627" s="12"/>
      <c r="L1627" s="159"/>
      <c r="M1627" s="159"/>
      <c r="N1627" s="159"/>
      <c r="O1627" s="185" t="str">
        <f t="shared" si="79"/>
        <v>-</v>
      </c>
      <c r="P1627" s="215" t="str">
        <f t="shared" si="80"/>
        <v>-</v>
      </c>
      <c r="Q1627" s="215" cm="1">
        <f t="array" ref="Q1627">IF(P1627="-",0,P1627/(1+'General inputs'!$H$32)^IFERROR(INDEX('MP Calculations'!$C$40:$C$130,MATCH(F1627,'MP Calculations'!$D$40:$D$130,0),0),-1))</f>
        <v>0</v>
      </c>
    </row>
    <row r="1628" spans="3:17" x14ac:dyDescent="0.2">
      <c r="C1628" s="159"/>
      <c r="D1628" s="165"/>
      <c r="E1628" s="161"/>
      <c r="F1628" s="172" t="str">
        <f t="shared" si="78"/>
        <v>-</v>
      </c>
      <c r="G1628" s="68"/>
      <c r="H1628" s="167"/>
      <c r="I1628" s="173"/>
      <c r="J1628" s="168" t="str">
        <f>IFERROR(MIN('MP Calculations'!$E$30/I1628,1),"-")</f>
        <v>-</v>
      </c>
      <c r="K1628" s="12"/>
      <c r="L1628" s="159"/>
      <c r="M1628" s="159"/>
      <c r="N1628" s="159"/>
      <c r="O1628" s="185" t="str">
        <f t="shared" si="79"/>
        <v>-</v>
      </c>
      <c r="P1628" s="215" t="str">
        <f t="shared" si="80"/>
        <v>-</v>
      </c>
      <c r="Q1628" s="215" cm="1">
        <f t="array" ref="Q1628">IF(P1628="-",0,P1628/(1+'General inputs'!$H$32)^IFERROR(INDEX('MP Calculations'!$C$40:$C$130,MATCH(F1628,'MP Calculations'!$D$40:$D$130,0),0),-1))</f>
        <v>0</v>
      </c>
    </row>
    <row r="1629" spans="3:17" x14ac:dyDescent="0.2">
      <c r="C1629" s="159"/>
      <c r="D1629" s="165"/>
      <c r="E1629" s="161"/>
      <c r="F1629" s="172" t="str">
        <f t="shared" si="78"/>
        <v>-</v>
      </c>
      <c r="G1629" s="68"/>
      <c r="H1629" s="167"/>
      <c r="I1629" s="173"/>
      <c r="J1629" s="168" t="str">
        <f>IFERROR(MIN('MP Calculations'!$E$30/I1629,1),"-")</f>
        <v>-</v>
      </c>
      <c r="K1629" s="12"/>
      <c r="L1629" s="159"/>
      <c r="M1629" s="159"/>
      <c r="N1629" s="159"/>
      <c r="O1629" s="185" t="str">
        <f t="shared" si="79"/>
        <v>-</v>
      </c>
      <c r="P1629" s="215" t="str">
        <f t="shared" si="80"/>
        <v>-</v>
      </c>
      <c r="Q1629" s="215" cm="1">
        <f t="array" ref="Q1629">IF(P1629="-",0,P1629/(1+'General inputs'!$H$32)^IFERROR(INDEX('MP Calculations'!$C$40:$C$130,MATCH(F1629,'MP Calculations'!$D$40:$D$130,0),0),-1))</f>
        <v>0</v>
      </c>
    </row>
    <row r="1630" spans="3:17" x14ac:dyDescent="0.2">
      <c r="C1630" s="159"/>
      <c r="D1630" s="165"/>
      <c r="E1630" s="161"/>
      <c r="F1630" s="172" t="str">
        <f t="shared" si="78"/>
        <v>-</v>
      </c>
      <c r="G1630" s="68"/>
      <c r="H1630" s="167"/>
      <c r="I1630" s="173"/>
      <c r="J1630" s="168" t="str">
        <f>IFERROR(MIN('MP Calculations'!$E$30/I1630,1),"-")</f>
        <v>-</v>
      </c>
      <c r="K1630" s="12"/>
      <c r="L1630" s="159"/>
      <c r="M1630" s="159"/>
      <c r="N1630" s="159"/>
      <c r="O1630" s="185" t="str">
        <f t="shared" si="79"/>
        <v>-</v>
      </c>
      <c r="P1630" s="215" t="str">
        <f t="shared" si="80"/>
        <v>-</v>
      </c>
      <c r="Q1630" s="215" cm="1">
        <f t="array" ref="Q1630">IF(P1630="-",0,P1630/(1+'General inputs'!$H$32)^IFERROR(INDEX('MP Calculations'!$C$40:$C$130,MATCH(F1630,'MP Calculations'!$D$40:$D$130,0),0),-1))</f>
        <v>0</v>
      </c>
    </row>
    <row r="1631" spans="3:17" x14ac:dyDescent="0.2">
      <c r="C1631" s="159"/>
      <c r="D1631" s="165"/>
      <c r="E1631" s="161"/>
      <c r="F1631" s="172" t="str">
        <f t="shared" si="78"/>
        <v>-</v>
      </c>
      <c r="G1631" s="68"/>
      <c r="H1631" s="167"/>
      <c r="I1631" s="173"/>
      <c r="J1631" s="168" t="str">
        <f>IFERROR(MIN('MP Calculations'!$E$30/I1631,1),"-")</f>
        <v>-</v>
      </c>
      <c r="K1631" s="12"/>
      <c r="L1631" s="159"/>
      <c r="M1631" s="159"/>
      <c r="N1631" s="159"/>
      <c r="O1631" s="185" t="str">
        <f t="shared" si="79"/>
        <v>-</v>
      </c>
      <c r="P1631" s="215" t="str">
        <f t="shared" si="80"/>
        <v>-</v>
      </c>
      <c r="Q1631" s="215" cm="1">
        <f t="array" ref="Q1631">IF(P1631="-",0,P1631/(1+'General inputs'!$H$32)^IFERROR(INDEX('MP Calculations'!$C$40:$C$130,MATCH(F1631,'MP Calculations'!$D$40:$D$130,0),0),-1))</f>
        <v>0</v>
      </c>
    </row>
    <row r="1632" spans="3:17" x14ac:dyDescent="0.2">
      <c r="C1632" s="159"/>
      <c r="D1632" s="165"/>
      <c r="E1632" s="161"/>
      <c r="F1632" s="172" t="str">
        <f t="shared" si="78"/>
        <v>-</v>
      </c>
      <c r="G1632" s="68"/>
      <c r="H1632" s="167"/>
      <c r="I1632" s="173"/>
      <c r="J1632" s="168" t="str">
        <f>IFERROR(MIN('MP Calculations'!$E$30/I1632,1),"-")</f>
        <v>-</v>
      </c>
      <c r="K1632" s="12"/>
      <c r="L1632" s="159"/>
      <c r="M1632" s="159"/>
      <c r="N1632" s="159"/>
      <c r="O1632" s="185" t="str">
        <f t="shared" si="79"/>
        <v>-</v>
      </c>
      <c r="P1632" s="215" t="str">
        <f t="shared" si="80"/>
        <v>-</v>
      </c>
      <c r="Q1632" s="215" cm="1">
        <f t="array" ref="Q1632">IF(P1632="-",0,P1632/(1+'General inputs'!$H$32)^IFERROR(INDEX('MP Calculations'!$C$40:$C$130,MATCH(F1632,'MP Calculations'!$D$40:$D$130,0),0),-1))</f>
        <v>0</v>
      </c>
    </row>
    <row r="1633" spans="3:17" x14ac:dyDescent="0.2">
      <c r="C1633" s="159"/>
      <c r="D1633" s="165"/>
      <c r="E1633" s="161"/>
      <c r="F1633" s="172" t="str">
        <f t="shared" si="78"/>
        <v>-</v>
      </c>
      <c r="G1633" s="68"/>
      <c r="H1633" s="167"/>
      <c r="I1633" s="173"/>
      <c r="J1633" s="168" t="str">
        <f>IFERROR(MIN('MP Calculations'!$E$30/I1633,1),"-")</f>
        <v>-</v>
      </c>
      <c r="K1633" s="12"/>
      <c r="L1633" s="159"/>
      <c r="M1633" s="159"/>
      <c r="N1633" s="159"/>
      <c r="O1633" s="185" t="str">
        <f t="shared" si="79"/>
        <v>-</v>
      </c>
      <c r="P1633" s="215" t="str">
        <f t="shared" si="80"/>
        <v>-</v>
      </c>
      <c r="Q1633" s="215" cm="1">
        <f t="array" ref="Q1633">IF(P1633="-",0,P1633/(1+'General inputs'!$H$32)^IFERROR(INDEX('MP Calculations'!$C$40:$C$130,MATCH(F1633,'MP Calculations'!$D$40:$D$130,0),0),-1))</f>
        <v>0</v>
      </c>
    </row>
    <row r="1634" spans="3:17" x14ac:dyDescent="0.2">
      <c r="C1634" s="159"/>
      <c r="D1634" s="165"/>
      <c r="E1634" s="161"/>
      <c r="F1634" s="172" t="str">
        <f t="shared" si="78"/>
        <v>-</v>
      </c>
      <c r="G1634" s="68"/>
      <c r="H1634" s="167"/>
      <c r="I1634" s="173"/>
      <c r="J1634" s="168" t="str">
        <f>IFERROR(MIN('MP Calculations'!$E$30/I1634,1),"-")</f>
        <v>-</v>
      </c>
      <c r="K1634" s="12"/>
      <c r="L1634" s="159"/>
      <c r="M1634" s="159"/>
      <c r="N1634" s="159"/>
      <c r="O1634" s="185" t="str">
        <f t="shared" si="79"/>
        <v>-</v>
      </c>
      <c r="P1634" s="215" t="str">
        <f t="shared" si="80"/>
        <v>-</v>
      </c>
      <c r="Q1634" s="215" cm="1">
        <f t="array" ref="Q1634">IF(P1634="-",0,P1634/(1+'General inputs'!$H$32)^IFERROR(INDEX('MP Calculations'!$C$40:$C$130,MATCH(F1634,'MP Calculations'!$D$40:$D$130,0),0),-1))</f>
        <v>0</v>
      </c>
    </row>
    <row r="1635" spans="3:17" x14ac:dyDescent="0.2">
      <c r="C1635" s="159"/>
      <c r="D1635" s="165"/>
      <c r="E1635" s="161"/>
      <c r="F1635" s="172" t="str">
        <f t="shared" si="78"/>
        <v>-</v>
      </c>
      <c r="G1635" s="68"/>
      <c r="H1635" s="167"/>
      <c r="I1635" s="173"/>
      <c r="J1635" s="168" t="str">
        <f>IFERROR(MIN('MP Calculations'!$E$30/I1635,1),"-")</f>
        <v>-</v>
      </c>
      <c r="K1635" s="12"/>
      <c r="L1635" s="159"/>
      <c r="M1635" s="159"/>
      <c r="N1635" s="159"/>
      <c r="O1635" s="185" t="str">
        <f t="shared" si="79"/>
        <v>-</v>
      </c>
      <c r="P1635" s="215" t="str">
        <f t="shared" si="80"/>
        <v>-</v>
      </c>
      <c r="Q1635" s="215" cm="1">
        <f t="array" ref="Q1635">IF(P1635="-",0,P1635/(1+'General inputs'!$H$32)^IFERROR(INDEX('MP Calculations'!$C$40:$C$130,MATCH(F1635,'MP Calculations'!$D$40:$D$130,0),0),-1))</f>
        <v>0</v>
      </c>
    </row>
    <row r="1636" spans="3:17" x14ac:dyDescent="0.2">
      <c r="C1636" s="159"/>
      <c r="D1636" s="165"/>
      <c r="E1636" s="161"/>
      <c r="F1636" s="172" t="str">
        <f t="shared" si="78"/>
        <v>-</v>
      </c>
      <c r="G1636" s="68"/>
      <c r="H1636" s="167"/>
      <c r="I1636" s="173"/>
      <c r="J1636" s="168" t="str">
        <f>IFERROR(MIN('MP Calculations'!$E$30/I1636,1),"-")</f>
        <v>-</v>
      </c>
      <c r="K1636" s="12"/>
      <c r="L1636" s="159"/>
      <c r="M1636" s="159"/>
      <c r="N1636" s="159"/>
      <c r="O1636" s="185" t="str">
        <f t="shared" si="79"/>
        <v>-</v>
      </c>
      <c r="P1636" s="215" t="str">
        <f t="shared" si="80"/>
        <v>-</v>
      </c>
      <c r="Q1636" s="215" cm="1">
        <f t="array" ref="Q1636">IF(P1636="-",0,P1636/(1+'General inputs'!$H$32)^IFERROR(INDEX('MP Calculations'!$C$40:$C$130,MATCH(F1636,'MP Calculations'!$D$40:$D$130,0),0),-1))</f>
        <v>0</v>
      </c>
    </row>
    <row r="1637" spans="3:17" x14ac:dyDescent="0.2">
      <c r="C1637" s="159"/>
      <c r="D1637" s="165"/>
      <c r="E1637" s="161"/>
      <c r="F1637" s="172" t="str">
        <f t="shared" si="78"/>
        <v>-</v>
      </c>
      <c r="G1637" s="68"/>
      <c r="H1637" s="167"/>
      <c r="I1637" s="173"/>
      <c r="J1637" s="168" t="str">
        <f>IFERROR(MIN('MP Calculations'!$E$30/I1637,1),"-")</f>
        <v>-</v>
      </c>
      <c r="K1637" s="12"/>
      <c r="L1637" s="159"/>
      <c r="M1637" s="159"/>
      <c r="N1637" s="159"/>
      <c r="O1637" s="185" t="str">
        <f t="shared" si="79"/>
        <v>-</v>
      </c>
      <c r="P1637" s="215" t="str">
        <f t="shared" si="80"/>
        <v>-</v>
      </c>
      <c r="Q1637" s="215" cm="1">
        <f t="array" ref="Q1637">IF(P1637="-",0,P1637/(1+'General inputs'!$H$32)^IFERROR(INDEX('MP Calculations'!$C$40:$C$130,MATCH(F1637,'MP Calculations'!$D$40:$D$130,0),0),-1))</f>
        <v>0</v>
      </c>
    </row>
    <row r="1638" spans="3:17" x14ac:dyDescent="0.2">
      <c r="C1638" s="159"/>
      <c r="D1638" s="165"/>
      <c r="E1638" s="161"/>
      <c r="F1638" s="172" t="str">
        <f t="shared" si="78"/>
        <v>-</v>
      </c>
      <c r="G1638" s="68"/>
      <c r="H1638" s="167"/>
      <c r="I1638" s="173"/>
      <c r="J1638" s="168" t="str">
        <f>IFERROR(MIN('MP Calculations'!$E$30/I1638,1),"-")</f>
        <v>-</v>
      </c>
      <c r="K1638" s="12"/>
      <c r="L1638" s="159"/>
      <c r="M1638" s="159"/>
      <c r="N1638" s="159"/>
      <c r="O1638" s="185" t="str">
        <f t="shared" si="79"/>
        <v>-</v>
      </c>
      <c r="P1638" s="215" t="str">
        <f t="shared" si="80"/>
        <v>-</v>
      </c>
      <c r="Q1638" s="215" cm="1">
        <f t="array" ref="Q1638">IF(P1638="-",0,P1638/(1+'General inputs'!$H$32)^IFERROR(INDEX('MP Calculations'!$C$40:$C$130,MATCH(F1638,'MP Calculations'!$D$40:$D$130,0),0),-1))</f>
        <v>0</v>
      </c>
    </row>
    <row r="1639" spans="3:17" x14ac:dyDescent="0.2">
      <c r="C1639" s="159"/>
      <c r="D1639" s="165"/>
      <c r="E1639" s="161"/>
      <c r="F1639" s="172" t="str">
        <f t="shared" si="78"/>
        <v>-</v>
      </c>
      <c r="G1639" s="68"/>
      <c r="H1639" s="167"/>
      <c r="I1639" s="173"/>
      <c r="J1639" s="168" t="str">
        <f>IFERROR(MIN('MP Calculations'!$E$30/I1639,1),"-")</f>
        <v>-</v>
      </c>
      <c r="K1639" s="12"/>
      <c r="L1639" s="159"/>
      <c r="M1639" s="159"/>
      <c r="N1639" s="159"/>
      <c r="O1639" s="185" t="str">
        <f t="shared" si="79"/>
        <v>-</v>
      </c>
      <c r="P1639" s="215" t="str">
        <f t="shared" si="80"/>
        <v>-</v>
      </c>
      <c r="Q1639" s="215" cm="1">
        <f t="array" ref="Q1639">IF(P1639="-",0,P1639/(1+'General inputs'!$H$32)^IFERROR(INDEX('MP Calculations'!$C$40:$C$130,MATCH(F1639,'MP Calculations'!$D$40:$D$130,0),0),-1))</f>
        <v>0</v>
      </c>
    </row>
    <row r="1640" spans="3:17" x14ac:dyDescent="0.2">
      <c r="C1640" s="159"/>
      <c r="D1640" s="165"/>
      <c r="E1640" s="161"/>
      <c r="F1640" s="172" t="str">
        <f t="shared" si="78"/>
        <v>-</v>
      </c>
      <c r="G1640" s="68"/>
      <c r="H1640" s="167"/>
      <c r="I1640" s="173"/>
      <c r="J1640" s="168" t="str">
        <f>IFERROR(MIN('MP Calculations'!$E$30/I1640,1),"-")</f>
        <v>-</v>
      </c>
      <c r="K1640" s="12"/>
      <c r="L1640" s="159"/>
      <c r="M1640" s="159"/>
      <c r="N1640" s="159"/>
      <c r="O1640" s="185" t="str">
        <f t="shared" si="79"/>
        <v>-</v>
      </c>
      <c r="P1640" s="215" t="str">
        <f t="shared" si="80"/>
        <v>-</v>
      </c>
      <c r="Q1640" s="215" cm="1">
        <f t="array" ref="Q1640">IF(P1640="-",0,P1640/(1+'General inputs'!$H$32)^IFERROR(INDEX('MP Calculations'!$C$40:$C$130,MATCH(F1640,'MP Calculations'!$D$40:$D$130,0),0),-1))</f>
        <v>0</v>
      </c>
    </row>
    <row r="1641" spans="3:17" x14ac:dyDescent="0.2">
      <c r="C1641" s="159"/>
      <c r="D1641" s="165"/>
      <c r="E1641" s="161"/>
      <c r="F1641" s="172" t="str">
        <f t="shared" si="78"/>
        <v>-</v>
      </c>
      <c r="G1641" s="68"/>
      <c r="H1641" s="167"/>
      <c r="I1641" s="173"/>
      <c r="J1641" s="168" t="str">
        <f>IFERROR(MIN('MP Calculations'!$E$30/I1641,1),"-")</f>
        <v>-</v>
      </c>
      <c r="K1641" s="12"/>
      <c r="L1641" s="159"/>
      <c r="M1641" s="159"/>
      <c r="N1641" s="159"/>
      <c r="O1641" s="185" t="str">
        <f t="shared" si="79"/>
        <v>-</v>
      </c>
      <c r="P1641" s="215" t="str">
        <f t="shared" si="80"/>
        <v>-</v>
      </c>
      <c r="Q1641" s="215" cm="1">
        <f t="array" ref="Q1641">IF(P1641="-",0,P1641/(1+'General inputs'!$H$32)^IFERROR(INDEX('MP Calculations'!$C$40:$C$130,MATCH(F1641,'MP Calculations'!$D$40:$D$130,0),0),-1))</f>
        <v>0</v>
      </c>
    </row>
    <row r="1642" spans="3:17" x14ac:dyDescent="0.2">
      <c r="C1642" s="159"/>
      <c r="D1642" s="165"/>
      <c r="E1642" s="161"/>
      <c r="F1642" s="172" t="str">
        <f t="shared" si="78"/>
        <v>-</v>
      </c>
      <c r="G1642" s="68"/>
      <c r="H1642" s="167"/>
      <c r="I1642" s="173"/>
      <c r="J1642" s="168" t="str">
        <f>IFERROR(MIN('MP Calculations'!$E$30/I1642,1),"-")</f>
        <v>-</v>
      </c>
      <c r="K1642" s="12"/>
      <c r="L1642" s="159"/>
      <c r="M1642" s="159"/>
      <c r="N1642" s="159"/>
      <c r="O1642" s="185" t="str">
        <f t="shared" si="79"/>
        <v>-</v>
      </c>
      <c r="P1642" s="215" t="str">
        <f t="shared" si="80"/>
        <v>-</v>
      </c>
      <c r="Q1642" s="215" cm="1">
        <f t="array" ref="Q1642">IF(P1642="-",0,P1642/(1+'General inputs'!$H$32)^IFERROR(INDEX('MP Calculations'!$C$40:$C$130,MATCH(F1642,'MP Calculations'!$D$40:$D$130,0),0),-1))</f>
        <v>0</v>
      </c>
    </row>
    <row r="1643" spans="3:17" x14ac:dyDescent="0.2">
      <c r="C1643" s="159"/>
      <c r="D1643" s="165"/>
      <c r="E1643" s="161"/>
      <c r="F1643" s="172" t="str">
        <f t="shared" si="78"/>
        <v>-</v>
      </c>
      <c r="G1643" s="68"/>
      <c r="H1643" s="167"/>
      <c r="I1643" s="173"/>
      <c r="J1643" s="168" t="str">
        <f>IFERROR(MIN('MP Calculations'!$E$30/I1643,1),"-")</f>
        <v>-</v>
      </c>
      <c r="K1643" s="12"/>
      <c r="L1643" s="159"/>
      <c r="M1643" s="159"/>
      <c r="N1643" s="159"/>
      <c r="O1643" s="185" t="str">
        <f t="shared" si="79"/>
        <v>-</v>
      </c>
      <c r="P1643" s="215" t="str">
        <f t="shared" si="80"/>
        <v>-</v>
      </c>
      <c r="Q1643" s="215" cm="1">
        <f t="array" ref="Q1643">IF(P1643="-",0,P1643/(1+'General inputs'!$H$32)^IFERROR(INDEX('MP Calculations'!$C$40:$C$130,MATCH(F1643,'MP Calculations'!$D$40:$D$130,0),0),-1))</f>
        <v>0</v>
      </c>
    </row>
    <row r="1644" spans="3:17" x14ac:dyDescent="0.2">
      <c r="C1644" s="159"/>
      <c r="D1644" s="165"/>
      <c r="E1644" s="161"/>
      <c r="F1644" s="172" t="str">
        <f t="shared" si="78"/>
        <v>-</v>
      </c>
      <c r="G1644" s="68"/>
      <c r="H1644" s="167"/>
      <c r="I1644" s="173"/>
      <c r="J1644" s="168" t="str">
        <f>IFERROR(MIN('MP Calculations'!$E$30/I1644,1),"-")</f>
        <v>-</v>
      </c>
      <c r="K1644" s="12"/>
      <c r="L1644" s="159"/>
      <c r="M1644" s="159"/>
      <c r="N1644" s="159"/>
      <c r="O1644" s="185" t="str">
        <f t="shared" si="79"/>
        <v>-</v>
      </c>
      <c r="P1644" s="215" t="str">
        <f t="shared" si="80"/>
        <v>-</v>
      </c>
      <c r="Q1644" s="215" cm="1">
        <f t="array" ref="Q1644">IF(P1644="-",0,P1644/(1+'General inputs'!$H$32)^IFERROR(INDEX('MP Calculations'!$C$40:$C$130,MATCH(F1644,'MP Calculations'!$D$40:$D$130,0),0),-1))</f>
        <v>0</v>
      </c>
    </row>
    <row r="1645" spans="3:17" x14ac:dyDescent="0.2">
      <c r="C1645" s="159"/>
      <c r="D1645" s="165"/>
      <c r="E1645" s="161"/>
      <c r="F1645" s="172" t="str">
        <f t="shared" si="78"/>
        <v>-</v>
      </c>
      <c r="G1645" s="68"/>
      <c r="H1645" s="167"/>
      <c r="I1645" s="173"/>
      <c r="J1645" s="168" t="str">
        <f>IFERROR(MIN('MP Calculations'!$E$30/I1645,1),"-")</f>
        <v>-</v>
      </c>
      <c r="K1645" s="12"/>
      <c r="L1645" s="159"/>
      <c r="M1645" s="159"/>
      <c r="N1645" s="159"/>
      <c r="O1645" s="185" t="str">
        <f t="shared" si="79"/>
        <v>-</v>
      </c>
      <c r="P1645" s="215" t="str">
        <f t="shared" si="80"/>
        <v>-</v>
      </c>
      <c r="Q1645" s="215" cm="1">
        <f t="array" ref="Q1645">IF(P1645="-",0,P1645/(1+'General inputs'!$H$32)^IFERROR(INDEX('MP Calculations'!$C$40:$C$130,MATCH(F1645,'MP Calculations'!$D$40:$D$130,0),0),-1))</f>
        <v>0</v>
      </c>
    </row>
    <row r="1646" spans="3:17" x14ac:dyDescent="0.2">
      <c r="C1646" s="159"/>
      <c r="D1646" s="165"/>
      <c r="E1646" s="161"/>
      <c r="F1646" s="172" t="str">
        <f t="shared" si="78"/>
        <v>-</v>
      </c>
      <c r="G1646" s="68"/>
      <c r="H1646" s="167"/>
      <c r="I1646" s="173"/>
      <c r="J1646" s="168" t="str">
        <f>IFERROR(MIN('MP Calculations'!$E$30/I1646,1),"-")</f>
        <v>-</v>
      </c>
      <c r="K1646" s="12"/>
      <c r="L1646" s="159"/>
      <c r="M1646" s="159"/>
      <c r="N1646" s="159"/>
      <c r="O1646" s="185" t="str">
        <f t="shared" si="79"/>
        <v>-</v>
      </c>
      <c r="P1646" s="215" t="str">
        <f t="shared" si="80"/>
        <v>-</v>
      </c>
      <c r="Q1646" s="215" cm="1">
        <f t="array" ref="Q1646">IF(P1646="-",0,P1646/(1+'General inputs'!$H$32)^IFERROR(INDEX('MP Calculations'!$C$40:$C$130,MATCH(F1646,'MP Calculations'!$D$40:$D$130,0),0),-1))</f>
        <v>0</v>
      </c>
    </row>
    <row r="1647" spans="3:17" x14ac:dyDescent="0.2">
      <c r="C1647" s="159"/>
      <c r="D1647" s="165"/>
      <c r="E1647" s="161"/>
      <c r="F1647" s="172" t="str">
        <f t="shared" si="78"/>
        <v>-</v>
      </c>
      <c r="G1647" s="68"/>
      <c r="H1647" s="167"/>
      <c r="I1647" s="173"/>
      <c r="J1647" s="168" t="str">
        <f>IFERROR(MIN('MP Calculations'!$E$30/I1647,1),"-")</f>
        <v>-</v>
      </c>
      <c r="K1647" s="12"/>
      <c r="L1647" s="159"/>
      <c r="M1647" s="159"/>
      <c r="N1647" s="159"/>
      <c r="O1647" s="185" t="str">
        <f t="shared" si="79"/>
        <v>-</v>
      </c>
      <c r="P1647" s="215" t="str">
        <f t="shared" si="80"/>
        <v>-</v>
      </c>
      <c r="Q1647" s="215" cm="1">
        <f t="array" ref="Q1647">IF(P1647="-",0,P1647/(1+'General inputs'!$H$32)^IFERROR(INDEX('MP Calculations'!$C$40:$C$130,MATCH(F1647,'MP Calculations'!$D$40:$D$130,0),0),-1))</f>
        <v>0</v>
      </c>
    </row>
    <row r="1648" spans="3:17" x14ac:dyDescent="0.2">
      <c r="C1648" s="159"/>
      <c r="D1648" s="165"/>
      <c r="E1648" s="161"/>
      <c r="F1648" s="172" t="str">
        <f t="shared" si="78"/>
        <v>-</v>
      </c>
      <c r="G1648" s="68"/>
      <c r="H1648" s="167"/>
      <c r="I1648" s="173"/>
      <c r="J1648" s="168" t="str">
        <f>IFERROR(MIN('MP Calculations'!$E$30/I1648,1),"-")</f>
        <v>-</v>
      </c>
      <c r="K1648" s="12"/>
      <c r="L1648" s="159"/>
      <c r="M1648" s="159"/>
      <c r="N1648" s="159"/>
      <c r="O1648" s="185" t="str">
        <f t="shared" si="79"/>
        <v>-</v>
      </c>
      <c r="P1648" s="215" t="str">
        <f t="shared" si="80"/>
        <v>-</v>
      </c>
      <c r="Q1648" s="215" cm="1">
        <f t="array" ref="Q1648">IF(P1648="-",0,P1648/(1+'General inputs'!$H$32)^IFERROR(INDEX('MP Calculations'!$C$40:$C$130,MATCH(F1648,'MP Calculations'!$D$40:$D$130,0),0),-1))</f>
        <v>0</v>
      </c>
    </row>
    <row r="1649" spans="3:17" x14ac:dyDescent="0.2">
      <c r="C1649" s="159"/>
      <c r="D1649" s="165"/>
      <c r="E1649" s="161"/>
      <c r="F1649" s="172" t="str">
        <f t="shared" si="78"/>
        <v>-</v>
      </c>
      <c r="G1649" s="68"/>
      <c r="H1649" s="167"/>
      <c r="I1649" s="173"/>
      <c r="J1649" s="168" t="str">
        <f>IFERROR(MIN('MP Calculations'!$E$30/I1649,1),"-")</f>
        <v>-</v>
      </c>
      <c r="K1649" s="12"/>
      <c r="L1649" s="159"/>
      <c r="M1649" s="159"/>
      <c r="N1649" s="159"/>
      <c r="O1649" s="185" t="str">
        <f t="shared" si="79"/>
        <v>-</v>
      </c>
      <c r="P1649" s="215" t="str">
        <f t="shared" si="80"/>
        <v>-</v>
      </c>
      <c r="Q1649" s="215" cm="1">
        <f t="array" ref="Q1649">IF(P1649="-",0,P1649/(1+'General inputs'!$H$32)^IFERROR(INDEX('MP Calculations'!$C$40:$C$130,MATCH(F1649,'MP Calculations'!$D$40:$D$130,0),0),-1))</f>
        <v>0</v>
      </c>
    </row>
    <row r="1650" spans="3:17" x14ac:dyDescent="0.2">
      <c r="C1650" s="159"/>
      <c r="D1650" s="165"/>
      <c r="E1650" s="161"/>
      <c r="F1650" s="172" t="str">
        <f t="shared" si="78"/>
        <v>-</v>
      </c>
      <c r="G1650" s="68"/>
      <c r="H1650" s="167"/>
      <c r="I1650" s="173"/>
      <c r="J1650" s="168" t="str">
        <f>IFERROR(MIN('MP Calculations'!$E$30/I1650,1),"-")</f>
        <v>-</v>
      </c>
      <c r="K1650" s="12"/>
      <c r="L1650" s="159"/>
      <c r="M1650" s="159"/>
      <c r="N1650" s="159"/>
      <c r="O1650" s="185" t="str">
        <f t="shared" si="79"/>
        <v>-</v>
      </c>
      <c r="P1650" s="215" t="str">
        <f t="shared" si="80"/>
        <v>-</v>
      </c>
      <c r="Q1650" s="215" cm="1">
        <f t="array" ref="Q1650">IF(P1650="-",0,P1650/(1+'General inputs'!$H$32)^IFERROR(INDEX('MP Calculations'!$C$40:$C$130,MATCH(F1650,'MP Calculations'!$D$40:$D$130,0),0),-1))</f>
        <v>0</v>
      </c>
    </row>
    <row r="1651" spans="3:17" x14ac:dyDescent="0.2">
      <c r="C1651" s="159"/>
      <c r="D1651" s="165"/>
      <c r="E1651" s="161"/>
      <c r="F1651" s="172" t="str">
        <f t="shared" si="78"/>
        <v>-</v>
      </c>
      <c r="G1651" s="68"/>
      <c r="H1651" s="167"/>
      <c r="I1651" s="173"/>
      <c r="J1651" s="168" t="str">
        <f>IFERROR(MIN('MP Calculations'!$E$30/I1651,1),"-")</f>
        <v>-</v>
      </c>
      <c r="K1651" s="12"/>
      <c r="L1651" s="159"/>
      <c r="M1651" s="159"/>
      <c r="N1651" s="159"/>
      <c r="O1651" s="185" t="str">
        <f t="shared" si="79"/>
        <v>-</v>
      </c>
      <c r="P1651" s="215" t="str">
        <f t="shared" si="80"/>
        <v>-</v>
      </c>
      <c r="Q1651" s="215" cm="1">
        <f t="array" ref="Q1651">IF(P1651="-",0,P1651/(1+'General inputs'!$H$32)^IFERROR(INDEX('MP Calculations'!$C$40:$C$130,MATCH(F1651,'MP Calculations'!$D$40:$D$130,0),0),-1))</f>
        <v>0</v>
      </c>
    </row>
    <row r="1652" spans="3:17" x14ac:dyDescent="0.2">
      <c r="C1652" s="159"/>
      <c r="D1652" s="165"/>
      <c r="E1652" s="161"/>
      <c r="F1652" s="172" t="str">
        <f t="shared" si="78"/>
        <v>-</v>
      </c>
      <c r="G1652" s="68"/>
      <c r="H1652" s="167"/>
      <c r="I1652" s="173"/>
      <c r="J1652" s="168" t="str">
        <f>IFERROR(MIN('MP Calculations'!$E$30/I1652,1),"-")</f>
        <v>-</v>
      </c>
      <c r="K1652" s="12"/>
      <c r="L1652" s="159"/>
      <c r="M1652" s="159"/>
      <c r="N1652" s="159"/>
      <c r="O1652" s="185" t="str">
        <f t="shared" si="79"/>
        <v>-</v>
      </c>
      <c r="P1652" s="215" t="str">
        <f t="shared" si="80"/>
        <v>-</v>
      </c>
      <c r="Q1652" s="215" cm="1">
        <f t="array" ref="Q1652">IF(P1652="-",0,P1652/(1+'General inputs'!$H$32)^IFERROR(INDEX('MP Calculations'!$C$40:$C$130,MATCH(F1652,'MP Calculations'!$D$40:$D$130,0),0),-1))</f>
        <v>0</v>
      </c>
    </row>
    <row r="1653" spans="3:17" x14ac:dyDescent="0.2">
      <c r="C1653" s="159"/>
      <c r="D1653" s="165"/>
      <c r="E1653" s="161"/>
      <c r="F1653" s="172" t="str">
        <f t="shared" si="78"/>
        <v>-</v>
      </c>
      <c r="G1653" s="68"/>
      <c r="H1653" s="167"/>
      <c r="I1653" s="173"/>
      <c r="J1653" s="168" t="str">
        <f>IFERROR(MIN('MP Calculations'!$E$30/I1653,1),"-")</f>
        <v>-</v>
      </c>
      <c r="K1653" s="12"/>
      <c r="L1653" s="159"/>
      <c r="M1653" s="159"/>
      <c r="N1653" s="159"/>
      <c r="O1653" s="185" t="str">
        <f t="shared" si="79"/>
        <v>-</v>
      </c>
      <c r="P1653" s="215" t="str">
        <f t="shared" si="80"/>
        <v>-</v>
      </c>
      <c r="Q1653" s="215" cm="1">
        <f t="array" ref="Q1653">IF(P1653="-",0,P1653/(1+'General inputs'!$H$32)^IFERROR(INDEX('MP Calculations'!$C$40:$C$130,MATCH(F1653,'MP Calculations'!$D$40:$D$130,0),0),-1))</f>
        <v>0</v>
      </c>
    </row>
    <row r="1654" spans="3:17" x14ac:dyDescent="0.2">
      <c r="C1654" s="159"/>
      <c r="D1654" s="165"/>
      <c r="E1654" s="161"/>
      <c r="F1654" s="172" t="str">
        <f t="shared" si="78"/>
        <v>-</v>
      </c>
      <c r="G1654" s="68"/>
      <c r="H1654" s="167"/>
      <c r="I1654" s="173"/>
      <c r="J1654" s="168" t="str">
        <f>IFERROR(MIN('MP Calculations'!$E$30/I1654,1),"-")</f>
        <v>-</v>
      </c>
      <c r="K1654" s="12"/>
      <c r="L1654" s="159"/>
      <c r="M1654" s="159"/>
      <c r="N1654" s="159"/>
      <c r="O1654" s="185" t="str">
        <f t="shared" si="79"/>
        <v>-</v>
      </c>
      <c r="P1654" s="215" t="str">
        <f t="shared" si="80"/>
        <v>-</v>
      </c>
      <c r="Q1654" s="215" cm="1">
        <f t="array" ref="Q1654">IF(P1654="-",0,P1654/(1+'General inputs'!$H$32)^IFERROR(INDEX('MP Calculations'!$C$40:$C$130,MATCH(F1654,'MP Calculations'!$D$40:$D$130,0),0),-1))</f>
        <v>0</v>
      </c>
    </row>
    <row r="1655" spans="3:17" x14ac:dyDescent="0.2">
      <c r="C1655" s="159"/>
      <c r="D1655" s="165"/>
      <c r="E1655" s="161"/>
      <c r="F1655" s="172" t="str">
        <f t="shared" si="78"/>
        <v>-</v>
      </c>
      <c r="G1655" s="68"/>
      <c r="H1655" s="167"/>
      <c r="I1655" s="173"/>
      <c r="J1655" s="168" t="str">
        <f>IFERROR(MIN('MP Calculations'!$E$30/I1655,1),"-")</f>
        <v>-</v>
      </c>
      <c r="K1655" s="12"/>
      <c r="L1655" s="159"/>
      <c r="M1655" s="159"/>
      <c r="N1655" s="159"/>
      <c r="O1655" s="185" t="str">
        <f t="shared" si="79"/>
        <v>-</v>
      </c>
      <c r="P1655" s="215" t="str">
        <f t="shared" si="80"/>
        <v>-</v>
      </c>
      <c r="Q1655" s="215" cm="1">
        <f t="array" ref="Q1655">IF(P1655="-",0,P1655/(1+'General inputs'!$H$32)^IFERROR(INDEX('MP Calculations'!$C$40:$C$130,MATCH(F1655,'MP Calculations'!$D$40:$D$130,0),0),-1))</f>
        <v>0</v>
      </c>
    </row>
    <row r="1656" spans="3:17" x14ac:dyDescent="0.2">
      <c r="C1656" s="159"/>
      <c r="D1656" s="165"/>
      <c r="E1656" s="161"/>
      <c r="F1656" s="172" t="str">
        <f t="shared" si="78"/>
        <v>-</v>
      </c>
      <c r="G1656" s="68"/>
      <c r="H1656" s="167"/>
      <c r="I1656" s="173"/>
      <c r="J1656" s="168" t="str">
        <f>IFERROR(MIN('MP Calculations'!$E$30/I1656,1),"-")</f>
        <v>-</v>
      </c>
      <c r="K1656" s="12"/>
      <c r="L1656" s="159"/>
      <c r="M1656" s="159"/>
      <c r="N1656" s="159"/>
      <c r="O1656" s="185" t="str">
        <f t="shared" si="79"/>
        <v>-</v>
      </c>
      <c r="P1656" s="215" t="str">
        <f t="shared" si="80"/>
        <v>-</v>
      </c>
      <c r="Q1656" s="215" cm="1">
        <f t="array" ref="Q1656">IF(P1656="-",0,P1656/(1+'General inputs'!$H$32)^IFERROR(INDEX('MP Calculations'!$C$40:$C$130,MATCH(F1656,'MP Calculations'!$D$40:$D$130,0),0),-1))</f>
        <v>0</v>
      </c>
    </row>
    <row r="1657" spans="3:17" x14ac:dyDescent="0.2">
      <c r="C1657" s="159"/>
      <c r="D1657" s="165"/>
      <c r="E1657" s="161"/>
      <c r="F1657" s="172" t="str">
        <f t="shared" si="78"/>
        <v>-</v>
      </c>
      <c r="G1657" s="68"/>
      <c r="H1657" s="167"/>
      <c r="I1657" s="173"/>
      <c r="J1657" s="168" t="str">
        <f>IFERROR(MIN('MP Calculations'!$E$30/I1657,1),"-")</f>
        <v>-</v>
      </c>
      <c r="K1657" s="12"/>
      <c r="L1657" s="159"/>
      <c r="M1657" s="159"/>
      <c r="N1657" s="159"/>
      <c r="O1657" s="185" t="str">
        <f t="shared" si="79"/>
        <v>-</v>
      </c>
      <c r="P1657" s="215" t="str">
        <f t="shared" si="80"/>
        <v>-</v>
      </c>
      <c r="Q1657" s="215" cm="1">
        <f t="array" ref="Q1657">IF(P1657="-",0,P1657/(1+'General inputs'!$H$32)^IFERROR(INDEX('MP Calculations'!$C$40:$C$130,MATCH(F1657,'MP Calculations'!$D$40:$D$130,0),0),-1))</f>
        <v>0</v>
      </c>
    </row>
    <row r="1658" spans="3:17" x14ac:dyDescent="0.2">
      <c r="C1658" s="159"/>
      <c r="D1658" s="165"/>
      <c r="E1658" s="161"/>
      <c r="F1658" s="172" t="str">
        <f t="shared" si="78"/>
        <v>-</v>
      </c>
      <c r="G1658" s="68"/>
      <c r="H1658" s="167"/>
      <c r="I1658" s="173"/>
      <c r="J1658" s="168" t="str">
        <f>IFERROR(MIN('MP Calculations'!$E$30/I1658,1),"-")</f>
        <v>-</v>
      </c>
      <c r="K1658" s="12"/>
      <c r="L1658" s="159"/>
      <c r="M1658" s="159"/>
      <c r="N1658" s="159"/>
      <c r="O1658" s="185" t="str">
        <f t="shared" si="79"/>
        <v>-</v>
      </c>
      <c r="P1658" s="215" t="str">
        <f t="shared" si="80"/>
        <v>-</v>
      </c>
      <c r="Q1658" s="215" cm="1">
        <f t="array" ref="Q1658">IF(P1658="-",0,P1658/(1+'General inputs'!$H$32)^IFERROR(INDEX('MP Calculations'!$C$40:$C$130,MATCH(F1658,'MP Calculations'!$D$40:$D$130,0),0),-1))</f>
        <v>0</v>
      </c>
    </row>
    <row r="1659" spans="3:17" x14ac:dyDescent="0.2">
      <c r="C1659" s="159"/>
      <c r="D1659" s="165"/>
      <c r="E1659" s="161"/>
      <c r="F1659" s="172" t="str">
        <f t="shared" si="78"/>
        <v>-</v>
      </c>
      <c r="G1659" s="68"/>
      <c r="H1659" s="167"/>
      <c r="I1659" s="173"/>
      <c r="J1659" s="168" t="str">
        <f>IFERROR(MIN('MP Calculations'!$E$30/I1659,1),"-")</f>
        <v>-</v>
      </c>
      <c r="K1659" s="12"/>
      <c r="L1659" s="159"/>
      <c r="M1659" s="159"/>
      <c r="N1659" s="159"/>
      <c r="O1659" s="185" t="str">
        <f t="shared" si="79"/>
        <v>-</v>
      </c>
      <c r="P1659" s="215" t="str">
        <f t="shared" si="80"/>
        <v>-</v>
      </c>
      <c r="Q1659" s="215" cm="1">
        <f t="array" ref="Q1659">IF(P1659="-",0,P1659/(1+'General inputs'!$H$32)^IFERROR(INDEX('MP Calculations'!$C$40:$C$130,MATCH(F1659,'MP Calculations'!$D$40:$D$130,0),0),-1))</f>
        <v>0</v>
      </c>
    </row>
    <row r="1660" spans="3:17" x14ac:dyDescent="0.2">
      <c r="C1660" s="159"/>
      <c r="D1660" s="165"/>
      <c r="E1660" s="161"/>
      <c r="F1660" s="172" t="str">
        <f t="shared" si="78"/>
        <v>-</v>
      </c>
      <c r="G1660" s="68"/>
      <c r="H1660" s="167"/>
      <c r="I1660" s="173"/>
      <c r="J1660" s="168" t="str">
        <f>IFERROR(MIN('MP Calculations'!$E$30/I1660,1),"-")</f>
        <v>-</v>
      </c>
      <c r="K1660" s="12"/>
      <c r="L1660" s="159"/>
      <c r="M1660" s="159"/>
      <c r="N1660" s="159"/>
      <c r="O1660" s="185" t="str">
        <f t="shared" si="79"/>
        <v>-</v>
      </c>
      <c r="P1660" s="215" t="str">
        <f t="shared" si="80"/>
        <v>-</v>
      </c>
      <c r="Q1660" s="215" cm="1">
        <f t="array" ref="Q1660">IF(P1660="-",0,P1660/(1+'General inputs'!$H$32)^IFERROR(INDEX('MP Calculations'!$C$40:$C$130,MATCH(F1660,'MP Calculations'!$D$40:$D$130,0),0),-1))</f>
        <v>0</v>
      </c>
    </row>
    <row r="1661" spans="3:17" x14ac:dyDescent="0.2">
      <c r="C1661" s="159"/>
      <c r="D1661" s="165"/>
      <c r="E1661" s="161"/>
      <c r="F1661" s="172" t="str">
        <f t="shared" si="78"/>
        <v>-</v>
      </c>
      <c r="G1661" s="68"/>
      <c r="H1661" s="167"/>
      <c r="I1661" s="173"/>
      <c r="J1661" s="168" t="str">
        <f>IFERROR(MIN('MP Calculations'!$E$30/I1661,1),"-")</f>
        <v>-</v>
      </c>
      <c r="K1661" s="12"/>
      <c r="L1661" s="159"/>
      <c r="M1661" s="159"/>
      <c r="N1661" s="159"/>
      <c r="O1661" s="185" t="str">
        <f t="shared" si="79"/>
        <v>-</v>
      </c>
      <c r="P1661" s="215" t="str">
        <f t="shared" si="80"/>
        <v>-</v>
      </c>
      <c r="Q1661" s="215" cm="1">
        <f t="array" ref="Q1661">IF(P1661="-",0,P1661/(1+'General inputs'!$H$32)^IFERROR(INDEX('MP Calculations'!$C$40:$C$130,MATCH(F1661,'MP Calculations'!$D$40:$D$130,0),0),-1))</f>
        <v>0</v>
      </c>
    </row>
    <row r="1662" spans="3:17" x14ac:dyDescent="0.2">
      <c r="C1662" s="159"/>
      <c r="D1662" s="165"/>
      <c r="E1662" s="161"/>
      <c r="F1662" s="172" t="str">
        <f t="shared" si="78"/>
        <v>-</v>
      </c>
      <c r="G1662" s="68"/>
      <c r="H1662" s="167"/>
      <c r="I1662" s="173"/>
      <c r="J1662" s="168" t="str">
        <f>IFERROR(MIN('MP Calculations'!$E$30/I1662,1),"-")</f>
        <v>-</v>
      </c>
      <c r="K1662" s="12"/>
      <c r="L1662" s="159"/>
      <c r="M1662" s="159"/>
      <c r="N1662" s="159"/>
      <c r="O1662" s="185" t="str">
        <f t="shared" si="79"/>
        <v>-</v>
      </c>
      <c r="P1662" s="215" t="str">
        <f t="shared" si="80"/>
        <v>-</v>
      </c>
      <c r="Q1662" s="215" cm="1">
        <f t="array" ref="Q1662">IF(P1662="-",0,P1662/(1+'General inputs'!$H$32)^IFERROR(INDEX('MP Calculations'!$C$40:$C$130,MATCH(F1662,'MP Calculations'!$D$40:$D$130,0),0),-1))</f>
        <v>0</v>
      </c>
    </row>
    <row r="1663" spans="3:17" x14ac:dyDescent="0.2">
      <c r="C1663" s="159"/>
      <c r="D1663" s="165"/>
      <c r="E1663" s="161"/>
      <c r="F1663" s="172" t="str">
        <f t="shared" si="78"/>
        <v>-</v>
      </c>
      <c r="G1663" s="68"/>
      <c r="H1663" s="167"/>
      <c r="I1663" s="173"/>
      <c r="J1663" s="168" t="str">
        <f>IFERROR(MIN('MP Calculations'!$E$30/I1663,1),"-")</f>
        <v>-</v>
      </c>
      <c r="K1663" s="12"/>
      <c r="L1663" s="159"/>
      <c r="M1663" s="159"/>
      <c r="N1663" s="159"/>
      <c r="O1663" s="185" t="str">
        <f t="shared" si="79"/>
        <v>-</v>
      </c>
      <c r="P1663" s="215" t="str">
        <f t="shared" si="80"/>
        <v>-</v>
      </c>
      <c r="Q1663" s="215" cm="1">
        <f t="array" ref="Q1663">IF(P1663="-",0,P1663/(1+'General inputs'!$H$32)^IFERROR(INDEX('MP Calculations'!$C$40:$C$130,MATCH(F1663,'MP Calculations'!$D$40:$D$130,0),0),-1))</f>
        <v>0</v>
      </c>
    </row>
    <row r="1664" spans="3:17" x14ac:dyDescent="0.2">
      <c r="C1664" s="159"/>
      <c r="D1664" s="165"/>
      <c r="E1664" s="161"/>
      <c r="F1664" s="172" t="str">
        <f t="shared" si="78"/>
        <v>-</v>
      </c>
      <c r="G1664" s="68"/>
      <c r="H1664" s="167"/>
      <c r="I1664" s="173"/>
      <c r="J1664" s="168" t="str">
        <f>IFERROR(MIN('MP Calculations'!$E$30/I1664,1),"-")</f>
        <v>-</v>
      </c>
      <c r="K1664" s="12"/>
      <c r="L1664" s="159"/>
      <c r="M1664" s="159"/>
      <c r="N1664" s="159"/>
      <c r="O1664" s="185" t="str">
        <f t="shared" si="79"/>
        <v>-</v>
      </c>
      <c r="P1664" s="215" t="str">
        <f t="shared" si="80"/>
        <v>-</v>
      </c>
      <c r="Q1664" s="215" cm="1">
        <f t="array" ref="Q1664">IF(P1664="-",0,P1664/(1+'General inputs'!$H$32)^IFERROR(INDEX('MP Calculations'!$C$40:$C$130,MATCH(F1664,'MP Calculations'!$D$40:$D$130,0),0),-1))</f>
        <v>0</v>
      </c>
    </row>
    <row r="1665" spans="3:17" x14ac:dyDescent="0.2">
      <c r="C1665" s="159"/>
      <c r="D1665" s="165"/>
      <c r="E1665" s="161"/>
      <c r="F1665" s="172" t="str">
        <f t="shared" si="78"/>
        <v>-</v>
      </c>
      <c r="G1665" s="68"/>
      <c r="H1665" s="167"/>
      <c r="I1665" s="173"/>
      <c r="J1665" s="168" t="str">
        <f>IFERROR(MIN('MP Calculations'!$E$30/I1665,1),"-")</f>
        <v>-</v>
      </c>
      <c r="K1665" s="12"/>
      <c r="L1665" s="159"/>
      <c r="M1665" s="159"/>
      <c r="N1665" s="159"/>
      <c r="O1665" s="185" t="str">
        <f t="shared" si="79"/>
        <v>-</v>
      </c>
      <c r="P1665" s="215" t="str">
        <f t="shared" si="80"/>
        <v>-</v>
      </c>
      <c r="Q1665" s="215" cm="1">
        <f t="array" ref="Q1665">IF(P1665="-",0,P1665/(1+'General inputs'!$H$32)^IFERROR(INDEX('MP Calculations'!$C$40:$C$130,MATCH(F1665,'MP Calculations'!$D$40:$D$130,0),0),-1))</f>
        <v>0</v>
      </c>
    </row>
    <row r="1666" spans="3:17" x14ac:dyDescent="0.2">
      <c r="C1666" s="159"/>
      <c r="D1666" s="165"/>
      <c r="E1666" s="161"/>
      <c r="F1666" s="172" t="str">
        <f t="shared" si="78"/>
        <v>-</v>
      </c>
      <c r="G1666" s="68"/>
      <c r="H1666" s="167"/>
      <c r="I1666" s="173"/>
      <c r="J1666" s="168" t="str">
        <f>IFERROR(MIN('MP Calculations'!$E$30/I1666,1),"-")</f>
        <v>-</v>
      </c>
      <c r="K1666" s="12"/>
      <c r="L1666" s="159"/>
      <c r="M1666" s="159"/>
      <c r="N1666" s="159"/>
      <c r="O1666" s="185" t="str">
        <f t="shared" si="79"/>
        <v>-</v>
      </c>
      <c r="P1666" s="215" t="str">
        <f t="shared" si="80"/>
        <v>-</v>
      </c>
      <c r="Q1666" s="215" cm="1">
        <f t="array" ref="Q1666">IF(P1666="-",0,P1666/(1+'General inputs'!$H$32)^IFERROR(INDEX('MP Calculations'!$C$40:$C$130,MATCH(F1666,'MP Calculations'!$D$40:$D$130,0),0),-1))</f>
        <v>0</v>
      </c>
    </row>
    <row r="1667" spans="3:17" x14ac:dyDescent="0.2">
      <c r="C1667" s="159"/>
      <c r="D1667" s="165"/>
      <c r="E1667" s="161"/>
      <c r="F1667" s="172" t="str">
        <f t="shared" si="78"/>
        <v>-</v>
      </c>
      <c r="G1667" s="68"/>
      <c r="H1667" s="167"/>
      <c r="I1667" s="173"/>
      <c r="J1667" s="168" t="str">
        <f>IFERROR(MIN('MP Calculations'!$E$30/I1667,1),"-")</f>
        <v>-</v>
      </c>
      <c r="K1667" s="12"/>
      <c r="L1667" s="159"/>
      <c r="M1667" s="159"/>
      <c r="N1667" s="159"/>
      <c r="O1667" s="185" t="str">
        <f t="shared" si="79"/>
        <v>-</v>
      </c>
      <c r="P1667" s="215" t="str">
        <f t="shared" si="80"/>
        <v>-</v>
      </c>
      <c r="Q1667" s="215" cm="1">
        <f t="array" ref="Q1667">IF(P1667="-",0,P1667/(1+'General inputs'!$H$32)^IFERROR(INDEX('MP Calculations'!$C$40:$C$130,MATCH(F1667,'MP Calculations'!$D$40:$D$130,0),0),-1))</f>
        <v>0</v>
      </c>
    </row>
    <row r="1668" spans="3:17" x14ac:dyDescent="0.2">
      <c r="C1668" s="159"/>
      <c r="D1668" s="165"/>
      <c r="E1668" s="161"/>
      <c r="F1668" s="172" t="str">
        <f t="shared" si="78"/>
        <v>-</v>
      </c>
      <c r="G1668" s="68"/>
      <c r="H1668" s="167"/>
      <c r="I1668" s="173"/>
      <c r="J1668" s="168" t="str">
        <f>IFERROR(MIN('MP Calculations'!$E$30/I1668,1),"-")</f>
        <v>-</v>
      </c>
      <c r="K1668" s="12"/>
      <c r="L1668" s="159"/>
      <c r="M1668" s="159"/>
      <c r="N1668" s="159"/>
      <c r="O1668" s="185" t="str">
        <f t="shared" si="79"/>
        <v>-</v>
      </c>
      <c r="P1668" s="215" t="str">
        <f t="shared" si="80"/>
        <v>-</v>
      </c>
      <c r="Q1668" s="215" cm="1">
        <f t="array" ref="Q1668">IF(P1668="-",0,P1668/(1+'General inputs'!$H$32)^IFERROR(INDEX('MP Calculations'!$C$40:$C$130,MATCH(F1668,'MP Calculations'!$D$40:$D$130,0),0),-1))</f>
        <v>0</v>
      </c>
    </row>
    <row r="1669" spans="3:17" x14ac:dyDescent="0.2">
      <c r="C1669" s="159"/>
      <c r="D1669" s="165"/>
      <c r="E1669" s="161"/>
      <c r="F1669" s="172" t="str">
        <f t="shared" si="78"/>
        <v>-</v>
      </c>
      <c r="G1669" s="68"/>
      <c r="H1669" s="167"/>
      <c r="I1669" s="173"/>
      <c r="J1669" s="168" t="str">
        <f>IFERROR(MIN('MP Calculations'!$E$30/I1669,1),"-")</f>
        <v>-</v>
      </c>
      <c r="K1669" s="12"/>
      <c r="L1669" s="159"/>
      <c r="M1669" s="159"/>
      <c r="N1669" s="159"/>
      <c r="O1669" s="185" t="str">
        <f t="shared" si="79"/>
        <v>-</v>
      </c>
      <c r="P1669" s="215" t="str">
        <f t="shared" si="80"/>
        <v>-</v>
      </c>
      <c r="Q1669" s="215" cm="1">
        <f t="array" ref="Q1669">IF(P1669="-",0,P1669/(1+'General inputs'!$H$32)^IFERROR(INDEX('MP Calculations'!$C$40:$C$130,MATCH(F1669,'MP Calculations'!$D$40:$D$130,0),0),-1))</f>
        <v>0</v>
      </c>
    </row>
    <row r="1670" spans="3:17" x14ac:dyDescent="0.2">
      <c r="C1670" s="159"/>
      <c r="D1670" s="165"/>
      <c r="E1670" s="161"/>
      <c r="F1670" s="172" t="str">
        <f t="shared" si="78"/>
        <v>-</v>
      </c>
      <c r="G1670" s="68"/>
      <c r="H1670" s="167"/>
      <c r="I1670" s="173"/>
      <c r="J1670" s="168" t="str">
        <f>IFERROR(MIN('MP Calculations'!$E$30/I1670,1),"-")</f>
        <v>-</v>
      </c>
      <c r="K1670" s="12"/>
      <c r="L1670" s="159"/>
      <c r="M1670" s="159"/>
      <c r="N1670" s="159"/>
      <c r="O1670" s="185" t="str">
        <f t="shared" si="79"/>
        <v>-</v>
      </c>
      <c r="P1670" s="215" t="str">
        <f t="shared" si="80"/>
        <v>-</v>
      </c>
      <c r="Q1670" s="215" cm="1">
        <f t="array" ref="Q1670">IF(P1670="-",0,P1670/(1+'General inputs'!$H$32)^IFERROR(INDEX('MP Calculations'!$C$40:$C$130,MATCH(F1670,'MP Calculations'!$D$40:$D$130,0),0),-1))</f>
        <v>0</v>
      </c>
    </row>
    <row r="1671" spans="3:17" x14ac:dyDescent="0.2">
      <c r="C1671" s="159"/>
      <c r="D1671" s="165"/>
      <c r="E1671" s="161"/>
      <c r="F1671" s="172" t="str">
        <f t="shared" si="78"/>
        <v>-</v>
      </c>
      <c r="G1671" s="68"/>
      <c r="H1671" s="167"/>
      <c r="I1671" s="173"/>
      <c r="J1671" s="168" t="str">
        <f>IFERROR(MIN('MP Calculations'!$E$30/I1671,1),"-")</f>
        <v>-</v>
      </c>
      <c r="K1671" s="12"/>
      <c r="L1671" s="159"/>
      <c r="M1671" s="159"/>
      <c r="N1671" s="159"/>
      <c r="O1671" s="185" t="str">
        <f t="shared" si="79"/>
        <v>-</v>
      </c>
      <c r="P1671" s="215" t="str">
        <f t="shared" si="80"/>
        <v>-</v>
      </c>
      <c r="Q1671" s="215" cm="1">
        <f t="array" ref="Q1671">IF(P1671="-",0,P1671/(1+'General inputs'!$H$32)^IFERROR(INDEX('MP Calculations'!$C$40:$C$130,MATCH(F1671,'MP Calculations'!$D$40:$D$130,0),0),-1))</f>
        <v>0</v>
      </c>
    </row>
    <row r="1672" spans="3:17" x14ac:dyDescent="0.2">
      <c r="C1672" s="159"/>
      <c r="D1672" s="165"/>
      <c r="E1672" s="161"/>
      <c r="F1672" s="172" t="str">
        <f t="shared" si="78"/>
        <v>-</v>
      </c>
      <c r="G1672" s="68"/>
      <c r="H1672" s="167"/>
      <c r="I1672" s="173"/>
      <c r="J1672" s="168" t="str">
        <f>IFERROR(MIN('MP Calculations'!$E$30/I1672,1),"-")</f>
        <v>-</v>
      </c>
      <c r="K1672" s="12"/>
      <c r="L1672" s="159"/>
      <c r="M1672" s="159"/>
      <c r="N1672" s="159"/>
      <c r="O1672" s="185" t="str">
        <f t="shared" si="79"/>
        <v>-</v>
      </c>
      <c r="P1672" s="215" t="str">
        <f t="shared" si="80"/>
        <v>-</v>
      </c>
      <c r="Q1672" s="215" cm="1">
        <f t="array" ref="Q1672">IF(P1672="-",0,P1672/(1+'General inputs'!$H$32)^IFERROR(INDEX('MP Calculations'!$C$40:$C$130,MATCH(F1672,'MP Calculations'!$D$40:$D$130,0),0),-1))</f>
        <v>0</v>
      </c>
    </row>
    <row r="1673" spans="3:17" x14ac:dyDescent="0.2">
      <c r="C1673" s="159"/>
      <c r="D1673" s="165"/>
      <c r="E1673" s="161"/>
      <c r="F1673" s="172" t="str">
        <f t="shared" si="78"/>
        <v>-</v>
      </c>
      <c r="G1673" s="68"/>
      <c r="H1673" s="167"/>
      <c r="I1673" s="173"/>
      <c r="J1673" s="168" t="str">
        <f>IFERROR(MIN('MP Calculations'!$E$30/I1673,1),"-")</f>
        <v>-</v>
      </c>
      <c r="K1673" s="12"/>
      <c r="L1673" s="159"/>
      <c r="M1673" s="159"/>
      <c r="N1673" s="159"/>
      <c r="O1673" s="185" t="str">
        <f t="shared" si="79"/>
        <v>-</v>
      </c>
      <c r="P1673" s="215" t="str">
        <f t="shared" si="80"/>
        <v>-</v>
      </c>
      <c r="Q1673" s="215" cm="1">
        <f t="array" ref="Q1673">IF(P1673="-",0,P1673/(1+'General inputs'!$H$32)^IFERROR(INDEX('MP Calculations'!$C$40:$C$130,MATCH(F1673,'MP Calculations'!$D$40:$D$130,0),0),-1))</f>
        <v>0</v>
      </c>
    </row>
    <row r="1674" spans="3:17" x14ac:dyDescent="0.2">
      <c r="C1674" s="159"/>
      <c r="D1674" s="165"/>
      <c r="E1674" s="161"/>
      <c r="F1674" s="172" t="str">
        <f t="shared" si="78"/>
        <v>-</v>
      </c>
      <c r="G1674" s="68"/>
      <c r="H1674" s="167"/>
      <c r="I1674" s="173"/>
      <c r="J1674" s="168" t="str">
        <f>IFERROR(MIN('MP Calculations'!$E$30/I1674,1),"-")</f>
        <v>-</v>
      </c>
      <c r="K1674" s="12"/>
      <c r="L1674" s="159"/>
      <c r="M1674" s="159"/>
      <c r="N1674" s="159"/>
      <c r="O1674" s="185" t="str">
        <f t="shared" si="79"/>
        <v>-</v>
      </c>
      <c r="P1674" s="215" t="str">
        <f t="shared" si="80"/>
        <v>-</v>
      </c>
      <c r="Q1674" s="215" cm="1">
        <f t="array" ref="Q1674">IF(P1674="-",0,P1674/(1+'General inputs'!$H$32)^IFERROR(INDEX('MP Calculations'!$C$40:$C$130,MATCH(F1674,'MP Calculations'!$D$40:$D$130,0),0),-1))</f>
        <v>0</v>
      </c>
    </row>
    <row r="1675" spans="3:17" x14ac:dyDescent="0.2">
      <c r="C1675" s="159"/>
      <c r="D1675" s="165"/>
      <c r="E1675" s="161"/>
      <c r="F1675" s="172" t="str">
        <f t="shared" si="78"/>
        <v>-</v>
      </c>
      <c r="G1675" s="68"/>
      <c r="H1675" s="167"/>
      <c r="I1675" s="173"/>
      <c r="J1675" s="168" t="str">
        <f>IFERROR(MIN('MP Calculations'!$E$30/I1675,1),"-")</f>
        <v>-</v>
      </c>
      <c r="K1675" s="12"/>
      <c r="L1675" s="159"/>
      <c r="M1675" s="159"/>
      <c r="N1675" s="159"/>
      <c r="O1675" s="185" t="str">
        <f t="shared" si="79"/>
        <v>-</v>
      </c>
      <c r="P1675" s="215" t="str">
        <f t="shared" si="80"/>
        <v>-</v>
      </c>
      <c r="Q1675" s="215" cm="1">
        <f t="array" ref="Q1675">IF(P1675="-",0,P1675/(1+'General inputs'!$H$32)^IFERROR(INDEX('MP Calculations'!$C$40:$C$130,MATCH(F1675,'MP Calculations'!$D$40:$D$130,0),0),-1))</f>
        <v>0</v>
      </c>
    </row>
    <row r="1676" spans="3:17" x14ac:dyDescent="0.2">
      <c r="C1676" s="159"/>
      <c r="D1676" s="165"/>
      <c r="E1676" s="161"/>
      <c r="F1676" s="172" t="str">
        <f t="shared" si="78"/>
        <v>-</v>
      </c>
      <c r="G1676" s="68"/>
      <c r="H1676" s="167"/>
      <c r="I1676" s="173"/>
      <c r="J1676" s="168" t="str">
        <f>IFERROR(MIN('MP Calculations'!$E$30/I1676,1),"-")</f>
        <v>-</v>
      </c>
      <c r="K1676" s="12"/>
      <c r="L1676" s="159"/>
      <c r="M1676" s="159"/>
      <c r="N1676" s="159"/>
      <c r="O1676" s="185" t="str">
        <f t="shared" si="79"/>
        <v>-</v>
      </c>
      <c r="P1676" s="215" t="str">
        <f t="shared" si="80"/>
        <v>-</v>
      </c>
      <c r="Q1676" s="215" cm="1">
        <f t="array" ref="Q1676">IF(P1676="-",0,P1676/(1+'General inputs'!$H$32)^IFERROR(INDEX('MP Calculations'!$C$40:$C$130,MATCH(F1676,'MP Calculations'!$D$40:$D$130,0),0),-1))</f>
        <v>0</v>
      </c>
    </row>
    <row r="1677" spans="3:17" x14ac:dyDescent="0.2">
      <c r="C1677" s="159"/>
      <c r="D1677" s="165"/>
      <c r="E1677" s="161"/>
      <c r="F1677" s="172" t="str">
        <f t="shared" si="78"/>
        <v>-</v>
      </c>
      <c r="G1677" s="68"/>
      <c r="H1677" s="167"/>
      <c r="I1677" s="173"/>
      <c r="J1677" s="168" t="str">
        <f>IFERROR(MIN('MP Calculations'!$E$30/I1677,1),"-")</f>
        <v>-</v>
      </c>
      <c r="K1677" s="12"/>
      <c r="L1677" s="159"/>
      <c r="M1677" s="159"/>
      <c r="N1677" s="159"/>
      <c r="O1677" s="185" t="str">
        <f t="shared" si="79"/>
        <v>-</v>
      </c>
      <c r="P1677" s="215" t="str">
        <f t="shared" si="80"/>
        <v>-</v>
      </c>
      <c r="Q1677" s="215" cm="1">
        <f t="array" ref="Q1677">IF(P1677="-",0,P1677/(1+'General inputs'!$H$32)^IFERROR(INDEX('MP Calculations'!$C$40:$C$130,MATCH(F1677,'MP Calculations'!$D$40:$D$130,0),0),-1))</f>
        <v>0</v>
      </c>
    </row>
    <row r="1678" spans="3:17" x14ac:dyDescent="0.2">
      <c r="C1678" s="159"/>
      <c r="D1678" s="165"/>
      <c r="E1678" s="161"/>
      <c r="F1678" s="172" t="str">
        <f t="shared" si="78"/>
        <v>-</v>
      </c>
      <c r="G1678" s="68"/>
      <c r="H1678" s="167"/>
      <c r="I1678" s="173"/>
      <c r="J1678" s="168" t="str">
        <f>IFERROR(MIN('MP Calculations'!$E$30/I1678,1),"-")</f>
        <v>-</v>
      </c>
      <c r="K1678" s="12"/>
      <c r="L1678" s="159"/>
      <c r="M1678" s="159"/>
      <c r="N1678" s="159"/>
      <c r="O1678" s="185" t="str">
        <f t="shared" si="79"/>
        <v>-</v>
      </c>
      <c r="P1678" s="215" t="str">
        <f t="shared" si="80"/>
        <v>-</v>
      </c>
      <c r="Q1678" s="215" cm="1">
        <f t="array" ref="Q1678">IF(P1678="-",0,P1678/(1+'General inputs'!$H$32)^IFERROR(INDEX('MP Calculations'!$C$40:$C$130,MATCH(F1678,'MP Calculations'!$D$40:$D$130,0),0),-1))</f>
        <v>0</v>
      </c>
    </row>
    <row r="1679" spans="3:17" x14ac:dyDescent="0.2">
      <c r="C1679" s="159"/>
      <c r="D1679" s="165"/>
      <c r="E1679" s="161"/>
      <c r="F1679" s="172" t="str">
        <f t="shared" si="78"/>
        <v>-</v>
      </c>
      <c r="G1679" s="68"/>
      <c r="H1679" s="167"/>
      <c r="I1679" s="173"/>
      <c r="J1679" s="168" t="str">
        <f>IFERROR(MIN('MP Calculations'!$E$30/I1679,1),"-")</f>
        <v>-</v>
      </c>
      <c r="K1679" s="12"/>
      <c r="L1679" s="159"/>
      <c r="M1679" s="159"/>
      <c r="N1679" s="159"/>
      <c r="O1679" s="185" t="str">
        <f t="shared" si="79"/>
        <v>-</v>
      </c>
      <c r="P1679" s="215" t="str">
        <f t="shared" si="80"/>
        <v>-</v>
      </c>
      <c r="Q1679" s="215" cm="1">
        <f t="array" ref="Q1679">IF(P1679="-",0,P1679/(1+'General inputs'!$H$32)^IFERROR(INDEX('MP Calculations'!$C$40:$C$130,MATCH(F1679,'MP Calculations'!$D$40:$D$130,0),0),-1))</f>
        <v>0</v>
      </c>
    </row>
    <row r="1680" spans="3:17" x14ac:dyDescent="0.2">
      <c r="C1680" s="159"/>
      <c r="D1680" s="165"/>
      <c r="E1680" s="161"/>
      <c r="F1680" s="172" t="str">
        <f t="shared" si="78"/>
        <v>-</v>
      </c>
      <c r="G1680" s="68"/>
      <c r="H1680" s="167"/>
      <c r="I1680" s="173"/>
      <c r="J1680" s="168" t="str">
        <f>IFERROR(MIN('MP Calculations'!$E$30/I1680,1),"-")</f>
        <v>-</v>
      </c>
      <c r="K1680" s="12"/>
      <c r="L1680" s="159"/>
      <c r="M1680" s="159"/>
      <c r="N1680" s="159"/>
      <c r="O1680" s="185" t="str">
        <f t="shared" si="79"/>
        <v>-</v>
      </c>
      <c r="P1680" s="215" t="str">
        <f t="shared" si="80"/>
        <v>-</v>
      </c>
      <c r="Q1680" s="215" cm="1">
        <f t="array" ref="Q1680">IF(P1680="-",0,P1680/(1+'General inputs'!$H$32)^IFERROR(INDEX('MP Calculations'!$C$40:$C$130,MATCH(F1680,'MP Calculations'!$D$40:$D$130,0),0),-1))</f>
        <v>0</v>
      </c>
    </row>
    <row r="1681" spans="3:17" x14ac:dyDescent="0.2">
      <c r="C1681" s="159"/>
      <c r="D1681" s="165"/>
      <c r="E1681" s="161"/>
      <c r="F1681" s="172" t="str">
        <f t="shared" si="78"/>
        <v>-</v>
      </c>
      <c r="G1681" s="68"/>
      <c r="H1681" s="167"/>
      <c r="I1681" s="173"/>
      <c r="J1681" s="168" t="str">
        <f>IFERROR(MIN('MP Calculations'!$E$30/I1681,1),"-")</f>
        <v>-</v>
      </c>
      <c r="K1681" s="12"/>
      <c r="L1681" s="159"/>
      <c r="M1681" s="159"/>
      <c r="N1681" s="159"/>
      <c r="O1681" s="185" t="str">
        <f t="shared" si="79"/>
        <v>-</v>
      </c>
      <c r="P1681" s="215" t="str">
        <f t="shared" si="80"/>
        <v>-</v>
      </c>
      <c r="Q1681" s="215" cm="1">
        <f t="array" ref="Q1681">IF(P1681="-",0,P1681/(1+'General inputs'!$H$32)^IFERROR(INDEX('MP Calculations'!$C$40:$C$130,MATCH(F1681,'MP Calculations'!$D$40:$D$130,0),0),-1))</f>
        <v>0</v>
      </c>
    </row>
    <row r="1682" spans="3:17" x14ac:dyDescent="0.2">
      <c r="C1682" s="159"/>
      <c r="D1682" s="165"/>
      <c r="E1682" s="161"/>
      <c r="F1682" s="172" t="str">
        <f t="shared" si="78"/>
        <v>-</v>
      </c>
      <c r="G1682" s="68"/>
      <c r="H1682" s="167"/>
      <c r="I1682" s="173"/>
      <c r="J1682" s="168" t="str">
        <f>IFERROR(MIN('MP Calculations'!$E$30/I1682,1),"-")</f>
        <v>-</v>
      </c>
      <c r="K1682" s="12"/>
      <c r="L1682" s="159"/>
      <c r="M1682" s="159"/>
      <c r="N1682" s="159"/>
      <c r="O1682" s="185" t="str">
        <f t="shared" si="79"/>
        <v>-</v>
      </c>
      <c r="P1682" s="215" t="str">
        <f t="shared" si="80"/>
        <v>-</v>
      </c>
      <c r="Q1682" s="215" cm="1">
        <f t="array" ref="Q1682">IF(P1682="-",0,P1682/(1+'General inputs'!$H$32)^IFERROR(INDEX('MP Calculations'!$C$40:$C$130,MATCH(F1682,'MP Calculations'!$D$40:$D$130,0),0),-1))</f>
        <v>0</v>
      </c>
    </row>
    <row r="1683" spans="3:17" x14ac:dyDescent="0.2">
      <c r="C1683" s="159"/>
      <c r="D1683" s="165"/>
      <c r="E1683" s="161"/>
      <c r="F1683" s="172" t="str">
        <f t="shared" si="78"/>
        <v>-</v>
      </c>
      <c r="G1683" s="68"/>
      <c r="H1683" s="167"/>
      <c r="I1683" s="173"/>
      <c r="J1683" s="168" t="str">
        <f>IFERROR(MIN('MP Calculations'!$E$30/I1683,1),"-")</f>
        <v>-</v>
      </c>
      <c r="K1683" s="12"/>
      <c r="L1683" s="159"/>
      <c r="M1683" s="159"/>
      <c r="N1683" s="159"/>
      <c r="O1683" s="185" t="str">
        <f t="shared" si="79"/>
        <v>-</v>
      </c>
      <c r="P1683" s="215" t="str">
        <f t="shared" si="80"/>
        <v>-</v>
      </c>
      <c r="Q1683" s="215" cm="1">
        <f t="array" ref="Q1683">IF(P1683="-",0,P1683/(1+'General inputs'!$H$32)^IFERROR(INDEX('MP Calculations'!$C$40:$C$130,MATCH(F1683,'MP Calculations'!$D$40:$D$130,0),0),-1))</f>
        <v>0</v>
      </c>
    </row>
    <row r="1684" spans="3:17" x14ac:dyDescent="0.2">
      <c r="C1684" s="159"/>
      <c r="D1684" s="165"/>
      <c r="E1684" s="161"/>
      <c r="F1684" s="172" t="str">
        <f t="shared" si="78"/>
        <v>-</v>
      </c>
      <c r="G1684" s="68"/>
      <c r="H1684" s="167"/>
      <c r="I1684" s="173"/>
      <c r="J1684" s="168" t="str">
        <f>IFERROR(MIN('MP Calculations'!$E$30/I1684,1),"-")</f>
        <v>-</v>
      </c>
      <c r="K1684" s="12"/>
      <c r="L1684" s="159"/>
      <c r="M1684" s="159"/>
      <c r="N1684" s="159"/>
      <c r="O1684" s="185" t="str">
        <f t="shared" si="79"/>
        <v>-</v>
      </c>
      <c r="P1684" s="215" t="str">
        <f t="shared" si="80"/>
        <v>-</v>
      </c>
      <c r="Q1684" s="215" cm="1">
        <f t="array" ref="Q1684">IF(P1684="-",0,P1684/(1+'General inputs'!$H$32)^IFERROR(INDEX('MP Calculations'!$C$40:$C$130,MATCH(F1684,'MP Calculations'!$D$40:$D$130,0),0),-1))</f>
        <v>0</v>
      </c>
    </row>
    <row r="1685" spans="3:17" x14ac:dyDescent="0.2">
      <c r="C1685" s="159"/>
      <c r="D1685" s="165"/>
      <c r="E1685" s="161"/>
      <c r="F1685" s="172" t="str">
        <f t="shared" si="78"/>
        <v>-</v>
      </c>
      <c r="G1685" s="68"/>
      <c r="H1685" s="167"/>
      <c r="I1685" s="173"/>
      <c r="J1685" s="168" t="str">
        <f>IFERROR(MIN('MP Calculations'!$E$30/I1685,1),"-")</f>
        <v>-</v>
      </c>
      <c r="K1685" s="12"/>
      <c r="L1685" s="159"/>
      <c r="M1685" s="159"/>
      <c r="N1685" s="159"/>
      <c r="O1685" s="185" t="str">
        <f t="shared" si="79"/>
        <v>-</v>
      </c>
      <c r="P1685" s="215" t="str">
        <f t="shared" si="80"/>
        <v>-</v>
      </c>
      <c r="Q1685" s="215" cm="1">
        <f t="array" ref="Q1685">IF(P1685="-",0,P1685/(1+'General inputs'!$H$32)^IFERROR(INDEX('MP Calculations'!$C$40:$C$130,MATCH(F1685,'MP Calculations'!$D$40:$D$130,0),0),-1))</f>
        <v>0</v>
      </c>
    </row>
    <row r="1686" spans="3:17" x14ac:dyDescent="0.2">
      <c r="C1686" s="159"/>
      <c r="D1686" s="165"/>
      <c r="E1686" s="161"/>
      <c r="F1686" s="172" t="str">
        <f t="shared" ref="F1686:F1749" si="81">IF(E1686="","-",IF(OR(E1686&lt;$E$15,E1686&gt;$E$16),"ERROR - date outside of range",IF(MONTH(E1686)&gt;=7,YEAR(E1686)&amp;"-"&amp;IF(YEAR(E1686)=1999,"00",IF(AND(YEAR(E1686)&gt;=2000,YEAR(E1686)&lt;2009),"0","")&amp;RIGHT(YEAR(E1686),2)+1),RIGHT(YEAR(E1686),4)-1&amp;"-"&amp;RIGHT(YEAR(E1686),2))))</f>
        <v>-</v>
      </c>
      <c r="G1686" s="68"/>
      <c r="H1686" s="167"/>
      <c r="I1686" s="173"/>
      <c r="J1686" s="168" t="str">
        <f>IFERROR(MIN('MP Calculations'!$E$30/I1686,1),"-")</f>
        <v>-</v>
      </c>
      <c r="K1686" s="12"/>
      <c r="L1686" s="159"/>
      <c r="M1686" s="159"/>
      <c r="N1686" s="159"/>
      <c r="O1686" s="185" t="str">
        <f t="shared" ref="O1686:O1749" si="82">IF(N1686="","-",L1686*N1686)</f>
        <v>-</v>
      </c>
      <c r="P1686" s="215" t="str">
        <f t="shared" ref="P1686:P1749" si="83">IF(O1686="-","-",IF(OR(E1686&lt;$E$15,E1686&gt;$E$16),0,O1686*J1686))</f>
        <v>-</v>
      </c>
      <c r="Q1686" s="215" cm="1">
        <f t="array" ref="Q1686">IF(P1686="-",0,P1686/(1+'General inputs'!$H$32)^IFERROR(INDEX('MP Calculations'!$C$40:$C$130,MATCH(F1686,'MP Calculations'!$D$40:$D$130,0),0),-1))</f>
        <v>0</v>
      </c>
    </row>
    <row r="1687" spans="3:17" x14ac:dyDescent="0.2">
      <c r="C1687" s="159"/>
      <c r="D1687" s="165"/>
      <c r="E1687" s="161"/>
      <c r="F1687" s="172" t="str">
        <f t="shared" si="81"/>
        <v>-</v>
      </c>
      <c r="G1687" s="68"/>
      <c r="H1687" s="167"/>
      <c r="I1687" s="173"/>
      <c r="J1687" s="168" t="str">
        <f>IFERROR(MIN('MP Calculations'!$E$30/I1687,1),"-")</f>
        <v>-</v>
      </c>
      <c r="K1687" s="12"/>
      <c r="L1687" s="159"/>
      <c r="M1687" s="159"/>
      <c r="N1687" s="159"/>
      <c r="O1687" s="185" t="str">
        <f t="shared" si="82"/>
        <v>-</v>
      </c>
      <c r="P1687" s="215" t="str">
        <f t="shared" si="83"/>
        <v>-</v>
      </c>
      <c r="Q1687" s="215" cm="1">
        <f t="array" ref="Q1687">IF(P1687="-",0,P1687/(1+'General inputs'!$H$32)^IFERROR(INDEX('MP Calculations'!$C$40:$C$130,MATCH(F1687,'MP Calculations'!$D$40:$D$130,0),0),-1))</f>
        <v>0</v>
      </c>
    </row>
    <row r="1688" spans="3:17" x14ac:dyDescent="0.2">
      <c r="C1688" s="159"/>
      <c r="D1688" s="165"/>
      <c r="E1688" s="161"/>
      <c r="F1688" s="172" t="str">
        <f t="shared" si="81"/>
        <v>-</v>
      </c>
      <c r="G1688" s="68"/>
      <c r="H1688" s="167"/>
      <c r="I1688" s="173"/>
      <c r="J1688" s="168" t="str">
        <f>IFERROR(MIN('MP Calculations'!$E$30/I1688,1),"-")</f>
        <v>-</v>
      </c>
      <c r="K1688" s="12"/>
      <c r="L1688" s="159"/>
      <c r="M1688" s="159"/>
      <c r="N1688" s="159"/>
      <c r="O1688" s="185" t="str">
        <f t="shared" si="82"/>
        <v>-</v>
      </c>
      <c r="P1688" s="215" t="str">
        <f t="shared" si="83"/>
        <v>-</v>
      </c>
      <c r="Q1688" s="215" cm="1">
        <f t="array" ref="Q1688">IF(P1688="-",0,P1688/(1+'General inputs'!$H$32)^IFERROR(INDEX('MP Calculations'!$C$40:$C$130,MATCH(F1688,'MP Calculations'!$D$40:$D$130,0),0),-1))</f>
        <v>0</v>
      </c>
    </row>
    <row r="1689" spans="3:17" x14ac:dyDescent="0.2">
      <c r="C1689" s="159"/>
      <c r="D1689" s="165"/>
      <c r="E1689" s="161"/>
      <c r="F1689" s="172" t="str">
        <f t="shared" si="81"/>
        <v>-</v>
      </c>
      <c r="G1689" s="68"/>
      <c r="H1689" s="167"/>
      <c r="I1689" s="173"/>
      <c r="J1689" s="168" t="str">
        <f>IFERROR(MIN('MP Calculations'!$E$30/I1689,1),"-")</f>
        <v>-</v>
      </c>
      <c r="K1689" s="12"/>
      <c r="L1689" s="159"/>
      <c r="M1689" s="159"/>
      <c r="N1689" s="159"/>
      <c r="O1689" s="185" t="str">
        <f t="shared" si="82"/>
        <v>-</v>
      </c>
      <c r="P1689" s="215" t="str">
        <f t="shared" si="83"/>
        <v>-</v>
      </c>
      <c r="Q1689" s="215" cm="1">
        <f t="array" ref="Q1689">IF(P1689="-",0,P1689/(1+'General inputs'!$H$32)^IFERROR(INDEX('MP Calculations'!$C$40:$C$130,MATCH(F1689,'MP Calculations'!$D$40:$D$130,0),0),-1))</f>
        <v>0</v>
      </c>
    </row>
    <row r="1690" spans="3:17" x14ac:dyDescent="0.2">
      <c r="C1690" s="159"/>
      <c r="D1690" s="165"/>
      <c r="E1690" s="161"/>
      <c r="F1690" s="172" t="str">
        <f t="shared" si="81"/>
        <v>-</v>
      </c>
      <c r="G1690" s="68"/>
      <c r="H1690" s="167"/>
      <c r="I1690" s="173"/>
      <c r="J1690" s="168" t="str">
        <f>IFERROR(MIN('MP Calculations'!$E$30/I1690,1),"-")</f>
        <v>-</v>
      </c>
      <c r="K1690" s="12"/>
      <c r="L1690" s="159"/>
      <c r="M1690" s="159"/>
      <c r="N1690" s="159"/>
      <c r="O1690" s="185" t="str">
        <f t="shared" si="82"/>
        <v>-</v>
      </c>
      <c r="P1690" s="215" t="str">
        <f t="shared" si="83"/>
        <v>-</v>
      </c>
      <c r="Q1690" s="215" cm="1">
        <f t="array" ref="Q1690">IF(P1690="-",0,P1690/(1+'General inputs'!$H$32)^IFERROR(INDEX('MP Calculations'!$C$40:$C$130,MATCH(F1690,'MP Calculations'!$D$40:$D$130,0),0),-1))</f>
        <v>0</v>
      </c>
    </row>
    <row r="1691" spans="3:17" x14ac:dyDescent="0.2">
      <c r="C1691" s="159"/>
      <c r="D1691" s="165"/>
      <c r="E1691" s="161"/>
      <c r="F1691" s="172" t="str">
        <f t="shared" si="81"/>
        <v>-</v>
      </c>
      <c r="G1691" s="68"/>
      <c r="H1691" s="167"/>
      <c r="I1691" s="173"/>
      <c r="J1691" s="168" t="str">
        <f>IFERROR(MIN('MP Calculations'!$E$30/I1691,1),"-")</f>
        <v>-</v>
      </c>
      <c r="K1691" s="12"/>
      <c r="L1691" s="159"/>
      <c r="M1691" s="159"/>
      <c r="N1691" s="159"/>
      <c r="O1691" s="185" t="str">
        <f t="shared" si="82"/>
        <v>-</v>
      </c>
      <c r="P1691" s="215" t="str">
        <f t="shared" si="83"/>
        <v>-</v>
      </c>
      <c r="Q1691" s="215" cm="1">
        <f t="array" ref="Q1691">IF(P1691="-",0,P1691/(1+'General inputs'!$H$32)^IFERROR(INDEX('MP Calculations'!$C$40:$C$130,MATCH(F1691,'MP Calculations'!$D$40:$D$130,0),0),-1))</f>
        <v>0</v>
      </c>
    </row>
    <row r="1692" spans="3:17" x14ac:dyDescent="0.2">
      <c r="C1692" s="159"/>
      <c r="D1692" s="165"/>
      <c r="E1692" s="161"/>
      <c r="F1692" s="172" t="str">
        <f t="shared" si="81"/>
        <v>-</v>
      </c>
      <c r="G1692" s="68"/>
      <c r="H1692" s="167"/>
      <c r="I1692" s="173"/>
      <c r="J1692" s="168" t="str">
        <f>IFERROR(MIN('MP Calculations'!$E$30/I1692,1),"-")</f>
        <v>-</v>
      </c>
      <c r="K1692" s="12"/>
      <c r="L1692" s="159"/>
      <c r="M1692" s="159"/>
      <c r="N1692" s="159"/>
      <c r="O1692" s="185" t="str">
        <f t="shared" si="82"/>
        <v>-</v>
      </c>
      <c r="P1692" s="215" t="str">
        <f t="shared" si="83"/>
        <v>-</v>
      </c>
      <c r="Q1692" s="215" cm="1">
        <f t="array" ref="Q1692">IF(P1692="-",0,P1692/(1+'General inputs'!$H$32)^IFERROR(INDEX('MP Calculations'!$C$40:$C$130,MATCH(F1692,'MP Calculations'!$D$40:$D$130,0),0),-1))</f>
        <v>0</v>
      </c>
    </row>
    <row r="1693" spans="3:17" x14ac:dyDescent="0.2">
      <c r="C1693" s="159"/>
      <c r="D1693" s="165"/>
      <c r="E1693" s="161"/>
      <c r="F1693" s="172" t="str">
        <f t="shared" si="81"/>
        <v>-</v>
      </c>
      <c r="G1693" s="68"/>
      <c r="H1693" s="167"/>
      <c r="I1693" s="173"/>
      <c r="J1693" s="168" t="str">
        <f>IFERROR(MIN('MP Calculations'!$E$30/I1693,1),"-")</f>
        <v>-</v>
      </c>
      <c r="K1693" s="12"/>
      <c r="L1693" s="159"/>
      <c r="M1693" s="159"/>
      <c r="N1693" s="159"/>
      <c r="O1693" s="185" t="str">
        <f t="shared" si="82"/>
        <v>-</v>
      </c>
      <c r="P1693" s="215" t="str">
        <f t="shared" si="83"/>
        <v>-</v>
      </c>
      <c r="Q1693" s="215" cm="1">
        <f t="array" ref="Q1693">IF(P1693="-",0,P1693/(1+'General inputs'!$H$32)^IFERROR(INDEX('MP Calculations'!$C$40:$C$130,MATCH(F1693,'MP Calculations'!$D$40:$D$130,0),0),-1))</f>
        <v>0</v>
      </c>
    </row>
    <row r="1694" spans="3:17" x14ac:dyDescent="0.2">
      <c r="C1694" s="159"/>
      <c r="D1694" s="165"/>
      <c r="E1694" s="161"/>
      <c r="F1694" s="172" t="str">
        <f t="shared" si="81"/>
        <v>-</v>
      </c>
      <c r="G1694" s="68"/>
      <c r="H1694" s="167"/>
      <c r="I1694" s="173"/>
      <c r="J1694" s="168" t="str">
        <f>IFERROR(MIN('MP Calculations'!$E$30/I1694,1),"-")</f>
        <v>-</v>
      </c>
      <c r="K1694" s="12"/>
      <c r="L1694" s="159"/>
      <c r="M1694" s="159"/>
      <c r="N1694" s="159"/>
      <c r="O1694" s="185" t="str">
        <f t="shared" si="82"/>
        <v>-</v>
      </c>
      <c r="P1694" s="215" t="str">
        <f t="shared" si="83"/>
        <v>-</v>
      </c>
      <c r="Q1694" s="215" cm="1">
        <f t="array" ref="Q1694">IF(P1694="-",0,P1694/(1+'General inputs'!$H$32)^IFERROR(INDEX('MP Calculations'!$C$40:$C$130,MATCH(F1694,'MP Calculations'!$D$40:$D$130,0),0),-1))</f>
        <v>0</v>
      </c>
    </row>
    <row r="1695" spans="3:17" x14ac:dyDescent="0.2">
      <c r="C1695" s="159"/>
      <c r="D1695" s="165"/>
      <c r="E1695" s="161"/>
      <c r="F1695" s="172" t="str">
        <f t="shared" si="81"/>
        <v>-</v>
      </c>
      <c r="G1695" s="68"/>
      <c r="H1695" s="167"/>
      <c r="I1695" s="173"/>
      <c r="J1695" s="168" t="str">
        <f>IFERROR(MIN('MP Calculations'!$E$30/I1695,1),"-")</f>
        <v>-</v>
      </c>
      <c r="K1695" s="12"/>
      <c r="L1695" s="159"/>
      <c r="M1695" s="159"/>
      <c r="N1695" s="159"/>
      <c r="O1695" s="185" t="str">
        <f t="shared" si="82"/>
        <v>-</v>
      </c>
      <c r="P1695" s="215" t="str">
        <f t="shared" si="83"/>
        <v>-</v>
      </c>
      <c r="Q1695" s="215" cm="1">
        <f t="array" ref="Q1695">IF(P1695="-",0,P1695/(1+'General inputs'!$H$32)^IFERROR(INDEX('MP Calculations'!$C$40:$C$130,MATCH(F1695,'MP Calculations'!$D$40:$D$130,0),0),-1))</f>
        <v>0</v>
      </c>
    </row>
    <row r="1696" spans="3:17" x14ac:dyDescent="0.2">
      <c r="C1696" s="159"/>
      <c r="D1696" s="165"/>
      <c r="E1696" s="161"/>
      <c r="F1696" s="172" t="str">
        <f t="shared" si="81"/>
        <v>-</v>
      </c>
      <c r="G1696" s="68"/>
      <c r="H1696" s="167"/>
      <c r="I1696" s="173"/>
      <c r="J1696" s="168" t="str">
        <f>IFERROR(MIN('MP Calculations'!$E$30/I1696,1),"-")</f>
        <v>-</v>
      </c>
      <c r="K1696" s="12"/>
      <c r="L1696" s="159"/>
      <c r="M1696" s="159"/>
      <c r="N1696" s="159"/>
      <c r="O1696" s="185" t="str">
        <f t="shared" si="82"/>
        <v>-</v>
      </c>
      <c r="P1696" s="215" t="str">
        <f t="shared" si="83"/>
        <v>-</v>
      </c>
      <c r="Q1696" s="215" cm="1">
        <f t="array" ref="Q1696">IF(P1696="-",0,P1696/(1+'General inputs'!$H$32)^IFERROR(INDEX('MP Calculations'!$C$40:$C$130,MATCH(F1696,'MP Calculations'!$D$40:$D$130,0),0),-1))</f>
        <v>0</v>
      </c>
    </row>
    <row r="1697" spans="3:17" x14ac:dyDescent="0.2">
      <c r="C1697" s="159"/>
      <c r="D1697" s="165"/>
      <c r="E1697" s="161"/>
      <c r="F1697" s="172" t="str">
        <f t="shared" si="81"/>
        <v>-</v>
      </c>
      <c r="G1697" s="68"/>
      <c r="H1697" s="167"/>
      <c r="I1697" s="173"/>
      <c r="J1697" s="168" t="str">
        <f>IFERROR(MIN('MP Calculations'!$E$30/I1697,1),"-")</f>
        <v>-</v>
      </c>
      <c r="K1697" s="12"/>
      <c r="L1697" s="159"/>
      <c r="M1697" s="159"/>
      <c r="N1697" s="159"/>
      <c r="O1697" s="185" t="str">
        <f t="shared" si="82"/>
        <v>-</v>
      </c>
      <c r="P1697" s="215" t="str">
        <f t="shared" si="83"/>
        <v>-</v>
      </c>
      <c r="Q1697" s="215" cm="1">
        <f t="array" ref="Q1697">IF(P1697="-",0,P1697/(1+'General inputs'!$H$32)^IFERROR(INDEX('MP Calculations'!$C$40:$C$130,MATCH(F1697,'MP Calculations'!$D$40:$D$130,0),0),-1))</f>
        <v>0</v>
      </c>
    </row>
    <row r="1698" spans="3:17" x14ac:dyDescent="0.2">
      <c r="C1698" s="159"/>
      <c r="D1698" s="165"/>
      <c r="E1698" s="161"/>
      <c r="F1698" s="172" t="str">
        <f t="shared" si="81"/>
        <v>-</v>
      </c>
      <c r="G1698" s="68"/>
      <c r="H1698" s="167"/>
      <c r="I1698" s="173"/>
      <c r="J1698" s="168" t="str">
        <f>IFERROR(MIN('MP Calculations'!$E$30/I1698,1),"-")</f>
        <v>-</v>
      </c>
      <c r="K1698" s="12"/>
      <c r="L1698" s="159"/>
      <c r="M1698" s="159"/>
      <c r="N1698" s="159"/>
      <c r="O1698" s="185" t="str">
        <f t="shared" si="82"/>
        <v>-</v>
      </c>
      <c r="P1698" s="215" t="str">
        <f t="shared" si="83"/>
        <v>-</v>
      </c>
      <c r="Q1698" s="215" cm="1">
        <f t="array" ref="Q1698">IF(P1698="-",0,P1698/(1+'General inputs'!$H$32)^IFERROR(INDEX('MP Calculations'!$C$40:$C$130,MATCH(F1698,'MP Calculations'!$D$40:$D$130,0),0),-1))</f>
        <v>0</v>
      </c>
    </row>
    <row r="1699" spans="3:17" x14ac:dyDescent="0.2">
      <c r="C1699" s="159"/>
      <c r="D1699" s="165"/>
      <c r="E1699" s="161"/>
      <c r="F1699" s="172" t="str">
        <f t="shared" si="81"/>
        <v>-</v>
      </c>
      <c r="G1699" s="68"/>
      <c r="H1699" s="167"/>
      <c r="I1699" s="173"/>
      <c r="J1699" s="168" t="str">
        <f>IFERROR(MIN('MP Calculations'!$E$30/I1699,1),"-")</f>
        <v>-</v>
      </c>
      <c r="K1699" s="12"/>
      <c r="L1699" s="159"/>
      <c r="M1699" s="159"/>
      <c r="N1699" s="159"/>
      <c r="O1699" s="185" t="str">
        <f t="shared" si="82"/>
        <v>-</v>
      </c>
      <c r="P1699" s="215" t="str">
        <f t="shared" si="83"/>
        <v>-</v>
      </c>
      <c r="Q1699" s="215" cm="1">
        <f t="array" ref="Q1699">IF(P1699="-",0,P1699/(1+'General inputs'!$H$32)^IFERROR(INDEX('MP Calculations'!$C$40:$C$130,MATCH(F1699,'MP Calculations'!$D$40:$D$130,0),0),-1))</f>
        <v>0</v>
      </c>
    </row>
    <row r="1700" spans="3:17" x14ac:dyDescent="0.2">
      <c r="C1700" s="159"/>
      <c r="D1700" s="165"/>
      <c r="E1700" s="161"/>
      <c r="F1700" s="172" t="str">
        <f t="shared" si="81"/>
        <v>-</v>
      </c>
      <c r="G1700" s="68"/>
      <c r="H1700" s="167"/>
      <c r="I1700" s="173"/>
      <c r="J1700" s="168" t="str">
        <f>IFERROR(MIN('MP Calculations'!$E$30/I1700,1),"-")</f>
        <v>-</v>
      </c>
      <c r="K1700" s="12"/>
      <c r="L1700" s="159"/>
      <c r="M1700" s="159"/>
      <c r="N1700" s="159"/>
      <c r="O1700" s="185" t="str">
        <f t="shared" si="82"/>
        <v>-</v>
      </c>
      <c r="P1700" s="215" t="str">
        <f t="shared" si="83"/>
        <v>-</v>
      </c>
      <c r="Q1700" s="215" cm="1">
        <f t="array" ref="Q1700">IF(P1700="-",0,P1700/(1+'General inputs'!$H$32)^IFERROR(INDEX('MP Calculations'!$C$40:$C$130,MATCH(F1700,'MP Calculations'!$D$40:$D$130,0),0),-1))</f>
        <v>0</v>
      </c>
    </row>
    <row r="1701" spans="3:17" x14ac:dyDescent="0.2">
      <c r="C1701" s="159"/>
      <c r="D1701" s="165"/>
      <c r="E1701" s="161"/>
      <c r="F1701" s="172" t="str">
        <f t="shared" si="81"/>
        <v>-</v>
      </c>
      <c r="G1701" s="68"/>
      <c r="H1701" s="167"/>
      <c r="I1701" s="173"/>
      <c r="J1701" s="168" t="str">
        <f>IFERROR(MIN('MP Calculations'!$E$30/I1701,1),"-")</f>
        <v>-</v>
      </c>
      <c r="K1701" s="12"/>
      <c r="L1701" s="159"/>
      <c r="M1701" s="159"/>
      <c r="N1701" s="159"/>
      <c r="O1701" s="185" t="str">
        <f t="shared" si="82"/>
        <v>-</v>
      </c>
      <c r="P1701" s="215" t="str">
        <f t="shared" si="83"/>
        <v>-</v>
      </c>
      <c r="Q1701" s="215" cm="1">
        <f t="array" ref="Q1701">IF(P1701="-",0,P1701/(1+'General inputs'!$H$32)^IFERROR(INDEX('MP Calculations'!$C$40:$C$130,MATCH(F1701,'MP Calculations'!$D$40:$D$130,0),0),-1))</f>
        <v>0</v>
      </c>
    </row>
    <row r="1702" spans="3:17" x14ac:dyDescent="0.2">
      <c r="C1702" s="159"/>
      <c r="D1702" s="165"/>
      <c r="E1702" s="161"/>
      <c r="F1702" s="172" t="str">
        <f t="shared" si="81"/>
        <v>-</v>
      </c>
      <c r="G1702" s="68"/>
      <c r="H1702" s="167"/>
      <c r="I1702" s="173"/>
      <c r="J1702" s="168" t="str">
        <f>IFERROR(MIN('MP Calculations'!$E$30/I1702,1),"-")</f>
        <v>-</v>
      </c>
      <c r="K1702" s="12"/>
      <c r="L1702" s="159"/>
      <c r="M1702" s="159"/>
      <c r="N1702" s="159"/>
      <c r="O1702" s="185" t="str">
        <f t="shared" si="82"/>
        <v>-</v>
      </c>
      <c r="P1702" s="215" t="str">
        <f t="shared" si="83"/>
        <v>-</v>
      </c>
      <c r="Q1702" s="215" cm="1">
        <f t="array" ref="Q1702">IF(P1702="-",0,P1702/(1+'General inputs'!$H$32)^IFERROR(INDEX('MP Calculations'!$C$40:$C$130,MATCH(F1702,'MP Calculations'!$D$40:$D$130,0),0),-1))</f>
        <v>0</v>
      </c>
    </row>
    <row r="1703" spans="3:17" x14ac:dyDescent="0.2">
      <c r="C1703" s="159"/>
      <c r="D1703" s="165"/>
      <c r="E1703" s="161"/>
      <c r="F1703" s="172" t="str">
        <f t="shared" si="81"/>
        <v>-</v>
      </c>
      <c r="G1703" s="68"/>
      <c r="H1703" s="167"/>
      <c r="I1703" s="173"/>
      <c r="J1703" s="168" t="str">
        <f>IFERROR(MIN('MP Calculations'!$E$30/I1703,1),"-")</f>
        <v>-</v>
      </c>
      <c r="K1703" s="12"/>
      <c r="L1703" s="159"/>
      <c r="M1703" s="159"/>
      <c r="N1703" s="159"/>
      <c r="O1703" s="185" t="str">
        <f t="shared" si="82"/>
        <v>-</v>
      </c>
      <c r="P1703" s="215" t="str">
        <f t="shared" si="83"/>
        <v>-</v>
      </c>
      <c r="Q1703" s="215" cm="1">
        <f t="array" ref="Q1703">IF(P1703="-",0,P1703/(1+'General inputs'!$H$32)^IFERROR(INDEX('MP Calculations'!$C$40:$C$130,MATCH(F1703,'MP Calculations'!$D$40:$D$130,0),0),-1))</f>
        <v>0</v>
      </c>
    </row>
    <row r="1704" spans="3:17" x14ac:dyDescent="0.2">
      <c r="C1704" s="159"/>
      <c r="D1704" s="165"/>
      <c r="E1704" s="161"/>
      <c r="F1704" s="172" t="str">
        <f t="shared" si="81"/>
        <v>-</v>
      </c>
      <c r="G1704" s="68"/>
      <c r="H1704" s="167"/>
      <c r="I1704" s="173"/>
      <c r="J1704" s="168" t="str">
        <f>IFERROR(MIN('MP Calculations'!$E$30/I1704,1),"-")</f>
        <v>-</v>
      </c>
      <c r="K1704" s="12"/>
      <c r="L1704" s="159"/>
      <c r="M1704" s="159"/>
      <c r="N1704" s="159"/>
      <c r="O1704" s="185" t="str">
        <f t="shared" si="82"/>
        <v>-</v>
      </c>
      <c r="P1704" s="215" t="str">
        <f t="shared" si="83"/>
        <v>-</v>
      </c>
      <c r="Q1704" s="215" cm="1">
        <f t="array" ref="Q1704">IF(P1704="-",0,P1704/(1+'General inputs'!$H$32)^IFERROR(INDEX('MP Calculations'!$C$40:$C$130,MATCH(F1704,'MP Calculations'!$D$40:$D$130,0),0),-1))</f>
        <v>0</v>
      </c>
    </row>
    <row r="1705" spans="3:17" x14ac:dyDescent="0.2">
      <c r="C1705" s="159"/>
      <c r="D1705" s="165"/>
      <c r="E1705" s="161"/>
      <c r="F1705" s="172" t="str">
        <f t="shared" si="81"/>
        <v>-</v>
      </c>
      <c r="G1705" s="68"/>
      <c r="H1705" s="167"/>
      <c r="I1705" s="173"/>
      <c r="J1705" s="168" t="str">
        <f>IFERROR(MIN('MP Calculations'!$E$30/I1705,1),"-")</f>
        <v>-</v>
      </c>
      <c r="K1705" s="12"/>
      <c r="L1705" s="159"/>
      <c r="M1705" s="159"/>
      <c r="N1705" s="159"/>
      <c r="O1705" s="185" t="str">
        <f t="shared" si="82"/>
        <v>-</v>
      </c>
      <c r="P1705" s="215" t="str">
        <f t="shared" si="83"/>
        <v>-</v>
      </c>
      <c r="Q1705" s="215" cm="1">
        <f t="array" ref="Q1705">IF(P1705="-",0,P1705/(1+'General inputs'!$H$32)^IFERROR(INDEX('MP Calculations'!$C$40:$C$130,MATCH(F1705,'MP Calculations'!$D$40:$D$130,0),0),-1))</f>
        <v>0</v>
      </c>
    </row>
    <row r="1706" spans="3:17" x14ac:dyDescent="0.2">
      <c r="C1706" s="159"/>
      <c r="D1706" s="165"/>
      <c r="E1706" s="161"/>
      <c r="F1706" s="172" t="str">
        <f t="shared" si="81"/>
        <v>-</v>
      </c>
      <c r="G1706" s="68"/>
      <c r="H1706" s="167"/>
      <c r="I1706" s="173"/>
      <c r="J1706" s="168" t="str">
        <f>IFERROR(MIN('MP Calculations'!$E$30/I1706,1),"-")</f>
        <v>-</v>
      </c>
      <c r="K1706" s="12"/>
      <c r="L1706" s="159"/>
      <c r="M1706" s="159"/>
      <c r="N1706" s="159"/>
      <c r="O1706" s="185" t="str">
        <f t="shared" si="82"/>
        <v>-</v>
      </c>
      <c r="P1706" s="215" t="str">
        <f t="shared" si="83"/>
        <v>-</v>
      </c>
      <c r="Q1706" s="215" cm="1">
        <f t="array" ref="Q1706">IF(P1706="-",0,P1706/(1+'General inputs'!$H$32)^IFERROR(INDEX('MP Calculations'!$C$40:$C$130,MATCH(F1706,'MP Calculations'!$D$40:$D$130,0),0),-1))</f>
        <v>0</v>
      </c>
    </row>
    <row r="1707" spans="3:17" x14ac:dyDescent="0.2">
      <c r="C1707" s="159"/>
      <c r="D1707" s="165"/>
      <c r="E1707" s="161"/>
      <c r="F1707" s="172" t="str">
        <f t="shared" si="81"/>
        <v>-</v>
      </c>
      <c r="G1707" s="68"/>
      <c r="H1707" s="167"/>
      <c r="I1707" s="173"/>
      <c r="J1707" s="168" t="str">
        <f>IFERROR(MIN('MP Calculations'!$E$30/I1707,1),"-")</f>
        <v>-</v>
      </c>
      <c r="K1707" s="12"/>
      <c r="L1707" s="159"/>
      <c r="M1707" s="159"/>
      <c r="N1707" s="159"/>
      <c r="O1707" s="185" t="str">
        <f t="shared" si="82"/>
        <v>-</v>
      </c>
      <c r="P1707" s="215" t="str">
        <f t="shared" si="83"/>
        <v>-</v>
      </c>
      <c r="Q1707" s="215" cm="1">
        <f t="array" ref="Q1707">IF(P1707="-",0,P1707/(1+'General inputs'!$H$32)^IFERROR(INDEX('MP Calculations'!$C$40:$C$130,MATCH(F1707,'MP Calculations'!$D$40:$D$130,0),0),-1))</f>
        <v>0</v>
      </c>
    </row>
    <row r="1708" spans="3:17" x14ac:dyDescent="0.2">
      <c r="C1708" s="159"/>
      <c r="D1708" s="165"/>
      <c r="E1708" s="161"/>
      <c r="F1708" s="172" t="str">
        <f t="shared" si="81"/>
        <v>-</v>
      </c>
      <c r="G1708" s="68"/>
      <c r="H1708" s="167"/>
      <c r="I1708" s="173"/>
      <c r="J1708" s="168" t="str">
        <f>IFERROR(MIN('MP Calculations'!$E$30/I1708,1),"-")</f>
        <v>-</v>
      </c>
      <c r="K1708" s="12"/>
      <c r="L1708" s="159"/>
      <c r="M1708" s="159"/>
      <c r="N1708" s="159"/>
      <c r="O1708" s="185" t="str">
        <f t="shared" si="82"/>
        <v>-</v>
      </c>
      <c r="P1708" s="215" t="str">
        <f t="shared" si="83"/>
        <v>-</v>
      </c>
      <c r="Q1708" s="215" cm="1">
        <f t="array" ref="Q1708">IF(P1708="-",0,P1708/(1+'General inputs'!$H$32)^IFERROR(INDEX('MP Calculations'!$C$40:$C$130,MATCH(F1708,'MP Calculations'!$D$40:$D$130,0),0),-1))</f>
        <v>0</v>
      </c>
    </row>
    <row r="1709" spans="3:17" x14ac:dyDescent="0.2">
      <c r="C1709" s="159"/>
      <c r="D1709" s="165"/>
      <c r="E1709" s="161"/>
      <c r="F1709" s="172" t="str">
        <f t="shared" si="81"/>
        <v>-</v>
      </c>
      <c r="G1709" s="68"/>
      <c r="H1709" s="167"/>
      <c r="I1709" s="173"/>
      <c r="J1709" s="168" t="str">
        <f>IFERROR(MIN('MP Calculations'!$E$30/I1709,1),"-")</f>
        <v>-</v>
      </c>
      <c r="K1709" s="12"/>
      <c r="L1709" s="159"/>
      <c r="M1709" s="159"/>
      <c r="N1709" s="159"/>
      <c r="O1709" s="185" t="str">
        <f t="shared" si="82"/>
        <v>-</v>
      </c>
      <c r="P1709" s="215" t="str">
        <f t="shared" si="83"/>
        <v>-</v>
      </c>
      <c r="Q1709" s="215" cm="1">
        <f t="array" ref="Q1709">IF(P1709="-",0,P1709/(1+'General inputs'!$H$32)^IFERROR(INDEX('MP Calculations'!$C$40:$C$130,MATCH(F1709,'MP Calculations'!$D$40:$D$130,0),0),-1))</f>
        <v>0</v>
      </c>
    </row>
    <row r="1710" spans="3:17" x14ac:dyDescent="0.2">
      <c r="C1710" s="159"/>
      <c r="D1710" s="165"/>
      <c r="E1710" s="161"/>
      <c r="F1710" s="172" t="str">
        <f t="shared" si="81"/>
        <v>-</v>
      </c>
      <c r="G1710" s="68"/>
      <c r="H1710" s="167"/>
      <c r="I1710" s="173"/>
      <c r="J1710" s="168" t="str">
        <f>IFERROR(MIN('MP Calculations'!$E$30/I1710,1),"-")</f>
        <v>-</v>
      </c>
      <c r="K1710" s="12"/>
      <c r="L1710" s="159"/>
      <c r="M1710" s="159"/>
      <c r="N1710" s="159"/>
      <c r="O1710" s="185" t="str">
        <f t="shared" si="82"/>
        <v>-</v>
      </c>
      <c r="P1710" s="215" t="str">
        <f t="shared" si="83"/>
        <v>-</v>
      </c>
      <c r="Q1710" s="215" cm="1">
        <f t="array" ref="Q1710">IF(P1710="-",0,P1710/(1+'General inputs'!$H$32)^IFERROR(INDEX('MP Calculations'!$C$40:$C$130,MATCH(F1710,'MP Calculations'!$D$40:$D$130,0),0),-1))</f>
        <v>0</v>
      </c>
    </row>
    <row r="1711" spans="3:17" x14ac:dyDescent="0.2">
      <c r="C1711" s="159"/>
      <c r="D1711" s="165"/>
      <c r="E1711" s="161"/>
      <c r="F1711" s="172" t="str">
        <f t="shared" si="81"/>
        <v>-</v>
      </c>
      <c r="G1711" s="68"/>
      <c r="H1711" s="167"/>
      <c r="I1711" s="173"/>
      <c r="J1711" s="168" t="str">
        <f>IFERROR(MIN('MP Calculations'!$E$30/I1711,1),"-")</f>
        <v>-</v>
      </c>
      <c r="K1711" s="12"/>
      <c r="L1711" s="159"/>
      <c r="M1711" s="159"/>
      <c r="N1711" s="159"/>
      <c r="O1711" s="185" t="str">
        <f t="shared" si="82"/>
        <v>-</v>
      </c>
      <c r="P1711" s="215" t="str">
        <f t="shared" si="83"/>
        <v>-</v>
      </c>
      <c r="Q1711" s="215" cm="1">
        <f t="array" ref="Q1711">IF(P1711="-",0,P1711/(1+'General inputs'!$H$32)^IFERROR(INDEX('MP Calculations'!$C$40:$C$130,MATCH(F1711,'MP Calculations'!$D$40:$D$130,0),0),-1))</f>
        <v>0</v>
      </c>
    </row>
    <row r="1712" spans="3:17" x14ac:dyDescent="0.2">
      <c r="C1712" s="159"/>
      <c r="D1712" s="165"/>
      <c r="E1712" s="161"/>
      <c r="F1712" s="172" t="str">
        <f t="shared" si="81"/>
        <v>-</v>
      </c>
      <c r="G1712" s="68"/>
      <c r="H1712" s="167"/>
      <c r="I1712" s="173"/>
      <c r="J1712" s="168" t="str">
        <f>IFERROR(MIN('MP Calculations'!$E$30/I1712,1),"-")</f>
        <v>-</v>
      </c>
      <c r="K1712" s="12"/>
      <c r="L1712" s="159"/>
      <c r="M1712" s="159"/>
      <c r="N1712" s="159"/>
      <c r="O1712" s="185" t="str">
        <f t="shared" si="82"/>
        <v>-</v>
      </c>
      <c r="P1712" s="215" t="str">
        <f t="shared" si="83"/>
        <v>-</v>
      </c>
      <c r="Q1712" s="215" cm="1">
        <f t="array" ref="Q1712">IF(P1712="-",0,P1712/(1+'General inputs'!$H$32)^IFERROR(INDEX('MP Calculations'!$C$40:$C$130,MATCH(F1712,'MP Calculations'!$D$40:$D$130,0),0),-1))</f>
        <v>0</v>
      </c>
    </row>
    <row r="1713" spans="3:17" x14ac:dyDescent="0.2">
      <c r="C1713" s="159"/>
      <c r="D1713" s="165"/>
      <c r="E1713" s="161"/>
      <c r="F1713" s="172" t="str">
        <f t="shared" si="81"/>
        <v>-</v>
      </c>
      <c r="G1713" s="68"/>
      <c r="H1713" s="167"/>
      <c r="I1713" s="173"/>
      <c r="J1713" s="168" t="str">
        <f>IFERROR(MIN('MP Calculations'!$E$30/I1713,1),"-")</f>
        <v>-</v>
      </c>
      <c r="K1713" s="12"/>
      <c r="L1713" s="159"/>
      <c r="M1713" s="159"/>
      <c r="N1713" s="159"/>
      <c r="O1713" s="185" t="str">
        <f t="shared" si="82"/>
        <v>-</v>
      </c>
      <c r="P1713" s="215" t="str">
        <f t="shared" si="83"/>
        <v>-</v>
      </c>
      <c r="Q1713" s="215" cm="1">
        <f t="array" ref="Q1713">IF(P1713="-",0,P1713/(1+'General inputs'!$H$32)^IFERROR(INDEX('MP Calculations'!$C$40:$C$130,MATCH(F1713,'MP Calculations'!$D$40:$D$130,0),0),-1))</f>
        <v>0</v>
      </c>
    </row>
    <row r="1714" spans="3:17" x14ac:dyDescent="0.2">
      <c r="C1714" s="159"/>
      <c r="D1714" s="165"/>
      <c r="E1714" s="161"/>
      <c r="F1714" s="172" t="str">
        <f t="shared" si="81"/>
        <v>-</v>
      </c>
      <c r="G1714" s="68"/>
      <c r="H1714" s="167"/>
      <c r="I1714" s="173"/>
      <c r="J1714" s="168" t="str">
        <f>IFERROR(MIN('MP Calculations'!$E$30/I1714,1),"-")</f>
        <v>-</v>
      </c>
      <c r="K1714" s="12"/>
      <c r="L1714" s="159"/>
      <c r="M1714" s="159"/>
      <c r="N1714" s="159"/>
      <c r="O1714" s="185" t="str">
        <f t="shared" si="82"/>
        <v>-</v>
      </c>
      <c r="P1714" s="215" t="str">
        <f t="shared" si="83"/>
        <v>-</v>
      </c>
      <c r="Q1714" s="215" cm="1">
        <f t="array" ref="Q1714">IF(P1714="-",0,P1714/(1+'General inputs'!$H$32)^IFERROR(INDEX('MP Calculations'!$C$40:$C$130,MATCH(F1714,'MP Calculations'!$D$40:$D$130,0),0),-1))</f>
        <v>0</v>
      </c>
    </row>
    <row r="1715" spans="3:17" x14ac:dyDescent="0.2">
      <c r="C1715" s="159"/>
      <c r="D1715" s="165"/>
      <c r="E1715" s="161"/>
      <c r="F1715" s="172" t="str">
        <f t="shared" si="81"/>
        <v>-</v>
      </c>
      <c r="G1715" s="68"/>
      <c r="H1715" s="167"/>
      <c r="I1715" s="173"/>
      <c r="J1715" s="168" t="str">
        <f>IFERROR(MIN('MP Calculations'!$E$30/I1715,1),"-")</f>
        <v>-</v>
      </c>
      <c r="K1715" s="12"/>
      <c r="L1715" s="159"/>
      <c r="M1715" s="159"/>
      <c r="N1715" s="159"/>
      <c r="O1715" s="185" t="str">
        <f t="shared" si="82"/>
        <v>-</v>
      </c>
      <c r="P1715" s="215" t="str">
        <f t="shared" si="83"/>
        <v>-</v>
      </c>
      <c r="Q1715" s="215" cm="1">
        <f t="array" ref="Q1715">IF(P1715="-",0,P1715/(1+'General inputs'!$H$32)^IFERROR(INDEX('MP Calculations'!$C$40:$C$130,MATCH(F1715,'MP Calculations'!$D$40:$D$130,0),0),-1))</f>
        <v>0</v>
      </c>
    </row>
    <row r="1716" spans="3:17" x14ac:dyDescent="0.2">
      <c r="C1716" s="159"/>
      <c r="D1716" s="165"/>
      <c r="E1716" s="161"/>
      <c r="F1716" s="172" t="str">
        <f t="shared" si="81"/>
        <v>-</v>
      </c>
      <c r="G1716" s="68"/>
      <c r="H1716" s="167"/>
      <c r="I1716" s="173"/>
      <c r="J1716" s="168" t="str">
        <f>IFERROR(MIN('MP Calculations'!$E$30/I1716,1),"-")</f>
        <v>-</v>
      </c>
      <c r="K1716" s="12"/>
      <c r="L1716" s="159"/>
      <c r="M1716" s="159"/>
      <c r="N1716" s="159"/>
      <c r="O1716" s="185" t="str">
        <f t="shared" si="82"/>
        <v>-</v>
      </c>
      <c r="P1716" s="215" t="str">
        <f t="shared" si="83"/>
        <v>-</v>
      </c>
      <c r="Q1716" s="215" cm="1">
        <f t="array" ref="Q1716">IF(P1716="-",0,P1716/(1+'General inputs'!$H$32)^IFERROR(INDEX('MP Calculations'!$C$40:$C$130,MATCH(F1716,'MP Calculations'!$D$40:$D$130,0),0),-1))</f>
        <v>0</v>
      </c>
    </row>
    <row r="1717" spans="3:17" x14ac:dyDescent="0.2">
      <c r="C1717" s="159"/>
      <c r="D1717" s="165"/>
      <c r="E1717" s="161"/>
      <c r="F1717" s="172" t="str">
        <f t="shared" si="81"/>
        <v>-</v>
      </c>
      <c r="G1717" s="68"/>
      <c r="H1717" s="167"/>
      <c r="I1717" s="173"/>
      <c r="J1717" s="168" t="str">
        <f>IFERROR(MIN('MP Calculations'!$E$30/I1717,1),"-")</f>
        <v>-</v>
      </c>
      <c r="K1717" s="12"/>
      <c r="L1717" s="159"/>
      <c r="M1717" s="159"/>
      <c r="N1717" s="159"/>
      <c r="O1717" s="185" t="str">
        <f t="shared" si="82"/>
        <v>-</v>
      </c>
      <c r="P1717" s="215" t="str">
        <f t="shared" si="83"/>
        <v>-</v>
      </c>
      <c r="Q1717" s="215" cm="1">
        <f t="array" ref="Q1717">IF(P1717="-",0,P1717/(1+'General inputs'!$H$32)^IFERROR(INDEX('MP Calculations'!$C$40:$C$130,MATCH(F1717,'MP Calculations'!$D$40:$D$130,0),0),-1))</f>
        <v>0</v>
      </c>
    </row>
    <row r="1718" spans="3:17" x14ac:dyDescent="0.2">
      <c r="C1718" s="159"/>
      <c r="D1718" s="165"/>
      <c r="E1718" s="161"/>
      <c r="F1718" s="172" t="str">
        <f t="shared" si="81"/>
        <v>-</v>
      </c>
      <c r="G1718" s="68"/>
      <c r="H1718" s="167"/>
      <c r="I1718" s="173"/>
      <c r="J1718" s="168" t="str">
        <f>IFERROR(MIN('MP Calculations'!$E$30/I1718,1),"-")</f>
        <v>-</v>
      </c>
      <c r="K1718" s="12"/>
      <c r="L1718" s="159"/>
      <c r="M1718" s="159"/>
      <c r="N1718" s="159"/>
      <c r="O1718" s="185" t="str">
        <f t="shared" si="82"/>
        <v>-</v>
      </c>
      <c r="P1718" s="215" t="str">
        <f t="shared" si="83"/>
        <v>-</v>
      </c>
      <c r="Q1718" s="215" cm="1">
        <f t="array" ref="Q1718">IF(P1718="-",0,P1718/(1+'General inputs'!$H$32)^IFERROR(INDEX('MP Calculations'!$C$40:$C$130,MATCH(F1718,'MP Calculations'!$D$40:$D$130,0),0),-1))</f>
        <v>0</v>
      </c>
    </row>
    <row r="1719" spans="3:17" x14ac:dyDescent="0.2">
      <c r="C1719" s="159"/>
      <c r="D1719" s="165"/>
      <c r="E1719" s="161"/>
      <c r="F1719" s="172" t="str">
        <f t="shared" si="81"/>
        <v>-</v>
      </c>
      <c r="G1719" s="68"/>
      <c r="H1719" s="167"/>
      <c r="I1719" s="173"/>
      <c r="J1719" s="168" t="str">
        <f>IFERROR(MIN('MP Calculations'!$E$30/I1719,1),"-")</f>
        <v>-</v>
      </c>
      <c r="K1719" s="12"/>
      <c r="L1719" s="159"/>
      <c r="M1719" s="159"/>
      <c r="N1719" s="159"/>
      <c r="O1719" s="185" t="str">
        <f t="shared" si="82"/>
        <v>-</v>
      </c>
      <c r="P1719" s="215" t="str">
        <f t="shared" si="83"/>
        <v>-</v>
      </c>
      <c r="Q1719" s="215" cm="1">
        <f t="array" ref="Q1719">IF(P1719="-",0,P1719/(1+'General inputs'!$H$32)^IFERROR(INDEX('MP Calculations'!$C$40:$C$130,MATCH(F1719,'MP Calculations'!$D$40:$D$130,0),0),-1))</f>
        <v>0</v>
      </c>
    </row>
    <row r="1720" spans="3:17" x14ac:dyDescent="0.2">
      <c r="C1720" s="159"/>
      <c r="D1720" s="165"/>
      <c r="E1720" s="161"/>
      <c r="F1720" s="172" t="str">
        <f t="shared" si="81"/>
        <v>-</v>
      </c>
      <c r="G1720" s="68"/>
      <c r="H1720" s="167"/>
      <c r="I1720" s="173"/>
      <c r="J1720" s="168" t="str">
        <f>IFERROR(MIN('MP Calculations'!$E$30/I1720,1),"-")</f>
        <v>-</v>
      </c>
      <c r="K1720" s="12"/>
      <c r="L1720" s="159"/>
      <c r="M1720" s="159"/>
      <c r="N1720" s="159"/>
      <c r="O1720" s="185" t="str">
        <f t="shared" si="82"/>
        <v>-</v>
      </c>
      <c r="P1720" s="215" t="str">
        <f t="shared" si="83"/>
        <v>-</v>
      </c>
      <c r="Q1720" s="215" cm="1">
        <f t="array" ref="Q1720">IF(P1720="-",0,P1720/(1+'General inputs'!$H$32)^IFERROR(INDEX('MP Calculations'!$C$40:$C$130,MATCH(F1720,'MP Calculations'!$D$40:$D$130,0),0),-1))</f>
        <v>0</v>
      </c>
    </row>
    <row r="1721" spans="3:17" x14ac:dyDescent="0.2">
      <c r="C1721" s="159"/>
      <c r="D1721" s="165"/>
      <c r="E1721" s="161"/>
      <c r="F1721" s="172" t="str">
        <f t="shared" si="81"/>
        <v>-</v>
      </c>
      <c r="G1721" s="68"/>
      <c r="H1721" s="167"/>
      <c r="I1721" s="173"/>
      <c r="J1721" s="168" t="str">
        <f>IFERROR(MIN('MP Calculations'!$E$30/I1721,1),"-")</f>
        <v>-</v>
      </c>
      <c r="K1721" s="12"/>
      <c r="L1721" s="159"/>
      <c r="M1721" s="159"/>
      <c r="N1721" s="159"/>
      <c r="O1721" s="185" t="str">
        <f t="shared" si="82"/>
        <v>-</v>
      </c>
      <c r="P1721" s="215" t="str">
        <f t="shared" si="83"/>
        <v>-</v>
      </c>
      <c r="Q1721" s="215" cm="1">
        <f t="array" ref="Q1721">IF(P1721="-",0,P1721/(1+'General inputs'!$H$32)^IFERROR(INDEX('MP Calculations'!$C$40:$C$130,MATCH(F1721,'MP Calculations'!$D$40:$D$130,0),0),-1))</f>
        <v>0</v>
      </c>
    </row>
    <row r="1722" spans="3:17" x14ac:dyDescent="0.2">
      <c r="C1722" s="159"/>
      <c r="D1722" s="165"/>
      <c r="E1722" s="161"/>
      <c r="F1722" s="172" t="str">
        <f t="shared" si="81"/>
        <v>-</v>
      </c>
      <c r="G1722" s="68"/>
      <c r="H1722" s="167"/>
      <c r="I1722" s="173"/>
      <c r="J1722" s="168" t="str">
        <f>IFERROR(MIN('MP Calculations'!$E$30/I1722,1),"-")</f>
        <v>-</v>
      </c>
      <c r="K1722" s="12"/>
      <c r="L1722" s="159"/>
      <c r="M1722" s="159"/>
      <c r="N1722" s="159"/>
      <c r="O1722" s="185" t="str">
        <f t="shared" si="82"/>
        <v>-</v>
      </c>
      <c r="P1722" s="215" t="str">
        <f t="shared" si="83"/>
        <v>-</v>
      </c>
      <c r="Q1722" s="215" cm="1">
        <f t="array" ref="Q1722">IF(P1722="-",0,P1722/(1+'General inputs'!$H$32)^IFERROR(INDEX('MP Calculations'!$C$40:$C$130,MATCH(F1722,'MP Calculations'!$D$40:$D$130,0),0),-1))</f>
        <v>0</v>
      </c>
    </row>
    <row r="1723" spans="3:17" x14ac:dyDescent="0.2">
      <c r="C1723" s="159"/>
      <c r="D1723" s="165"/>
      <c r="E1723" s="161"/>
      <c r="F1723" s="172" t="str">
        <f t="shared" si="81"/>
        <v>-</v>
      </c>
      <c r="G1723" s="68"/>
      <c r="H1723" s="167"/>
      <c r="I1723" s="173"/>
      <c r="J1723" s="168" t="str">
        <f>IFERROR(MIN('MP Calculations'!$E$30/I1723,1),"-")</f>
        <v>-</v>
      </c>
      <c r="K1723" s="12"/>
      <c r="L1723" s="159"/>
      <c r="M1723" s="159"/>
      <c r="N1723" s="159"/>
      <c r="O1723" s="185" t="str">
        <f t="shared" si="82"/>
        <v>-</v>
      </c>
      <c r="P1723" s="215" t="str">
        <f t="shared" si="83"/>
        <v>-</v>
      </c>
      <c r="Q1723" s="215" cm="1">
        <f t="array" ref="Q1723">IF(P1723="-",0,P1723/(1+'General inputs'!$H$32)^IFERROR(INDEX('MP Calculations'!$C$40:$C$130,MATCH(F1723,'MP Calculations'!$D$40:$D$130,0),0),-1))</f>
        <v>0</v>
      </c>
    </row>
    <row r="1724" spans="3:17" x14ac:dyDescent="0.2">
      <c r="C1724" s="159"/>
      <c r="D1724" s="165"/>
      <c r="E1724" s="161"/>
      <c r="F1724" s="172" t="str">
        <f t="shared" si="81"/>
        <v>-</v>
      </c>
      <c r="G1724" s="68"/>
      <c r="H1724" s="167"/>
      <c r="I1724" s="173"/>
      <c r="J1724" s="168" t="str">
        <f>IFERROR(MIN('MP Calculations'!$E$30/I1724,1),"-")</f>
        <v>-</v>
      </c>
      <c r="K1724" s="12"/>
      <c r="L1724" s="159"/>
      <c r="M1724" s="159"/>
      <c r="N1724" s="159"/>
      <c r="O1724" s="185" t="str">
        <f t="shared" si="82"/>
        <v>-</v>
      </c>
      <c r="P1724" s="215" t="str">
        <f t="shared" si="83"/>
        <v>-</v>
      </c>
      <c r="Q1724" s="215" cm="1">
        <f t="array" ref="Q1724">IF(P1724="-",0,P1724/(1+'General inputs'!$H$32)^IFERROR(INDEX('MP Calculations'!$C$40:$C$130,MATCH(F1724,'MP Calculations'!$D$40:$D$130,0),0),-1))</f>
        <v>0</v>
      </c>
    </row>
    <row r="1725" spans="3:17" x14ac:dyDescent="0.2">
      <c r="C1725" s="159"/>
      <c r="D1725" s="165"/>
      <c r="E1725" s="161"/>
      <c r="F1725" s="172" t="str">
        <f t="shared" si="81"/>
        <v>-</v>
      </c>
      <c r="G1725" s="68"/>
      <c r="H1725" s="167"/>
      <c r="I1725" s="173"/>
      <c r="J1725" s="168" t="str">
        <f>IFERROR(MIN('MP Calculations'!$E$30/I1725,1),"-")</f>
        <v>-</v>
      </c>
      <c r="K1725" s="12"/>
      <c r="L1725" s="159"/>
      <c r="M1725" s="159"/>
      <c r="N1725" s="159"/>
      <c r="O1725" s="185" t="str">
        <f t="shared" si="82"/>
        <v>-</v>
      </c>
      <c r="P1725" s="215" t="str">
        <f t="shared" si="83"/>
        <v>-</v>
      </c>
      <c r="Q1725" s="215" cm="1">
        <f t="array" ref="Q1725">IF(P1725="-",0,P1725/(1+'General inputs'!$H$32)^IFERROR(INDEX('MP Calculations'!$C$40:$C$130,MATCH(F1725,'MP Calculations'!$D$40:$D$130,0),0),-1))</f>
        <v>0</v>
      </c>
    </row>
    <row r="1726" spans="3:17" x14ac:dyDescent="0.2">
      <c r="C1726" s="159"/>
      <c r="D1726" s="165"/>
      <c r="E1726" s="161"/>
      <c r="F1726" s="172" t="str">
        <f t="shared" si="81"/>
        <v>-</v>
      </c>
      <c r="G1726" s="68"/>
      <c r="H1726" s="167"/>
      <c r="I1726" s="173"/>
      <c r="J1726" s="168" t="str">
        <f>IFERROR(MIN('MP Calculations'!$E$30/I1726,1),"-")</f>
        <v>-</v>
      </c>
      <c r="K1726" s="12"/>
      <c r="L1726" s="159"/>
      <c r="M1726" s="159"/>
      <c r="N1726" s="159"/>
      <c r="O1726" s="185" t="str">
        <f t="shared" si="82"/>
        <v>-</v>
      </c>
      <c r="P1726" s="215" t="str">
        <f t="shared" si="83"/>
        <v>-</v>
      </c>
      <c r="Q1726" s="215" cm="1">
        <f t="array" ref="Q1726">IF(P1726="-",0,P1726/(1+'General inputs'!$H$32)^IFERROR(INDEX('MP Calculations'!$C$40:$C$130,MATCH(F1726,'MP Calculations'!$D$40:$D$130,0),0),-1))</f>
        <v>0</v>
      </c>
    </row>
    <row r="1727" spans="3:17" x14ac:dyDescent="0.2">
      <c r="C1727" s="159"/>
      <c r="D1727" s="165"/>
      <c r="E1727" s="161"/>
      <c r="F1727" s="172" t="str">
        <f t="shared" si="81"/>
        <v>-</v>
      </c>
      <c r="G1727" s="68"/>
      <c r="H1727" s="167"/>
      <c r="I1727" s="173"/>
      <c r="J1727" s="168" t="str">
        <f>IFERROR(MIN('MP Calculations'!$E$30/I1727,1),"-")</f>
        <v>-</v>
      </c>
      <c r="K1727" s="12"/>
      <c r="L1727" s="159"/>
      <c r="M1727" s="159"/>
      <c r="N1727" s="159"/>
      <c r="O1727" s="185" t="str">
        <f t="shared" si="82"/>
        <v>-</v>
      </c>
      <c r="P1727" s="215" t="str">
        <f t="shared" si="83"/>
        <v>-</v>
      </c>
      <c r="Q1727" s="215" cm="1">
        <f t="array" ref="Q1727">IF(P1727="-",0,P1727/(1+'General inputs'!$H$32)^IFERROR(INDEX('MP Calculations'!$C$40:$C$130,MATCH(F1727,'MP Calculations'!$D$40:$D$130,0),0),-1))</f>
        <v>0</v>
      </c>
    </row>
    <row r="1728" spans="3:17" x14ac:dyDescent="0.2">
      <c r="C1728" s="159"/>
      <c r="D1728" s="165"/>
      <c r="E1728" s="161"/>
      <c r="F1728" s="172" t="str">
        <f t="shared" si="81"/>
        <v>-</v>
      </c>
      <c r="G1728" s="68"/>
      <c r="H1728" s="167"/>
      <c r="I1728" s="173"/>
      <c r="J1728" s="168" t="str">
        <f>IFERROR(MIN('MP Calculations'!$E$30/I1728,1),"-")</f>
        <v>-</v>
      </c>
      <c r="K1728" s="12"/>
      <c r="L1728" s="159"/>
      <c r="M1728" s="159"/>
      <c r="N1728" s="159"/>
      <c r="O1728" s="185" t="str">
        <f t="shared" si="82"/>
        <v>-</v>
      </c>
      <c r="P1728" s="215" t="str">
        <f t="shared" si="83"/>
        <v>-</v>
      </c>
      <c r="Q1728" s="215" cm="1">
        <f t="array" ref="Q1728">IF(P1728="-",0,P1728/(1+'General inputs'!$H$32)^IFERROR(INDEX('MP Calculations'!$C$40:$C$130,MATCH(F1728,'MP Calculations'!$D$40:$D$130,0),0),-1))</f>
        <v>0</v>
      </c>
    </row>
    <row r="1729" spans="3:17" x14ac:dyDescent="0.2">
      <c r="C1729" s="159"/>
      <c r="D1729" s="165"/>
      <c r="E1729" s="161"/>
      <c r="F1729" s="172" t="str">
        <f t="shared" si="81"/>
        <v>-</v>
      </c>
      <c r="G1729" s="68"/>
      <c r="H1729" s="167"/>
      <c r="I1729" s="173"/>
      <c r="J1729" s="168" t="str">
        <f>IFERROR(MIN('MP Calculations'!$E$30/I1729,1),"-")</f>
        <v>-</v>
      </c>
      <c r="K1729" s="12"/>
      <c r="L1729" s="159"/>
      <c r="M1729" s="159"/>
      <c r="N1729" s="159"/>
      <c r="O1729" s="185" t="str">
        <f t="shared" si="82"/>
        <v>-</v>
      </c>
      <c r="P1729" s="215" t="str">
        <f t="shared" si="83"/>
        <v>-</v>
      </c>
      <c r="Q1729" s="215" cm="1">
        <f t="array" ref="Q1729">IF(P1729="-",0,P1729/(1+'General inputs'!$H$32)^IFERROR(INDEX('MP Calculations'!$C$40:$C$130,MATCH(F1729,'MP Calculations'!$D$40:$D$130,0),0),-1))</f>
        <v>0</v>
      </c>
    </row>
    <row r="1730" spans="3:17" x14ac:dyDescent="0.2">
      <c r="C1730" s="159"/>
      <c r="D1730" s="165"/>
      <c r="E1730" s="161"/>
      <c r="F1730" s="172" t="str">
        <f t="shared" si="81"/>
        <v>-</v>
      </c>
      <c r="G1730" s="68"/>
      <c r="H1730" s="167"/>
      <c r="I1730" s="173"/>
      <c r="J1730" s="168" t="str">
        <f>IFERROR(MIN('MP Calculations'!$E$30/I1730,1),"-")</f>
        <v>-</v>
      </c>
      <c r="K1730" s="12"/>
      <c r="L1730" s="159"/>
      <c r="M1730" s="159"/>
      <c r="N1730" s="159"/>
      <c r="O1730" s="185" t="str">
        <f t="shared" si="82"/>
        <v>-</v>
      </c>
      <c r="P1730" s="215" t="str">
        <f t="shared" si="83"/>
        <v>-</v>
      </c>
      <c r="Q1730" s="215" cm="1">
        <f t="array" ref="Q1730">IF(P1730="-",0,P1730/(1+'General inputs'!$H$32)^IFERROR(INDEX('MP Calculations'!$C$40:$C$130,MATCH(F1730,'MP Calculations'!$D$40:$D$130,0),0),-1))</f>
        <v>0</v>
      </c>
    </row>
    <row r="1731" spans="3:17" x14ac:dyDescent="0.2">
      <c r="C1731" s="159"/>
      <c r="D1731" s="165"/>
      <c r="E1731" s="161"/>
      <c r="F1731" s="172" t="str">
        <f t="shared" si="81"/>
        <v>-</v>
      </c>
      <c r="G1731" s="68"/>
      <c r="H1731" s="167"/>
      <c r="I1731" s="173"/>
      <c r="J1731" s="168" t="str">
        <f>IFERROR(MIN('MP Calculations'!$E$30/I1731,1),"-")</f>
        <v>-</v>
      </c>
      <c r="K1731" s="12"/>
      <c r="L1731" s="159"/>
      <c r="M1731" s="159"/>
      <c r="N1731" s="159"/>
      <c r="O1731" s="185" t="str">
        <f t="shared" si="82"/>
        <v>-</v>
      </c>
      <c r="P1731" s="215" t="str">
        <f t="shared" si="83"/>
        <v>-</v>
      </c>
      <c r="Q1731" s="215" cm="1">
        <f t="array" ref="Q1731">IF(P1731="-",0,P1731/(1+'General inputs'!$H$32)^IFERROR(INDEX('MP Calculations'!$C$40:$C$130,MATCH(F1731,'MP Calculations'!$D$40:$D$130,0),0),-1))</f>
        <v>0</v>
      </c>
    </row>
    <row r="1732" spans="3:17" x14ac:dyDescent="0.2">
      <c r="C1732" s="159"/>
      <c r="D1732" s="165"/>
      <c r="E1732" s="161"/>
      <c r="F1732" s="172" t="str">
        <f t="shared" si="81"/>
        <v>-</v>
      </c>
      <c r="G1732" s="68"/>
      <c r="H1732" s="167"/>
      <c r="I1732" s="173"/>
      <c r="J1732" s="168" t="str">
        <f>IFERROR(MIN('MP Calculations'!$E$30/I1732,1),"-")</f>
        <v>-</v>
      </c>
      <c r="K1732" s="12"/>
      <c r="L1732" s="159"/>
      <c r="M1732" s="159"/>
      <c r="N1732" s="159"/>
      <c r="O1732" s="185" t="str">
        <f t="shared" si="82"/>
        <v>-</v>
      </c>
      <c r="P1732" s="215" t="str">
        <f t="shared" si="83"/>
        <v>-</v>
      </c>
      <c r="Q1732" s="215" cm="1">
        <f t="array" ref="Q1732">IF(P1732="-",0,P1732/(1+'General inputs'!$H$32)^IFERROR(INDEX('MP Calculations'!$C$40:$C$130,MATCH(F1732,'MP Calculations'!$D$40:$D$130,0),0),-1))</f>
        <v>0</v>
      </c>
    </row>
    <row r="1733" spans="3:17" x14ac:dyDescent="0.2">
      <c r="C1733" s="159"/>
      <c r="D1733" s="165"/>
      <c r="E1733" s="161"/>
      <c r="F1733" s="172" t="str">
        <f t="shared" si="81"/>
        <v>-</v>
      </c>
      <c r="G1733" s="68"/>
      <c r="H1733" s="167"/>
      <c r="I1733" s="173"/>
      <c r="J1733" s="168" t="str">
        <f>IFERROR(MIN('MP Calculations'!$E$30/I1733,1),"-")</f>
        <v>-</v>
      </c>
      <c r="K1733" s="12"/>
      <c r="L1733" s="159"/>
      <c r="M1733" s="159"/>
      <c r="N1733" s="159"/>
      <c r="O1733" s="185" t="str">
        <f t="shared" si="82"/>
        <v>-</v>
      </c>
      <c r="P1733" s="215" t="str">
        <f t="shared" si="83"/>
        <v>-</v>
      </c>
      <c r="Q1733" s="215" cm="1">
        <f t="array" ref="Q1733">IF(P1733="-",0,P1733/(1+'General inputs'!$H$32)^IFERROR(INDEX('MP Calculations'!$C$40:$C$130,MATCH(F1733,'MP Calculations'!$D$40:$D$130,0),0),-1))</f>
        <v>0</v>
      </c>
    </row>
    <row r="1734" spans="3:17" x14ac:dyDescent="0.2">
      <c r="C1734" s="159"/>
      <c r="D1734" s="165"/>
      <c r="E1734" s="161"/>
      <c r="F1734" s="172" t="str">
        <f t="shared" si="81"/>
        <v>-</v>
      </c>
      <c r="G1734" s="68"/>
      <c r="H1734" s="167"/>
      <c r="I1734" s="173"/>
      <c r="J1734" s="168" t="str">
        <f>IFERROR(MIN('MP Calculations'!$E$30/I1734,1),"-")</f>
        <v>-</v>
      </c>
      <c r="K1734" s="12"/>
      <c r="L1734" s="159"/>
      <c r="M1734" s="159"/>
      <c r="N1734" s="159"/>
      <c r="O1734" s="185" t="str">
        <f t="shared" si="82"/>
        <v>-</v>
      </c>
      <c r="P1734" s="215" t="str">
        <f t="shared" si="83"/>
        <v>-</v>
      </c>
      <c r="Q1734" s="215" cm="1">
        <f t="array" ref="Q1734">IF(P1734="-",0,P1734/(1+'General inputs'!$H$32)^IFERROR(INDEX('MP Calculations'!$C$40:$C$130,MATCH(F1734,'MP Calculations'!$D$40:$D$130,0),0),-1))</f>
        <v>0</v>
      </c>
    </row>
    <row r="1735" spans="3:17" x14ac:dyDescent="0.2">
      <c r="C1735" s="159"/>
      <c r="D1735" s="165"/>
      <c r="E1735" s="161"/>
      <c r="F1735" s="172" t="str">
        <f t="shared" si="81"/>
        <v>-</v>
      </c>
      <c r="G1735" s="68"/>
      <c r="H1735" s="167"/>
      <c r="I1735" s="173"/>
      <c r="J1735" s="168" t="str">
        <f>IFERROR(MIN('MP Calculations'!$E$30/I1735,1),"-")</f>
        <v>-</v>
      </c>
      <c r="K1735" s="12"/>
      <c r="L1735" s="159"/>
      <c r="M1735" s="159"/>
      <c r="N1735" s="159"/>
      <c r="O1735" s="185" t="str">
        <f t="shared" si="82"/>
        <v>-</v>
      </c>
      <c r="P1735" s="215" t="str">
        <f t="shared" si="83"/>
        <v>-</v>
      </c>
      <c r="Q1735" s="215" cm="1">
        <f t="array" ref="Q1735">IF(P1735="-",0,P1735/(1+'General inputs'!$H$32)^IFERROR(INDEX('MP Calculations'!$C$40:$C$130,MATCH(F1735,'MP Calculations'!$D$40:$D$130,0),0),-1))</f>
        <v>0</v>
      </c>
    </row>
    <row r="1736" spans="3:17" x14ac:dyDescent="0.2">
      <c r="C1736" s="159"/>
      <c r="D1736" s="165"/>
      <c r="E1736" s="161"/>
      <c r="F1736" s="172" t="str">
        <f t="shared" si="81"/>
        <v>-</v>
      </c>
      <c r="G1736" s="68"/>
      <c r="H1736" s="167"/>
      <c r="I1736" s="173"/>
      <c r="J1736" s="168" t="str">
        <f>IFERROR(MIN('MP Calculations'!$E$30/I1736,1),"-")</f>
        <v>-</v>
      </c>
      <c r="K1736" s="12"/>
      <c r="L1736" s="159"/>
      <c r="M1736" s="159"/>
      <c r="N1736" s="159"/>
      <c r="O1736" s="185" t="str">
        <f t="shared" si="82"/>
        <v>-</v>
      </c>
      <c r="P1736" s="215" t="str">
        <f t="shared" si="83"/>
        <v>-</v>
      </c>
      <c r="Q1736" s="215" cm="1">
        <f t="array" ref="Q1736">IF(P1736="-",0,P1736/(1+'General inputs'!$H$32)^IFERROR(INDEX('MP Calculations'!$C$40:$C$130,MATCH(F1736,'MP Calculations'!$D$40:$D$130,0),0),-1))</f>
        <v>0</v>
      </c>
    </row>
    <row r="1737" spans="3:17" x14ac:dyDescent="0.2">
      <c r="C1737" s="159"/>
      <c r="D1737" s="165"/>
      <c r="E1737" s="161"/>
      <c r="F1737" s="172" t="str">
        <f t="shared" si="81"/>
        <v>-</v>
      </c>
      <c r="G1737" s="68"/>
      <c r="H1737" s="167"/>
      <c r="I1737" s="173"/>
      <c r="J1737" s="168" t="str">
        <f>IFERROR(MIN('MP Calculations'!$E$30/I1737,1),"-")</f>
        <v>-</v>
      </c>
      <c r="K1737" s="12"/>
      <c r="L1737" s="159"/>
      <c r="M1737" s="159"/>
      <c r="N1737" s="159"/>
      <c r="O1737" s="185" t="str">
        <f t="shared" si="82"/>
        <v>-</v>
      </c>
      <c r="P1737" s="215" t="str">
        <f t="shared" si="83"/>
        <v>-</v>
      </c>
      <c r="Q1737" s="215" cm="1">
        <f t="array" ref="Q1737">IF(P1737="-",0,P1737/(1+'General inputs'!$H$32)^IFERROR(INDEX('MP Calculations'!$C$40:$C$130,MATCH(F1737,'MP Calculations'!$D$40:$D$130,0),0),-1))</f>
        <v>0</v>
      </c>
    </row>
    <row r="1738" spans="3:17" x14ac:dyDescent="0.2">
      <c r="C1738" s="159"/>
      <c r="D1738" s="165"/>
      <c r="E1738" s="161"/>
      <c r="F1738" s="172" t="str">
        <f t="shared" si="81"/>
        <v>-</v>
      </c>
      <c r="G1738" s="68"/>
      <c r="H1738" s="167"/>
      <c r="I1738" s="173"/>
      <c r="J1738" s="168" t="str">
        <f>IFERROR(MIN('MP Calculations'!$E$30/I1738,1),"-")</f>
        <v>-</v>
      </c>
      <c r="K1738" s="12"/>
      <c r="L1738" s="159"/>
      <c r="M1738" s="159"/>
      <c r="N1738" s="159"/>
      <c r="O1738" s="185" t="str">
        <f t="shared" si="82"/>
        <v>-</v>
      </c>
      <c r="P1738" s="215" t="str">
        <f t="shared" si="83"/>
        <v>-</v>
      </c>
      <c r="Q1738" s="215" cm="1">
        <f t="array" ref="Q1738">IF(P1738="-",0,P1738/(1+'General inputs'!$H$32)^IFERROR(INDEX('MP Calculations'!$C$40:$C$130,MATCH(F1738,'MP Calculations'!$D$40:$D$130,0),0),-1))</f>
        <v>0</v>
      </c>
    </row>
    <row r="1739" spans="3:17" x14ac:dyDescent="0.2">
      <c r="C1739" s="159"/>
      <c r="D1739" s="165"/>
      <c r="E1739" s="161"/>
      <c r="F1739" s="172" t="str">
        <f t="shared" si="81"/>
        <v>-</v>
      </c>
      <c r="G1739" s="68"/>
      <c r="H1739" s="167"/>
      <c r="I1739" s="173"/>
      <c r="J1739" s="168" t="str">
        <f>IFERROR(MIN('MP Calculations'!$E$30/I1739,1),"-")</f>
        <v>-</v>
      </c>
      <c r="K1739" s="12"/>
      <c r="L1739" s="159"/>
      <c r="M1739" s="159"/>
      <c r="N1739" s="159"/>
      <c r="O1739" s="185" t="str">
        <f t="shared" si="82"/>
        <v>-</v>
      </c>
      <c r="P1739" s="215" t="str">
        <f t="shared" si="83"/>
        <v>-</v>
      </c>
      <c r="Q1739" s="215" cm="1">
        <f t="array" ref="Q1739">IF(P1739="-",0,P1739/(1+'General inputs'!$H$32)^IFERROR(INDEX('MP Calculations'!$C$40:$C$130,MATCH(F1739,'MP Calculations'!$D$40:$D$130,0),0),-1))</f>
        <v>0</v>
      </c>
    </row>
    <row r="1740" spans="3:17" x14ac:dyDescent="0.2">
      <c r="C1740" s="159"/>
      <c r="D1740" s="165"/>
      <c r="E1740" s="161"/>
      <c r="F1740" s="172" t="str">
        <f t="shared" si="81"/>
        <v>-</v>
      </c>
      <c r="G1740" s="68"/>
      <c r="H1740" s="167"/>
      <c r="I1740" s="173"/>
      <c r="J1740" s="168" t="str">
        <f>IFERROR(MIN('MP Calculations'!$E$30/I1740,1),"-")</f>
        <v>-</v>
      </c>
      <c r="K1740" s="12"/>
      <c r="L1740" s="159"/>
      <c r="M1740" s="159"/>
      <c r="N1740" s="159"/>
      <c r="O1740" s="185" t="str">
        <f t="shared" si="82"/>
        <v>-</v>
      </c>
      <c r="P1740" s="215" t="str">
        <f t="shared" si="83"/>
        <v>-</v>
      </c>
      <c r="Q1740" s="215" cm="1">
        <f t="array" ref="Q1740">IF(P1740="-",0,P1740/(1+'General inputs'!$H$32)^IFERROR(INDEX('MP Calculations'!$C$40:$C$130,MATCH(F1740,'MP Calculations'!$D$40:$D$130,0),0),-1))</f>
        <v>0</v>
      </c>
    </row>
    <row r="1741" spans="3:17" x14ac:dyDescent="0.2">
      <c r="C1741" s="159"/>
      <c r="D1741" s="165"/>
      <c r="E1741" s="161"/>
      <c r="F1741" s="172" t="str">
        <f t="shared" si="81"/>
        <v>-</v>
      </c>
      <c r="G1741" s="68"/>
      <c r="H1741" s="167"/>
      <c r="I1741" s="173"/>
      <c r="J1741" s="168" t="str">
        <f>IFERROR(MIN('MP Calculations'!$E$30/I1741,1),"-")</f>
        <v>-</v>
      </c>
      <c r="K1741" s="12"/>
      <c r="L1741" s="159"/>
      <c r="M1741" s="159"/>
      <c r="N1741" s="159"/>
      <c r="O1741" s="185" t="str">
        <f t="shared" si="82"/>
        <v>-</v>
      </c>
      <c r="P1741" s="215" t="str">
        <f t="shared" si="83"/>
        <v>-</v>
      </c>
      <c r="Q1741" s="215" cm="1">
        <f t="array" ref="Q1741">IF(P1741="-",0,P1741/(1+'General inputs'!$H$32)^IFERROR(INDEX('MP Calculations'!$C$40:$C$130,MATCH(F1741,'MP Calculations'!$D$40:$D$130,0),0),-1))</f>
        <v>0</v>
      </c>
    </row>
    <row r="1742" spans="3:17" x14ac:dyDescent="0.2">
      <c r="C1742" s="159"/>
      <c r="D1742" s="165"/>
      <c r="E1742" s="161"/>
      <c r="F1742" s="172" t="str">
        <f t="shared" si="81"/>
        <v>-</v>
      </c>
      <c r="G1742" s="68"/>
      <c r="H1742" s="167"/>
      <c r="I1742" s="173"/>
      <c r="J1742" s="168" t="str">
        <f>IFERROR(MIN('MP Calculations'!$E$30/I1742,1),"-")</f>
        <v>-</v>
      </c>
      <c r="K1742" s="12"/>
      <c r="L1742" s="159"/>
      <c r="M1742" s="159"/>
      <c r="N1742" s="159"/>
      <c r="O1742" s="185" t="str">
        <f t="shared" si="82"/>
        <v>-</v>
      </c>
      <c r="P1742" s="215" t="str">
        <f t="shared" si="83"/>
        <v>-</v>
      </c>
      <c r="Q1742" s="215" cm="1">
        <f t="array" ref="Q1742">IF(P1742="-",0,P1742/(1+'General inputs'!$H$32)^IFERROR(INDEX('MP Calculations'!$C$40:$C$130,MATCH(F1742,'MP Calculations'!$D$40:$D$130,0),0),-1))</f>
        <v>0</v>
      </c>
    </row>
    <row r="1743" spans="3:17" x14ac:dyDescent="0.2">
      <c r="C1743" s="159"/>
      <c r="D1743" s="165"/>
      <c r="E1743" s="161"/>
      <c r="F1743" s="172" t="str">
        <f t="shared" si="81"/>
        <v>-</v>
      </c>
      <c r="G1743" s="68"/>
      <c r="H1743" s="167"/>
      <c r="I1743" s="173"/>
      <c r="J1743" s="168" t="str">
        <f>IFERROR(MIN('MP Calculations'!$E$30/I1743,1),"-")</f>
        <v>-</v>
      </c>
      <c r="K1743" s="12"/>
      <c r="L1743" s="159"/>
      <c r="M1743" s="159"/>
      <c r="N1743" s="159"/>
      <c r="O1743" s="185" t="str">
        <f t="shared" si="82"/>
        <v>-</v>
      </c>
      <c r="P1743" s="215" t="str">
        <f t="shared" si="83"/>
        <v>-</v>
      </c>
      <c r="Q1743" s="215" cm="1">
        <f t="array" ref="Q1743">IF(P1743="-",0,P1743/(1+'General inputs'!$H$32)^IFERROR(INDEX('MP Calculations'!$C$40:$C$130,MATCH(F1743,'MP Calculations'!$D$40:$D$130,0),0),-1))</f>
        <v>0</v>
      </c>
    </row>
    <row r="1744" spans="3:17" x14ac:dyDescent="0.2">
      <c r="C1744" s="159"/>
      <c r="D1744" s="165"/>
      <c r="E1744" s="161"/>
      <c r="F1744" s="172" t="str">
        <f t="shared" si="81"/>
        <v>-</v>
      </c>
      <c r="G1744" s="68"/>
      <c r="H1744" s="167"/>
      <c r="I1744" s="173"/>
      <c r="J1744" s="168" t="str">
        <f>IFERROR(MIN('MP Calculations'!$E$30/I1744,1),"-")</f>
        <v>-</v>
      </c>
      <c r="K1744" s="12"/>
      <c r="L1744" s="159"/>
      <c r="M1744" s="159"/>
      <c r="N1744" s="159"/>
      <c r="O1744" s="185" t="str">
        <f t="shared" si="82"/>
        <v>-</v>
      </c>
      <c r="P1744" s="215" t="str">
        <f t="shared" si="83"/>
        <v>-</v>
      </c>
      <c r="Q1744" s="215" cm="1">
        <f t="array" ref="Q1744">IF(P1744="-",0,P1744/(1+'General inputs'!$H$32)^IFERROR(INDEX('MP Calculations'!$C$40:$C$130,MATCH(F1744,'MP Calculations'!$D$40:$D$130,0),0),-1))</f>
        <v>0</v>
      </c>
    </row>
    <row r="1745" spans="3:17" x14ac:dyDescent="0.2">
      <c r="C1745" s="159"/>
      <c r="D1745" s="165"/>
      <c r="E1745" s="161"/>
      <c r="F1745" s="172" t="str">
        <f t="shared" si="81"/>
        <v>-</v>
      </c>
      <c r="G1745" s="68"/>
      <c r="H1745" s="167"/>
      <c r="I1745" s="173"/>
      <c r="J1745" s="168" t="str">
        <f>IFERROR(MIN('MP Calculations'!$E$30/I1745,1),"-")</f>
        <v>-</v>
      </c>
      <c r="K1745" s="12"/>
      <c r="L1745" s="159"/>
      <c r="M1745" s="159"/>
      <c r="N1745" s="159"/>
      <c r="O1745" s="185" t="str">
        <f t="shared" si="82"/>
        <v>-</v>
      </c>
      <c r="P1745" s="215" t="str">
        <f t="shared" si="83"/>
        <v>-</v>
      </c>
      <c r="Q1745" s="215" cm="1">
        <f t="array" ref="Q1745">IF(P1745="-",0,P1745/(1+'General inputs'!$H$32)^IFERROR(INDEX('MP Calculations'!$C$40:$C$130,MATCH(F1745,'MP Calculations'!$D$40:$D$130,0),0),-1))</f>
        <v>0</v>
      </c>
    </row>
    <row r="1746" spans="3:17" x14ac:dyDescent="0.2">
      <c r="C1746" s="159"/>
      <c r="D1746" s="165"/>
      <c r="E1746" s="161"/>
      <c r="F1746" s="172" t="str">
        <f t="shared" si="81"/>
        <v>-</v>
      </c>
      <c r="G1746" s="68"/>
      <c r="H1746" s="167"/>
      <c r="I1746" s="173"/>
      <c r="J1746" s="168" t="str">
        <f>IFERROR(MIN('MP Calculations'!$E$30/I1746,1),"-")</f>
        <v>-</v>
      </c>
      <c r="K1746" s="12"/>
      <c r="L1746" s="159"/>
      <c r="M1746" s="159"/>
      <c r="N1746" s="159"/>
      <c r="O1746" s="185" t="str">
        <f t="shared" si="82"/>
        <v>-</v>
      </c>
      <c r="P1746" s="215" t="str">
        <f t="shared" si="83"/>
        <v>-</v>
      </c>
      <c r="Q1746" s="215" cm="1">
        <f t="array" ref="Q1746">IF(P1746="-",0,P1746/(1+'General inputs'!$H$32)^IFERROR(INDEX('MP Calculations'!$C$40:$C$130,MATCH(F1746,'MP Calculations'!$D$40:$D$130,0),0),-1))</f>
        <v>0</v>
      </c>
    </row>
    <row r="1747" spans="3:17" x14ac:dyDescent="0.2">
      <c r="C1747" s="159"/>
      <c r="D1747" s="165"/>
      <c r="E1747" s="161"/>
      <c r="F1747" s="172" t="str">
        <f t="shared" si="81"/>
        <v>-</v>
      </c>
      <c r="G1747" s="68"/>
      <c r="H1747" s="167"/>
      <c r="I1747" s="173"/>
      <c r="J1747" s="168" t="str">
        <f>IFERROR(MIN('MP Calculations'!$E$30/I1747,1),"-")</f>
        <v>-</v>
      </c>
      <c r="K1747" s="12"/>
      <c r="L1747" s="159"/>
      <c r="M1747" s="159"/>
      <c r="N1747" s="159"/>
      <c r="O1747" s="185" t="str">
        <f t="shared" si="82"/>
        <v>-</v>
      </c>
      <c r="P1747" s="215" t="str">
        <f t="shared" si="83"/>
        <v>-</v>
      </c>
      <c r="Q1747" s="215" cm="1">
        <f t="array" ref="Q1747">IF(P1747="-",0,P1747/(1+'General inputs'!$H$32)^IFERROR(INDEX('MP Calculations'!$C$40:$C$130,MATCH(F1747,'MP Calculations'!$D$40:$D$130,0),0),-1))</f>
        <v>0</v>
      </c>
    </row>
    <row r="1748" spans="3:17" x14ac:dyDescent="0.2">
      <c r="C1748" s="159"/>
      <c r="D1748" s="165"/>
      <c r="E1748" s="161"/>
      <c r="F1748" s="172" t="str">
        <f t="shared" si="81"/>
        <v>-</v>
      </c>
      <c r="G1748" s="68"/>
      <c r="H1748" s="167"/>
      <c r="I1748" s="173"/>
      <c r="J1748" s="168" t="str">
        <f>IFERROR(MIN('MP Calculations'!$E$30/I1748,1),"-")</f>
        <v>-</v>
      </c>
      <c r="K1748" s="12"/>
      <c r="L1748" s="159"/>
      <c r="M1748" s="159"/>
      <c r="N1748" s="159"/>
      <c r="O1748" s="185" t="str">
        <f t="shared" si="82"/>
        <v>-</v>
      </c>
      <c r="P1748" s="215" t="str">
        <f t="shared" si="83"/>
        <v>-</v>
      </c>
      <c r="Q1748" s="215" cm="1">
        <f t="array" ref="Q1748">IF(P1748="-",0,P1748/(1+'General inputs'!$H$32)^IFERROR(INDEX('MP Calculations'!$C$40:$C$130,MATCH(F1748,'MP Calculations'!$D$40:$D$130,0),0),-1))</f>
        <v>0</v>
      </c>
    </row>
    <row r="1749" spans="3:17" x14ac:dyDescent="0.2">
      <c r="C1749" s="159"/>
      <c r="D1749" s="165"/>
      <c r="E1749" s="161"/>
      <c r="F1749" s="172" t="str">
        <f t="shared" si="81"/>
        <v>-</v>
      </c>
      <c r="G1749" s="68"/>
      <c r="H1749" s="167"/>
      <c r="I1749" s="173"/>
      <c r="J1749" s="168" t="str">
        <f>IFERROR(MIN('MP Calculations'!$E$30/I1749,1),"-")</f>
        <v>-</v>
      </c>
      <c r="K1749" s="12"/>
      <c r="L1749" s="159"/>
      <c r="M1749" s="159"/>
      <c r="N1749" s="159"/>
      <c r="O1749" s="185" t="str">
        <f t="shared" si="82"/>
        <v>-</v>
      </c>
      <c r="P1749" s="215" t="str">
        <f t="shared" si="83"/>
        <v>-</v>
      </c>
      <c r="Q1749" s="215" cm="1">
        <f t="array" ref="Q1749">IF(P1749="-",0,P1749/(1+'General inputs'!$H$32)^IFERROR(INDEX('MP Calculations'!$C$40:$C$130,MATCH(F1749,'MP Calculations'!$D$40:$D$130,0),0),-1))</f>
        <v>0</v>
      </c>
    </row>
    <row r="1750" spans="3:17" x14ac:dyDescent="0.2">
      <c r="C1750" s="159"/>
      <c r="D1750" s="165"/>
      <c r="E1750" s="161"/>
      <c r="F1750" s="172" t="str">
        <f t="shared" ref="F1750:F1813" si="84">IF(E1750="","-",IF(OR(E1750&lt;$E$15,E1750&gt;$E$16),"ERROR - date outside of range",IF(MONTH(E1750)&gt;=7,YEAR(E1750)&amp;"-"&amp;IF(YEAR(E1750)=1999,"00",IF(AND(YEAR(E1750)&gt;=2000,YEAR(E1750)&lt;2009),"0","")&amp;RIGHT(YEAR(E1750),2)+1),RIGHT(YEAR(E1750),4)-1&amp;"-"&amp;RIGHT(YEAR(E1750),2))))</f>
        <v>-</v>
      </c>
      <c r="G1750" s="68"/>
      <c r="H1750" s="167"/>
      <c r="I1750" s="173"/>
      <c r="J1750" s="168" t="str">
        <f>IFERROR(MIN('MP Calculations'!$E$30/I1750,1),"-")</f>
        <v>-</v>
      </c>
      <c r="K1750" s="12"/>
      <c r="L1750" s="159"/>
      <c r="M1750" s="159"/>
      <c r="N1750" s="159"/>
      <c r="O1750" s="185" t="str">
        <f t="shared" ref="O1750:O1813" si="85">IF(N1750="","-",L1750*N1750)</f>
        <v>-</v>
      </c>
      <c r="P1750" s="215" t="str">
        <f t="shared" ref="P1750:P1813" si="86">IF(O1750="-","-",IF(OR(E1750&lt;$E$15,E1750&gt;$E$16),0,O1750*J1750))</f>
        <v>-</v>
      </c>
      <c r="Q1750" s="215" cm="1">
        <f t="array" ref="Q1750">IF(P1750="-",0,P1750/(1+'General inputs'!$H$32)^IFERROR(INDEX('MP Calculations'!$C$40:$C$130,MATCH(F1750,'MP Calculations'!$D$40:$D$130,0),0),-1))</f>
        <v>0</v>
      </c>
    </row>
    <row r="1751" spans="3:17" x14ac:dyDescent="0.2">
      <c r="C1751" s="159"/>
      <c r="D1751" s="165"/>
      <c r="E1751" s="161"/>
      <c r="F1751" s="172" t="str">
        <f t="shared" si="84"/>
        <v>-</v>
      </c>
      <c r="G1751" s="68"/>
      <c r="H1751" s="167"/>
      <c r="I1751" s="173"/>
      <c r="J1751" s="168" t="str">
        <f>IFERROR(MIN('MP Calculations'!$E$30/I1751,1),"-")</f>
        <v>-</v>
      </c>
      <c r="K1751" s="12"/>
      <c r="L1751" s="159"/>
      <c r="M1751" s="159"/>
      <c r="N1751" s="159"/>
      <c r="O1751" s="185" t="str">
        <f t="shared" si="85"/>
        <v>-</v>
      </c>
      <c r="P1751" s="215" t="str">
        <f t="shared" si="86"/>
        <v>-</v>
      </c>
      <c r="Q1751" s="215" cm="1">
        <f t="array" ref="Q1751">IF(P1751="-",0,P1751/(1+'General inputs'!$H$32)^IFERROR(INDEX('MP Calculations'!$C$40:$C$130,MATCH(F1751,'MP Calculations'!$D$40:$D$130,0),0),-1))</f>
        <v>0</v>
      </c>
    </row>
    <row r="1752" spans="3:17" x14ac:dyDescent="0.2">
      <c r="C1752" s="159"/>
      <c r="D1752" s="165"/>
      <c r="E1752" s="161"/>
      <c r="F1752" s="172" t="str">
        <f t="shared" si="84"/>
        <v>-</v>
      </c>
      <c r="G1752" s="68"/>
      <c r="H1752" s="167"/>
      <c r="I1752" s="173"/>
      <c r="J1752" s="168" t="str">
        <f>IFERROR(MIN('MP Calculations'!$E$30/I1752,1),"-")</f>
        <v>-</v>
      </c>
      <c r="K1752" s="12"/>
      <c r="L1752" s="159"/>
      <c r="M1752" s="159"/>
      <c r="N1752" s="159"/>
      <c r="O1752" s="185" t="str">
        <f t="shared" si="85"/>
        <v>-</v>
      </c>
      <c r="P1752" s="215" t="str">
        <f t="shared" si="86"/>
        <v>-</v>
      </c>
      <c r="Q1752" s="215" cm="1">
        <f t="array" ref="Q1752">IF(P1752="-",0,P1752/(1+'General inputs'!$H$32)^IFERROR(INDEX('MP Calculations'!$C$40:$C$130,MATCH(F1752,'MP Calculations'!$D$40:$D$130,0),0),-1))</f>
        <v>0</v>
      </c>
    </row>
    <row r="1753" spans="3:17" x14ac:dyDescent="0.2">
      <c r="C1753" s="159"/>
      <c r="D1753" s="165"/>
      <c r="E1753" s="161"/>
      <c r="F1753" s="172" t="str">
        <f t="shared" si="84"/>
        <v>-</v>
      </c>
      <c r="G1753" s="68"/>
      <c r="H1753" s="167"/>
      <c r="I1753" s="173"/>
      <c r="J1753" s="168" t="str">
        <f>IFERROR(MIN('MP Calculations'!$E$30/I1753,1),"-")</f>
        <v>-</v>
      </c>
      <c r="K1753" s="12"/>
      <c r="L1753" s="159"/>
      <c r="M1753" s="159"/>
      <c r="N1753" s="159"/>
      <c r="O1753" s="185" t="str">
        <f t="shared" si="85"/>
        <v>-</v>
      </c>
      <c r="P1753" s="215" t="str">
        <f t="shared" si="86"/>
        <v>-</v>
      </c>
      <c r="Q1753" s="215" cm="1">
        <f t="array" ref="Q1753">IF(P1753="-",0,P1753/(1+'General inputs'!$H$32)^IFERROR(INDEX('MP Calculations'!$C$40:$C$130,MATCH(F1753,'MP Calculations'!$D$40:$D$130,0),0),-1))</f>
        <v>0</v>
      </c>
    </row>
    <row r="1754" spans="3:17" x14ac:dyDescent="0.2">
      <c r="C1754" s="159"/>
      <c r="D1754" s="165"/>
      <c r="E1754" s="161"/>
      <c r="F1754" s="172" t="str">
        <f t="shared" si="84"/>
        <v>-</v>
      </c>
      <c r="G1754" s="68"/>
      <c r="H1754" s="167"/>
      <c r="I1754" s="173"/>
      <c r="J1754" s="168" t="str">
        <f>IFERROR(MIN('MP Calculations'!$E$30/I1754,1),"-")</f>
        <v>-</v>
      </c>
      <c r="K1754" s="12"/>
      <c r="L1754" s="159"/>
      <c r="M1754" s="159"/>
      <c r="N1754" s="159"/>
      <c r="O1754" s="185" t="str">
        <f t="shared" si="85"/>
        <v>-</v>
      </c>
      <c r="P1754" s="215" t="str">
        <f t="shared" si="86"/>
        <v>-</v>
      </c>
      <c r="Q1754" s="215" cm="1">
        <f t="array" ref="Q1754">IF(P1754="-",0,P1754/(1+'General inputs'!$H$32)^IFERROR(INDEX('MP Calculations'!$C$40:$C$130,MATCH(F1754,'MP Calculations'!$D$40:$D$130,0),0),-1))</f>
        <v>0</v>
      </c>
    </row>
    <row r="1755" spans="3:17" x14ac:dyDescent="0.2">
      <c r="C1755" s="159"/>
      <c r="D1755" s="165"/>
      <c r="E1755" s="161"/>
      <c r="F1755" s="172" t="str">
        <f t="shared" si="84"/>
        <v>-</v>
      </c>
      <c r="G1755" s="68"/>
      <c r="H1755" s="167"/>
      <c r="I1755" s="173"/>
      <c r="J1755" s="168" t="str">
        <f>IFERROR(MIN('MP Calculations'!$E$30/I1755,1),"-")</f>
        <v>-</v>
      </c>
      <c r="K1755" s="12"/>
      <c r="L1755" s="159"/>
      <c r="M1755" s="159"/>
      <c r="N1755" s="159"/>
      <c r="O1755" s="185" t="str">
        <f t="shared" si="85"/>
        <v>-</v>
      </c>
      <c r="P1755" s="215" t="str">
        <f t="shared" si="86"/>
        <v>-</v>
      </c>
      <c r="Q1755" s="215" cm="1">
        <f t="array" ref="Q1755">IF(P1755="-",0,P1755/(1+'General inputs'!$H$32)^IFERROR(INDEX('MP Calculations'!$C$40:$C$130,MATCH(F1755,'MP Calculations'!$D$40:$D$130,0),0),-1))</f>
        <v>0</v>
      </c>
    </row>
    <row r="1756" spans="3:17" x14ac:dyDescent="0.2">
      <c r="C1756" s="159"/>
      <c r="D1756" s="165"/>
      <c r="E1756" s="161"/>
      <c r="F1756" s="172" t="str">
        <f t="shared" si="84"/>
        <v>-</v>
      </c>
      <c r="G1756" s="68"/>
      <c r="H1756" s="167"/>
      <c r="I1756" s="173"/>
      <c r="J1756" s="168" t="str">
        <f>IFERROR(MIN('MP Calculations'!$E$30/I1756,1),"-")</f>
        <v>-</v>
      </c>
      <c r="K1756" s="12"/>
      <c r="L1756" s="159"/>
      <c r="M1756" s="159"/>
      <c r="N1756" s="159"/>
      <c r="O1756" s="185" t="str">
        <f t="shared" si="85"/>
        <v>-</v>
      </c>
      <c r="P1756" s="215" t="str">
        <f t="shared" si="86"/>
        <v>-</v>
      </c>
      <c r="Q1756" s="215" cm="1">
        <f t="array" ref="Q1756">IF(P1756="-",0,P1756/(1+'General inputs'!$H$32)^IFERROR(INDEX('MP Calculations'!$C$40:$C$130,MATCH(F1756,'MP Calculations'!$D$40:$D$130,0),0),-1))</f>
        <v>0</v>
      </c>
    </row>
    <row r="1757" spans="3:17" x14ac:dyDescent="0.2">
      <c r="C1757" s="159"/>
      <c r="D1757" s="165"/>
      <c r="E1757" s="161"/>
      <c r="F1757" s="172" t="str">
        <f t="shared" si="84"/>
        <v>-</v>
      </c>
      <c r="G1757" s="68"/>
      <c r="H1757" s="167"/>
      <c r="I1757" s="173"/>
      <c r="J1757" s="168" t="str">
        <f>IFERROR(MIN('MP Calculations'!$E$30/I1757,1),"-")</f>
        <v>-</v>
      </c>
      <c r="K1757" s="12"/>
      <c r="L1757" s="159"/>
      <c r="M1757" s="159"/>
      <c r="N1757" s="159"/>
      <c r="O1757" s="185" t="str">
        <f t="shared" si="85"/>
        <v>-</v>
      </c>
      <c r="P1757" s="215" t="str">
        <f t="shared" si="86"/>
        <v>-</v>
      </c>
      <c r="Q1757" s="215" cm="1">
        <f t="array" ref="Q1757">IF(P1757="-",0,P1757/(1+'General inputs'!$H$32)^IFERROR(INDEX('MP Calculations'!$C$40:$C$130,MATCH(F1757,'MP Calculations'!$D$40:$D$130,0),0),-1))</f>
        <v>0</v>
      </c>
    </row>
    <row r="1758" spans="3:17" x14ac:dyDescent="0.2">
      <c r="C1758" s="159"/>
      <c r="D1758" s="165"/>
      <c r="E1758" s="161"/>
      <c r="F1758" s="172" t="str">
        <f t="shared" si="84"/>
        <v>-</v>
      </c>
      <c r="G1758" s="68"/>
      <c r="H1758" s="167"/>
      <c r="I1758" s="173"/>
      <c r="J1758" s="168" t="str">
        <f>IFERROR(MIN('MP Calculations'!$E$30/I1758,1),"-")</f>
        <v>-</v>
      </c>
      <c r="K1758" s="12"/>
      <c r="L1758" s="159"/>
      <c r="M1758" s="159"/>
      <c r="N1758" s="159"/>
      <c r="O1758" s="185" t="str">
        <f t="shared" si="85"/>
        <v>-</v>
      </c>
      <c r="P1758" s="215" t="str">
        <f t="shared" si="86"/>
        <v>-</v>
      </c>
      <c r="Q1758" s="215" cm="1">
        <f t="array" ref="Q1758">IF(P1758="-",0,P1758/(1+'General inputs'!$H$32)^IFERROR(INDEX('MP Calculations'!$C$40:$C$130,MATCH(F1758,'MP Calculations'!$D$40:$D$130,0),0),-1))</f>
        <v>0</v>
      </c>
    </row>
    <row r="1759" spans="3:17" x14ac:dyDescent="0.2">
      <c r="C1759" s="159"/>
      <c r="D1759" s="165"/>
      <c r="E1759" s="161"/>
      <c r="F1759" s="172" t="str">
        <f t="shared" si="84"/>
        <v>-</v>
      </c>
      <c r="G1759" s="68"/>
      <c r="H1759" s="167"/>
      <c r="I1759" s="173"/>
      <c r="J1759" s="168" t="str">
        <f>IFERROR(MIN('MP Calculations'!$E$30/I1759,1),"-")</f>
        <v>-</v>
      </c>
      <c r="K1759" s="12"/>
      <c r="L1759" s="159"/>
      <c r="M1759" s="159"/>
      <c r="N1759" s="159"/>
      <c r="O1759" s="185" t="str">
        <f t="shared" si="85"/>
        <v>-</v>
      </c>
      <c r="P1759" s="215" t="str">
        <f t="shared" si="86"/>
        <v>-</v>
      </c>
      <c r="Q1759" s="215" cm="1">
        <f t="array" ref="Q1759">IF(P1759="-",0,P1759/(1+'General inputs'!$H$32)^IFERROR(INDEX('MP Calculations'!$C$40:$C$130,MATCH(F1759,'MP Calculations'!$D$40:$D$130,0),0),-1))</f>
        <v>0</v>
      </c>
    </row>
    <row r="1760" spans="3:17" x14ac:dyDescent="0.2">
      <c r="C1760" s="159"/>
      <c r="D1760" s="165"/>
      <c r="E1760" s="161"/>
      <c r="F1760" s="172" t="str">
        <f t="shared" si="84"/>
        <v>-</v>
      </c>
      <c r="G1760" s="68"/>
      <c r="H1760" s="167"/>
      <c r="I1760" s="173"/>
      <c r="J1760" s="168" t="str">
        <f>IFERROR(MIN('MP Calculations'!$E$30/I1760,1),"-")</f>
        <v>-</v>
      </c>
      <c r="K1760" s="12"/>
      <c r="L1760" s="159"/>
      <c r="M1760" s="159"/>
      <c r="N1760" s="159"/>
      <c r="O1760" s="185" t="str">
        <f t="shared" si="85"/>
        <v>-</v>
      </c>
      <c r="P1760" s="215" t="str">
        <f t="shared" si="86"/>
        <v>-</v>
      </c>
      <c r="Q1760" s="215" cm="1">
        <f t="array" ref="Q1760">IF(P1760="-",0,P1760/(1+'General inputs'!$H$32)^IFERROR(INDEX('MP Calculations'!$C$40:$C$130,MATCH(F1760,'MP Calculations'!$D$40:$D$130,0),0),-1))</f>
        <v>0</v>
      </c>
    </row>
    <row r="1761" spans="3:17" x14ac:dyDescent="0.2">
      <c r="C1761" s="159"/>
      <c r="D1761" s="165"/>
      <c r="E1761" s="161"/>
      <c r="F1761" s="172" t="str">
        <f t="shared" si="84"/>
        <v>-</v>
      </c>
      <c r="G1761" s="68"/>
      <c r="H1761" s="167"/>
      <c r="I1761" s="173"/>
      <c r="J1761" s="168" t="str">
        <f>IFERROR(MIN('MP Calculations'!$E$30/I1761,1),"-")</f>
        <v>-</v>
      </c>
      <c r="K1761" s="12"/>
      <c r="L1761" s="159"/>
      <c r="M1761" s="159"/>
      <c r="N1761" s="159"/>
      <c r="O1761" s="185" t="str">
        <f t="shared" si="85"/>
        <v>-</v>
      </c>
      <c r="P1761" s="215" t="str">
        <f t="shared" si="86"/>
        <v>-</v>
      </c>
      <c r="Q1761" s="215" cm="1">
        <f t="array" ref="Q1761">IF(P1761="-",0,P1761/(1+'General inputs'!$H$32)^IFERROR(INDEX('MP Calculations'!$C$40:$C$130,MATCH(F1761,'MP Calculations'!$D$40:$D$130,0),0),-1))</f>
        <v>0</v>
      </c>
    </row>
    <row r="1762" spans="3:17" x14ac:dyDescent="0.2">
      <c r="C1762" s="159"/>
      <c r="D1762" s="165"/>
      <c r="E1762" s="161"/>
      <c r="F1762" s="172" t="str">
        <f t="shared" si="84"/>
        <v>-</v>
      </c>
      <c r="G1762" s="68"/>
      <c r="H1762" s="167"/>
      <c r="I1762" s="173"/>
      <c r="J1762" s="168" t="str">
        <f>IFERROR(MIN('MP Calculations'!$E$30/I1762,1),"-")</f>
        <v>-</v>
      </c>
      <c r="K1762" s="12"/>
      <c r="L1762" s="159"/>
      <c r="M1762" s="159"/>
      <c r="N1762" s="159"/>
      <c r="O1762" s="185" t="str">
        <f t="shared" si="85"/>
        <v>-</v>
      </c>
      <c r="P1762" s="215" t="str">
        <f t="shared" si="86"/>
        <v>-</v>
      </c>
      <c r="Q1762" s="215" cm="1">
        <f t="array" ref="Q1762">IF(P1762="-",0,P1762/(1+'General inputs'!$H$32)^IFERROR(INDEX('MP Calculations'!$C$40:$C$130,MATCH(F1762,'MP Calculations'!$D$40:$D$130,0),0),-1))</f>
        <v>0</v>
      </c>
    </row>
    <row r="1763" spans="3:17" x14ac:dyDescent="0.2">
      <c r="C1763" s="159"/>
      <c r="D1763" s="165"/>
      <c r="E1763" s="161"/>
      <c r="F1763" s="172" t="str">
        <f t="shared" si="84"/>
        <v>-</v>
      </c>
      <c r="G1763" s="68"/>
      <c r="H1763" s="167"/>
      <c r="I1763" s="173"/>
      <c r="J1763" s="168" t="str">
        <f>IFERROR(MIN('MP Calculations'!$E$30/I1763,1),"-")</f>
        <v>-</v>
      </c>
      <c r="K1763" s="12"/>
      <c r="L1763" s="159"/>
      <c r="M1763" s="159"/>
      <c r="N1763" s="159"/>
      <c r="O1763" s="185" t="str">
        <f t="shared" si="85"/>
        <v>-</v>
      </c>
      <c r="P1763" s="215" t="str">
        <f t="shared" si="86"/>
        <v>-</v>
      </c>
      <c r="Q1763" s="215" cm="1">
        <f t="array" ref="Q1763">IF(P1763="-",0,P1763/(1+'General inputs'!$H$32)^IFERROR(INDEX('MP Calculations'!$C$40:$C$130,MATCH(F1763,'MP Calculations'!$D$40:$D$130,0),0),-1))</f>
        <v>0</v>
      </c>
    </row>
    <row r="1764" spans="3:17" x14ac:dyDescent="0.2">
      <c r="C1764" s="159"/>
      <c r="D1764" s="165"/>
      <c r="E1764" s="161"/>
      <c r="F1764" s="172" t="str">
        <f t="shared" si="84"/>
        <v>-</v>
      </c>
      <c r="G1764" s="68"/>
      <c r="H1764" s="167"/>
      <c r="I1764" s="173"/>
      <c r="J1764" s="168" t="str">
        <f>IFERROR(MIN('MP Calculations'!$E$30/I1764,1),"-")</f>
        <v>-</v>
      </c>
      <c r="K1764" s="12"/>
      <c r="L1764" s="159"/>
      <c r="M1764" s="159"/>
      <c r="N1764" s="159"/>
      <c r="O1764" s="185" t="str">
        <f t="shared" si="85"/>
        <v>-</v>
      </c>
      <c r="P1764" s="215" t="str">
        <f t="shared" si="86"/>
        <v>-</v>
      </c>
      <c r="Q1764" s="215" cm="1">
        <f t="array" ref="Q1764">IF(P1764="-",0,P1764/(1+'General inputs'!$H$32)^IFERROR(INDEX('MP Calculations'!$C$40:$C$130,MATCH(F1764,'MP Calculations'!$D$40:$D$130,0),0),-1))</f>
        <v>0</v>
      </c>
    </row>
    <row r="1765" spans="3:17" x14ac:dyDescent="0.2">
      <c r="C1765" s="159"/>
      <c r="D1765" s="165"/>
      <c r="E1765" s="161"/>
      <c r="F1765" s="172" t="str">
        <f t="shared" si="84"/>
        <v>-</v>
      </c>
      <c r="G1765" s="68"/>
      <c r="H1765" s="167"/>
      <c r="I1765" s="173"/>
      <c r="J1765" s="168" t="str">
        <f>IFERROR(MIN('MP Calculations'!$E$30/I1765,1),"-")</f>
        <v>-</v>
      </c>
      <c r="K1765" s="12"/>
      <c r="L1765" s="159"/>
      <c r="M1765" s="159"/>
      <c r="N1765" s="159"/>
      <c r="O1765" s="185" t="str">
        <f t="shared" si="85"/>
        <v>-</v>
      </c>
      <c r="P1765" s="215" t="str">
        <f t="shared" si="86"/>
        <v>-</v>
      </c>
      <c r="Q1765" s="215" cm="1">
        <f t="array" ref="Q1765">IF(P1765="-",0,P1765/(1+'General inputs'!$H$32)^IFERROR(INDEX('MP Calculations'!$C$40:$C$130,MATCH(F1765,'MP Calculations'!$D$40:$D$130,0),0),-1))</f>
        <v>0</v>
      </c>
    </row>
    <row r="1766" spans="3:17" x14ac:dyDescent="0.2">
      <c r="C1766" s="159"/>
      <c r="D1766" s="165"/>
      <c r="E1766" s="161"/>
      <c r="F1766" s="172" t="str">
        <f t="shared" si="84"/>
        <v>-</v>
      </c>
      <c r="G1766" s="68"/>
      <c r="H1766" s="167"/>
      <c r="I1766" s="173"/>
      <c r="J1766" s="168" t="str">
        <f>IFERROR(MIN('MP Calculations'!$E$30/I1766,1),"-")</f>
        <v>-</v>
      </c>
      <c r="K1766" s="12"/>
      <c r="L1766" s="159"/>
      <c r="M1766" s="159"/>
      <c r="N1766" s="159"/>
      <c r="O1766" s="185" t="str">
        <f t="shared" si="85"/>
        <v>-</v>
      </c>
      <c r="P1766" s="215" t="str">
        <f t="shared" si="86"/>
        <v>-</v>
      </c>
      <c r="Q1766" s="215" cm="1">
        <f t="array" ref="Q1766">IF(P1766="-",0,P1766/(1+'General inputs'!$H$32)^IFERROR(INDEX('MP Calculations'!$C$40:$C$130,MATCH(F1766,'MP Calculations'!$D$40:$D$130,0),0),-1))</f>
        <v>0</v>
      </c>
    </row>
    <row r="1767" spans="3:17" x14ac:dyDescent="0.2">
      <c r="C1767" s="159"/>
      <c r="D1767" s="165"/>
      <c r="E1767" s="161"/>
      <c r="F1767" s="172" t="str">
        <f t="shared" si="84"/>
        <v>-</v>
      </c>
      <c r="G1767" s="68"/>
      <c r="H1767" s="167"/>
      <c r="I1767" s="173"/>
      <c r="J1767" s="168" t="str">
        <f>IFERROR(MIN('MP Calculations'!$E$30/I1767,1),"-")</f>
        <v>-</v>
      </c>
      <c r="K1767" s="12"/>
      <c r="L1767" s="159"/>
      <c r="M1767" s="159"/>
      <c r="N1767" s="159"/>
      <c r="O1767" s="185" t="str">
        <f t="shared" si="85"/>
        <v>-</v>
      </c>
      <c r="P1767" s="215" t="str">
        <f t="shared" si="86"/>
        <v>-</v>
      </c>
      <c r="Q1767" s="215" cm="1">
        <f t="array" ref="Q1767">IF(P1767="-",0,P1767/(1+'General inputs'!$H$32)^IFERROR(INDEX('MP Calculations'!$C$40:$C$130,MATCH(F1767,'MP Calculations'!$D$40:$D$130,0),0),-1))</f>
        <v>0</v>
      </c>
    </row>
    <row r="1768" spans="3:17" x14ac:dyDescent="0.2">
      <c r="C1768" s="159"/>
      <c r="D1768" s="165"/>
      <c r="E1768" s="161"/>
      <c r="F1768" s="172" t="str">
        <f t="shared" si="84"/>
        <v>-</v>
      </c>
      <c r="G1768" s="68"/>
      <c r="H1768" s="167"/>
      <c r="I1768" s="173"/>
      <c r="J1768" s="168" t="str">
        <f>IFERROR(MIN('MP Calculations'!$E$30/I1768,1),"-")</f>
        <v>-</v>
      </c>
      <c r="K1768" s="12"/>
      <c r="L1768" s="159"/>
      <c r="M1768" s="159"/>
      <c r="N1768" s="159"/>
      <c r="O1768" s="185" t="str">
        <f t="shared" si="85"/>
        <v>-</v>
      </c>
      <c r="P1768" s="215" t="str">
        <f t="shared" si="86"/>
        <v>-</v>
      </c>
      <c r="Q1768" s="215" cm="1">
        <f t="array" ref="Q1768">IF(P1768="-",0,P1768/(1+'General inputs'!$H$32)^IFERROR(INDEX('MP Calculations'!$C$40:$C$130,MATCH(F1768,'MP Calculations'!$D$40:$D$130,0),0),-1))</f>
        <v>0</v>
      </c>
    </row>
    <row r="1769" spans="3:17" x14ac:dyDescent="0.2">
      <c r="C1769" s="159"/>
      <c r="D1769" s="165"/>
      <c r="E1769" s="161"/>
      <c r="F1769" s="172" t="str">
        <f t="shared" si="84"/>
        <v>-</v>
      </c>
      <c r="G1769" s="68"/>
      <c r="H1769" s="167"/>
      <c r="I1769" s="173"/>
      <c r="J1769" s="168" t="str">
        <f>IFERROR(MIN('MP Calculations'!$E$30/I1769,1),"-")</f>
        <v>-</v>
      </c>
      <c r="K1769" s="12"/>
      <c r="L1769" s="159"/>
      <c r="M1769" s="159"/>
      <c r="N1769" s="159"/>
      <c r="O1769" s="185" t="str">
        <f t="shared" si="85"/>
        <v>-</v>
      </c>
      <c r="P1769" s="215" t="str">
        <f t="shared" si="86"/>
        <v>-</v>
      </c>
      <c r="Q1769" s="215" cm="1">
        <f t="array" ref="Q1769">IF(P1769="-",0,P1769/(1+'General inputs'!$H$32)^IFERROR(INDEX('MP Calculations'!$C$40:$C$130,MATCH(F1769,'MP Calculations'!$D$40:$D$130,0),0),-1))</f>
        <v>0</v>
      </c>
    </row>
    <row r="1770" spans="3:17" x14ac:dyDescent="0.2">
      <c r="C1770" s="159"/>
      <c r="D1770" s="165"/>
      <c r="E1770" s="161"/>
      <c r="F1770" s="172" t="str">
        <f t="shared" si="84"/>
        <v>-</v>
      </c>
      <c r="G1770" s="68"/>
      <c r="H1770" s="167"/>
      <c r="I1770" s="173"/>
      <c r="J1770" s="168" t="str">
        <f>IFERROR(MIN('MP Calculations'!$E$30/I1770,1),"-")</f>
        <v>-</v>
      </c>
      <c r="K1770" s="12"/>
      <c r="L1770" s="159"/>
      <c r="M1770" s="159"/>
      <c r="N1770" s="159"/>
      <c r="O1770" s="185" t="str">
        <f t="shared" si="85"/>
        <v>-</v>
      </c>
      <c r="P1770" s="215" t="str">
        <f t="shared" si="86"/>
        <v>-</v>
      </c>
      <c r="Q1770" s="215" cm="1">
        <f t="array" ref="Q1770">IF(P1770="-",0,P1770/(1+'General inputs'!$H$32)^IFERROR(INDEX('MP Calculations'!$C$40:$C$130,MATCH(F1770,'MP Calculations'!$D$40:$D$130,0),0),-1))</f>
        <v>0</v>
      </c>
    </row>
    <row r="1771" spans="3:17" x14ac:dyDescent="0.2">
      <c r="C1771" s="159"/>
      <c r="D1771" s="165"/>
      <c r="E1771" s="161"/>
      <c r="F1771" s="172" t="str">
        <f t="shared" si="84"/>
        <v>-</v>
      </c>
      <c r="G1771" s="68"/>
      <c r="H1771" s="167"/>
      <c r="I1771" s="173"/>
      <c r="J1771" s="168" t="str">
        <f>IFERROR(MIN('MP Calculations'!$E$30/I1771,1),"-")</f>
        <v>-</v>
      </c>
      <c r="K1771" s="12"/>
      <c r="L1771" s="159"/>
      <c r="M1771" s="159"/>
      <c r="N1771" s="159"/>
      <c r="O1771" s="185" t="str">
        <f t="shared" si="85"/>
        <v>-</v>
      </c>
      <c r="P1771" s="215" t="str">
        <f t="shared" si="86"/>
        <v>-</v>
      </c>
      <c r="Q1771" s="215" cm="1">
        <f t="array" ref="Q1771">IF(P1771="-",0,P1771/(1+'General inputs'!$H$32)^IFERROR(INDEX('MP Calculations'!$C$40:$C$130,MATCH(F1771,'MP Calculations'!$D$40:$D$130,0),0),-1))</f>
        <v>0</v>
      </c>
    </row>
    <row r="1772" spans="3:17" x14ac:dyDescent="0.2">
      <c r="C1772" s="159"/>
      <c r="D1772" s="165"/>
      <c r="E1772" s="161"/>
      <c r="F1772" s="172" t="str">
        <f t="shared" si="84"/>
        <v>-</v>
      </c>
      <c r="G1772" s="68"/>
      <c r="H1772" s="167"/>
      <c r="I1772" s="173"/>
      <c r="J1772" s="168" t="str">
        <f>IFERROR(MIN('MP Calculations'!$E$30/I1772,1),"-")</f>
        <v>-</v>
      </c>
      <c r="K1772" s="12"/>
      <c r="L1772" s="159"/>
      <c r="M1772" s="159"/>
      <c r="N1772" s="159"/>
      <c r="O1772" s="185" t="str">
        <f t="shared" si="85"/>
        <v>-</v>
      </c>
      <c r="P1772" s="215" t="str">
        <f t="shared" si="86"/>
        <v>-</v>
      </c>
      <c r="Q1772" s="215" cm="1">
        <f t="array" ref="Q1772">IF(P1772="-",0,P1772/(1+'General inputs'!$H$32)^IFERROR(INDEX('MP Calculations'!$C$40:$C$130,MATCH(F1772,'MP Calculations'!$D$40:$D$130,0),0),-1))</f>
        <v>0</v>
      </c>
    </row>
    <row r="1773" spans="3:17" x14ac:dyDescent="0.2">
      <c r="C1773" s="159"/>
      <c r="D1773" s="165"/>
      <c r="E1773" s="161"/>
      <c r="F1773" s="172" t="str">
        <f t="shared" si="84"/>
        <v>-</v>
      </c>
      <c r="G1773" s="68"/>
      <c r="H1773" s="167"/>
      <c r="I1773" s="173"/>
      <c r="J1773" s="168" t="str">
        <f>IFERROR(MIN('MP Calculations'!$E$30/I1773,1),"-")</f>
        <v>-</v>
      </c>
      <c r="K1773" s="12"/>
      <c r="L1773" s="159"/>
      <c r="M1773" s="159"/>
      <c r="N1773" s="159"/>
      <c r="O1773" s="185" t="str">
        <f t="shared" si="85"/>
        <v>-</v>
      </c>
      <c r="P1773" s="215" t="str">
        <f t="shared" si="86"/>
        <v>-</v>
      </c>
      <c r="Q1773" s="215" cm="1">
        <f t="array" ref="Q1773">IF(P1773="-",0,P1773/(1+'General inputs'!$H$32)^IFERROR(INDEX('MP Calculations'!$C$40:$C$130,MATCH(F1773,'MP Calculations'!$D$40:$D$130,0),0),-1))</f>
        <v>0</v>
      </c>
    </row>
    <row r="1774" spans="3:17" x14ac:dyDescent="0.2">
      <c r="C1774" s="159"/>
      <c r="D1774" s="165"/>
      <c r="E1774" s="161"/>
      <c r="F1774" s="172" t="str">
        <f t="shared" si="84"/>
        <v>-</v>
      </c>
      <c r="G1774" s="68"/>
      <c r="H1774" s="167"/>
      <c r="I1774" s="173"/>
      <c r="J1774" s="168" t="str">
        <f>IFERROR(MIN('MP Calculations'!$E$30/I1774,1),"-")</f>
        <v>-</v>
      </c>
      <c r="K1774" s="12"/>
      <c r="L1774" s="159"/>
      <c r="M1774" s="159"/>
      <c r="N1774" s="159"/>
      <c r="O1774" s="185" t="str">
        <f t="shared" si="85"/>
        <v>-</v>
      </c>
      <c r="P1774" s="215" t="str">
        <f t="shared" si="86"/>
        <v>-</v>
      </c>
      <c r="Q1774" s="215" cm="1">
        <f t="array" ref="Q1774">IF(P1774="-",0,P1774/(1+'General inputs'!$H$32)^IFERROR(INDEX('MP Calculations'!$C$40:$C$130,MATCH(F1774,'MP Calculations'!$D$40:$D$130,0),0),-1))</f>
        <v>0</v>
      </c>
    </row>
    <row r="1775" spans="3:17" x14ac:dyDescent="0.2">
      <c r="C1775" s="159"/>
      <c r="D1775" s="165"/>
      <c r="E1775" s="161"/>
      <c r="F1775" s="172" t="str">
        <f t="shared" si="84"/>
        <v>-</v>
      </c>
      <c r="G1775" s="68"/>
      <c r="H1775" s="167"/>
      <c r="I1775" s="173"/>
      <c r="J1775" s="168" t="str">
        <f>IFERROR(MIN('MP Calculations'!$E$30/I1775,1),"-")</f>
        <v>-</v>
      </c>
      <c r="K1775" s="12"/>
      <c r="L1775" s="159"/>
      <c r="M1775" s="159"/>
      <c r="N1775" s="159"/>
      <c r="O1775" s="185" t="str">
        <f t="shared" si="85"/>
        <v>-</v>
      </c>
      <c r="P1775" s="215" t="str">
        <f t="shared" si="86"/>
        <v>-</v>
      </c>
      <c r="Q1775" s="215" cm="1">
        <f t="array" ref="Q1775">IF(P1775="-",0,P1775/(1+'General inputs'!$H$32)^IFERROR(INDEX('MP Calculations'!$C$40:$C$130,MATCH(F1775,'MP Calculations'!$D$40:$D$130,0),0),-1))</f>
        <v>0</v>
      </c>
    </row>
    <row r="1776" spans="3:17" x14ac:dyDescent="0.2">
      <c r="C1776" s="159"/>
      <c r="D1776" s="165"/>
      <c r="E1776" s="161"/>
      <c r="F1776" s="172" t="str">
        <f t="shared" si="84"/>
        <v>-</v>
      </c>
      <c r="G1776" s="68"/>
      <c r="H1776" s="167"/>
      <c r="I1776" s="173"/>
      <c r="J1776" s="168" t="str">
        <f>IFERROR(MIN('MP Calculations'!$E$30/I1776,1),"-")</f>
        <v>-</v>
      </c>
      <c r="K1776" s="12"/>
      <c r="L1776" s="159"/>
      <c r="M1776" s="159"/>
      <c r="N1776" s="159"/>
      <c r="O1776" s="185" t="str">
        <f t="shared" si="85"/>
        <v>-</v>
      </c>
      <c r="P1776" s="215" t="str">
        <f t="shared" si="86"/>
        <v>-</v>
      </c>
      <c r="Q1776" s="215" cm="1">
        <f t="array" ref="Q1776">IF(P1776="-",0,P1776/(1+'General inputs'!$H$32)^IFERROR(INDEX('MP Calculations'!$C$40:$C$130,MATCH(F1776,'MP Calculations'!$D$40:$D$130,0),0),-1))</f>
        <v>0</v>
      </c>
    </row>
    <row r="1777" spans="3:17" x14ac:dyDescent="0.2">
      <c r="C1777" s="159"/>
      <c r="D1777" s="165"/>
      <c r="E1777" s="161"/>
      <c r="F1777" s="172" t="str">
        <f t="shared" si="84"/>
        <v>-</v>
      </c>
      <c r="G1777" s="68"/>
      <c r="H1777" s="167"/>
      <c r="I1777" s="173"/>
      <c r="J1777" s="168" t="str">
        <f>IFERROR(MIN('MP Calculations'!$E$30/I1777,1),"-")</f>
        <v>-</v>
      </c>
      <c r="K1777" s="12"/>
      <c r="L1777" s="159"/>
      <c r="M1777" s="159"/>
      <c r="N1777" s="159"/>
      <c r="O1777" s="185" t="str">
        <f t="shared" si="85"/>
        <v>-</v>
      </c>
      <c r="P1777" s="215" t="str">
        <f t="shared" si="86"/>
        <v>-</v>
      </c>
      <c r="Q1777" s="215" cm="1">
        <f t="array" ref="Q1777">IF(P1777="-",0,P1777/(1+'General inputs'!$H$32)^IFERROR(INDEX('MP Calculations'!$C$40:$C$130,MATCH(F1777,'MP Calculations'!$D$40:$D$130,0),0),-1))</f>
        <v>0</v>
      </c>
    </row>
    <row r="1778" spans="3:17" x14ac:dyDescent="0.2">
      <c r="C1778" s="159"/>
      <c r="D1778" s="165"/>
      <c r="E1778" s="161"/>
      <c r="F1778" s="172" t="str">
        <f t="shared" si="84"/>
        <v>-</v>
      </c>
      <c r="G1778" s="68"/>
      <c r="H1778" s="167"/>
      <c r="I1778" s="173"/>
      <c r="J1778" s="168" t="str">
        <f>IFERROR(MIN('MP Calculations'!$E$30/I1778,1),"-")</f>
        <v>-</v>
      </c>
      <c r="K1778" s="12"/>
      <c r="L1778" s="159"/>
      <c r="M1778" s="159"/>
      <c r="N1778" s="159"/>
      <c r="O1778" s="185" t="str">
        <f t="shared" si="85"/>
        <v>-</v>
      </c>
      <c r="P1778" s="215" t="str">
        <f t="shared" si="86"/>
        <v>-</v>
      </c>
      <c r="Q1778" s="215" cm="1">
        <f t="array" ref="Q1778">IF(P1778="-",0,P1778/(1+'General inputs'!$H$32)^IFERROR(INDEX('MP Calculations'!$C$40:$C$130,MATCH(F1778,'MP Calculations'!$D$40:$D$130,0),0),-1))</f>
        <v>0</v>
      </c>
    </row>
    <row r="1779" spans="3:17" x14ac:dyDescent="0.2">
      <c r="C1779" s="159"/>
      <c r="D1779" s="165"/>
      <c r="E1779" s="161"/>
      <c r="F1779" s="172" t="str">
        <f t="shared" si="84"/>
        <v>-</v>
      </c>
      <c r="G1779" s="68"/>
      <c r="H1779" s="167"/>
      <c r="I1779" s="173"/>
      <c r="J1779" s="168" t="str">
        <f>IFERROR(MIN('MP Calculations'!$E$30/I1779,1),"-")</f>
        <v>-</v>
      </c>
      <c r="K1779" s="12"/>
      <c r="L1779" s="159"/>
      <c r="M1779" s="159"/>
      <c r="N1779" s="159"/>
      <c r="O1779" s="185" t="str">
        <f t="shared" si="85"/>
        <v>-</v>
      </c>
      <c r="P1779" s="215" t="str">
        <f t="shared" si="86"/>
        <v>-</v>
      </c>
      <c r="Q1779" s="215" cm="1">
        <f t="array" ref="Q1779">IF(P1779="-",0,P1779/(1+'General inputs'!$H$32)^IFERROR(INDEX('MP Calculations'!$C$40:$C$130,MATCH(F1779,'MP Calculations'!$D$40:$D$130,0),0),-1))</f>
        <v>0</v>
      </c>
    </row>
    <row r="1780" spans="3:17" x14ac:dyDescent="0.2">
      <c r="C1780" s="159"/>
      <c r="D1780" s="165"/>
      <c r="E1780" s="161"/>
      <c r="F1780" s="172" t="str">
        <f t="shared" si="84"/>
        <v>-</v>
      </c>
      <c r="G1780" s="68"/>
      <c r="H1780" s="167"/>
      <c r="I1780" s="173"/>
      <c r="J1780" s="168" t="str">
        <f>IFERROR(MIN('MP Calculations'!$E$30/I1780,1),"-")</f>
        <v>-</v>
      </c>
      <c r="K1780" s="12"/>
      <c r="L1780" s="159"/>
      <c r="M1780" s="159"/>
      <c r="N1780" s="159"/>
      <c r="O1780" s="185" t="str">
        <f t="shared" si="85"/>
        <v>-</v>
      </c>
      <c r="P1780" s="215" t="str">
        <f t="shared" si="86"/>
        <v>-</v>
      </c>
      <c r="Q1780" s="215" cm="1">
        <f t="array" ref="Q1780">IF(P1780="-",0,P1780/(1+'General inputs'!$H$32)^IFERROR(INDEX('MP Calculations'!$C$40:$C$130,MATCH(F1780,'MP Calculations'!$D$40:$D$130,0),0),-1))</f>
        <v>0</v>
      </c>
    </row>
    <row r="1781" spans="3:17" x14ac:dyDescent="0.2">
      <c r="C1781" s="159"/>
      <c r="D1781" s="165"/>
      <c r="E1781" s="161"/>
      <c r="F1781" s="172" t="str">
        <f t="shared" si="84"/>
        <v>-</v>
      </c>
      <c r="G1781" s="68"/>
      <c r="H1781" s="167"/>
      <c r="I1781" s="173"/>
      <c r="J1781" s="168" t="str">
        <f>IFERROR(MIN('MP Calculations'!$E$30/I1781,1),"-")</f>
        <v>-</v>
      </c>
      <c r="K1781" s="12"/>
      <c r="L1781" s="159"/>
      <c r="M1781" s="159"/>
      <c r="N1781" s="159"/>
      <c r="O1781" s="185" t="str">
        <f t="shared" si="85"/>
        <v>-</v>
      </c>
      <c r="P1781" s="215" t="str">
        <f t="shared" si="86"/>
        <v>-</v>
      </c>
      <c r="Q1781" s="215" cm="1">
        <f t="array" ref="Q1781">IF(P1781="-",0,P1781/(1+'General inputs'!$H$32)^IFERROR(INDEX('MP Calculations'!$C$40:$C$130,MATCH(F1781,'MP Calculations'!$D$40:$D$130,0),0),-1))</f>
        <v>0</v>
      </c>
    </row>
    <row r="1782" spans="3:17" x14ac:dyDescent="0.2">
      <c r="C1782" s="159"/>
      <c r="D1782" s="165"/>
      <c r="E1782" s="161"/>
      <c r="F1782" s="172" t="str">
        <f t="shared" si="84"/>
        <v>-</v>
      </c>
      <c r="G1782" s="68"/>
      <c r="H1782" s="167"/>
      <c r="I1782" s="173"/>
      <c r="J1782" s="168" t="str">
        <f>IFERROR(MIN('MP Calculations'!$E$30/I1782,1),"-")</f>
        <v>-</v>
      </c>
      <c r="K1782" s="12"/>
      <c r="L1782" s="159"/>
      <c r="M1782" s="159"/>
      <c r="N1782" s="159"/>
      <c r="O1782" s="185" t="str">
        <f t="shared" si="85"/>
        <v>-</v>
      </c>
      <c r="P1782" s="215" t="str">
        <f t="shared" si="86"/>
        <v>-</v>
      </c>
      <c r="Q1782" s="215" cm="1">
        <f t="array" ref="Q1782">IF(P1782="-",0,P1782/(1+'General inputs'!$H$32)^IFERROR(INDEX('MP Calculations'!$C$40:$C$130,MATCH(F1782,'MP Calculations'!$D$40:$D$130,0),0),-1))</f>
        <v>0</v>
      </c>
    </row>
    <row r="1783" spans="3:17" x14ac:dyDescent="0.2">
      <c r="C1783" s="159"/>
      <c r="D1783" s="165"/>
      <c r="E1783" s="161"/>
      <c r="F1783" s="172" t="str">
        <f t="shared" si="84"/>
        <v>-</v>
      </c>
      <c r="G1783" s="68"/>
      <c r="H1783" s="167"/>
      <c r="I1783" s="173"/>
      <c r="J1783" s="168" t="str">
        <f>IFERROR(MIN('MP Calculations'!$E$30/I1783,1),"-")</f>
        <v>-</v>
      </c>
      <c r="K1783" s="12"/>
      <c r="L1783" s="159"/>
      <c r="M1783" s="159"/>
      <c r="N1783" s="159"/>
      <c r="O1783" s="185" t="str">
        <f t="shared" si="85"/>
        <v>-</v>
      </c>
      <c r="P1783" s="215" t="str">
        <f t="shared" si="86"/>
        <v>-</v>
      </c>
      <c r="Q1783" s="215" cm="1">
        <f t="array" ref="Q1783">IF(P1783="-",0,P1783/(1+'General inputs'!$H$32)^IFERROR(INDEX('MP Calculations'!$C$40:$C$130,MATCH(F1783,'MP Calculations'!$D$40:$D$130,0),0),-1))</f>
        <v>0</v>
      </c>
    </row>
    <row r="1784" spans="3:17" x14ac:dyDescent="0.2">
      <c r="C1784" s="159"/>
      <c r="D1784" s="165"/>
      <c r="E1784" s="161"/>
      <c r="F1784" s="172" t="str">
        <f t="shared" si="84"/>
        <v>-</v>
      </c>
      <c r="G1784" s="68"/>
      <c r="H1784" s="167"/>
      <c r="I1784" s="173"/>
      <c r="J1784" s="168" t="str">
        <f>IFERROR(MIN('MP Calculations'!$E$30/I1784,1),"-")</f>
        <v>-</v>
      </c>
      <c r="K1784" s="12"/>
      <c r="L1784" s="159"/>
      <c r="M1784" s="159"/>
      <c r="N1784" s="159"/>
      <c r="O1784" s="185" t="str">
        <f t="shared" si="85"/>
        <v>-</v>
      </c>
      <c r="P1784" s="215" t="str">
        <f t="shared" si="86"/>
        <v>-</v>
      </c>
      <c r="Q1784" s="215" cm="1">
        <f t="array" ref="Q1784">IF(P1784="-",0,P1784/(1+'General inputs'!$H$32)^IFERROR(INDEX('MP Calculations'!$C$40:$C$130,MATCH(F1784,'MP Calculations'!$D$40:$D$130,0),0),-1))</f>
        <v>0</v>
      </c>
    </row>
    <row r="1785" spans="3:17" x14ac:dyDescent="0.2">
      <c r="C1785" s="159"/>
      <c r="D1785" s="165"/>
      <c r="E1785" s="161"/>
      <c r="F1785" s="172" t="str">
        <f t="shared" si="84"/>
        <v>-</v>
      </c>
      <c r="G1785" s="68"/>
      <c r="H1785" s="167"/>
      <c r="I1785" s="173"/>
      <c r="J1785" s="168" t="str">
        <f>IFERROR(MIN('MP Calculations'!$E$30/I1785,1),"-")</f>
        <v>-</v>
      </c>
      <c r="K1785" s="12"/>
      <c r="L1785" s="159"/>
      <c r="M1785" s="159"/>
      <c r="N1785" s="159"/>
      <c r="O1785" s="185" t="str">
        <f t="shared" si="85"/>
        <v>-</v>
      </c>
      <c r="P1785" s="215" t="str">
        <f t="shared" si="86"/>
        <v>-</v>
      </c>
      <c r="Q1785" s="215" cm="1">
        <f t="array" ref="Q1785">IF(P1785="-",0,P1785/(1+'General inputs'!$H$32)^IFERROR(INDEX('MP Calculations'!$C$40:$C$130,MATCH(F1785,'MP Calculations'!$D$40:$D$130,0),0),-1))</f>
        <v>0</v>
      </c>
    </row>
    <row r="1786" spans="3:17" x14ac:dyDescent="0.2">
      <c r="C1786" s="159"/>
      <c r="D1786" s="165"/>
      <c r="E1786" s="161"/>
      <c r="F1786" s="172" t="str">
        <f t="shared" si="84"/>
        <v>-</v>
      </c>
      <c r="G1786" s="68"/>
      <c r="H1786" s="167"/>
      <c r="I1786" s="173"/>
      <c r="J1786" s="168" t="str">
        <f>IFERROR(MIN('MP Calculations'!$E$30/I1786,1),"-")</f>
        <v>-</v>
      </c>
      <c r="K1786" s="12"/>
      <c r="L1786" s="159"/>
      <c r="M1786" s="159"/>
      <c r="N1786" s="159"/>
      <c r="O1786" s="185" t="str">
        <f t="shared" si="85"/>
        <v>-</v>
      </c>
      <c r="P1786" s="215" t="str">
        <f t="shared" si="86"/>
        <v>-</v>
      </c>
      <c r="Q1786" s="215" cm="1">
        <f t="array" ref="Q1786">IF(P1786="-",0,P1786/(1+'General inputs'!$H$32)^IFERROR(INDEX('MP Calculations'!$C$40:$C$130,MATCH(F1786,'MP Calculations'!$D$40:$D$130,0),0),-1))</f>
        <v>0</v>
      </c>
    </row>
    <row r="1787" spans="3:17" x14ac:dyDescent="0.2">
      <c r="C1787" s="159"/>
      <c r="D1787" s="165"/>
      <c r="E1787" s="161"/>
      <c r="F1787" s="172" t="str">
        <f t="shared" si="84"/>
        <v>-</v>
      </c>
      <c r="G1787" s="68"/>
      <c r="H1787" s="167"/>
      <c r="I1787" s="173"/>
      <c r="J1787" s="168" t="str">
        <f>IFERROR(MIN('MP Calculations'!$E$30/I1787,1),"-")</f>
        <v>-</v>
      </c>
      <c r="K1787" s="12"/>
      <c r="L1787" s="159"/>
      <c r="M1787" s="159"/>
      <c r="N1787" s="159"/>
      <c r="O1787" s="185" t="str">
        <f t="shared" si="85"/>
        <v>-</v>
      </c>
      <c r="P1787" s="215" t="str">
        <f t="shared" si="86"/>
        <v>-</v>
      </c>
      <c r="Q1787" s="215" cm="1">
        <f t="array" ref="Q1787">IF(P1787="-",0,P1787/(1+'General inputs'!$H$32)^IFERROR(INDEX('MP Calculations'!$C$40:$C$130,MATCH(F1787,'MP Calculations'!$D$40:$D$130,0),0),-1))</f>
        <v>0</v>
      </c>
    </row>
    <row r="1788" spans="3:17" x14ac:dyDescent="0.2">
      <c r="C1788" s="159"/>
      <c r="D1788" s="165"/>
      <c r="E1788" s="161"/>
      <c r="F1788" s="172" t="str">
        <f t="shared" si="84"/>
        <v>-</v>
      </c>
      <c r="G1788" s="68"/>
      <c r="H1788" s="167"/>
      <c r="I1788" s="173"/>
      <c r="J1788" s="168" t="str">
        <f>IFERROR(MIN('MP Calculations'!$E$30/I1788,1),"-")</f>
        <v>-</v>
      </c>
      <c r="K1788" s="12"/>
      <c r="L1788" s="159"/>
      <c r="M1788" s="159"/>
      <c r="N1788" s="159"/>
      <c r="O1788" s="185" t="str">
        <f t="shared" si="85"/>
        <v>-</v>
      </c>
      <c r="P1788" s="215" t="str">
        <f t="shared" si="86"/>
        <v>-</v>
      </c>
      <c r="Q1788" s="215" cm="1">
        <f t="array" ref="Q1788">IF(P1788="-",0,P1788/(1+'General inputs'!$H$32)^IFERROR(INDEX('MP Calculations'!$C$40:$C$130,MATCH(F1788,'MP Calculations'!$D$40:$D$130,0),0),-1))</f>
        <v>0</v>
      </c>
    </row>
    <row r="1789" spans="3:17" x14ac:dyDescent="0.2">
      <c r="C1789" s="159"/>
      <c r="D1789" s="165"/>
      <c r="E1789" s="161"/>
      <c r="F1789" s="172" t="str">
        <f t="shared" si="84"/>
        <v>-</v>
      </c>
      <c r="G1789" s="68"/>
      <c r="H1789" s="167"/>
      <c r="I1789" s="173"/>
      <c r="J1789" s="168" t="str">
        <f>IFERROR(MIN('MP Calculations'!$E$30/I1789,1),"-")</f>
        <v>-</v>
      </c>
      <c r="K1789" s="12"/>
      <c r="L1789" s="159"/>
      <c r="M1789" s="159"/>
      <c r="N1789" s="159"/>
      <c r="O1789" s="185" t="str">
        <f t="shared" si="85"/>
        <v>-</v>
      </c>
      <c r="P1789" s="215" t="str">
        <f t="shared" si="86"/>
        <v>-</v>
      </c>
      <c r="Q1789" s="215" cm="1">
        <f t="array" ref="Q1789">IF(P1789="-",0,P1789/(1+'General inputs'!$H$32)^IFERROR(INDEX('MP Calculations'!$C$40:$C$130,MATCH(F1789,'MP Calculations'!$D$40:$D$130,0),0),-1))</f>
        <v>0</v>
      </c>
    </row>
    <row r="1790" spans="3:17" x14ac:dyDescent="0.2">
      <c r="C1790" s="159"/>
      <c r="D1790" s="165"/>
      <c r="E1790" s="161"/>
      <c r="F1790" s="172" t="str">
        <f t="shared" si="84"/>
        <v>-</v>
      </c>
      <c r="G1790" s="68"/>
      <c r="H1790" s="167"/>
      <c r="I1790" s="173"/>
      <c r="J1790" s="168" t="str">
        <f>IFERROR(MIN('MP Calculations'!$E$30/I1790,1),"-")</f>
        <v>-</v>
      </c>
      <c r="K1790" s="12"/>
      <c r="L1790" s="159"/>
      <c r="M1790" s="159"/>
      <c r="N1790" s="159"/>
      <c r="O1790" s="185" t="str">
        <f t="shared" si="85"/>
        <v>-</v>
      </c>
      <c r="P1790" s="215" t="str">
        <f t="shared" si="86"/>
        <v>-</v>
      </c>
      <c r="Q1790" s="215" cm="1">
        <f t="array" ref="Q1790">IF(P1790="-",0,P1790/(1+'General inputs'!$H$32)^IFERROR(INDEX('MP Calculations'!$C$40:$C$130,MATCH(F1790,'MP Calculations'!$D$40:$D$130,0),0),-1))</f>
        <v>0</v>
      </c>
    </row>
    <row r="1791" spans="3:17" x14ac:dyDescent="0.2">
      <c r="C1791" s="159"/>
      <c r="D1791" s="165"/>
      <c r="E1791" s="161"/>
      <c r="F1791" s="172" t="str">
        <f t="shared" si="84"/>
        <v>-</v>
      </c>
      <c r="G1791" s="68"/>
      <c r="H1791" s="167"/>
      <c r="I1791" s="173"/>
      <c r="J1791" s="168" t="str">
        <f>IFERROR(MIN('MP Calculations'!$E$30/I1791,1),"-")</f>
        <v>-</v>
      </c>
      <c r="K1791" s="12"/>
      <c r="L1791" s="159"/>
      <c r="M1791" s="159"/>
      <c r="N1791" s="159"/>
      <c r="O1791" s="185" t="str">
        <f t="shared" si="85"/>
        <v>-</v>
      </c>
      <c r="P1791" s="215" t="str">
        <f t="shared" si="86"/>
        <v>-</v>
      </c>
      <c r="Q1791" s="215" cm="1">
        <f t="array" ref="Q1791">IF(P1791="-",0,P1791/(1+'General inputs'!$H$32)^IFERROR(INDEX('MP Calculations'!$C$40:$C$130,MATCH(F1791,'MP Calculations'!$D$40:$D$130,0),0),-1))</f>
        <v>0</v>
      </c>
    </row>
    <row r="1792" spans="3:17" x14ac:dyDescent="0.2">
      <c r="C1792" s="159"/>
      <c r="D1792" s="165"/>
      <c r="E1792" s="161"/>
      <c r="F1792" s="172" t="str">
        <f t="shared" si="84"/>
        <v>-</v>
      </c>
      <c r="G1792" s="68"/>
      <c r="H1792" s="167"/>
      <c r="I1792" s="173"/>
      <c r="J1792" s="168" t="str">
        <f>IFERROR(MIN('MP Calculations'!$E$30/I1792,1),"-")</f>
        <v>-</v>
      </c>
      <c r="K1792" s="12"/>
      <c r="L1792" s="159"/>
      <c r="M1792" s="159"/>
      <c r="N1792" s="159"/>
      <c r="O1792" s="185" t="str">
        <f t="shared" si="85"/>
        <v>-</v>
      </c>
      <c r="P1792" s="215" t="str">
        <f t="shared" si="86"/>
        <v>-</v>
      </c>
      <c r="Q1792" s="215" cm="1">
        <f t="array" ref="Q1792">IF(P1792="-",0,P1792/(1+'General inputs'!$H$32)^IFERROR(INDEX('MP Calculations'!$C$40:$C$130,MATCH(F1792,'MP Calculations'!$D$40:$D$130,0),0),-1))</f>
        <v>0</v>
      </c>
    </row>
    <row r="1793" spans="3:17" x14ac:dyDescent="0.2">
      <c r="C1793" s="159"/>
      <c r="D1793" s="165"/>
      <c r="E1793" s="161"/>
      <c r="F1793" s="172" t="str">
        <f t="shared" si="84"/>
        <v>-</v>
      </c>
      <c r="G1793" s="68"/>
      <c r="H1793" s="167"/>
      <c r="I1793" s="173"/>
      <c r="J1793" s="168" t="str">
        <f>IFERROR(MIN('MP Calculations'!$E$30/I1793,1),"-")</f>
        <v>-</v>
      </c>
      <c r="K1793" s="12"/>
      <c r="L1793" s="159"/>
      <c r="M1793" s="159"/>
      <c r="N1793" s="159"/>
      <c r="O1793" s="185" t="str">
        <f t="shared" si="85"/>
        <v>-</v>
      </c>
      <c r="P1793" s="215" t="str">
        <f t="shared" si="86"/>
        <v>-</v>
      </c>
      <c r="Q1793" s="215" cm="1">
        <f t="array" ref="Q1793">IF(P1793="-",0,P1793/(1+'General inputs'!$H$32)^IFERROR(INDEX('MP Calculations'!$C$40:$C$130,MATCH(F1793,'MP Calculations'!$D$40:$D$130,0),0),-1))</f>
        <v>0</v>
      </c>
    </row>
    <row r="1794" spans="3:17" x14ac:dyDescent="0.2">
      <c r="C1794" s="159"/>
      <c r="D1794" s="165"/>
      <c r="E1794" s="161"/>
      <c r="F1794" s="172" t="str">
        <f t="shared" si="84"/>
        <v>-</v>
      </c>
      <c r="G1794" s="68"/>
      <c r="H1794" s="167"/>
      <c r="I1794" s="173"/>
      <c r="J1794" s="168" t="str">
        <f>IFERROR(MIN('MP Calculations'!$E$30/I1794,1),"-")</f>
        <v>-</v>
      </c>
      <c r="K1794" s="12"/>
      <c r="L1794" s="159"/>
      <c r="M1794" s="159"/>
      <c r="N1794" s="159"/>
      <c r="O1794" s="185" t="str">
        <f t="shared" si="85"/>
        <v>-</v>
      </c>
      <c r="P1794" s="215" t="str">
        <f t="shared" si="86"/>
        <v>-</v>
      </c>
      <c r="Q1794" s="215" cm="1">
        <f t="array" ref="Q1794">IF(P1794="-",0,P1794/(1+'General inputs'!$H$32)^IFERROR(INDEX('MP Calculations'!$C$40:$C$130,MATCH(F1794,'MP Calculations'!$D$40:$D$130,0),0),-1))</f>
        <v>0</v>
      </c>
    </row>
    <row r="1795" spans="3:17" x14ac:dyDescent="0.2">
      <c r="C1795" s="159"/>
      <c r="D1795" s="165"/>
      <c r="E1795" s="161"/>
      <c r="F1795" s="172" t="str">
        <f t="shared" si="84"/>
        <v>-</v>
      </c>
      <c r="G1795" s="68"/>
      <c r="H1795" s="167"/>
      <c r="I1795" s="173"/>
      <c r="J1795" s="168" t="str">
        <f>IFERROR(MIN('MP Calculations'!$E$30/I1795,1),"-")</f>
        <v>-</v>
      </c>
      <c r="K1795" s="12"/>
      <c r="L1795" s="159"/>
      <c r="M1795" s="159"/>
      <c r="N1795" s="159"/>
      <c r="O1795" s="185" t="str">
        <f t="shared" si="85"/>
        <v>-</v>
      </c>
      <c r="P1795" s="215" t="str">
        <f t="shared" si="86"/>
        <v>-</v>
      </c>
      <c r="Q1795" s="215" cm="1">
        <f t="array" ref="Q1795">IF(P1795="-",0,P1795/(1+'General inputs'!$H$32)^IFERROR(INDEX('MP Calculations'!$C$40:$C$130,MATCH(F1795,'MP Calculations'!$D$40:$D$130,0),0),-1))</f>
        <v>0</v>
      </c>
    </row>
    <row r="1796" spans="3:17" x14ac:dyDescent="0.2">
      <c r="C1796" s="159"/>
      <c r="D1796" s="165"/>
      <c r="E1796" s="161"/>
      <c r="F1796" s="172" t="str">
        <f t="shared" si="84"/>
        <v>-</v>
      </c>
      <c r="G1796" s="68"/>
      <c r="H1796" s="167"/>
      <c r="I1796" s="173"/>
      <c r="J1796" s="168" t="str">
        <f>IFERROR(MIN('MP Calculations'!$E$30/I1796,1),"-")</f>
        <v>-</v>
      </c>
      <c r="K1796" s="12"/>
      <c r="L1796" s="159"/>
      <c r="M1796" s="159"/>
      <c r="N1796" s="159"/>
      <c r="O1796" s="185" t="str">
        <f t="shared" si="85"/>
        <v>-</v>
      </c>
      <c r="P1796" s="215" t="str">
        <f t="shared" si="86"/>
        <v>-</v>
      </c>
      <c r="Q1796" s="215" cm="1">
        <f t="array" ref="Q1796">IF(P1796="-",0,P1796/(1+'General inputs'!$H$32)^IFERROR(INDEX('MP Calculations'!$C$40:$C$130,MATCH(F1796,'MP Calculations'!$D$40:$D$130,0),0),-1))</f>
        <v>0</v>
      </c>
    </row>
    <row r="1797" spans="3:17" x14ac:dyDescent="0.2">
      <c r="C1797" s="159"/>
      <c r="D1797" s="165"/>
      <c r="E1797" s="161"/>
      <c r="F1797" s="172" t="str">
        <f t="shared" si="84"/>
        <v>-</v>
      </c>
      <c r="G1797" s="68"/>
      <c r="H1797" s="167"/>
      <c r="I1797" s="173"/>
      <c r="J1797" s="168" t="str">
        <f>IFERROR(MIN('MP Calculations'!$E$30/I1797,1),"-")</f>
        <v>-</v>
      </c>
      <c r="K1797" s="12"/>
      <c r="L1797" s="159"/>
      <c r="M1797" s="159"/>
      <c r="N1797" s="159"/>
      <c r="O1797" s="185" t="str">
        <f t="shared" si="85"/>
        <v>-</v>
      </c>
      <c r="P1797" s="215" t="str">
        <f t="shared" si="86"/>
        <v>-</v>
      </c>
      <c r="Q1797" s="215" cm="1">
        <f t="array" ref="Q1797">IF(P1797="-",0,P1797/(1+'General inputs'!$H$32)^IFERROR(INDEX('MP Calculations'!$C$40:$C$130,MATCH(F1797,'MP Calculations'!$D$40:$D$130,0),0),-1))</f>
        <v>0</v>
      </c>
    </row>
    <row r="1798" spans="3:17" x14ac:dyDescent="0.2">
      <c r="C1798" s="159"/>
      <c r="D1798" s="165"/>
      <c r="E1798" s="161"/>
      <c r="F1798" s="172" t="str">
        <f t="shared" si="84"/>
        <v>-</v>
      </c>
      <c r="G1798" s="68"/>
      <c r="H1798" s="167"/>
      <c r="I1798" s="173"/>
      <c r="J1798" s="168" t="str">
        <f>IFERROR(MIN('MP Calculations'!$E$30/I1798,1),"-")</f>
        <v>-</v>
      </c>
      <c r="K1798" s="12"/>
      <c r="L1798" s="159"/>
      <c r="M1798" s="159"/>
      <c r="N1798" s="159"/>
      <c r="O1798" s="185" t="str">
        <f t="shared" si="85"/>
        <v>-</v>
      </c>
      <c r="P1798" s="215" t="str">
        <f t="shared" si="86"/>
        <v>-</v>
      </c>
      <c r="Q1798" s="215" cm="1">
        <f t="array" ref="Q1798">IF(P1798="-",0,P1798/(1+'General inputs'!$H$32)^IFERROR(INDEX('MP Calculations'!$C$40:$C$130,MATCH(F1798,'MP Calculations'!$D$40:$D$130,0),0),-1))</f>
        <v>0</v>
      </c>
    </row>
    <row r="1799" spans="3:17" x14ac:dyDescent="0.2">
      <c r="C1799" s="159"/>
      <c r="D1799" s="165"/>
      <c r="E1799" s="161"/>
      <c r="F1799" s="172" t="str">
        <f t="shared" si="84"/>
        <v>-</v>
      </c>
      <c r="G1799" s="68"/>
      <c r="H1799" s="167"/>
      <c r="I1799" s="173"/>
      <c r="J1799" s="168" t="str">
        <f>IFERROR(MIN('MP Calculations'!$E$30/I1799,1),"-")</f>
        <v>-</v>
      </c>
      <c r="K1799" s="12"/>
      <c r="L1799" s="159"/>
      <c r="M1799" s="159"/>
      <c r="N1799" s="159"/>
      <c r="O1799" s="185" t="str">
        <f t="shared" si="85"/>
        <v>-</v>
      </c>
      <c r="P1799" s="215" t="str">
        <f t="shared" si="86"/>
        <v>-</v>
      </c>
      <c r="Q1799" s="215" cm="1">
        <f t="array" ref="Q1799">IF(P1799="-",0,P1799/(1+'General inputs'!$H$32)^IFERROR(INDEX('MP Calculations'!$C$40:$C$130,MATCH(F1799,'MP Calculations'!$D$40:$D$130,0),0),-1))</f>
        <v>0</v>
      </c>
    </row>
    <row r="1800" spans="3:17" x14ac:dyDescent="0.2">
      <c r="C1800" s="159"/>
      <c r="D1800" s="165"/>
      <c r="E1800" s="161"/>
      <c r="F1800" s="172" t="str">
        <f t="shared" si="84"/>
        <v>-</v>
      </c>
      <c r="G1800" s="68"/>
      <c r="H1800" s="167"/>
      <c r="I1800" s="173"/>
      <c r="J1800" s="168" t="str">
        <f>IFERROR(MIN('MP Calculations'!$E$30/I1800,1),"-")</f>
        <v>-</v>
      </c>
      <c r="K1800" s="12"/>
      <c r="L1800" s="159"/>
      <c r="M1800" s="159"/>
      <c r="N1800" s="159"/>
      <c r="O1800" s="185" t="str">
        <f t="shared" si="85"/>
        <v>-</v>
      </c>
      <c r="P1800" s="215" t="str">
        <f t="shared" si="86"/>
        <v>-</v>
      </c>
      <c r="Q1800" s="215" cm="1">
        <f t="array" ref="Q1800">IF(P1800="-",0,P1800/(1+'General inputs'!$H$32)^IFERROR(INDEX('MP Calculations'!$C$40:$C$130,MATCH(F1800,'MP Calculations'!$D$40:$D$130,0),0),-1))</f>
        <v>0</v>
      </c>
    </row>
    <row r="1801" spans="3:17" x14ac:dyDescent="0.2">
      <c r="C1801" s="159"/>
      <c r="D1801" s="165"/>
      <c r="E1801" s="161"/>
      <c r="F1801" s="172" t="str">
        <f t="shared" si="84"/>
        <v>-</v>
      </c>
      <c r="G1801" s="68"/>
      <c r="H1801" s="167"/>
      <c r="I1801" s="173"/>
      <c r="J1801" s="168" t="str">
        <f>IFERROR(MIN('MP Calculations'!$E$30/I1801,1),"-")</f>
        <v>-</v>
      </c>
      <c r="K1801" s="12"/>
      <c r="L1801" s="159"/>
      <c r="M1801" s="159"/>
      <c r="N1801" s="159"/>
      <c r="O1801" s="185" t="str">
        <f t="shared" si="85"/>
        <v>-</v>
      </c>
      <c r="P1801" s="215" t="str">
        <f t="shared" si="86"/>
        <v>-</v>
      </c>
      <c r="Q1801" s="215" cm="1">
        <f t="array" ref="Q1801">IF(P1801="-",0,P1801/(1+'General inputs'!$H$32)^IFERROR(INDEX('MP Calculations'!$C$40:$C$130,MATCH(F1801,'MP Calculations'!$D$40:$D$130,0),0),-1))</f>
        <v>0</v>
      </c>
    </row>
    <row r="1802" spans="3:17" x14ac:dyDescent="0.2">
      <c r="C1802" s="159"/>
      <c r="D1802" s="165"/>
      <c r="E1802" s="161"/>
      <c r="F1802" s="172" t="str">
        <f t="shared" si="84"/>
        <v>-</v>
      </c>
      <c r="G1802" s="68"/>
      <c r="H1802" s="167"/>
      <c r="I1802" s="173"/>
      <c r="J1802" s="168" t="str">
        <f>IFERROR(MIN('MP Calculations'!$E$30/I1802,1),"-")</f>
        <v>-</v>
      </c>
      <c r="K1802" s="12"/>
      <c r="L1802" s="159"/>
      <c r="M1802" s="159"/>
      <c r="N1802" s="159"/>
      <c r="O1802" s="185" t="str">
        <f t="shared" si="85"/>
        <v>-</v>
      </c>
      <c r="P1802" s="215" t="str">
        <f t="shared" si="86"/>
        <v>-</v>
      </c>
      <c r="Q1802" s="215" cm="1">
        <f t="array" ref="Q1802">IF(P1802="-",0,P1802/(1+'General inputs'!$H$32)^IFERROR(INDEX('MP Calculations'!$C$40:$C$130,MATCH(F1802,'MP Calculations'!$D$40:$D$130,0),0),-1))</f>
        <v>0</v>
      </c>
    </row>
    <row r="1803" spans="3:17" x14ac:dyDescent="0.2">
      <c r="C1803" s="159"/>
      <c r="D1803" s="165"/>
      <c r="E1803" s="161"/>
      <c r="F1803" s="172" t="str">
        <f t="shared" si="84"/>
        <v>-</v>
      </c>
      <c r="G1803" s="68"/>
      <c r="H1803" s="167"/>
      <c r="I1803" s="173"/>
      <c r="J1803" s="168" t="str">
        <f>IFERROR(MIN('MP Calculations'!$E$30/I1803,1),"-")</f>
        <v>-</v>
      </c>
      <c r="K1803" s="12"/>
      <c r="L1803" s="159"/>
      <c r="M1803" s="159"/>
      <c r="N1803" s="159"/>
      <c r="O1803" s="185" t="str">
        <f t="shared" si="85"/>
        <v>-</v>
      </c>
      <c r="P1803" s="215" t="str">
        <f t="shared" si="86"/>
        <v>-</v>
      </c>
      <c r="Q1803" s="215" cm="1">
        <f t="array" ref="Q1803">IF(P1803="-",0,P1803/(1+'General inputs'!$H$32)^IFERROR(INDEX('MP Calculations'!$C$40:$C$130,MATCH(F1803,'MP Calculations'!$D$40:$D$130,0),0),-1))</f>
        <v>0</v>
      </c>
    </row>
    <row r="1804" spans="3:17" x14ac:dyDescent="0.2">
      <c r="C1804" s="159"/>
      <c r="D1804" s="165"/>
      <c r="E1804" s="161"/>
      <c r="F1804" s="172" t="str">
        <f t="shared" si="84"/>
        <v>-</v>
      </c>
      <c r="G1804" s="68"/>
      <c r="H1804" s="167"/>
      <c r="I1804" s="173"/>
      <c r="J1804" s="168" t="str">
        <f>IFERROR(MIN('MP Calculations'!$E$30/I1804,1),"-")</f>
        <v>-</v>
      </c>
      <c r="K1804" s="12"/>
      <c r="L1804" s="159"/>
      <c r="M1804" s="159"/>
      <c r="N1804" s="159"/>
      <c r="O1804" s="185" t="str">
        <f t="shared" si="85"/>
        <v>-</v>
      </c>
      <c r="P1804" s="215" t="str">
        <f t="shared" si="86"/>
        <v>-</v>
      </c>
      <c r="Q1804" s="215" cm="1">
        <f t="array" ref="Q1804">IF(P1804="-",0,P1804/(1+'General inputs'!$H$32)^IFERROR(INDEX('MP Calculations'!$C$40:$C$130,MATCH(F1804,'MP Calculations'!$D$40:$D$130,0),0),-1))</f>
        <v>0</v>
      </c>
    </row>
    <row r="1805" spans="3:17" x14ac:dyDescent="0.2">
      <c r="C1805" s="159"/>
      <c r="D1805" s="165"/>
      <c r="E1805" s="161"/>
      <c r="F1805" s="172" t="str">
        <f t="shared" si="84"/>
        <v>-</v>
      </c>
      <c r="G1805" s="68"/>
      <c r="H1805" s="167"/>
      <c r="I1805" s="173"/>
      <c r="J1805" s="168" t="str">
        <f>IFERROR(MIN('MP Calculations'!$E$30/I1805,1),"-")</f>
        <v>-</v>
      </c>
      <c r="K1805" s="12"/>
      <c r="L1805" s="159"/>
      <c r="M1805" s="159"/>
      <c r="N1805" s="159"/>
      <c r="O1805" s="185" t="str">
        <f t="shared" si="85"/>
        <v>-</v>
      </c>
      <c r="P1805" s="215" t="str">
        <f t="shared" si="86"/>
        <v>-</v>
      </c>
      <c r="Q1805" s="215" cm="1">
        <f t="array" ref="Q1805">IF(P1805="-",0,P1805/(1+'General inputs'!$H$32)^IFERROR(INDEX('MP Calculations'!$C$40:$C$130,MATCH(F1805,'MP Calculations'!$D$40:$D$130,0),0),-1))</f>
        <v>0</v>
      </c>
    </row>
    <row r="1806" spans="3:17" x14ac:dyDescent="0.2">
      <c r="C1806" s="159"/>
      <c r="D1806" s="165"/>
      <c r="E1806" s="161"/>
      <c r="F1806" s="172" t="str">
        <f t="shared" si="84"/>
        <v>-</v>
      </c>
      <c r="G1806" s="68"/>
      <c r="H1806" s="167"/>
      <c r="I1806" s="173"/>
      <c r="J1806" s="168" t="str">
        <f>IFERROR(MIN('MP Calculations'!$E$30/I1806,1),"-")</f>
        <v>-</v>
      </c>
      <c r="K1806" s="12"/>
      <c r="L1806" s="159"/>
      <c r="M1806" s="159"/>
      <c r="N1806" s="159"/>
      <c r="O1806" s="185" t="str">
        <f t="shared" si="85"/>
        <v>-</v>
      </c>
      <c r="P1806" s="215" t="str">
        <f t="shared" si="86"/>
        <v>-</v>
      </c>
      <c r="Q1806" s="215" cm="1">
        <f t="array" ref="Q1806">IF(P1806="-",0,P1806/(1+'General inputs'!$H$32)^IFERROR(INDEX('MP Calculations'!$C$40:$C$130,MATCH(F1806,'MP Calculations'!$D$40:$D$130,0),0),-1))</f>
        <v>0</v>
      </c>
    </row>
    <row r="1807" spans="3:17" x14ac:dyDescent="0.2">
      <c r="C1807" s="159"/>
      <c r="D1807" s="165"/>
      <c r="E1807" s="161"/>
      <c r="F1807" s="172" t="str">
        <f t="shared" si="84"/>
        <v>-</v>
      </c>
      <c r="G1807" s="68"/>
      <c r="H1807" s="167"/>
      <c r="I1807" s="173"/>
      <c r="J1807" s="168" t="str">
        <f>IFERROR(MIN('MP Calculations'!$E$30/I1807,1),"-")</f>
        <v>-</v>
      </c>
      <c r="K1807" s="12"/>
      <c r="L1807" s="159"/>
      <c r="M1807" s="159"/>
      <c r="N1807" s="159"/>
      <c r="O1807" s="185" t="str">
        <f t="shared" si="85"/>
        <v>-</v>
      </c>
      <c r="P1807" s="215" t="str">
        <f t="shared" si="86"/>
        <v>-</v>
      </c>
      <c r="Q1807" s="215" cm="1">
        <f t="array" ref="Q1807">IF(P1807="-",0,P1807/(1+'General inputs'!$H$32)^IFERROR(INDEX('MP Calculations'!$C$40:$C$130,MATCH(F1807,'MP Calculations'!$D$40:$D$130,0),0),-1))</f>
        <v>0</v>
      </c>
    </row>
    <row r="1808" spans="3:17" x14ac:dyDescent="0.2">
      <c r="C1808" s="159"/>
      <c r="D1808" s="165"/>
      <c r="E1808" s="161"/>
      <c r="F1808" s="172" t="str">
        <f t="shared" si="84"/>
        <v>-</v>
      </c>
      <c r="G1808" s="68"/>
      <c r="H1808" s="167"/>
      <c r="I1808" s="173"/>
      <c r="J1808" s="168" t="str">
        <f>IFERROR(MIN('MP Calculations'!$E$30/I1808,1),"-")</f>
        <v>-</v>
      </c>
      <c r="K1808" s="12"/>
      <c r="L1808" s="159"/>
      <c r="M1808" s="159"/>
      <c r="N1808" s="159"/>
      <c r="O1808" s="185" t="str">
        <f t="shared" si="85"/>
        <v>-</v>
      </c>
      <c r="P1808" s="215" t="str">
        <f t="shared" si="86"/>
        <v>-</v>
      </c>
      <c r="Q1808" s="215" cm="1">
        <f t="array" ref="Q1808">IF(P1808="-",0,P1808/(1+'General inputs'!$H$32)^IFERROR(INDEX('MP Calculations'!$C$40:$C$130,MATCH(F1808,'MP Calculations'!$D$40:$D$130,0),0),-1))</f>
        <v>0</v>
      </c>
    </row>
    <row r="1809" spans="3:17" x14ac:dyDescent="0.2">
      <c r="C1809" s="159"/>
      <c r="D1809" s="165"/>
      <c r="E1809" s="161"/>
      <c r="F1809" s="172" t="str">
        <f t="shared" si="84"/>
        <v>-</v>
      </c>
      <c r="G1809" s="68"/>
      <c r="H1809" s="167"/>
      <c r="I1809" s="173"/>
      <c r="J1809" s="168" t="str">
        <f>IFERROR(MIN('MP Calculations'!$E$30/I1809,1),"-")</f>
        <v>-</v>
      </c>
      <c r="K1809" s="12"/>
      <c r="L1809" s="159"/>
      <c r="M1809" s="159"/>
      <c r="N1809" s="159"/>
      <c r="O1809" s="185" t="str">
        <f t="shared" si="85"/>
        <v>-</v>
      </c>
      <c r="P1809" s="215" t="str">
        <f t="shared" si="86"/>
        <v>-</v>
      </c>
      <c r="Q1809" s="215" cm="1">
        <f t="array" ref="Q1809">IF(P1809="-",0,P1809/(1+'General inputs'!$H$32)^IFERROR(INDEX('MP Calculations'!$C$40:$C$130,MATCH(F1809,'MP Calculations'!$D$40:$D$130,0),0),-1))</f>
        <v>0</v>
      </c>
    </row>
    <row r="1810" spans="3:17" x14ac:dyDescent="0.2">
      <c r="C1810" s="159"/>
      <c r="D1810" s="165"/>
      <c r="E1810" s="161"/>
      <c r="F1810" s="172" t="str">
        <f t="shared" si="84"/>
        <v>-</v>
      </c>
      <c r="G1810" s="68"/>
      <c r="H1810" s="167"/>
      <c r="I1810" s="173"/>
      <c r="J1810" s="168" t="str">
        <f>IFERROR(MIN('MP Calculations'!$E$30/I1810,1),"-")</f>
        <v>-</v>
      </c>
      <c r="K1810" s="12"/>
      <c r="L1810" s="159"/>
      <c r="M1810" s="159"/>
      <c r="N1810" s="159"/>
      <c r="O1810" s="185" t="str">
        <f t="shared" si="85"/>
        <v>-</v>
      </c>
      <c r="P1810" s="215" t="str">
        <f t="shared" si="86"/>
        <v>-</v>
      </c>
      <c r="Q1810" s="215" cm="1">
        <f t="array" ref="Q1810">IF(P1810="-",0,P1810/(1+'General inputs'!$H$32)^IFERROR(INDEX('MP Calculations'!$C$40:$C$130,MATCH(F1810,'MP Calculations'!$D$40:$D$130,0),0),-1))</f>
        <v>0</v>
      </c>
    </row>
    <row r="1811" spans="3:17" x14ac:dyDescent="0.2">
      <c r="C1811" s="159"/>
      <c r="D1811" s="165"/>
      <c r="E1811" s="161"/>
      <c r="F1811" s="172" t="str">
        <f t="shared" si="84"/>
        <v>-</v>
      </c>
      <c r="G1811" s="68"/>
      <c r="H1811" s="167"/>
      <c r="I1811" s="173"/>
      <c r="J1811" s="168" t="str">
        <f>IFERROR(MIN('MP Calculations'!$E$30/I1811,1),"-")</f>
        <v>-</v>
      </c>
      <c r="K1811" s="12"/>
      <c r="L1811" s="159"/>
      <c r="M1811" s="159"/>
      <c r="N1811" s="159"/>
      <c r="O1811" s="185" t="str">
        <f t="shared" si="85"/>
        <v>-</v>
      </c>
      <c r="P1811" s="215" t="str">
        <f t="shared" si="86"/>
        <v>-</v>
      </c>
      <c r="Q1811" s="215" cm="1">
        <f t="array" ref="Q1811">IF(P1811="-",0,P1811/(1+'General inputs'!$H$32)^IFERROR(INDEX('MP Calculations'!$C$40:$C$130,MATCH(F1811,'MP Calculations'!$D$40:$D$130,0),0),-1))</f>
        <v>0</v>
      </c>
    </row>
    <row r="1812" spans="3:17" x14ac:dyDescent="0.2">
      <c r="C1812" s="159"/>
      <c r="D1812" s="165"/>
      <c r="E1812" s="161"/>
      <c r="F1812" s="172" t="str">
        <f t="shared" si="84"/>
        <v>-</v>
      </c>
      <c r="G1812" s="68"/>
      <c r="H1812" s="167"/>
      <c r="I1812" s="173"/>
      <c r="J1812" s="168" t="str">
        <f>IFERROR(MIN('MP Calculations'!$E$30/I1812,1),"-")</f>
        <v>-</v>
      </c>
      <c r="K1812" s="12"/>
      <c r="L1812" s="159"/>
      <c r="M1812" s="159"/>
      <c r="N1812" s="159"/>
      <c r="O1812" s="185" t="str">
        <f t="shared" si="85"/>
        <v>-</v>
      </c>
      <c r="P1812" s="215" t="str">
        <f t="shared" si="86"/>
        <v>-</v>
      </c>
      <c r="Q1812" s="215" cm="1">
        <f t="array" ref="Q1812">IF(P1812="-",0,P1812/(1+'General inputs'!$H$32)^IFERROR(INDEX('MP Calculations'!$C$40:$C$130,MATCH(F1812,'MP Calculations'!$D$40:$D$130,0),0),-1))</f>
        <v>0</v>
      </c>
    </row>
    <row r="1813" spans="3:17" x14ac:dyDescent="0.2">
      <c r="C1813" s="159"/>
      <c r="D1813" s="165"/>
      <c r="E1813" s="161"/>
      <c r="F1813" s="172" t="str">
        <f t="shared" si="84"/>
        <v>-</v>
      </c>
      <c r="G1813" s="68"/>
      <c r="H1813" s="167"/>
      <c r="I1813" s="173"/>
      <c r="J1813" s="168" t="str">
        <f>IFERROR(MIN('MP Calculations'!$E$30/I1813,1),"-")</f>
        <v>-</v>
      </c>
      <c r="K1813" s="12"/>
      <c r="L1813" s="159"/>
      <c r="M1813" s="159"/>
      <c r="N1813" s="159"/>
      <c r="O1813" s="185" t="str">
        <f t="shared" si="85"/>
        <v>-</v>
      </c>
      <c r="P1813" s="215" t="str">
        <f t="shared" si="86"/>
        <v>-</v>
      </c>
      <c r="Q1813" s="215" cm="1">
        <f t="array" ref="Q1813">IF(P1813="-",0,P1813/(1+'General inputs'!$H$32)^IFERROR(INDEX('MP Calculations'!$C$40:$C$130,MATCH(F1813,'MP Calculations'!$D$40:$D$130,0),0),-1))</f>
        <v>0</v>
      </c>
    </row>
    <row r="1814" spans="3:17" x14ac:dyDescent="0.2">
      <c r="C1814" s="159"/>
      <c r="D1814" s="165"/>
      <c r="E1814" s="161"/>
      <c r="F1814" s="172" t="str">
        <f t="shared" ref="F1814:F1877" si="87">IF(E1814="","-",IF(OR(E1814&lt;$E$15,E1814&gt;$E$16),"ERROR - date outside of range",IF(MONTH(E1814)&gt;=7,YEAR(E1814)&amp;"-"&amp;IF(YEAR(E1814)=1999,"00",IF(AND(YEAR(E1814)&gt;=2000,YEAR(E1814)&lt;2009),"0","")&amp;RIGHT(YEAR(E1814),2)+1),RIGHT(YEAR(E1814),4)-1&amp;"-"&amp;RIGHT(YEAR(E1814),2))))</f>
        <v>-</v>
      </c>
      <c r="G1814" s="68"/>
      <c r="H1814" s="167"/>
      <c r="I1814" s="173"/>
      <c r="J1814" s="168" t="str">
        <f>IFERROR(MIN('MP Calculations'!$E$30/I1814,1),"-")</f>
        <v>-</v>
      </c>
      <c r="K1814" s="12"/>
      <c r="L1814" s="159"/>
      <c r="M1814" s="159"/>
      <c r="N1814" s="159"/>
      <c r="O1814" s="185" t="str">
        <f t="shared" ref="O1814:O1877" si="88">IF(N1814="","-",L1814*N1814)</f>
        <v>-</v>
      </c>
      <c r="P1814" s="215" t="str">
        <f t="shared" ref="P1814:P1877" si="89">IF(O1814="-","-",IF(OR(E1814&lt;$E$15,E1814&gt;$E$16),0,O1814*J1814))</f>
        <v>-</v>
      </c>
      <c r="Q1814" s="215" cm="1">
        <f t="array" ref="Q1814">IF(P1814="-",0,P1814/(1+'General inputs'!$H$32)^IFERROR(INDEX('MP Calculations'!$C$40:$C$130,MATCH(F1814,'MP Calculations'!$D$40:$D$130,0),0),-1))</f>
        <v>0</v>
      </c>
    </row>
    <row r="1815" spans="3:17" x14ac:dyDescent="0.2">
      <c r="C1815" s="159"/>
      <c r="D1815" s="165"/>
      <c r="E1815" s="161"/>
      <c r="F1815" s="172" t="str">
        <f t="shared" si="87"/>
        <v>-</v>
      </c>
      <c r="G1815" s="68"/>
      <c r="H1815" s="167"/>
      <c r="I1815" s="173"/>
      <c r="J1815" s="168" t="str">
        <f>IFERROR(MIN('MP Calculations'!$E$30/I1815,1),"-")</f>
        <v>-</v>
      </c>
      <c r="K1815" s="12"/>
      <c r="L1815" s="159"/>
      <c r="M1815" s="159"/>
      <c r="N1815" s="159"/>
      <c r="O1815" s="185" t="str">
        <f t="shared" si="88"/>
        <v>-</v>
      </c>
      <c r="P1815" s="215" t="str">
        <f t="shared" si="89"/>
        <v>-</v>
      </c>
      <c r="Q1815" s="215" cm="1">
        <f t="array" ref="Q1815">IF(P1815="-",0,P1815/(1+'General inputs'!$H$32)^IFERROR(INDEX('MP Calculations'!$C$40:$C$130,MATCH(F1815,'MP Calculations'!$D$40:$D$130,0),0),-1))</f>
        <v>0</v>
      </c>
    </row>
    <row r="1816" spans="3:17" x14ac:dyDescent="0.2">
      <c r="C1816" s="159"/>
      <c r="D1816" s="165"/>
      <c r="E1816" s="161"/>
      <c r="F1816" s="172" t="str">
        <f t="shared" si="87"/>
        <v>-</v>
      </c>
      <c r="G1816" s="68"/>
      <c r="H1816" s="167"/>
      <c r="I1816" s="173"/>
      <c r="J1816" s="168" t="str">
        <f>IFERROR(MIN('MP Calculations'!$E$30/I1816,1),"-")</f>
        <v>-</v>
      </c>
      <c r="K1816" s="12"/>
      <c r="L1816" s="159"/>
      <c r="M1816" s="159"/>
      <c r="N1816" s="159"/>
      <c r="O1816" s="185" t="str">
        <f t="shared" si="88"/>
        <v>-</v>
      </c>
      <c r="P1816" s="215" t="str">
        <f t="shared" si="89"/>
        <v>-</v>
      </c>
      <c r="Q1816" s="215" cm="1">
        <f t="array" ref="Q1816">IF(P1816="-",0,P1816/(1+'General inputs'!$H$32)^IFERROR(INDEX('MP Calculations'!$C$40:$C$130,MATCH(F1816,'MP Calculations'!$D$40:$D$130,0),0),-1))</f>
        <v>0</v>
      </c>
    </row>
    <row r="1817" spans="3:17" x14ac:dyDescent="0.2">
      <c r="C1817" s="159"/>
      <c r="D1817" s="165"/>
      <c r="E1817" s="161"/>
      <c r="F1817" s="172" t="str">
        <f t="shared" si="87"/>
        <v>-</v>
      </c>
      <c r="G1817" s="68"/>
      <c r="H1817" s="167"/>
      <c r="I1817" s="173"/>
      <c r="J1817" s="168" t="str">
        <f>IFERROR(MIN('MP Calculations'!$E$30/I1817,1),"-")</f>
        <v>-</v>
      </c>
      <c r="K1817" s="12"/>
      <c r="L1817" s="159"/>
      <c r="M1817" s="159"/>
      <c r="N1817" s="159"/>
      <c r="O1817" s="185" t="str">
        <f t="shared" si="88"/>
        <v>-</v>
      </c>
      <c r="P1817" s="215" t="str">
        <f t="shared" si="89"/>
        <v>-</v>
      </c>
      <c r="Q1817" s="215" cm="1">
        <f t="array" ref="Q1817">IF(P1817="-",0,P1817/(1+'General inputs'!$H$32)^IFERROR(INDEX('MP Calculations'!$C$40:$C$130,MATCH(F1817,'MP Calculations'!$D$40:$D$130,0),0),-1))</f>
        <v>0</v>
      </c>
    </row>
    <row r="1818" spans="3:17" x14ac:dyDescent="0.2">
      <c r="C1818" s="159"/>
      <c r="D1818" s="165"/>
      <c r="E1818" s="161"/>
      <c r="F1818" s="172" t="str">
        <f t="shared" si="87"/>
        <v>-</v>
      </c>
      <c r="G1818" s="68"/>
      <c r="H1818" s="167"/>
      <c r="I1818" s="173"/>
      <c r="J1818" s="168" t="str">
        <f>IFERROR(MIN('MP Calculations'!$E$30/I1818,1),"-")</f>
        <v>-</v>
      </c>
      <c r="K1818" s="12"/>
      <c r="L1818" s="159"/>
      <c r="M1818" s="159"/>
      <c r="N1818" s="159"/>
      <c r="O1818" s="185" t="str">
        <f t="shared" si="88"/>
        <v>-</v>
      </c>
      <c r="P1818" s="215" t="str">
        <f t="shared" si="89"/>
        <v>-</v>
      </c>
      <c r="Q1818" s="215" cm="1">
        <f t="array" ref="Q1818">IF(P1818="-",0,P1818/(1+'General inputs'!$H$32)^IFERROR(INDEX('MP Calculations'!$C$40:$C$130,MATCH(F1818,'MP Calculations'!$D$40:$D$130,0),0),-1))</f>
        <v>0</v>
      </c>
    </row>
    <row r="1819" spans="3:17" x14ac:dyDescent="0.2">
      <c r="C1819" s="159"/>
      <c r="D1819" s="165"/>
      <c r="E1819" s="161"/>
      <c r="F1819" s="172" t="str">
        <f t="shared" si="87"/>
        <v>-</v>
      </c>
      <c r="G1819" s="68"/>
      <c r="H1819" s="167"/>
      <c r="I1819" s="173"/>
      <c r="J1819" s="168" t="str">
        <f>IFERROR(MIN('MP Calculations'!$E$30/I1819,1),"-")</f>
        <v>-</v>
      </c>
      <c r="K1819" s="12"/>
      <c r="L1819" s="159"/>
      <c r="M1819" s="159"/>
      <c r="N1819" s="159"/>
      <c r="O1819" s="185" t="str">
        <f t="shared" si="88"/>
        <v>-</v>
      </c>
      <c r="P1819" s="215" t="str">
        <f t="shared" si="89"/>
        <v>-</v>
      </c>
      <c r="Q1819" s="215" cm="1">
        <f t="array" ref="Q1819">IF(P1819="-",0,P1819/(1+'General inputs'!$H$32)^IFERROR(INDEX('MP Calculations'!$C$40:$C$130,MATCH(F1819,'MP Calculations'!$D$40:$D$130,0),0),-1))</f>
        <v>0</v>
      </c>
    </row>
    <row r="1820" spans="3:17" x14ac:dyDescent="0.2">
      <c r="C1820" s="159"/>
      <c r="D1820" s="165"/>
      <c r="E1820" s="161"/>
      <c r="F1820" s="172" t="str">
        <f t="shared" si="87"/>
        <v>-</v>
      </c>
      <c r="G1820" s="68"/>
      <c r="H1820" s="167"/>
      <c r="I1820" s="173"/>
      <c r="J1820" s="168" t="str">
        <f>IFERROR(MIN('MP Calculations'!$E$30/I1820,1),"-")</f>
        <v>-</v>
      </c>
      <c r="K1820" s="12"/>
      <c r="L1820" s="159"/>
      <c r="M1820" s="159"/>
      <c r="N1820" s="159"/>
      <c r="O1820" s="185" t="str">
        <f t="shared" si="88"/>
        <v>-</v>
      </c>
      <c r="P1820" s="215" t="str">
        <f t="shared" si="89"/>
        <v>-</v>
      </c>
      <c r="Q1820" s="215" cm="1">
        <f t="array" ref="Q1820">IF(P1820="-",0,P1820/(1+'General inputs'!$H$32)^IFERROR(INDEX('MP Calculations'!$C$40:$C$130,MATCH(F1820,'MP Calculations'!$D$40:$D$130,0),0),-1))</f>
        <v>0</v>
      </c>
    </row>
    <row r="1821" spans="3:17" x14ac:dyDescent="0.2">
      <c r="C1821" s="159"/>
      <c r="D1821" s="165"/>
      <c r="E1821" s="161"/>
      <c r="F1821" s="172" t="str">
        <f t="shared" si="87"/>
        <v>-</v>
      </c>
      <c r="G1821" s="68"/>
      <c r="H1821" s="167"/>
      <c r="I1821" s="173"/>
      <c r="J1821" s="168" t="str">
        <f>IFERROR(MIN('MP Calculations'!$E$30/I1821,1),"-")</f>
        <v>-</v>
      </c>
      <c r="K1821" s="12"/>
      <c r="L1821" s="159"/>
      <c r="M1821" s="159"/>
      <c r="N1821" s="159"/>
      <c r="O1821" s="185" t="str">
        <f t="shared" si="88"/>
        <v>-</v>
      </c>
      <c r="P1821" s="215" t="str">
        <f t="shared" si="89"/>
        <v>-</v>
      </c>
      <c r="Q1821" s="215" cm="1">
        <f t="array" ref="Q1821">IF(P1821="-",0,P1821/(1+'General inputs'!$H$32)^IFERROR(INDEX('MP Calculations'!$C$40:$C$130,MATCH(F1821,'MP Calculations'!$D$40:$D$130,0),0),-1))</f>
        <v>0</v>
      </c>
    </row>
    <row r="1822" spans="3:17" x14ac:dyDescent="0.2">
      <c r="C1822" s="159"/>
      <c r="D1822" s="165"/>
      <c r="E1822" s="161"/>
      <c r="F1822" s="172" t="str">
        <f t="shared" si="87"/>
        <v>-</v>
      </c>
      <c r="G1822" s="68"/>
      <c r="H1822" s="167"/>
      <c r="I1822" s="173"/>
      <c r="J1822" s="168" t="str">
        <f>IFERROR(MIN('MP Calculations'!$E$30/I1822,1),"-")</f>
        <v>-</v>
      </c>
      <c r="K1822" s="12"/>
      <c r="L1822" s="159"/>
      <c r="M1822" s="159"/>
      <c r="N1822" s="159"/>
      <c r="O1822" s="185" t="str">
        <f t="shared" si="88"/>
        <v>-</v>
      </c>
      <c r="P1822" s="215" t="str">
        <f t="shared" si="89"/>
        <v>-</v>
      </c>
      <c r="Q1822" s="215" cm="1">
        <f t="array" ref="Q1822">IF(P1822="-",0,P1822/(1+'General inputs'!$H$32)^IFERROR(INDEX('MP Calculations'!$C$40:$C$130,MATCH(F1822,'MP Calculations'!$D$40:$D$130,0),0),-1))</f>
        <v>0</v>
      </c>
    </row>
    <row r="1823" spans="3:17" x14ac:dyDescent="0.2">
      <c r="C1823" s="159"/>
      <c r="D1823" s="165"/>
      <c r="E1823" s="161"/>
      <c r="F1823" s="172" t="str">
        <f t="shared" si="87"/>
        <v>-</v>
      </c>
      <c r="G1823" s="68"/>
      <c r="H1823" s="167"/>
      <c r="I1823" s="173"/>
      <c r="J1823" s="168" t="str">
        <f>IFERROR(MIN('MP Calculations'!$E$30/I1823,1),"-")</f>
        <v>-</v>
      </c>
      <c r="K1823" s="12"/>
      <c r="L1823" s="159"/>
      <c r="M1823" s="159"/>
      <c r="N1823" s="159"/>
      <c r="O1823" s="185" t="str">
        <f t="shared" si="88"/>
        <v>-</v>
      </c>
      <c r="P1823" s="215" t="str">
        <f t="shared" si="89"/>
        <v>-</v>
      </c>
      <c r="Q1823" s="215" cm="1">
        <f t="array" ref="Q1823">IF(P1823="-",0,P1823/(1+'General inputs'!$H$32)^IFERROR(INDEX('MP Calculations'!$C$40:$C$130,MATCH(F1823,'MP Calculations'!$D$40:$D$130,0),0),-1))</f>
        <v>0</v>
      </c>
    </row>
    <row r="1824" spans="3:17" x14ac:dyDescent="0.2">
      <c r="C1824" s="159"/>
      <c r="D1824" s="165"/>
      <c r="E1824" s="161"/>
      <c r="F1824" s="172" t="str">
        <f t="shared" si="87"/>
        <v>-</v>
      </c>
      <c r="G1824" s="68"/>
      <c r="H1824" s="167"/>
      <c r="I1824" s="173"/>
      <c r="J1824" s="168" t="str">
        <f>IFERROR(MIN('MP Calculations'!$E$30/I1824,1),"-")</f>
        <v>-</v>
      </c>
      <c r="K1824" s="12"/>
      <c r="L1824" s="159"/>
      <c r="M1824" s="159"/>
      <c r="N1824" s="159"/>
      <c r="O1824" s="185" t="str">
        <f t="shared" si="88"/>
        <v>-</v>
      </c>
      <c r="P1824" s="215" t="str">
        <f t="shared" si="89"/>
        <v>-</v>
      </c>
      <c r="Q1824" s="215" cm="1">
        <f t="array" ref="Q1824">IF(P1824="-",0,P1824/(1+'General inputs'!$H$32)^IFERROR(INDEX('MP Calculations'!$C$40:$C$130,MATCH(F1824,'MP Calculations'!$D$40:$D$130,0),0),-1))</f>
        <v>0</v>
      </c>
    </row>
    <row r="1825" spans="3:17" x14ac:dyDescent="0.2">
      <c r="C1825" s="159"/>
      <c r="D1825" s="165"/>
      <c r="E1825" s="161"/>
      <c r="F1825" s="172" t="str">
        <f t="shared" si="87"/>
        <v>-</v>
      </c>
      <c r="G1825" s="68"/>
      <c r="H1825" s="167"/>
      <c r="I1825" s="173"/>
      <c r="J1825" s="168" t="str">
        <f>IFERROR(MIN('MP Calculations'!$E$30/I1825,1),"-")</f>
        <v>-</v>
      </c>
      <c r="K1825" s="12"/>
      <c r="L1825" s="159"/>
      <c r="M1825" s="159"/>
      <c r="N1825" s="159"/>
      <c r="O1825" s="185" t="str">
        <f t="shared" si="88"/>
        <v>-</v>
      </c>
      <c r="P1825" s="215" t="str">
        <f t="shared" si="89"/>
        <v>-</v>
      </c>
      <c r="Q1825" s="215" cm="1">
        <f t="array" ref="Q1825">IF(P1825="-",0,P1825/(1+'General inputs'!$H$32)^IFERROR(INDEX('MP Calculations'!$C$40:$C$130,MATCH(F1825,'MP Calculations'!$D$40:$D$130,0),0),-1))</f>
        <v>0</v>
      </c>
    </row>
    <row r="1826" spans="3:17" x14ac:dyDescent="0.2">
      <c r="C1826" s="159"/>
      <c r="D1826" s="165"/>
      <c r="E1826" s="161"/>
      <c r="F1826" s="172" t="str">
        <f t="shared" si="87"/>
        <v>-</v>
      </c>
      <c r="G1826" s="68"/>
      <c r="H1826" s="167"/>
      <c r="I1826" s="173"/>
      <c r="J1826" s="168" t="str">
        <f>IFERROR(MIN('MP Calculations'!$E$30/I1826,1),"-")</f>
        <v>-</v>
      </c>
      <c r="K1826" s="12"/>
      <c r="L1826" s="159"/>
      <c r="M1826" s="159"/>
      <c r="N1826" s="159"/>
      <c r="O1826" s="185" t="str">
        <f t="shared" si="88"/>
        <v>-</v>
      </c>
      <c r="P1826" s="215" t="str">
        <f t="shared" si="89"/>
        <v>-</v>
      </c>
      <c r="Q1826" s="215" cm="1">
        <f t="array" ref="Q1826">IF(P1826="-",0,P1826/(1+'General inputs'!$H$32)^IFERROR(INDEX('MP Calculations'!$C$40:$C$130,MATCH(F1826,'MP Calculations'!$D$40:$D$130,0),0),-1))</f>
        <v>0</v>
      </c>
    </row>
    <row r="1827" spans="3:17" x14ac:dyDescent="0.2">
      <c r="C1827" s="159"/>
      <c r="D1827" s="165"/>
      <c r="E1827" s="161"/>
      <c r="F1827" s="172" t="str">
        <f t="shared" si="87"/>
        <v>-</v>
      </c>
      <c r="G1827" s="68"/>
      <c r="H1827" s="167"/>
      <c r="I1827" s="173"/>
      <c r="J1827" s="168" t="str">
        <f>IFERROR(MIN('MP Calculations'!$E$30/I1827,1),"-")</f>
        <v>-</v>
      </c>
      <c r="K1827" s="12"/>
      <c r="L1827" s="159"/>
      <c r="M1827" s="159"/>
      <c r="N1827" s="159"/>
      <c r="O1827" s="185" t="str">
        <f t="shared" si="88"/>
        <v>-</v>
      </c>
      <c r="P1827" s="215" t="str">
        <f t="shared" si="89"/>
        <v>-</v>
      </c>
      <c r="Q1827" s="215" cm="1">
        <f t="array" ref="Q1827">IF(P1827="-",0,P1827/(1+'General inputs'!$H$32)^IFERROR(INDEX('MP Calculations'!$C$40:$C$130,MATCH(F1827,'MP Calculations'!$D$40:$D$130,0),0),-1))</f>
        <v>0</v>
      </c>
    </row>
    <row r="1828" spans="3:17" x14ac:dyDescent="0.2">
      <c r="C1828" s="159"/>
      <c r="D1828" s="165"/>
      <c r="E1828" s="161"/>
      <c r="F1828" s="172" t="str">
        <f t="shared" si="87"/>
        <v>-</v>
      </c>
      <c r="G1828" s="68"/>
      <c r="H1828" s="167"/>
      <c r="I1828" s="173"/>
      <c r="J1828" s="168" t="str">
        <f>IFERROR(MIN('MP Calculations'!$E$30/I1828,1),"-")</f>
        <v>-</v>
      </c>
      <c r="K1828" s="12"/>
      <c r="L1828" s="159"/>
      <c r="M1828" s="159"/>
      <c r="N1828" s="159"/>
      <c r="O1828" s="185" t="str">
        <f t="shared" si="88"/>
        <v>-</v>
      </c>
      <c r="P1828" s="215" t="str">
        <f t="shared" si="89"/>
        <v>-</v>
      </c>
      <c r="Q1828" s="215" cm="1">
        <f t="array" ref="Q1828">IF(P1828="-",0,P1828/(1+'General inputs'!$H$32)^IFERROR(INDEX('MP Calculations'!$C$40:$C$130,MATCH(F1828,'MP Calculations'!$D$40:$D$130,0),0),-1))</f>
        <v>0</v>
      </c>
    </row>
    <row r="1829" spans="3:17" x14ac:dyDescent="0.2">
      <c r="C1829" s="159"/>
      <c r="D1829" s="165"/>
      <c r="E1829" s="161"/>
      <c r="F1829" s="172" t="str">
        <f t="shared" si="87"/>
        <v>-</v>
      </c>
      <c r="G1829" s="68"/>
      <c r="H1829" s="167"/>
      <c r="I1829" s="173"/>
      <c r="J1829" s="168" t="str">
        <f>IFERROR(MIN('MP Calculations'!$E$30/I1829,1),"-")</f>
        <v>-</v>
      </c>
      <c r="K1829" s="12"/>
      <c r="L1829" s="159"/>
      <c r="M1829" s="159"/>
      <c r="N1829" s="159"/>
      <c r="O1829" s="185" t="str">
        <f t="shared" si="88"/>
        <v>-</v>
      </c>
      <c r="P1829" s="215" t="str">
        <f t="shared" si="89"/>
        <v>-</v>
      </c>
      <c r="Q1829" s="215" cm="1">
        <f t="array" ref="Q1829">IF(P1829="-",0,P1829/(1+'General inputs'!$H$32)^IFERROR(INDEX('MP Calculations'!$C$40:$C$130,MATCH(F1829,'MP Calculations'!$D$40:$D$130,0),0),-1))</f>
        <v>0</v>
      </c>
    </row>
    <row r="1830" spans="3:17" x14ac:dyDescent="0.2">
      <c r="C1830" s="159"/>
      <c r="D1830" s="165"/>
      <c r="E1830" s="161"/>
      <c r="F1830" s="172" t="str">
        <f t="shared" si="87"/>
        <v>-</v>
      </c>
      <c r="G1830" s="68"/>
      <c r="H1830" s="167"/>
      <c r="I1830" s="173"/>
      <c r="J1830" s="168" t="str">
        <f>IFERROR(MIN('MP Calculations'!$E$30/I1830,1),"-")</f>
        <v>-</v>
      </c>
      <c r="K1830" s="12"/>
      <c r="L1830" s="159"/>
      <c r="M1830" s="159"/>
      <c r="N1830" s="159"/>
      <c r="O1830" s="185" t="str">
        <f t="shared" si="88"/>
        <v>-</v>
      </c>
      <c r="P1830" s="215" t="str">
        <f t="shared" si="89"/>
        <v>-</v>
      </c>
      <c r="Q1830" s="215" cm="1">
        <f t="array" ref="Q1830">IF(P1830="-",0,P1830/(1+'General inputs'!$H$32)^IFERROR(INDEX('MP Calculations'!$C$40:$C$130,MATCH(F1830,'MP Calculations'!$D$40:$D$130,0),0),-1))</f>
        <v>0</v>
      </c>
    </row>
    <row r="1831" spans="3:17" x14ac:dyDescent="0.2">
      <c r="C1831" s="159"/>
      <c r="D1831" s="165"/>
      <c r="E1831" s="161"/>
      <c r="F1831" s="172" t="str">
        <f t="shared" si="87"/>
        <v>-</v>
      </c>
      <c r="G1831" s="68"/>
      <c r="H1831" s="167"/>
      <c r="I1831" s="173"/>
      <c r="J1831" s="168" t="str">
        <f>IFERROR(MIN('MP Calculations'!$E$30/I1831,1),"-")</f>
        <v>-</v>
      </c>
      <c r="K1831" s="12"/>
      <c r="L1831" s="159"/>
      <c r="M1831" s="159"/>
      <c r="N1831" s="159"/>
      <c r="O1831" s="185" t="str">
        <f t="shared" si="88"/>
        <v>-</v>
      </c>
      <c r="P1831" s="215" t="str">
        <f t="shared" si="89"/>
        <v>-</v>
      </c>
      <c r="Q1831" s="215" cm="1">
        <f t="array" ref="Q1831">IF(P1831="-",0,P1831/(1+'General inputs'!$H$32)^IFERROR(INDEX('MP Calculations'!$C$40:$C$130,MATCH(F1831,'MP Calculations'!$D$40:$D$130,0),0),-1))</f>
        <v>0</v>
      </c>
    </row>
    <row r="1832" spans="3:17" x14ac:dyDescent="0.2">
      <c r="C1832" s="159"/>
      <c r="D1832" s="165"/>
      <c r="E1832" s="161"/>
      <c r="F1832" s="172" t="str">
        <f t="shared" si="87"/>
        <v>-</v>
      </c>
      <c r="G1832" s="68"/>
      <c r="H1832" s="167"/>
      <c r="I1832" s="173"/>
      <c r="J1832" s="168" t="str">
        <f>IFERROR(MIN('MP Calculations'!$E$30/I1832,1),"-")</f>
        <v>-</v>
      </c>
      <c r="K1832" s="12"/>
      <c r="L1832" s="159"/>
      <c r="M1832" s="159"/>
      <c r="N1832" s="159"/>
      <c r="O1832" s="185" t="str">
        <f t="shared" si="88"/>
        <v>-</v>
      </c>
      <c r="P1832" s="215" t="str">
        <f t="shared" si="89"/>
        <v>-</v>
      </c>
      <c r="Q1832" s="215" cm="1">
        <f t="array" ref="Q1832">IF(P1832="-",0,P1832/(1+'General inputs'!$H$32)^IFERROR(INDEX('MP Calculations'!$C$40:$C$130,MATCH(F1832,'MP Calculations'!$D$40:$D$130,0),0),-1))</f>
        <v>0</v>
      </c>
    </row>
    <row r="1833" spans="3:17" x14ac:dyDescent="0.2">
      <c r="C1833" s="159"/>
      <c r="D1833" s="165"/>
      <c r="E1833" s="161"/>
      <c r="F1833" s="172" t="str">
        <f t="shared" si="87"/>
        <v>-</v>
      </c>
      <c r="G1833" s="68"/>
      <c r="H1833" s="167"/>
      <c r="I1833" s="173"/>
      <c r="J1833" s="168" t="str">
        <f>IFERROR(MIN('MP Calculations'!$E$30/I1833,1),"-")</f>
        <v>-</v>
      </c>
      <c r="K1833" s="12"/>
      <c r="L1833" s="159"/>
      <c r="M1833" s="159"/>
      <c r="N1833" s="159"/>
      <c r="O1833" s="185" t="str">
        <f t="shared" si="88"/>
        <v>-</v>
      </c>
      <c r="P1833" s="215" t="str">
        <f t="shared" si="89"/>
        <v>-</v>
      </c>
      <c r="Q1833" s="215" cm="1">
        <f t="array" ref="Q1833">IF(P1833="-",0,P1833/(1+'General inputs'!$H$32)^IFERROR(INDEX('MP Calculations'!$C$40:$C$130,MATCH(F1833,'MP Calculations'!$D$40:$D$130,0),0),-1))</f>
        <v>0</v>
      </c>
    </row>
    <row r="1834" spans="3:17" x14ac:dyDescent="0.2">
      <c r="C1834" s="159"/>
      <c r="D1834" s="165"/>
      <c r="E1834" s="161"/>
      <c r="F1834" s="172" t="str">
        <f t="shared" si="87"/>
        <v>-</v>
      </c>
      <c r="G1834" s="68"/>
      <c r="H1834" s="167"/>
      <c r="I1834" s="173"/>
      <c r="J1834" s="168" t="str">
        <f>IFERROR(MIN('MP Calculations'!$E$30/I1834,1),"-")</f>
        <v>-</v>
      </c>
      <c r="K1834" s="12"/>
      <c r="L1834" s="159"/>
      <c r="M1834" s="159"/>
      <c r="N1834" s="159"/>
      <c r="O1834" s="185" t="str">
        <f t="shared" si="88"/>
        <v>-</v>
      </c>
      <c r="P1834" s="215" t="str">
        <f t="shared" si="89"/>
        <v>-</v>
      </c>
      <c r="Q1834" s="215" cm="1">
        <f t="array" ref="Q1834">IF(P1834="-",0,P1834/(1+'General inputs'!$H$32)^IFERROR(INDEX('MP Calculations'!$C$40:$C$130,MATCH(F1834,'MP Calculations'!$D$40:$D$130,0),0),-1))</f>
        <v>0</v>
      </c>
    </row>
    <row r="1835" spans="3:17" x14ac:dyDescent="0.2">
      <c r="C1835" s="159"/>
      <c r="D1835" s="165"/>
      <c r="E1835" s="161"/>
      <c r="F1835" s="172" t="str">
        <f t="shared" si="87"/>
        <v>-</v>
      </c>
      <c r="G1835" s="68"/>
      <c r="H1835" s="167"/>
      <c r="I1835" s="173"/>
      <c r="J1835" s="168" t="str">
        <f>IFERROR(MIN('MP Calculations'!$E$30/I1835,1),"-")</f>
        <v>-</v>
      </c>
      <c r="K1835" s="12"/>
      <c r="L1835" s="159"/>
      <c r="M1835" s="159"/>
      <c r="N1835" s="159"/>
      <c r="O1835" s="185" t="str">
        <f t="shared" si="88"/>
        <v>-</v>
      </c>
      <c r="P1835" s="215" t="str">
        <f t="shared" si="89"/>
        <v>-</v>
      </c>
      <c r="Q1835" s="215" cm="1">
        <f t="array" ref="Q1835">IF(P1835="-",0,P1835/(1+'General inputs'!$H$32)^IFERROR(INDEX('MP Calculations'!$C$40:$C$130,MATCH(F1835,'MP Calculations'!$D$40:$D$130,0),0),-1))</f>
        <v>0</v>
      </c>
    </row>
    <row r="1836" spans="3:17" x14ac:dyDescent="0.2">
      <c r="C1836" s="159"/>
      <c r="D1836" s="165"/>
      <c r="E1836" s="161"/>
      <c r="F1836" s="172" t="str">
        <f t="shared" si="87"/>
        <v>-</v>
      </c>
      <c r="G1836" s="68"/>
      <c r="H1836" s="167"/>
      <c r="I1836" s="173"/>
      <c r="J1836" s="168" t="str">
        <f>IFERROR(MIN('MP Calculations'!$E$30/I1836,1),"-")</f>
        <v>-</v>
      </c>
      <c r="K1836" s="12"/>
      <c r="L1836" s="159"/>
      <c r="M1836" s="159"/>
      <c r="N1836" s="159"/>
      <c r="O1836" s="185" t="str">
        <f t="shared" si="88"/>
        <v>-</v>
      </c>
      <c r="P1836" s="215" t="str">
        <f t="shared" si="89"/>
        <v>-</v>
      </c>
      <c r="Q1836" s="215" cm="1">
        <f t="array" ref="Q1836">IF(P1836="-",0,P1836/(1+'General inputs'!$H$32)^IFERROR(INDEX('MP Calculations'!$C$40:$C$130,MATCH(F1836,'MP Calculations'!$D$40:$D$130,0),0),-1))</f>
        <v>0</v>
      </c>
    </row>
    <row r="1837" spans="3:17" x14ac:dyDescent="0.2">
      <c r="C1837" s="159"/>
      <c r="D1837" s="165"/>
      <c r="E1837" s="161"/>
      <c r="F1837" s="172" t="str">
        <f t="shared" si="87"/>
        <v>-</v>
      </c>
      <c r="G1837" s="68"/>
      <c r="H1837" s="167"/>
      <c r="I1837" s="173"/>
      <c r="J1837" s="168" t="str">
        <f>IFERROR(MIN('MP Calculations'!$E$30/I1837,1),"-")</f>
        <v>-</v>
      </c>
      <c r="K1837" s="12"/>
      <c r="L1837" s="159"/>
      <c r="M1837" s="159"/>
      <c r="N1837" s="159"/>
      <c r="O1837" s="185" t="str">
        <f t="shared" si="88"/>
        <v>-</v>
      </c>
      <c r="P1837" s="215" t="str">
        <f t="shared" si="89"/>
        <v>-</v>
      </c>
      <c r="Q1837" s="215" cm="1">
        <f t="array" ref="Q1837">IF(P1837="-",0,P1837/(1+'General inputs'!$H$32)^IFERROR(INDEX('MP Calculations'!$C$40:$C$130,MATCH(F1837,'MP Calculations'!$D$40:$D$130,0),0),-1))</f>
        <v>0</v>
      </c>
    </row>
    <row r="1838" spans="3:17" x14ac:dyDescent="0.2">
      <c r="C1838" s="159"/>
      <c r="D1838" s="165"/>
      <c r="E1838" s="161"/>
      <c r="F1838" s="172" t="str">
        <f t="shared" si="87"/>
        <v>-</v>
      </c>
      <c r="G1838" s="68"/>
      <c r="H1838" s="167"/>
      <c r="I1838" s="173"/>
      <c r="J1838" s="168" t="str">
        <f>IFERROR(MIN('MP Calculations'!$E$30/I1838,1),"-")</f>
        <v>-</v>
      </c>
      <c r="K1838" s="12"/>
      <c r="L1838" s="159"/>
      <c r="M1838" s="159"/>
      <c r="N1838" s="159"/>
      <c r="O1838" s="185" t="str">
        <f t="shared" si="88"/>
        <v>-</v>
      </c>
      <c r="P1838" s="215" t="str">
        <f t="shared" si="89"/>
        <v>-</v>
      </c>
      <c r="Q1838" s="215" cm="1">
        <f t="array" ref="Q1838">IF(P1838="-",0,P1838/(1+'General inputs'!$H$32)^IFERROR(INDEX('MP Calculations'!$C$40:$C$130,MATCH(F1838,'MP Calculations'!$D$40:$D$130,0),0),-1))</f>
        <v>0</v>
      </c>
    </row>
    <row r="1839" spans="3:17" x14ac:dyDescent="0.2">
      <c r="C1839" s="159"/>
      <c r="D1839" s="165"/>
      <c r="E1839" s="161"/>
      <c r="F1839" s="172" t="str">
        <f t="shared" si="87"/>
        <v>-</v>
      </c>
      <c r="G1839" s="68"/>
      <c r="H1839" s="167"/>
      <c r="I1839" s="173"/>
      <c r="J1839" s="168" t="str">
        <f>IFERROR(MIN('MP Calculations'!$E$30/I1839,1),"-")</f>
        <v>-</v>
      </c>
      <c r="K1839" s="12"/>
      <c r="L1839" s="159"/>
      <c r="M1839" s="159"/>
      <c r="N1839" s="159"/>
      <c r="O1839" s="185" t="str">
        <f t="shared" si="88"/>
        <v>-</v>
      </c>
      <c r="P1839" s="215" t="str">
        <f t="shared" si="89"/>
        <v>-</v>
      </c>
      <c r="Q1839" s="215" cm="1">
        <f t="array" ref="Q1839">IF(P1839="-",0,P1839/(1+'General inputs'!$H$32)^IFERROR(INDEX('MP Calculations'!$C$40:$C$130,MATCH(F1839,'MP Calculations'!$D$40:$D$130,0),0),-1))</f>
        <v>0</v>
      </c>
    </row>
    <row r="1840" spans="3:17" x14ac:dyDescent="0.2">
      <c r="C1840" s="159"/>
      <c r="D1840" s="165"/>
      <c r="E1840" s="161"/>
      <c r="F1840" s="172" t="str">
        <f t="shared" si="87"/>
        <v>-</v>
      </c>
      <c r="G1840" s="68"/>
      <c r="H1840" s="167"/>
      <c r="I1840" s="173"/>
      <c r="J1840" s="168" t="str">
        <f>IFERROR(MIN('MP Calculations'!$E$30/I1840,1),"-")</f>
        <v>-</v>
      </c>
      <c r="K1840" s="12"/>
      <c r="L1840" s="159"/>
      <c r="M1840" s="159"/>
      <c r="N1840" s="159"/>
      <c r="O1840" s="185" t="str">
        <f t="shared" si="88"/>
        <v>-</v>
      </c>
      <c r="P1840" s="215" t="str">
        <f t="shared" si="89"/>
        <v>-</v>
      </c>
      <c r="Q1840" s="215" cm="1">
        <f t="array" ref="Q1840">IF(P1840="-",0,P1840/(1+'General inputs'!$H$32)^IFERROR(INDEX('MP Calculations'!$C$40:$C$130,MATCH(F1840,'MP Calculations'!$D$40:$D$130,0),0),-1))</f>
        <v>0</v>
      </c>
    </row>
    <row r="1841" spans="3:17" x14ac:dyDescent="0.2">
      <c r="C1841" s="159"/>
      <c r="D1841" s="165"/>
      <c r="E1841" s="161"/>
      <c r="F1841" s="172" t="str">
        <f t="shared" si="87"/>
        <v>-</v>
      </c>
      <c r="G1841" s="68"/>
      <c r="H1841" s="167"/>
      <c r="I1841" s="173"/>
      <c r="J1841" s="168" t="str">
        <f>IFERROR(MIN('MP Calculations'!$E$30/I1841,1),"-")</f>
        <v>-</v>
      </c>
      <c r="K1841" s="12"/>
      <c r="L1841" s="159"/>
      <c r="M1841" s="159"/>
      <c r="N1841" s="159"/>
      <c r="O1841" s="185" t="str">
        <f t="shared" si="88"/>
        <v>-</v>
      </c>
      <c r="P1841" s="215" t="str">
        <f t="shared" si="89"/>
        <v>-</v>
      </c>
      <c r="Q1841" s="215" cm="1">
        <f t="array" ref="Q1841">IF(P1841="-",0,P1841/(1+'General inputs'!$H$32)^IFERROR(INDEX('MP Calculations'!$C$40:$C$130,MATCH(F1841,'MP Calculations'!$D$40:$D$130,0),0),-1))</f>
        <v>0</v>
      </c>
    </row>
    <row r="1842" spans="3:17" x14ac:dyDescent="0.2">
      <c r="C1842" s="159"/>
      <c r="D1842" s="165"/>
      <c r="E1842" s="161"/>
      <c r="F1842" s="172" t="str">
        <f t="shared" si="87"/>
        <v>-</v>
      </c>
      <c r="G1842" s="68"/>
      <c r="H1842" s="167"/>
      <c r="I1842" s="173"/>
      <c r="J1842" s="168" t="str">
        <f>IFERROR(MIN('MP Calculations'!$E$30/I1842,1),"-")</f>
        <v>-</v>
      </c>
      <c r="K1842" s="12"/>
      <c r="L1842" s="159"/>
      <c r="M1842" s="159"/>
      <c r="N1842" s="159"/>
      <c r="O1842" s="185" t="str">
        <f t="shared" si="88"/>
        <v>-</v>
      </c>
      <c r="P1842" s="215" t="str">
        <f t="shared" si="89"/>
        <v>-</v>
      </c>
      <c r="Q1842" s="215" cm="1">
        <f t="array" ref="Q1842">IF(P1842="-",0,P1842/(1+'General inputs'!$H$32)^IFERROR(INDEX('MP Calculations'!$C$40:$C$130,MATCH(F1842,'MP Calculations'!$D$40:$D$130,0),0),-1))</f>
        <v>0</v>
      </c>
    </row>
    <row r="1843" spans="3:17" x14ac:dyDescent="0.2">
      <c r="C1843" s="159"/>
      <c r="D1843" s="165"/>
      <c r="E1843" s="161"/>
      <c r="F1843" s="172" t="str">
        <f t="shared" si="87"/>
        <v>-</v>
      </c>
      <c r="G1843" s="68"/>
      <c r="H1843" s="167"/>
      <c r="I1843" s="173"/>
      <c r="J1843" s="168" t="str">
        <f>IFERROR(MIN('MP Calculations'!$E$30/I1843,1),"-")</f>
        <v>-</v>
      </c>
      <c r="K1843" s="12"/>
      <c r="L1843" s="159"/>
      <c r="M1843" s="159"/>
      <c r="N1843" s="159"/>
      <c r="O1843" s="185" t="str">
        <f t="shared" si="88"/>
        <v>-</v>
      </c>
      <c r="P1843" s="215" t="str">
        <f t="shared" si="89"/>
        <v>-</v>
      </c>
      <c r="Q1843" s="215" cm="1">
        <f t="array" ref="Q1843">IF(P1843="-",0,P1843/(1+'General inputs'!$H$32)^IFERROR(INDEX('MP Calculations'!$C$40:$C$130,MATCH(F1843,'MP Calculations'!$D$40:$D$130,0),0),-1))</f>
        <v>0</v>
      </c>
    </row>
    <row r="1844" spans="3:17" x14ac:dyDescent="0.2">
      <c r="C1844" s="159"/>
      <c r="D1844" s="165"/>
      <c r="E1844" s="161"/>
      <c r="F1844" s="172" t="str">
        <f t="shared" si="87"/>
        <v>-</v>
      </c>
      <c r="G1844" s="68"/>
      <c r="H1844" s="167"/>
      <c r="I1844" s="173"/>
      <c r="J1844" s="168" t="str">
        <f>IFERROR(MIN('MP Calculations'!$E$30/I1844,1),"-")</f>
        <v>-</v>
      </c>
      <c r="K1844" s="12"/>
      <c r="L1844" s="159"/>
      <c r="M1844" s="159"/>
      <c r="N1844" s="159"/>
      <c r="O1844" s="185" t="str">
        <f t="shared" si="88"/>
        <v>-</v>
      </c>
      <c r="P1844" s="215" t="str">
        <f t="shared" si="89"/>
        <v>-</v>
      </c>
      <c r="Q1844" s="215" cm="1">
        <f t="array" ref="Q1844">IF(P1844="-",0,P1844/(1+'General inputs'!$H$32)^IFERROR(INDEX('MP Calculations'!$C$40:$C$130,MATCH(F1844,'MP Calculations'!$D$40:$D$130,0),0),-1))</f>
        <v>0</v>
      </c>
    </row>
    <row r="1845" spans="3:17" x14ac:dyDescent="0.2">
      <c r="C1845" s="159"/>
      <c r="D1845" s="165"/>
      <c r="E1845" s="161"/>
      <c r="F1845" s="172" t="str">
        <f t="shared" si="87"/>
        <v>-</v>
      </c>
      <c r="G1845" s="68"/>
      <c r="H1845" s="167"/>
      <c r="I1845" s="173"/>
      <c r="J1845" s="168" t="str">
        <f>IFERROR(MIN('MP Calculations'!$E$30/I1845,1),"-")</f>
        <v>-</v>
      </c>
      <c r="K1845" s="12"/>
      <c r="L1845" s="159"/>
      <c r="M1845" s="159"/>
      <c r="N1845" s="159"/>
      <c r="O1845" s="185" t="str">
        <f t="shared" si="88"/>
        <v>-</v>
      </c>
      <c r="P1845" s="215" t="str">
        <f t="shared" si="89"/>
        <v>-</v>
      </c>
      <c r="Q1845" s="215" cm="1">
        <f t="array" ref="Q1845">IF(P1845="-",0,P1845/(1+'General inputs'!$H$32)^IFERROR(INDEX('MP Calculations'!$C$40:$C$130,MATCH(F1845,'MP Calculations'!$D$40:$D$130,0),0),-1))</f>
        <v>0</v>
      </c>
    </row>
    <row r="1846" spans="3:17" x14ac:dyDescent="0.2">
      <c r="C1846" s="159"/>
      <c r="D1846" s="165"/>
      <c r="E1846" s="161"/>
      <c r="F1846" s="172" t="str">
        <f t="shared" si="87"/>
        <v>-</v>
      </c>
      <c r="G1846" s="68"/>
      <c r="H1846" s="167"/>
      <c r="I1846" s="173"/>
      <c r="J1846" s="168" t="str">
        <f>IFERROR(MIN('MP Calculations'!$E$30/I1846,1),"-")</f>
        <v>-</v>
      </c>
      <c r="K1846" s="12"/>
      <c r="L1846" s="159"/>
      <c r="M1846" s="159"/>
      <c r="N1846" s="159"/>
      <c r="O1846" s="185" t="str">
        <f t="shared" si="88"/>
        <v>-</v>
      </c>
      <c r="P1846" s="215" t="str">
        <f t="shared" si="89"/>
        <v>-</v>
      </c>
      <c r="Q1846" s="215" cm="1">
        <f t="array" ref="Q1846">IF(P1846="-",0,P1846/(1+'General inputs'!$H$32)^IFERROR(INDEX('MP Calculations'!$C$40:$C$130,MATCH(F1846,'MP Calculations'!$D$40:$D$130,0),0),-1))</f>
        <v>0</v>
      </c>
    </row>
    <row r="1847" spans="3:17" x14ac:dyDescent="0.2">
      <c r="C1847" s="159"/>
      <c r="D1847" s="165"/>
      <c r="E1847" s="161"/>
      <c r="F1847" s="172" t="str">
        <f t="shared" si="87"/>
        <v>-</v>
      </c>
      <c r="G1847" s="68"/>
      <c r="H1847" s="167"/>
      <c r="I1847" s="173"/>
      <c r="J1847" s="168" t="str">
        <f>IFERROR(MIN('MP Calculations'!$E$30/I1847,1),"-")</f>
        <v>-</v>
      </c>
      <c r="K1847" s="12"/>
      <c r="L1847" s="159"/>
      <c r="M1847" s="159"/>
      <c r="N1847" s="159"/>
      <c r="O1847" s="185" t="str">
        <f t="shared" si="88"/>
        <v>-</v>
      </c>
      <c r="P1847" s="215" t="str">
        <f t="shared" si="89"/>
        <v>-</v>
      </c>
      <c r="Q1847" s="215" cm="1">
        <f t="array" ref="Q1847">IF(P1847="-",0,P1847/(1+'General inputs'!$H$32)^IFERROR(INDEX('MP Calculations'!$C$40:$C$130,MATCH(F1847,'MP Calculations'!$D$40:$D$130,0),0),-1))</f>
        <v>0</v>
      </c>
    </row>
    <row r="1848" spans="3:17" x14ac:dyDescent="0.2">
      <c r="C1848" s="159"/>
      <c r="D1848" s="165"/>
      <c r="E1848" s="161"/>
      <c r="F1848" s="172" t="str">
        <f t="shared" si="87"/>
        <v>-</v>
      </c>
      <c r="G1848" s="68"/>
      <c r="H1848" s="167"/>
      <c r="I1848" s="173"/>
      <c r="J1848" s="168" t="str">
        <f>IFERROR(MIN('MP Calculations'!$E$30/I1848,1),"-")</f>
        <v>-</v>
      </c>
      <c r="K1848" s="12"/>
      <c r="L1848" s="159"/>
      <c r="M1848" s="159"/>
      <c r="N1848" s="159"/>
      <c r="O1848" s="185" t="str">
        <f t="shared" si="88"/>
        <v>-</v>
      </c>
      <c r="P1848" s="215" t="str">
        <f t="shared" si="89"/>
        <v>-</v>
      </c>
      <c r="Q1848" s="215" cm="1">
        <f t="array" ref="Q1848">IF(P1848="-",0,P1848/(1+'General inputs'!$H$32)^IFERROR(INDEX('MP Calculations'!$C$40:$C$130,MATCH(F1848,'MP Calculations'!$D$40:$D$130,0),0),-1))</f>
        <v>0</v>
      </c>
    </row>
    <row r="1849" spans="3:17" x14ac:dyDescent="0.2">
      <c r="C1849" s="159"/>
      <c r="D1849" s="165"/>
      <c r="E1849" s="161"/>
      <c r="F1849" s="172" t="str">
        <f t="shared" si="87"/>
        <v>-</v>
      </c>
      <c r="G1849" s="68"/>
      <c r="H1849" s="167"/>
      <c r="I1849" s="173"/>
      <c r="J1849" s="168" t="str">
        <f>IFERROR(MIN('MP Calculations'!$E$30/I1849,1),"-")</f>
        <v>-</v>
      </c>
      <c r="K1849" s="12"/>
      <c r="L1849" s="159"/>
      <c r="M1849" s="159"/>
      <c r="N1849" s="159"/>
      <c r="O1849" s="185" t="str">
        <f t="shared" si="88"/>
        <v>-</v>
      </c>
      <c r="P1849" s="215" t="str">
        <f t="shared" si="89"/>
        <v>-</v>
      </c>
      <c r="Q1849" s="215" cm="1">
        <f t="array" ref="Q1849">IF(P1849="-",0,P1849/(1+'General inputs'!$H$32)^IFERROR(INDEX('MP Calculations'!$C$40:$C$130,MATCH(F1849,'MP Calculations'!$D$40:$D$130,0),0),-1))</f>
        <v>0</v>
      </c>
    </row>
    <row r="1850" spans="3:17" x14ac:dyDescent="0.2">
      <c r="C1850" s="159"/>
      <c r="D1850" s="165"/>
      <c r="E1850" s="161"/>
      <c r="F1850" s="172" t="str">
        <f t="shared" si="87"/>
        <v>-</v>
      </c>
      <c r="G1850" s="68"/>
      <c r="H1850" s="167"/>
      <c r="I1850" s="173"/>
      <c r="J1850" s="168" t="str">
        <f>IFERROR(MIN('MP Calculations'!$E$30/I1850,1),"-")</f>
        <v>-</v>
      </c>
      <c r="K1850" s="12"/>
      <c r="L1850" s="159"/>
      <c r="M1850" s="159"/>
      <c r="N1850" s="159"/>
      <c r="O1850" s="185" t="str">
        <f t="shared" si="88"/>
        <v>-</v>
      </c>
      <c r="P1850" s="215" t="str">
        <f t="shared" si="89"/>
        <v>-</v>
      </c>
      <c r="Q1850" s="215" cm="1">
        <f t="array" ref="Q1850">IF(P1850="-",0,P1850/(1+'General inputs'!$H$32)^IFERROR(INDEX('MP Calculations'!$C$40:$C$130,MATCH(F1850,'MP Calculations'!$D$40:$D$130,0),0),-1))</f>
        <v>0</v>
      </c>
    </row>
    <row r="1851" spans="3:17" x14ac:dyDescent="0.2">
      <c r="C1851" s="159"/>
      <c r="D1851" s="165"/>
      <c r="E1851" s="161"/>
      <c r="F1851" s="172" t="str">
        <f t="shared" si="87"/>
        <v>-</v>
      </c>
      <c r="G1851" s="68"/>
      <c r="H1851" s="167"/>
      <c r="I1851" s="173"/>
      <c r="J1851" s="168" t="str">
        <f>IFERROR(MIN('MP Calculations'!$E$30/I1851,1),"-")</f>
        <v>-</v>
      </c>
      <c r="K1851" s="12"/>
      <c r="L1851" s="159"/>
      <c r="M1851" s="159"/>
      <c r="N1851" s="159"/>
      <c r="O1851" s="185" t="str">
        <f t="shared" si="88"/>
        <v>-</v>
      </c>
      <c r="P1851" s="215" t="str">
        <f t="shared" si="89"/>
        <v>-</v>
      </c>
      <c r="Q1851" s="215" cm="1">
        <f t="array" ref="Q1851">IF(P1851="-",0,P1851/(1+'General inputs'!$H$32)^IFERROR(INDEX('MP Calculations'!$C$40:$C$130,MATCH(F1851,'MP Calculations'!$D$40:$D$130,0),0),-1))</f>
        <v>0</v>
      </c>
    </row>
    <row r="1852" spans="3:17" x14ac:dyDescent="0.2">
      <c r="C1852" s="159"/>
      <c r="D1852" s="165"/>
      <c r="E1852" s="161"/>
      <c r="F1852" s="172" t="str">
        <f t="shared" si="87"/>
        <v>-</v>
      </c>
      <c r="G1852" s="68"/>
      <c r="H1852" s="167"/>
      <c r="I1852" s="173"/>
      <c r="J1852" s="168" t="str">
        <f>IFERROR(MIN('MP Calculations'!$E$30/I1852,1),"-")</f>
        <v>-</v>
      </c>
      <c r="K1852" s="12"/>
      <c r="L1852" s="159"/>
      <c r="M1852" s="159"/>
      <c r="N1852" s="159"/>
      <c r="O1852" s="185" t="str">
        <f t="shared" si="88"/>
        <v>-</v>
      </c>
      <c r="P1852" s="215" t="str">
        <f t="shared" si="89"/>
        <v>-</v>
      </c>
      <c r="Q1852" s="215" cm="1">
        <f t="array" ref="Q1852">IF(P1852="-",0,P1852/(1+'General inputs'!$H$32)^IFERROR(INDEX('MP Calculations'!$C$40:$C$130,MATCH(F1852,'MP Calculations'!$D$40:$D$130,0),0),-1))</f>
        <v>0</v>
      </c>
    </row>
    <row r="1853" spans="3:17" x14ac:dyDescent="0.2">
      <c r="C1853" s="159"/>
      <c r="D1853" s="165"/>
      <c r="E1853" s="161"/>
      <c r="F1853" s="172" t="str">
        <f t="shared" si="87"/>
        <v>-</v>
      </c>
      <c r="G1853" s="68"/>
      <c r="H1853" s="167"/>
      <c r="I1853" s="173"/>
      <c r="J1853" s="168" t="str">
        <f>IFERROR(MIN('MP Calculations'!$E$30/I1853,1),"-")</f>
        <v>-</v>
      </c>
      <c r="K1853" s="12"/>
      <c r="L1853" s="159"/>
      <c r="M1853" s="159"/>
      <c r="N1853" s="159"/>
      <c r="O1853" s="185" t="str">
        <f t="shared" si="88"/>
        <v>-</v>
      </c>
      <c r="P1853" s="215" t="str">
        <f t="shared" si="89"/>
        <v>-</v>
      </c>
      <c r="Q1853" s="215" cm="1">
        <f t="array" ref="Q1853">IF(P1853="-",0,P1853/(1+'General inputs'!$H$32)^IFERROR(INDEX('MP Calculations'!$C$40:$C$130,MATCH(F1853,'MP Calculations'!$D$40:$D$130,0),0),-1))</f>
        <v>0</v>
      </c>
    </row>
    <row r="1854" spans="3:17" x14ac:dyDescent="0.2">
      <c r="C1854" s="159"/>
      <c r="D1854" s="165"/>
      <c r="E1854" s="161"/>
      <c r="F1854" s="172" t="str">
        <f t="shared" si="87"/>
        <v>-</v>
      </c>
      <c r="G1854" s="68"/>
      <c r="H1854" s="167"/>
      <c r="I1854" s="173"/>
      <c r="J1854" s="168" t="str">
        <f>IFERROR(MIN('MP Calculations'!$E$30/I1854,1),"-")</f>
        <v>-</v>
      </c>
      <c r="K1854" s="12"/>
      <c r="L1854" s="159"/>
      <c r="M1854" s="159"/>
      <c r="N1854" s="159"/>
      <c r="O1854" s="185" t="str">
        <f t="shared" si="88"/>
        <v>-</v>
      </c>
      <c r="P1854" s="215" t="str">
        <f t="shared" si="89"/>
        <v>-</v>
      </c>
      <c r="Q1854" s="215" cm="1">
        <f t="array" ref="Q1854">IF(P1854="-",0,P1854/(1+'General inputs'!$H$32)^IFERROR(INDEX('MP Calculations'!$C$40:$C$130,MATCH(F1854,'MP Calculations'!$D$40:$D$130,0),0),-1))</f>
        <v>0</v>
      </c>
    </row>
    <row r="1855" spans="3:17" x14ac:dyDescent="0.2">
      <c r="C1855" s="159"/>
      <c r="D1855" s="165"/>
      <c r="E1855" s="161"/>
      <c r="F1855" s="172" t="str">
        <f t="shared" si="87"/>
        <v>-</v>
      </c>
      <c r="G1855" s="68"/>
      <c r="H1855" s="167"/>
      <c r="I1855" s="173"/>
      <c r="J1855" s="168" t="str">
        <f>IFERROR(MIN('MP Calculations'!$E$30/I1855,1),"-")</f>
        <v>-</v>
      </c>
      <c r="K1855" s="12"/>
      <c r="L1855" s="159"/>
      <c r="M1855" s="159"/>
      <c r="N1855" s="159"/>
      <c r="O1855" s="185" t="str">
        <f t="shared" si="88"/>
        <v>-</v>
      </c>
      <c r="P1855" s="215" t="str">
        <f t="shared" si="89"/>
        <v>-</v>
      </c>
      <c r="Q1855" s="215" cm="1">
        <f t="array" ref="Q1855">IF(P1855="-",0,P1855/(1+'General inputs'!$H$32)^IFERROR(INDEX('MP Calculations'!$C$40:$C$130,MATCH(F1855,'MP Calculations'!$D$40:$D$130,0),0),-1))</f>
        <v>0</v>
      </c>
    </row>
    <row r="1856" spans="3:17" x14ac:dyDescent="0.2">
      <c r="C1856" s="159"/>
      <c r="D1856" s="165"/>
      <c r="E1856" s="161"/>
      <c r="F1856" s="172" t="str">
        <f t="shared" si="87"/>
        <v>-</v>
      </c>
      <c r="G1856" s="68"/>
      <c r="H1856" s="167"/>
      <c r="I1856" s="173"/>
      <c r="J1856" s="168" t="str">
        <f>IFERROR(MIN('MP Calculations'!$E$30/I1856,1),"-")</f>
        <v>-</v>
      </c>
      <c r="K1856" s="12"/>
      <c r="L1856" s="159"/>
      <c r="M1856" s="159"/>
      <c r="N1856" s="159"/>
      <c r="O1856" s="185" t="str">
        <f t="shared" si="88"/>
        <v>-</v>
      </c>
      <c r="P1856" s="215" t="str">
        <f t="shared" si="89"/>
        <v>-</v>
      </c>
      <c r="Q1856" s="215" cm="1">
        <f t="array" ref="Q1856">IF(P1856="-",0,P1856/(1+'General inputs'!$H$32)^IFERROR(INDEX('MP Calculations'!$C$40:$C$130,MATCH(F1856,'MP Calculations'!$D$40:$D$130,0),0),-1))</f>
        <v>0</v>
      </c>
    </row>
    <row r="1857" spans="3:17" x14ac:dyDescent="0.2">
      <c r="C1857" s="159"/>
      <c r="D1857" s="165"/>
      <c r="E1857" s="161"/>
      <c r="F1857" s="172" t="str">
        <f t="shared" si="87"/>
        <v>-</v>
      </c>
      <c r="G1857" s="68"/>
      <c r="H1857" s="167"/>
      <c r="I1857" s="173"/>
      <c r="J1857" s="168" t="str">
        <f>IFERROR(MIN('MP Calculations'!$E$30/I1857,1),"-")</f>
        <v>-</v>
      </c>
      <c r="K1857" s="12"/>
      <c r="L1857" s="159"/>
      <c r="M1857" s="159"/>
      <c r="N1857" s="159"/>
      <c r="O1857" s="185" t="str">
        <f t="shared" si="88"/>
        <v>-</v>
      </c>
      <c r="P1857" s="215" t="str">
        <f t="shared" si="89"/>
        <v>-</v>
      </c>
      <c r="Q1857" s="215" cm="1">
        <f t="array" ref="Q1857">IF(P1857="-",0,P1857/(1+'General inputs'!$H$32)^IFERROR(INDEX('MP Calculations'!$C$40:$C$130,MATCH(F1857,'MP Calculations'!$D$40:$D$130,0),0),-1))</f>
        <v>0</v>
      </c>
    </row>
    <row r="1858" spans="3:17" x14ac:dyDescent="0.2">
      <c r="C1858" s="159"/>
      <c r="D1858" s="165"/>
      <c r="E1858" s="161"/>
      <c r="F1858" s="172" t="str">
        <f t="shared" si="87"/>
        <v>-</v>
      </c>
      <c r="G1858" s="68"/>
      <c r="H1858" s="167"/>
      <c r="I1858" s="173"/>
      <c r="J1858" s="168" t="str">
        <f>IFERROR(MIN('MP Calculations'!$E$30/I1858,1),"-")</f>
        <v>-</v>
      </c>
      <c r="K1858" s="12"/>
      <c r="L1858" s="159"/>
      <c r="M1858" s="159"/>
      <c r="N1858" s="159"/>
      <c r="O1858" s="185" t="str">
        <f t="shared" si="88"/>
        <v>-</v>
      </c>
      <c r="P1858" s="215" t="str">
        <f t="shared" si="89"/>
        <v>-</v>
      </c>
      <c r="Q1858" s="215" cm="1">
        <f t="array" ref="Q1858">IF(P1858="-",0,P1858/(1+'General inputs'!$H$32)^IFERROR(INDEX('MP Calculations'!$C$40:$C$130,MATCH(F1858,'MP Calculations'!$D$40:$D$130,0),0),-1))</f>
        <v>0</v>
      </c>
    </row>
    <row r="1859" spans="3:17" x14ac:dyDescent="0.2">
      <c r="C1859" s="159"/>
      <c r="D1859" s="165"/>
      <c r="E1859" s="161"/>
      <c r="F1859" s="172" t="str">
        <f t="shared" si="87"/>
        <v>-</v>
      </c>
      <c r="G1859" s="68"/>
      <c r="H1859" s="167"/>
      <c r="I1859" s="173"/>
      <c r="J1859" s="168" t="str">
        <f>IFERROR(MIN('MP Calculations'!$E$30/I1859,1),"-")</f>
        <v>-</v>
      </c>
      <c r="K1859" s="12"/>
      <c r="L1859" s="159"/>
      <c r="M1859" s="159"/>
      <c r="N1859" s="159"/>
      <c r="O1859" s="185" t="str">
        <f t="shared" si="88"/>
        <v>-</v>
      </c>
      <c r="P1859" s="215" t="str">
        <f t="shared" si="89"/>
        <v>-</v>
      </c>
      <c r="Q1859" s="215" cm="1">
        <f t="array" ref="Q1859">IF(P1859="-",0,P1859/(1+'General inputs'!$H$32)^IFERROR(INDEX('MP Calculations'!$C$40:$C$130,MATCH(F1859,'MP Calculations'!$D$40:$D$130,0),0),-1))</f>
        <v>0</v>
      </c>
    </row>
    <row r="1860" spans="3:17" x14ac:dyDescent="0.2">
      <c r="C1860" s="159"/>
      <c r="D1860" s="165"/>
      <c r="E1860" s="161"/>
      <c r="F1860" s="172" t="str">
        <f t="shared" si="87"/>
        <v>-</v>
      </c>
      <c r="G1860" s="68"/>
      <c r="H1860" s="167"/>
      <c r="I1860" s="173"/>
      <c r="J1860" s="168" t="str">
        <f>IFERROR(MIN('MP Calculations'!$E$30/I1860,1),"-")</f>
        <v>-</v>
      </c>
      <c r="K1860" s="12"/>
      <c r="L1860" s="159"/>
      <c r="M1860" s="159"/>
      <c r="N1860" s="159"/>
      <c r="O1860" s="185" t="str">
        <f t="shared" si="88"/>
        <v>-</v>
      </c>
      <c r="P1860" s="215" t="str">
        <f t="shared" si="89"/>
        <v>-</v>
      </c>
      <c r="Q1860" s="215" cm="1">
        <f t="array" ref="Q1860">IF(P1860="-",0,P1860/(1+'General inputs'!$H$32)^IFERROR(INDEX('MP Calculations'!$C$40:$C$130,MATCH(F1860,'MP Calculations'!$D$40:$D$130,0),0),-1))</f>
        <v>0</v>
      </c>
    </row>
    <row r="1861" spans="3:17" x14ac:dyDescent="0.2">
      <c r="C1861" s="159"/>
      <c r="D1861" s="165"/>
      <c r="E1861" s="161"/>
      <c r="F1861" s="172" t="str">
        <f t="shared" si="87"/>
        <v>-</v>
      </c>
      <c r="G1861" s="68"/>
      <c r="H1861" s="167"/>
      <c r="I1861" s="173"/>
      <c r="J1861" s="168" t="str">
        <f>IFERROR(MIN('MP Calculations'!$E$30/I1861,1),"-")</f>
        <v>-</v>
      </c>
      <c r="K1861" s="12"/>
      <c r="L1861" s="159"/>
      <c r="M1861" s="159"/>
      <c r="N1861" s="159"/>
      <c r="O1861" s="185" t="str">
        <f t="shared" si="88"/>
        <v>-</v>
      </c>
      <c r="P1861" s="215" t="str">
        <f t="shared" si="89"/>
        <v>-</v>
      </c>
      <c r="Q1861" s="215" cm="1">
        <f t="array" ref="Q1861">IF(P1861="-",0,P1861/(1+'General inputs'!$H$32)^IFERROR(INDEX('MP Calculations'!$C$40:$C$130,MATCH(F1861,'MP Calculations'!$D$40:$D$130,0),0),-1))</f>
        <v>0</v>
      </c>
    </row>
    <row r="1862" spans="3:17" x14ac:dyDescent="0.2">
      <c r="C1862" s="159"/>
      <c r="D1862" s="165"/>
      <c r="E1862" s="161"/>
      <c r="F1862" s="172" t="str">
        <f t="shared" si="87"/>
        <v>-</v>
      </c>
      <c r="G1862" s="68"/>
      <c r="H1862" s="167"/>
      <c r="I1862" s="173"/>
      <c r="J1862" s="168" t="str">
        <f>IFERROR(MIN('MP Calculations'!$E$30/I1862,1),"-")</f>
        <v>-</v>
      </c>
      <c r="K1862" s="12"/>
      <c r="L1862" s="159"/>
      <c r="M1862" s="159"/>
      <c r="N1862" s="159"/>
      <c r="O1862" s="185" t="str">
        <f t="shared" si="88"/>
        <v>-</v>
      </c>
      <c r="P1862" s="215" t="str">
        <f t="shared" si="89"/>
        <v>-</v>
      </c>
      <c r="Q1862" s="215" cm="1">
        <f t="array" ref="Q1862">IF(P1862="-",0,P1862/(1+'General inputs'!$H$32)^IFERROR(INDEX('MP Calculations'!$C$40:$C$130,MATCH(F1862,'MP Calculations'!$D$40:$D$130,0),0),-1))</f>
        <v>0</v>
      </c>
    </row>
    <row r="1863" spans="3:17" x14ac:dyDescent="0.2">
      <c r="C1863" s="159"/>
      <c r="D1863" s="165"/>
      <c r="E1863" s="161"/>
      <c r="F1863" s="172" t="str">
        <f t="shared" si="87"/>
        <v>-</v>
      </c>
      <c r="G1863" s="68"/>
      <c r="H1863" s="167"/>
      <c r="I1863" s="173"/>
      <c r="J1863" s="168" t="str">
        <f>IFERROR(MIN('MP Calculations'!$E$30/I1863,1),"-")</f>
        <v>-</v>
      </c>
      <c r="K1863" s="12"/>
      <c r="L1863" s="159"/>
      <c r="M1863" s="159"/>
      <c r="N1863" s="159"/>
      <c r="O1863" s="185" t="str">
        <f t="shared" si="88"/>
        <v>-</v>
      </c>
      <c r="P1863" s="215" t="str">
        <f t="shared" si="89"/>
        <v>-</v>
      </c>
      <c r="Q1863" s="215" cm="1">
        <f t="array" ref="Q1863">IF(P1863="-",0,P1863/(1+'General inputs'!$H$32)^IFERROR(INDEX('MP Calculations'!$C$40:$C$130,MATCH(F1863,'MP Calculations'!$D$40:$D$130,0),0),-1))</f>
        <v>0</v>
      </c>
    </row>
    <row r="1864" spans="3:17" x14ac:dyDescent="0.2">
      <c r="C1864" s="159"/>
      <c r="D1864" s="165"/>
      <c r="E1864" s="161"/>
      <c r="F1864" s="172" t="str">
        <f t="shared" si="87"/>
        <v>-</v>
      </c>
      <c r="G1864" s="68"/>
      <c r="H1864" s="167"/>
      <c r="I1864" s="173"/>
      <c r="J1864" s="168" t="str">
        <f>IFERROR(MIN('MP Calculations'!$E$30/I1864,1),"-")</f>
        <v>-</v>
      </c>
      <c r="K1864" s="12"/>
      <c r="L1864" s="159"/>
      <c r="M1864" s="159"/>
      <c r="N1864" s="159"/>
      <c r="O1864" s="185" t="str">
        <f t="shared" si="88"/>
        <v>-</v>
      </c>
      <c r="P1864" s="215" t="str">
        <f t="shared" si="89"/>
        <v>-</v>
      </c>
      <c r="Q1864" s="215" cm="1">
        <f t="array" ref="Q1864">IF(P1864="-",0,P1864/(1+'General inputs'!$H$32)^IFERROR(INDEX('MP Calculations'!$C$40:$C$130,MATCH(F1864,'MP Calculations'!$D$40:$D$130,0),0),-1))</f>
        <v>0</v>
      </c>
    </row>
    <row r="1865" spans="3:17" x14ac:dyDescent="0.2">
      <c r="C1865" s="159"/>
      <c r="D1865" s="165"/>
      <c r="E1865" s="161"/>
      <c r="F1865" s="172" t="str">
        <f t="shared" si="87"/>
        <v>-</v>
      </c>
      <c r="G1865" s="68"/>
      <c r="H1865" s="167"/>
      <c r="I1865" s="173"/>
      <c r="J1865" s="168" t="str">
        <f>IFERROR(MIN('MP Calculations'!$E$30/I1865,1),"-")</f>
        <v>-</v>
      </c>
      <c r="K1865" s="12"/>
      <c r="L1865" s="159"/>
      <c r="M1865" s="159"/>
      <c r="N1865" s="159"/>
      <c r="O1865" s="185" t="str">
        <f t="shared" si="88"/>
        <v>-</v>
      </c>
      <c r="P1865" s="215" t="str">
        <f t="shared" si="89"/>
        <v>-</v>
      </c>
      <c r="Q1865" s="215" cm="1">
        <f t="array" ref="Q1865">IF(P1865="-",0,P1865/(1+'General inputs'!$H$32)^IFERROR(INDEX('MP Calculations'!$C$40:$C$130,MATCH(F1865,'MP Calculations'!$D$40:$D$130,0),0),-1))</f>
        <v>0</v>
      </c>
    </row>
    <row r="1866" spans="3:17" x14ac:dyDescent="0.2">
      <c r="C1866" s="159"/>
      <c r="D1866" s="165"/>
      <c r="E1866" s="161"/>
      <c r="F1866" s="172" t="str">
        <f t="shared" si="87"/>
        <v>-</v>
      </c>
      <c r="G1866" s="68"/>
      <c r="H1866" s="167"/>
      <c r="I1866" s="173"/>
      <c r="J1866" s="168" t="str">
        <f>IFERROR(MIN('MP Calculations'!$E$30/I1866,1),"-")</f>
        <v>-</v>
      </c>
      <c r="K1866" s="12"/>
      <c r="L1866" s="159"/>
      <c r="M1866" s="159"/>
      <c r="N1866" s="159"/>
      <c r="O1866" s="185" t="str">
        <f t="shared" si="88"/>
        <v>-</v>
      </c>
      <c r="P1866" s="215" t="str">
        <f t="shared" si="89"/>
        <v>-</v>
      </c>
      <c r="Q1866" s="215" cm="1">
        <f t="array" ref="Q1866">IF(P1866="-",0,P1866/(1+'General inputs'!$H$32)^IFERROR(INDEX('MP Calculations'!$C$40:$C$130,MATCH(F1866,'MP Calculations'!$D$40:$D$130,0),0),-1))</f>
        <v>0</v>
      </c>
    </row>
    <row r="1867" spans="3:17" x14ac:dyDescent="0.2">
      <c r="C1867" s="159"/>
      <c r="D1867" s="165"/>
      <c r="E1867" s="161"/>
      <c r="F1867" s="172" t="str">
        <f t="shared" si="87"/>
        <v>-</v>
      </c>
      <c r="G1867" s="68"/>
      <c r="H1867" s="167"/>
      <c r="I1867" s="173"/>
      <c r="J1867" s="168" t="str">
        <f>IFERROR(MIN('MP Calculations'!$E$30/I1867,1),"-")</f>
        <v>-</v>
      </c>
      <c r="K1867" s="12"/>
      <c r="L1867" s="159"/>
      <c r="M1867" s="159"/>
      <c r="N1867" s="159"/>
      <c r="O1867" s="185" t="str">
        <f t="shared" si="88"/>
        <v>-</v>
      </c>
      <c r="P1867" s="215" t="str">
        <f t="shared" si="89"/>
        <v>-</v>
      </c>
      <c r="Q1867" s="215" cm="1">
        <f t="array" ref="Q1867">IF(P1867="-",0,P1867/(1+'General inputs'!$H$32)^IFERROR(INDEX('MP Calculations'!$C$40:$C$130,MATCH(F1867,'MP Calculations'!$D$40:$D$130,0),0),-1))</f>
        <v>0</v>
      </c>
    </row>
    <row r="1868" spans="3:17" x14ac:dyDescent="0.2">
      <c r="C1868" s="159"/>
      <c r="D1868" s="165"/>
      <c r="E1868" s="161"/>
      <c r="F1868" s="172" t="str">
        <f t="shared" si="87"/>
        <v>-</v>
      </c>
      <c r="G1868" s="68"/>
      <c r="H1868" s="167"/>
      <c r="I1868" s="173"/>
      <c r="J1868" s="168" t="str">
        <f>IFERROR(MIN('MP Calculations'!$E$30/I1868,1),"-")</f>
        <v>-</v>
      </c>
      <c r="K1868" s="12"/>
      <c r="L1868" s="159"/>
      <c r="M1868" s="159"/>
      <c r="N1868" s="159"/>
      <c r="O1868" s="185" t="str">
        <f t="shared" si="88"/>
        <v>-</v>
      </c>
      <c r="P1868" s="215" t="str">
        <f t="shared" si="89"/>
        <v>-</v>
      </c>
      <c r="Q1868" s="215" cm="1">
        <f t="array" ref="Q1868">IF(P1868="-",0,P1868/(1+'General inputs'!$H$32)^IFERROR(INDEX('MP Calculations'!$C$40:$C$130,MATCH(F1868,'MP Calculations'!$D$40:$D$130,0),0),-1))</f>
        <v>0</v>
      </c>
    </row>
    <row r="1869" spans="3:17" x14ac:dyDescent="0.2">
      <c r="C1869" s="159"/>
      <c r="D1869" s="165"/>
      <c r="E1869" s="161"/>
      <c r="F1869" s="172" t="str">
        <f t="shared" si="87"/>
        <v>-</v>
      </c>
      <c r="G1869" s="68"/>
      <c r="H1869" s="167"/>
      <c r="I1869" s="173"/>
      <c r="J1869" s="168" t="str">
        <f>IFERROR(MIN('MP Calculations'!$E$30/I1869,1),"-")</f>
        <v>-</v>
      </c>
      <c r="K1869" s="12"/>
      <c r="L1869" s="159"/>
      <c r="M1869" s="159"/>
      <c r="N1869" s="159"/>
      <c r="O1869" s="185" t="str">
        <f t="shared" si="88"/>
        <v>-</v>
      </c>
      <c r="P1869" s="215" t="str">
        <f t="shared" si="89"/>
        <v>-</v>
      </c>
      <c r="Q1869" s="215" cm="1">
        <f t="array" ref="Q1869">IF(P1869="-",0,P1869/(1+'General inputs'!$H$32)^IFERROR(INDEX('MP Calculations'!$C$40:$C$130,MATCH(F1869,'MP Calculations'!$D$40:$D$130,0),0),-1))</f>
        <v>0</v>
      </c>
    </row>
    <row r="1870" spans="3:17" x14ac:dyDescent="0.2">
      <c r="C1870" s="159"/>
      <c r="D1870" s="165"/>
      <c r="E1870" s="161"/>
      <c r="F1870" s="172" t="str">
        <f t="shared" si="87"/>
        <v>-</v>
      </c>
      <c r="G1870" s="68"/>
      <c r="H1870" s="167"/>
      <c r="I1870" s="173"/>
      <c r="J1870" s="168" t="str">
        <f>IFERROR(MIN('MP Calculations'!$E$30/I1870,1),"-")</f>
        <v>-</v>
      </c>
      <c r="K1870" s="12"/>
      <c r="L1870" s="159"/>
      <c r="M1870" s="159"/>
      <c r="N1870" s="159"/>
      <c r="O1870" s="185" t="str">
        <f t="shared" si="88"/>
        <v>-</v>
      </c>
      <c r="P1870" s="215" t="str">
        <f t="shared" si="89"/>
        <v>-</v>
      </c>
      <c r="Q1870" s="215" cm="1">
        <f t="array" ref="Q1870">IF(P1870="-",0,P1870/(1+'General inputs'!$H$32)^IFERROR(INDEX('MP Calculations'!$C$40:$C$130,MATCH(F1870,'MP Calculations'!$D$40:$D$130,0),0),-1))</f>
        <v>0</v>
      </c>
    </row>
    <row r="1871" spans="3:17" x14ac:dyDescent="0.2">
      <c r="C1871" s="159"/>
      <c r="D1871" s="165"/>
      <c r="E1871" s="161"/>
      <c r="F1871" s="172" t="str">
        <f t="shared" si="87"/>
        <v>-</v>
      </c>
      <c r="G1871" s="68"/>
      <c r="H1871" s="167"/>
      <c r="I1871" s="173"/>
      <c r="J1871" s="168" t="str">
        <f>IFERROR(MIN('MP Calculations'!$E$30/I1871,1),"-")</f>
        <v>-</v>
      </c>
      <c r="K1871" s="12"/>
      <c r="L1871" s="159"/>
      <c r="M1871" s="159"/>
      <c r="N1871" s="159"/>
      <c r="O1871" s="185" t="str">
        <f t="shared" si="88"/>
        <v>-</v>
      </c>
      <c r="P1871" s="215" t="str">
        <f t="shared" si="89"/>
        <v>-</v>
      </c>
      <c r="Q1871" s="215" cm="1">
        <f t="array" ref="Q1871">IF(P1871="-",0,P1871/(1+'General inputs'!$H$32)^IFERROR(INDEX('MP Calculations'!$C$40:$C$130,MATCH(F1871,'MP Calculations'!$D$40:$D$130,0),0),-1))</f>
        <v>0</v>
      </c>
    </row>
    <row r="1872" spans="3:17" x14ac:dyDescent="0.2">
      <c r="C1872" s="159"/>
      <c r="D1872" s="165"/>
      <c r="E1872" s="161"/>
      <c r="F1872" s="172" t="str">
        <f t="shared" si="87"/>
        <v>-</v>
      </c>
      <c r="G1872" s="68"/>
      <c r="H1872" s="167"/>
      <c r="I1872" s="173"/>
      <c r="J1872" s="168" t="str">
        <f>IFERROR(MIN('MP Calculations'!$E$30/I1872,1),"-")</f>
        <v>-</v>
      </c>
      <c r="K1872" s="12"/>
      <c r="L1872" s="159"/>
      <c r="M1872" s="159"/>
      <c r="N1872" s="159"/>
      <c r="O1872" s="185" t="str">
        <f t="shared" si="88"/>
        <v>-</v>
      </c>
      <c r="P1872" s="215" t="str">
        <f t="shared" si="89"/>
        <v>-</v>
      </c>
      <c r="Q1872" s="215" cm="1">
        <f t="array" ref="Q1872">IF(P1872="-",0,P1872/(1+'General inputs'!$H$32)^IFERROR(INDEX('MP Calculations'!$C$40:$C$130,MATCH(F1872,'MP Calculations'!$D$40:$D$130,0),0),-1))</f>
        <v>0</v>
      </c>
    </row>
    <row r="1873" spans="3:17" x14ac:dyDescent="0.2">
      <c r="C1873" s="159"/>
      <c r="D1873" s="165"/>
      <c r="E1873" s="161"/>
      <c r="F1873" s="172" t="str">
        <f t="shared" si="87"/>
        <v>-</v>
      </c>
      <c r="G1873" s="68"/>
      <c r="H1873" s="167"/>
      <c r="I1873" s="173"/>
      <c r="J1873" s="168" t="str">
        <f>IFERROR(MIN('MP Calculations'!$E$30/I1873,1),"-")</f>
        <v>-</v>
      </c>
      <c r="K1873" s="12"/>
      <c r="L1873" s="159"/>
      <c r="M1873" s="159"/>
      <c r="N1873" s="159"/>
      <c r="O1873" s="185" t="str">
        <f t="shared" si="88"/>
        <v>-</v>
      </c>
      <c r="P1873" s="215" t="str">
        <f t="shared" si="89"/>
        <v>-</v>
      </c>
      <c r="Q1873" s="215" cm="1">
        <f t="array" ref="Q1873">IF(P1873="-",0,P1873/(1+'General inputs'!$H$32)^IFERROR(INDEX('MP Calculations'!$C$40:$C$130,MATCH(F1873,'MP Calculations'!$D$40:$D$130,0),0),-1))</f>
        <v>0</v>
      </c>
    </row>
    <row r="1874" spans="3:17" x14ac:dyDescent="0.2">
      <c r="C1874" s="159"/>
      <c r="D1874" s="165"/>
      <c r="E1874" s="161"/>
      <c r="F1874" s="172" t="str">
        <f t="shared" si="87"/>
        <v>-</v>
      </c>
      <c r="G1874" s="68"/>
      <c r="H1874" s="167"/>
      <c r="I1874" s="173"/>
      <c r="J1874" s="168" t="str">
        <f>IFERROR(MIN('MP Calculations'!$E$30/I1874,1),"-")</f>
        <v>-</v>
      </c>
      <c r="K1874" s="12"/>
      <c r="L1874" s="159"/>
      <c r="M1874" s="159"/>
      <c r="N1874" s="159"/>
      <c r="O1874" s="185" t="str">
        <f t="shared" si="88"/>
        <v>-</v>
      </c>
      <c r="P1874" s="215" t="str">
        <f t="shared" si="89"/>
        <v>-</v>
      </c>
      <c r="Q1874" s="215" cm="1">
        <f t="array" ref="Q1874">IF(P1874="-",0,P1874/(1+'General inputs'!$H$32)^IFERROR(INDEX('MP Calculations'!$C$40:$C$130,MATCH(F1874,'MP Calculations'!$D$40:$D$130,0),0),-1))</f>
        <v>0</v>
      </c>
    </row>
    <row r="1875" spans="3:17" x14ac:dyDescent="0.2">
      <c r="C1875" s="159"/>
      <c r="D1875" s="165"/>
      <c r="E1875" s="161"/>
      <c r="F1875" s="172" t="str">
        <f t="shared" si="87"/>
        <v>-</v>
      </c>
      <c r="G1875" s="68"/>
      <c r="H1875" s="167"/>
      <c r="I1875" s="173"/>
      <c r="J1875" s="168" t="str">
        <f>IFERROR(MIN('MP Calculations'!$E$30/I1875,1),"-")</f>
        <v>-</v>
      </c>
      <c r="K1875" s="12"/>
      <c r="L1875" s="159"/>
      <c r="M1875" s="159"/>
      <c r="N1875" s="159"/>
      <c r="O1875" s="185" t="str">
        <f t="shared" si="88"/>
        <v>-</v>
      </c>
      <c r="P1875" s="215" t="str">
        <f t="shared" si="89"/>
        <v>-</v>
      </c>
      <c r="Q1875" s="215" cm="1">
        <f t="array" ref="Q1875">IF(P1875="-",0,P1875/(1+'General inputs'!$H$32)^IFERROR(INDEX('MP Calculations'!$C$40:$C$130,MATCH(F1875,'MP Calculations'!$D$40:$D$130,0),0),-1))</f>
        <v>0</v>
      </c>
    </row>
    <row r="1876" spans="3:17" x14ac:dyDescent="0.2">
      <c r="C1876" s="159"/>
      <c r="D1876" s="165"/>
      <c r="E1876" s="161"/>
      <c r="F1876" s="172" t="str">
        <f t="shared" si="87"/>
        <v>-</v>
      </c>
      <c r="G1876" s="68"/>
      <c r="H1876" s="167"/>
      <c r="I1876" s="173"/>
      <c r="J1876" s="168" t="str">
        <f>IFERROR(MIN('MP Calculations'!$E$30/I1876,1),"-")</f>
        <v>-</v>
      </c>
      <c r="K1876" s="12"/>
      <c r="L1876" s="159"/>
      <c r="M1876" s="159"/>
      <c r="N1876" s="159"/>
      <c r="O1876" s="185" t="str">
        <f t="shared" si="88"/>
        <v>-</v>
      </c>
      <c r="P1876" s="215" t="str">
        <f t="shared" si="89"/>
        <v>-</v>
      </c>
      <c r="Q1876" s="215" cm="1">
        <f t="array" ref="Q1876">IF(P1876="-",0,P1876/(1+'General inputs'!$H$32)^IFERROR(INDEX('MP Calculations'!$C$40:$C$130,MATCH(F1876,'MP Calculations'!$D$40:$D$130,0),0),-1))</f>
        <v>0</v>
      </c>
    </row>
    <row r="1877" spans="3:17" x14ac:dyDescent="0.2">
      <c r="C1877" s="159"/>
      <c r="D1877" s="165"/>
      <c r="E1877" s="161"/>
      <c r="F1877" s="172" t="str">
        <f t="shared" si="87"/>
        <v>-</v>
      </c>
      <c r="G1877" s="68"/>
      <c r="H1877" s="167"/>
      <c r="I1877" s="173"/>
      <c r="J1877" s="168" t="str">
        <f>IFERROR(MIN('MP Calculations'!$E$30/I1877,1),"-")</f>
        <v>-</v>
      </c>
      <c r="K1877" s="12"/>
      <c r="L1877" s="159"/>
      <c r="M1877" s="159"/>
      <c r="N1877" s="159"/>
      <c r="O1877" s="185" t="str">
        <f t="shared" si="88"/>
        <v>-</v>
      </c>
      <c r="P1877" s="215" t="str">
        <f t="shared" si="89"/>
        <v>-</v>
      </c>
      <c r="Q1877" s="215" cm="1">
        <f t="array" ref="Q1877">IF(P1877="-",0,P1877/(1+'General inputs'!$H$32)^IFERROR(INDEX('MP Calculations'!$C$40:$C$130,MATCH(F1877,'MP Calculations'!$D$40:$D$130,0),0),-1))</f>
        <v>0</v>
      </c>
    </row>
    <row r="1878" spans="3:17" x14ac:dyDescent="0.2">
      <c r="C1878" s="159"/>
      <c r="D1878" s="165"/>
      <c r="E1878" s="161"/>
      <c r="F1878" s="172" t="str">
        <f t="shared" ref="F1878:F1941" si="90">IF(E1878="","-",IF(OR(E1878&lt;$E$15,E1878&gt;$E$16),"ERROR - date outside of range",IF(MONTH(E1878)&gt;=7,YEAR(E1878)&amp;"-"&amp;IF(YEAR(E1878)=1999,"00",IF(AND(YEAR(E1878)&gt;=2000,YEAR(E1878)&lt;2009),"0","")&amp;RIGHT(YEAR(E1878),2)+1),RIGHT(YEAR(E1878),4)-1&amp;"-"&amp;RIGHT(YEAR(E1878),2))))</f>
        <v>-</v>
      </c>
      <c r="G1878" s="68"/>
      <c r="H1878" s="167"/>
      <c r="I1878" s="173"/>
      <c r="J1878" s="168" t="str">
        <f>IFERROR(MIN('MP Calculations'!$E$30/I1878,1),"-")</f>
        <v>-</v>
      </c>
      <c r="K1878" s="12"/>
      <c r="L1878" s="159"/>
      <c r="M1878" s="159"/>
      <c r="N1878" s="159"/>
      <c r="O1878" s="185" t="str">
        <f t="shared" ref="O1878:O1941" si="91">IF(N1878="","-",L1878*N1878)</f>
        <v>-</v>
      </c>
      <c r="P1878" s="215" t="str">
        <f t="shared" ref="P1878:P1941" si="92">IF(O1878="-","-",IF(OR(E1878&lt;$E$15,E1878&gt;$E$16),0,O1878*J1878))</f>
        <v>-</v>
      </c>
      <c r="Q1878" s="215" cm="1">
        <f t="array" ref="Q1878">IF(P1878="-",0,P1878/(1+'General inputs'!$H$32)^IFERROR(INDEX('MP Calculations'!$C$40:$C$130,MATCH(F1878,'MP Calculations'!$D$40:$D$130,0),0),-1))</f>
        <v>0</v>
      </c>
    </row>
    <row r="1879" spans="3:17" x14ac:dyDescent="0.2">
      <c r="C1879" s="159"/>
      <c r="D1879" s="165"/>
      <c r="E1879" s="161"/>
      <c r="F1879" s="172" t="str">
        <f t="shared" si="90"/>
        <v>-</v>
      </c>
      <c r="G1879" s="68"/>
      <c r="H1879" s="167"/>
      <c r="I1879" s="173"/>
      <c r="J1879" s="168" t="str">
        <f>IFERROR(MIN('MP Calculations'!$E$30/I1879,1),"-")</f>
        <v>-</v>
      </c>
      <c r="K1879" s="12"/>
      <c r="L1879" s="159"/>
      <c r="M1879" s="159"/>
      <c r="N1879" s="159"/>
      <c r="O1879" s="185" t="str">
        <f t="shared" si="91"/>
        <v>-</v>
      </c>
      <c r="P1879" s="215" t="str">
        <f t="shared" si="92"/>
        <v>-</v>
      </c>
      <c r="Q1879" s="215" cm="1">
        <f t="array" ref="Q1879">IF(P1879="-",0,P1879/(1+'General inputs'!$H$32)^IFERROR(INDEX('MP Calculations'!$C$40:$C$130,MATCH(F1879,'MP Calculations'!$D$40:$D$130,0),0),-1))</f>
        <v>0</v>
      </c>
    </row>
    <row r="1880" spans="3:17" x14ac:dyDescent="0.2">
      <c r="C1880" s="159"/>
      <c r="D1880" s="165"/>
      <c r="E1880" s="161"/>
      <c r="F1880" s="172" t="str">
        <f t="shared" si="90"/>
        <v>-</v>
      </c>
      <c r="G1880" s="68"/>
      <c r="H1880" s="167"/>
      <c r="I1880" s="173"/>
      <c r="J1880" s="168" t="str">
        <f>IFERROR(MIN('MP Calculations'!$E$30/I1880,1),"-")</f>
        <v>-</v>
      </c>
      <c r="K1880" s="12"/>
      <c r="L1880" s="159"/>
      <c r="M1880" s="159"/>
      <c r="N1880" s="159"/>
      <c r="O1880" s="185" t="str">
        <f t="shared" si="91"/>
        <v>-</v>
      </c>
      <c r="P1880" s="215" t="str">
        <f t="shared" si="92"/>
        <v>-</v>
      </c>
      <c r="Q1880" s="215" cm="1">
        <f t="array" ref="Q1880">IF(P1880="-",0,P1880/(1+'General inputs'!$H$32)^IFERROR(INDEX('MP Calculations'!$C$40:$C$130,MATCH(F1880,'MP Calculations'!$D$40:$D$130,0),0),-1))</f>
        <v>0</v>
      </c>
    </row>
    <row r="1881" spans="3:17" x14ac:dyDescent="0.2">
      <c r="C1881" s="159"/>
      <c r="D1881" s="165"/>
      <c r="E1881" s="161"/>
      <c r="F1881" s="172" t="str">
        <f t="shared" si="90"/>
        <v>-</v>
      </c>
      <c r="G1881" s="68"/>
      <c r="H1881" s="167"/>
      <c r="I1881" s="173"/>
      <c r="J1881" s="168" t="str">
        <f>IFERROR(MIN('MP Calculations'!$E$30/I1881,1),"-")</f>
        <v>-</v>
      </c>
      <c r="K1881" s="12"/>
      <c r="L1881" s="159"/>
      <c r="M1881" s="159"/>
      <c r="N1881" s="159"/>
      <c r="O1881" s="185" t="str">
        <f t="shared" si="91"/>
        <v>-</v>
      </c>
      <c r="P1881" s="215" t="str">
        <f t="shared" si="92"/>
        <v>-</v>
      </c>
      <c r="Q1881" s="215" cm="1">
        <f t="array" ref="Q1881">IF(P1881="-",0,P1881/(1+'General inputs'!$H$32)^IFERROR(INDEX('MP Calculations'!$C$40:$C$130,MATCH(F1881,'MP Calculations'!$D$40:$D$130,0),0),-1))</f>
        <v>0</v>
      </c>
    </row>
    <row r="1882" spans="3:17" x14ac:dyDescent="0.2">
      <c r="C1882" s="159"/>
      <c r="D1882" s="165"/>
      <c r="E1882" s="161"/>
      <c r="F1882" s="172" t="str">
        <f t="shared" si="90"/>
        <v>-</v>
      </c>
      <c r="G1882" s="68"/>
      <c r="H1882" s="167"/>
      <c r="I1882" s="173"/>
      <c r="J1882" s="168" t="str">
        <f>IFERROR(MIN('MP Calculations'!$E$30/I1882,1),"-")</f>
        <v>-</v>
      </c>
      <c r="K1882" s="12"/>
      <c r="L1882" s="159"/>
      <c r="M1882" s="159"/>
      <c r="N1882" s="159"/>
      <c r="O1882" s="185" t="str">
        <f t="shared" si="91"/>
        <v>-</v>
      </c>
      <c r="P1882" s="215" t="str">
        <f t="shared" si="92"/>
        <v>-</v>
      </c>
      <c r="Q1882" s="215" cm="1">
        <f t="array" ref="Q1882">IF(P1882="-",0,P1882/(1+'General inputs'!$H$32)^IFERROR(INDEX('MP Calculations'!$C$40:$C$130,MATCH(F1882,'MP Calculations'!$D$40:$D$130,0),0),-1))</f>
        <v>0</v>
      </c>
    </row>
    <row r="1883" spans="3:17" x14ac:dyDescent="0.2">
      <c r="C1883" s="159"/>
      <c r="D1883" s="165"/>
      <c r="E1883" s="161"/>
      <c r="F1883" s="172" t="str">
        <f t="shared" si="90"/>
        <v>-</v>
      </c>
      <c r="G1883" s="68"/>
      <c r="H1883" s="167"/>
      <c r="I1883" s="173"/>
      <c r="J1883" s="168" t="str">
        <f>IFERROR(MIN('MP Calculations'!$E$30/I1883,1),"-")</f>
        <v>-</v>
      </c>
      <c r="K1883" s="12"/>
      <c r="L1883" s="159"/>
      <c r="M1883" s="159"/>
      <c r="N1883" s="159"/>
      <c r="O1883" s="185" t="str">
        <f t="shared" si="91"/>
        <v>-</v>
      </c>
      <c r="P1883" s="215" t="str">
        <f t="shared" si="92"/>
        <v>-</v>
      </c>
      <c r="Q1883" s="215" cm="1">
        <f t="array" ref="Q1883">IF(P1883="-",0,P1883/(1+'General inputs'!$H$32)^IFERROR(INDEX('MP Calculations'!$C$40:$C$130,MATCH(F1883,'MP Calculations'!$D$40:$D$130,0),0),-1))</f>
        <v>0</v>
      </c>
    </row>
    <row r="1884" spans="3:17" x14ac:dyDescent="0.2">
      <c r="C1884" s="159"/>
      <c r="D1884" s="165"/>
      <c r="E1884" s="161"/>
      <c r="F1884" s="172" t="str">
        <f t="shared" si="90"/>
        <v>-</v>
      </c>
      <c r="G1884" s="68"/>
      <c r="H1884" s="167"/>
      <c r="I1884" s="173"/>
      <c r="J1884" s="168" t="str">
        <f>IFERROR(MIN('MP Calculations'!$E$30/I1884,1),"-")</f>
        <v>-</v>
      </c>
      <c r="K1884" s="12"/>
      <c r="L1884" s="159"/>
      <c r="M1884" s="159"/>
      <c r="N1884" s="159"/>
      <c r="O1884" s="185" t="str">
        <f t="shared" si="91"/>
        <v>-</v>
      </c>
      <c r="P1884" s="215" t="str">
        <f t="shared" si="92"/>
        <v>-</v>
      </c>
      <c r="Q1884" s="215" cm="1">
        <f t="array" ref="Q1884">IF(P1884="-",0,P1884/(1+'General inputs'!$H$32)^IFERROR(INDEX('MP Calculations'!$C$40:$C$130,MATCH(F1884,'MP Calculations'!$D$40:$D$130,0),0),-1))</f>
        <v>0</v>
      </c>
    </row>
    <row r="1885" spans="3:17" x14ac:dyDescent="0.2">
      <c r="C1885" s="159"/>
      <c r="D1885" s="165"/>
      <c r="E1885" s="161"/>
      <c r="F1885" s="172" t="str">
        <f t="shared" si="90"/>
        <v>-</v>
      </c>
      <c r="G1885" s="68"/>
      <c r="H1885" s="167"/>
      <c r="I1885" s="173"/>
      <c r="J1885" s="168" t="str">
        <f>IFERROR(MIN('MP Calculations'!$E$30/I1885,1),"-")</f>
        <v>-</v>
      </c>
      <c r="K1885" s="12"/>
      <c r="L1885" s="159"/>
      <c r="M1885" s="159"/>
      <c r="N1885" s="159"/>
      <c r="O1885" s="185" t="str">
        <f t="shared" si="91"/>
        <v>-</v>
      </c>
      <c r="P1885" s="215" t="str">
        <f t="shared" si="92"/>
        <v>-</v>
      </c>
      <c r="Q1885" s="215" cm="1">
        <f t="array" ref="Q1885">IF(P1885="-",0,P1885/(1+'General inputs'!$H$32)^IFERROR(INDEX('MP Calculations'!$C$40:$C$130,MATCH(F1885,'MP Calculations'!$D$40:$D$130,0),0),-1))</f>
        <v>0</v>
      </c>
    </row>
    <row r="1886" spans="3:17" x14ac:dyDescent="0.2">
      <c r="C1886" s="159"/>
      <c r="D1886" s="165"/>
      <c r="E1886" s="161"/>
      <c r="F1886" s="172" t="str">
        <f t="shared" si="90"/>
        <v>-</v>
      </c>
      <c r="G1886" s="68"/>
      <c r="H1886" s="167"/>
      <c r="I1886" s="173"/>
      <c r="J1886" s="168" t="str">
        <f>IFERROR(MIN('MP Calculations'!$E$30/I1886,1),"-")</f>
        <v>-</v>
      </c>
      <c r="K1886" s="12"/>
      <c r="L1886" s="159"/>
      <c r="M1886" s="159"/>
      <c r="N1886" s="159"/>
      <c r="O1886" s="185" t="str">
        <f t="shared" si="91"/>
        <v>-</v>
      </c>
      <c r="P1886" s="215" t="str">
        <f t="shared" si="92"/>
        <v>-</v>
      </c>
      <c r="Q1886" s="215" cm="1">
        <f t="array" ref="Q1886">IF(P1886="-",0,P1886/(1+'General inputs'!$H$32)^IFERROR(INDEX('MP Calculations'!$C$40:$C$130,MATCH(F1886,'MP Calculations'!$D$40:$D$130,0),0),-1))</f>
        <v>0</v>
      </c>
    </row>
    <row r="1887" spans="3:17" x14ac:dyDescent="0.2">
      <c r="C1887" s="159"/>
      <c r="D1887" s="165"/>
      <c r="E1887" s="161"/>
      <c r="F1887" s="172" t="str">
        <f t="shared" si="90"/>
        <v>-</v>
      </c>
      <c r="G1887" s="68"/>
      <c r="H1887" s="167"/>
      <c r="I1887" s="173"/>
      <c r="J1887" s="168" t="str">
        <f>IFERROR(MIN('MP Calculations'!$E$30/I1887,1),"-")</f>
        <v>-</v>
      </c>
      <c r="K1887" s="12"/>
      <c r="L1887" s="159"/>
      <c r="M1887" s="159"/>
      <c r="N1887" s="159"/>
      <c r="O1887" s="185" t="str">
        <f t="shared" si="91"/>
        <v>-</v>
      </c>
      <c r="P1887" s="215" t="str">
        <f t="shared" si="92"/>
        <v>-</v>
      </c>
      <c r="Q1887" s="215" cm="1">
        <f t="array" ref="Q1887">IF(P1887="-",0,P1887/(1+'General inputs'!$H$32)^IFERROR(INDEX('MP Calculations'!$C$40:$C$130,MATCH(F1887,'MP Calculations'!$D$40:$D$130,0),0),-1))</f>
        <v>0</v>
      </c>
    </row>
    <row r="1888" spans="3:17" x14ac:dyDescent="0.2">
      <c r="C1888" s="159"/>
      <c r="D1888" s="165"/>
      <c r="E1888" s="161"/>
      <c r="F1888" s="172" t="str">
        <f t="shared" si="90"/>
        <v>-</v>
      </c>
      <c r="G1888" s="68"/>
      <c r="H1888" s="167"/>
      <c r="I1888" s="173"/>
      <c r="J1888" s="168" t="str">
        <f>IFERROR(MIN('MP Calculations'!$E$30/I1888,1),"-")</f>
        <v>-</v>
      </c>
      <c r="K1888" s="12"/>
      <c r="L1888" s="159"/>
      <c r="M1888" s="159"/>
      <c r="N1888" s="159"/>
      <c r="O1888" s="185" t="str">
        <f t="shared" si="91"/>
        <v>-</v>
      </c>
      <c r="P1888" s="215" t="str">
        <f t="shared" si="92"/>
        <v>-</v>
      </c>
      <c r="Q1888" s="215" cm="1">
        <f t="array" ref="Q1888">IF(P1888="-",0,P1888/(1+'General inputs'!$H$32)^IFERROR(INDEX('MP Calculations'!$C$40:$C$130,MATCH(F1888,'MP Calculations'!$D$40:$D$130,0),0),-1))</f>
        <v>0</v>
      </c>
    </row>
    <row r="1889" spans="3:17" x14ac:dyDescent="0.2">
      <c r="C1889" s="159"/>
      <c r="D1889" s="165"/>
      <c r="E1889" s="161"/>
      <c r="F1889" s="172" t="str">
        <f t="shared" si="90"/>
        <v>-</v>
      </c>
      <c r="G1889" s="68"/>
      <c r="H1889" s="167"/>
      <c r="I1889" s="173"/>
      <c r="J1889" s="168" t="str">
        <f>IFERROR(MIN('MP Calculations'!$E$30/I1889,1),"-")</f>
        <v>-</v>
      </c>
      <c r="K1889" s="12"/>
      <c r="L1889" s="159"/>
      <c r="M1889" s="159"/>
      <c r="N1889" s="159"/>
      <c r="O1889" s="185" t="str">
        <f t="shared" si="91"/>
        <v>-</v>
      </c>
      <c r="P1889" s="215" t="str">
        <f t="shared" si="92"/>
        <v>-</v>
      </c>
      <c r="Q1889" s="215" cm="1">
        <f t="array" ref="Q1889">IF(P1889="-",0,P1889/(1+'General inputs'!$H$32)^IFERROR(INDEX('MP Calculations'!$C$40:$C$130,MATCH(F1889,'MP Calculations'!$D$40:$D$130,0),0),-1))</f>
        <v>0</v>
      </c>
    </row>
    <row r="1890" spans="3:17" x14ac:dyDescent="0.2">
      <c r="C1890" s="159"/>
      <c r="D1890" s="165"/>
      <c r="E1890" s="161"/>
      <c r="F1890" s="172" t="str">
        <f t="shared" si="90"/>
        <v>-</v>
      </c>
      <c r="G1890" s="68"/>
      <c r="H1890" s="167"/>
      <c r="I1890" s="173"/>
      <c r="J1890" s="168" t="str">
        <f>IFERROR(MIN('MP Calculations'!$E$30/I1890,1),"-")</f>
        <v>-</v>
      </c>
      <c r="K1890" s="12"/>
      <c r="L1890" s="159"/>
      <c r="M1890" s="159"/>
      <c r="N1890" s="159"/>
      <c r="O1890" s="185" t="str">
        <f t="shared" si="91"/>
        <v>-</v>
      </c>
      <c r="P1890" s="215" t="str">
        <f t="shared" si="92"/>
        <v>-</v>
      </c>
      <c r="Q1890" s="215" cm="1">
        <f t="array" ref="Q1890">IF(P1890="-",0,P1890/(1+'General inputs'!$H$32)^IFERROR(INDEX('MP Calculations'!$C$40:$C$130,MATCH(F1890,'MP Calculations'!$D$40:$D$130,0),0),-1))</f>
        <v>0</v>
      </c>
    </row>
    <row r="1891" spans="3:17" x14ac:dyDescent="0.2">
      <c r="C1891" s="159"/>
      <c r="D1891" s="165"/>
      <c r="E1891" s="161"/>
      <c r="F1891" s="172" t="str">
        <f t="shared" si="90"/>
        <v>-</v>
      </c>
      <c r="G1891" s="68"/>
      <c r="H1891" s="167"/>
      <c r="I1891" s="173"/>
      <c r="J1891" s="168" t="str">
        <f>IFERROR(MIN('MP Calculations'!$E$30/I1891,1),"-")</f>
        <v>-</v>
      </c>
      <c r="K1891" s="12"/>
      <c r="L1891" s="159"/>
      <c r="M1891" s="159"/>
      <c r="N1891" s="159"/>
      <c r="O1891" s="185" t="str">
        <f t="shared" si="91"/>
        <v>-</v>
      </c>
      <c r="P1891" s="215" t="str">
        <f t="shared" si="92"/>
        <v>-</v>
      </c>
      <c r="Q1891" s="215" cm="1">
        <f t="array" ref="Q1891">IF(P1891="-",0,P1891/(1+'General inputs'!$H$32)^IFERROR(INDEX('MP Calculations'!$C$40:$C$130,MATCH(F1891,'MP Calculations'!$D$40:$D$130,0),0),-1))</f>
        <v>0</v>
      </c>
    </row>
    <row r="1892" spans="3:17" x14ac:dyDescent="0.2">
      <c r="C1892" s="159"/>
      <c r="D1892" s="165"/>
      <c r="E1892" s="161"/>
      <c r="F1892" s="172" t="str">
        <f t="shared" si="90"/>
        <v>-</v>
      </c>
      <c r="G1892" s="68"/>
      <c r="H1892" s="167"/>
      <c r="I1892" s="173"/>
      <c r="J1892" s="168" t="str">
        <f>IFERROR(MIN('MP Calculations'!$E$30/I1892,1),"-")</f>
        <v>-</v>
      </c>
      <c r="K1892" s="12"/>
      <c r="L1892" s="159"/>
      <c r="M1892" s="159"/>
      <c r="N1892" s="159"/>
      <c r="O1892" s="185" t="str">
        <f t="shared" si="91"/>
        <v>-</v>
      </c>
      <c r="P1892" s="215" t="str">
        <f t="shared" si="92"/>
        <v>-</v>
      </c>
      <c r="Q1892" s="215" cm="1">
        <f t="array" ref="Q1892">IF(P1892="-",0,P1892/(1+'General inputs'!$H$32)^IFERROR(INDEX('MP Calculations'!$C$40:$C$130,MATCH(F1892,'MP Calculations'!$D$40:$D$130,0),0),-1))</f>
        <v>0</v>
      </c>
    </row>
    <row r="1893" spans="3:17" x14ac:dyDescent="0.2">
      <c r="C1893" s="159"/>
      <c r="D1893" s="165"/>
      <c r="E1893" s="161"/>
      <c r="F1893" s="172" t="str">
        <f t="shared" si="90"/>
        <v>-</v>
      </c>
      <c r="G1893" s="68"/>
      <c r="H1893" s="167"/>
      <c r="I1893" s="173"/>
      <c r="J1893" s="168" t="str">
        <f>IFERROR(MIN('MP Calculations'!$E$30/I1893,1),"-")</f>
        <v>-</v>
      </c>
      <c r="K1893" s="12"/>
      <c r="L1893" s="159"/>
      <c r="M1893" s="159"/>
      <c r="N1893" s="159"/>
      <c r="O1893" s="185" t="str">
        <f t="shared" si="91"/>
        <v>-</v>
      </c>
      <c r="P1893" s="215" t="str">
        <f t="shared" si="92"/>
        <v>-</v>
      </c>
      <c r="Q1893" s="215" cm="1">
        <f t="array" ref="Q1893">IF(P1893="-",0,P1893/(1+'General inputs'!$H$32)^IFERROR(INDEX('MP Calculations'!$C$40:$C$130,MATCH(F1893,'MP Calculations'!$D$40:$D$130,0),0),-1))</f>
        <v>0</v>
      </c>
    </row>
    <row r="1894" spans="3:17" x14ac:dyDescent="0.2">
      <c r="C1894" s="159"/>
      <c r="D1894" s="165"/>
      <c r="E1894" s="161"/>
      <c r="F1894" s="172" t="str">
        <f t="shared" si="90"/>
        <v>-</v>
      </c>
      <c r="G1894" s="68"/>
      <c r="H1894" s="167"/>
      <c r="I1894" s="173"/>
      <c r="J1894" s="168" t="str">
        <f>IFERROR(MIN('MP Calculations'!$E$30/I1894,1),"-")</f>
        <v>-</v>
      </c>
      <c r="K1894" s="12"/>
      <c r="L1894" s="159"/>
      <c r="M1894" s="159"/>
      <c r="N1894" s="159"/>
      <c r="O1894" s="185" t="str">
        <f t="shared" si="91"/>
        <v>-</v>
      </c>
      <c r="P1894" s="215" t="str">
        <f t="shared" si="92"/>
        <v>-</v>
      </c>
      <c r="Q1894" s="215" cm="1">
        <f t="array" ref="Q1894">IF(P1894="-",0,P1894/(1+'General inputs'!$H$32)^IFERROR(INDEX('MP Calculations'!$C$40:$C$130,MATCH(F1894,'MP Calculations'!$D$40:$D$130,0),0),-1))</f>
        <v>0</v>
      </c>
    </row>
    <row r="1895" spans="3:17" x14ac:dyDescent="0.2">
      <c r="C1895" s="159"/>
      <c r="D1895" s="165"/>
      <c r="E1895" s="161"/>
      <c r="F1895" s="172" t="str">
        <f t="shared" si="90"/>
        <v>-</v>
      </c>
      <c r="G1895" s="68"/>
      <c r="H1895" s="167"/>
      <c r="I1895" s="173"/>
      <c r="J1895" s="168" t="str">
        <f>IFERROR(MIN('MP Calculations'!$E$30/I1895,1),"-")</f>
        <v>-</v>
      </c>
      <c r="K1895" s="12"/>
      <c r="L1895" s="159"/>
      <c r="M1895" s="159"/>
      <c r="N1895" s="159"/>
      <c r="O1895" s="185" t="str">
        <f t="shared" si="91"/>
        <v>-</v>
      </c>
      <c r="P1895" s="215" t="str">
        <f t="shared" si="92"/>
        <v>-</v>
      </c>
      <c r="Q1895" s="215" cm="1">
        <f t="array" ref="Q1895">IF(P1895="-",0,P1895/(1+'General inputs'!$H$32)^IFERROR(INDEX('MP Calculations'!$C$40:$C$130,MATCH(F1895,'MP Calculations'!$D$40:$D$130,0),0),-1))</f>
        <v>0</v>
      </c>
    </row>
    <row r="1896" spans="3:17" x14ac:dyDescent="0.2">
      <c r="C1896" s="159"/>
      <c r="D1896" s="165"/>
      <c r="E1896" s="161"/>
      <c r="F1896" s="172" t="str">
        <f t="shared" si="90"/>
        <v>-</v>
      </c>
      <c r="G1896" s="68"/>
      <c r="H1896" s="167"/>
      <c r="I1896" s="173"/>
      <c r="J1896" s="168" t="str">
        <f>IFERROR(MIN('MP Calculations'!$E$30/I1896,1),"-")</f>
        <v>-</v>
      </c>
      <c r="K1896" s="12"/>
      <c r="L1896" s="159"/>
      <c r="M1896" s="159"/>
      <c r="N1896" s="159"/>
      <c r="O1896" s="185" t="str">
        <f t="shared" si="91"/>
        <v>-</v>
      </c>
      <c r="P1896" s="215" t="str">
        <f t="shared" si="92"/>
        <v>-</v>
      </c>
      <c r="Q1896" s="215" cm="1">
        <f t="array" ref="Q1896">IF(P1896="-",0,P1896/(1+'General inputs'!$H$32)^IFERROR(INDEX('MP Calculations'!$C$40:$C$130,MATCH(F1896,'MP Calculations'!$D$40:$D$130,0),0),-1))</f>
        <v>0</v>
      </c>
    </row>
    <row r="1897" spans="3:17" x14ac:dyDescent="0.2">
      <c r="C1897" s="159"/>
      <c r="D1897" s="165"/>
      <c r="E1897" s="161"/>
      <c r="F1897" s="172" t="str">
        <f t="shared" si="90"/>
        <v>-</v>
      </c>
      <c r="G1897" s="68"/>
      <c r="H1897" s="167"/>
      <c r="I1897" s="173"/>
      <c r="J1897" s="168" t="str">
        <f>IFERROR(MIN('MP Calculations'!$E$30/I1897,1),"-")</f>
        <v>-</v>
      </c>
      <c r="K1897" s="12"/>
      <c r="L1897" s="159"/>
      <c r="M1897" s="159"/>
      <c r="N1897" s="159"/>
      <c r="O1897" s="185" t="str">
        <f t="shared" si="91"/>
        <v>-</v>
      </c>
      <c r="P1897" s="215" t="str">
        <f t="shared" si="92"/>
        <v>-</v>
      </c>
      <c r="Q1897" s="215" cm="1">
        <f t="array" ref="Q1897">IF(P1897="-",0,P1897/(1+'General inputs'!$H$32)^IFERROR(INDEX('MP Calculations'!$C$40:$C$130,MATCH(F1897,'MP Calculations'!$D$40:$D$130,0),0),-1))</f>
        <v>0</v>
      </c>
    </row>
    <row r="1898" spans="3:17" x14ac:dyDescent="0.2">
      <c r="C1898" s="159"/>
      <c r="D1898" s="165"/>
      <c r="E1898" s="161"/>
      <c r="F1898" s="172" t="str">
        <f t="shared" si="90"/>
        <v>-</v>
      </c>
      <c r="G1898" s="68"/>
      <c r="H1898" s="167"/>
      <c r="I1898" s="173"/>
      <c r="J1898" s="168" t="str">
        <f>IFERROR(MIN('MP Calculations'!$E$30/I1898,1),"-")</f>
        <v>-</v>
      </c>
      <c r="K1898" s="12"/>
      <c r="L1898" s="159"/>
      <c r="M1898" s="159"/>
      <c r="N1898" s="159"/>
      <c r="O1898" s="185" t="str">
        <f t="shared" si="91"/>
        <v>-</v>
      </c>
      <c r="P1898" s="215" t="str">
        <f t="shared" si="92"/>
        <v>-</v>
      </c>
      <c r="Q1898" s="215" cm="1">
        <f t="array" ref="Q1898">IF(P1898="-",0,P1898/(1+'General inputs'!$H$32)^IFERROR(INDEX('MP Calculations'!$C$40:$C$130,MATCH(F1898,'MP Calculations'!$D$40:$D$130,0),0),-1))</f>
        <v>0</v>
      </c>
    </row>
    <row r="1899" spans="3:17" x14ac:dyDescent="0.2">
      <c r="C1899" s="159"/>
      <c r="D1899" s="165"/>
      <c r="E1899" s="161"/>
      <c r="F1899" s="172" t="str">
        <f t="shared" si="90"/>
        <v>-</v>
      </c>
      <c r="G1899" s="68"/>
      <c r="H1899" s="167"/>
      <c r="I1899" s="173"/>
      <c r="J1899" s="168" t="str">
        <f>IFERROR(MIN('MP Calculations'!$E$30/I1899,1),"-")</f>
        <v>-</v>
      </c>
      <c r="K1899" s="12"/>
      <c r="L1899" s="159"/>
      <c r="M1899" s="159"/>
      <c r="N1899" s="159"/>
      <c r="O1899" s="185" t="str">
        <f t="shared" si="91"/>
        <v>-</v>
      </c>
      <c r="P1899" s="215" t="str">
        <f t="shared" si="92"/>
        <v>-</v>
      </c>
      <c r="Q1899" s="215" cm="1">
        <f t="array" ref="Q1899">IF(P1899="-",0,P1899/(1+'General inputs'!$H$32)^IFERROR(INDEX('MP Calculations'!$C$40:$C$130,MATCH(F1899,'MP Calculations'!$D$40:$D$130,0),0),-1))</f>
        <v>0</v>
      </c>
    </row>
    <row r="1900" spans="3:17" x14ac:dyDescent="0.2">
      <c r="C1900" s="159"/>
      <c r="D1900" s="165"/>
      <c r="E1900" s="161"/>
      <c r="F1900" s="172" t="str">
        <f t="shared" si="90"/>
        <v>-</v>
      </c>
      <c r="G1900" s="68"/>
      <c r="H1900" s="167"/>
      <c r="I1900" s="173"/>
      <c r="J1900" s="168" t="str">
        <f>IFERROR(MIN('MP Calculations'!$E$30/I1900,1),"-")</f>
        <v>-</v>
      </c>
      <c r="K1900" s="12"/>
      <c r="L1900" s="159"/>
      <c r="M1900" s="159"/>
      <c r="N1900" s="159"/>
      <c r="O1900" s="185" t="str">
        <f t="shared" si="91"/>
        <v>-</v>
      </c>
      <c r="P1900" s="215" t="str">
        <f t="shared" si="92"/>
        <v>-</v>
      </c>
      <c r="Q1900" s="215" cm="1">
        <f t="array" ref="Q1900">IF(P1900="-",0,P1900/(1+'General inputs'!$H$32)^IFERROR(INDEX('MP Calculations'!$C$40:$C$130,MATCH(F1900,'MP Calculations'!$D$40:$D$130,0),0),-1))</f>
        <v>0</v>
      </c>
    </row>
    <row r="1901" spans="3:17" x14ac:dyDescent="0.2">
      <c r="C1901" s="159"/>
      <c r="D1901" s="165"/>
      <c r="E1901" s="161"/>
      <c r="F1901" s="172" t="str">
        <f t="shared" si="90"/>
        <v>-</v>
      </c>
      <c r="G1901" s="68"/>
      <c r="H1901" s="167"/>
      <c r="I1901" s="173"/>
      <c r="J1901" s="168" t="str">
        <f>IFERROR(MIN('MP Calculations'!$E$30/I1901,1),"-")</f>
        <v>-</v>
      </c>
      <c r="K1901" s="12"/>
      <c r="L1901" s="159"/>
      <c r="M1901" s="159"/>
      <c r="N1901" s="159"/>
      <c r="O1901" s="185" t="str">
        <f t="shared" si="91"/>
        <v>-</v>
      </c>
      <c r="P1901" s="215" t="str">
        <f t="shared" si="92"/>
        <v>-</v>
      </c>
      <c r="Q1901" s="215" cm="1">
        <f t="array" ref="Q1901">IF(P1901="-",0,P1901/(1+'General inputs'!$H$32)^IFERROR(INDEX('MP Calculations'!$C$40:$C$130,MATCH(F1901,'MP Calculations'!$D$40:$D$130,0),0),-1))</f>
        <v>0</v>
      </c>
    </row>
    <row r="1902" spans="3:17" x14ac:dyDescent="0.2">
      <c r="C1902" s="159"/>
      <c r="D1902" s="165"/>
      <c r="E1902" s="161"/>
      <c r="F1902" s="172" t="str">
        <f t="shared" si="90"/>
        <v>-</v>
      </c>
      <c r="G1902" s="68"/>
      <c r="H1902" s="167"/>
      <c r="I1902" s="173"/>
      <c r="J1902" s="168" t="str">
        <f>IFERROR(MIN('MP Calculations'!$E$30/I1902,1),"-")</f>
        <v>-</v>
      </c>
      <c r="K1902" s="12"/>
      <c r="L1902" s="159"/>
      <c r="M1902" s="159"/>
      <c r="N1902" s="159"/>
      <c r="O1902" s="185" t="str">
        <f t="shared" si="91"/>
        <v>-</v>
      </c>
      <c r="P1902" s="215" t="str">
        <f t="shared" si="92"/>
        <v>-</v>
      </c>
      <c r="Q1902" s="215" cm="1">
        <f t="array" ref="Q1902">IF(P1902="-",0,P1902/(1+'General inputs'!$H$32)^IFERROR(INDEX('MP Calculations'!$C$40:$C$130,MATCH(F1902,'MP Calculations'!$D$40:$D$130,0),0),-1))</f>
        <v>0</v>
      </c>
    </row>
    <row r="1903" spans="3:17" x14ac:dyDescent="0.2">
      <c r="C1903" s="159"/>
      <c r="D1903" s="165"/>
      <c r="E1903" s="161"/>
      <c r="F1903" s="172" t="str">
        <f t="shared" si="90"/>
        <v>-</v>
      </c>
      <c r="G1903" s="68"/>
      <c r="H1903" s="167"/>
      <c r="I1903" s="173"/>
      <c r="J1903" s="168" t="str">
        <f>IFERROR(MIN('MP Calculations'!$E$30/I1903,1),"-")</f>
        <v>-</v>
      </c>
      <c r="K1903" s="12"/>
      <c r="L1903" s="159"/>
      <c r="M1903" s="159"/>
      <c r="N1903" s="159"/>
      <c r="O1903" s="185" t="str">
        <f t="shared" si="91"/>
        <v>-</v>
      </c>
      <c r="P1903" s="215" t="str">
        <f t="shared" si="92"/>
        <v>-</v>
      </c>
      <c r="Q1903" s="215" cm="1">
        <f t="array" ref="Q1903">IF(P1903="-",0,P1903/(1+'General inputs'!$H$32)^IFERROR(INDEX('MP Calculations'!$C$40:$C$130,MATCH(F1903,'MP Calculations'!$D$40:$D$130,0),0),-1))</f>
        <v>0</v>
      </c>
    </row>
    <row r="1904" spans="3:17" x14ac:dyDescent="0.2">
      <c r="C1904" s="159"/>
      <c r="D1904" s="165"/>
      <c r="E1904" s="161"/>
      <c r="F1904" s="172" t="str">
        <f t="shared" si="90"/>
        <v>-</v>
      </c>
      <c r="G1904" s="68"/>
      <c r="H1904" s="167"/>
      <c r="I1904" s="173"/>
      <c r="J1904" s="168" t="str">
        <f>IFERROR(MIN('MP Calculations'!$E$30/I1904,1),"-")</f>
        <v>-</v>
      </c>
      <c r="K1904" s="12"/>
      <c r="L1904" s="159"/>
      <c r="M1904" s="159"/>
      <c r="N1904" s="159"/>
      <c r="O1904" s="185" t="str">
        <f t="shared" si="91"/>
        <v>-</v>
      </c>
      <c r="P1904" s="215" t="str">
        <f t="shared" si="92"/>
        <v>-</v>
      </c>
      <c r="Q1904" s="215" cm="1">
        <f t="array" ref="Q1904">IF(P1904="-",0,P1904/(1+'General inputs'!$H$32)^IFERROR(INDEX('MP Calculations'!$C$40:$C$130,MATCH(F1904,'MP Calculations'!$D$40:$D$130,0),0),-1))</f>
        <v>0</v>
      </c>
    </row>
    <row r="1905" spans="3:17" x14ac:dyDescent="0.2">
      <c r="C1905" s="159"/>
      <c r="D1905" s="165"/>
      <c r="E1905" s="161"/>
      <c r="F1905" s="172" t="str">
        <f t="shared" si="90"/>
        <v>-</v>
      </c>
      <c r="G1905" s="68"/>
      <c r="H1905" s="167"/>
      <c r="I1905" s="173"/>
      <c r="J1905" s="168" t="str">
        <f>IFERROR(MIN('MP Calculations'!$E$30/I1905,1),"-")</f>
        <v>-</v>
      </c>
      <c r="K1905" s="12"/>
      <c r="L1905" s="159"/>
      <c r="M1905" s="159"/>
      <c r="N1905" s="159"/>
      <c r="O1905" s="185" t="str">
        <f t="shared" si="91"/>
        <v>-</v>
      </c>
      <c r="P1905" s="215" t="str">
        <f t="shared" si="92"/>
        <v>-</v>
      </c>
      <c r="Q1905" s="215" cm="1">
        <f t="array" ref="Q1905">IF(P1905="-",0,P1905/(1+'General inputs'!$H$32)^IFERROR(INDEX('MP Calculations'!$C$40:$C$130,MATCH(F1905,'MP Calculations'!$D$40:$D$130,0),0),-1))</f>
        <v>0</v>
      </c>
    </row>
    <row r="1906" spans="3:17" x14ac:dyDescent="0.2">
      <c r="C1906" s="159"/>
      <c r="D1906" s="165"/>
      <c r="E1906" s="161"/>
      <c r="F1906" s="172" t="str">
        <f t="shared" si="90"/>
        <v>-</v>
      </c>
      <c r="G1906" s="68"/>
      <c r="H1906" s="167"/>
      <c r="I1906" s="173"/>
      <c r="J1906" s="168" t="str">
        <f>IFERROR(MIN('MP Calculations'!$E$30/I1906,1),"-")</f>
        <v>-</v>
      </c>
      <c r="K1906" s="12"/>
      <c r="L1906" s="159"/>
      <c r="M1906" s="159"/>
      <c r="N1906" s="159"/>
      <c r="O1906" s="185" t="str">
        <f t="shared" si="91"/>
        <v>-</v>
      </c>
      <c r="P1906" s="215" t="str">
        <f t="shared" si="92"/>
        <v>-</v>
      </c>
      <c r="Q1906" s="215" cm="1">
        <f t="array" ref="Q1906">IF(P1906="-",0,P1906/(1+'General inputs'!$H$32)^IFERROR(INDEX('MP Calculations'!$C$40:$C$130,MATCH(F1906,'MP Calculations'!$D$40:$D$130,0),0),-1))</f>
        <v>0</v>
      </c>
    </row>
    <row r="1907" spans="3:17" x14ac:dyDescent="0.2">
      <c r="C1907" s="159"/>
      <c r="D1907" s="165"/>
      <c r="E1907" s="161"/>
      <c r="F1907" s="172" t="str">
        <f t="shared" si="90"/>
        <v>-</v>
      </c>
      <c r="G1907" s="68"/>
      <c r="H1907" s="167"/>
      <c r="I1907" s="173"/>
      <c r="J1907" s="168" t="str">
        <f>IFERROR(MIN('MP Calculations'!$E$30/I1907,1),"-")</f>
        <v>-</v>
      </c>
      <c r="K1907" s="12"/>
      <c r="L1907" s="159"/>
      <c r="M1907" s="159"/>
      <c r="N1907" s="159"/>
      <c r="O1907" s="185" t="str">
        <f t="shared" si="91"/>
        <v>-</v>
      </c>
      <c r="P1907" s="215" t="str">
        <f t="shared" si="92"/>
        <v>-</v>
      </c>
      <c r="Q1907" s="215" cm="1">
        <f t="array" ref="Q1907">IF(P1907="-",0,P1907/(1+'General inputs'!$H$32)^IFERROR(INDEX('MP Calculations'!$C$40:$C$130,MATCH(F1907,'MP Calculations'!$D$40:$D$130,0),0),-1))</f>
        <v>0</v>
      </c>
    </row>
    <row r="1908" spans="3:17" x14ac:dyDescent="0.2">
      <c r="C1908" s="159"/>
      <c r="D1908" s="165"/>
      <c r="E1908" s="161"/>
      <c r="F1908" s="172" t="str">
        <f t="shared" si="90"/>
        <v>-</v>
      </c>
      <c r="G1908" s="68"/>
      <c r="H1908" s="167"/>
      <c r="I1908" s="173"/>
      <c r="J1908" s="168" t="str">
        <f>IFERROR(MIN('MP Calculations'!$E$30/I1908,1),"-")</f>
        <v>-</v>
      </c>
      <c r="K1908" s="12"/>
      <c r="L1908" s="159"/>
      <c r="M1908" s="159"/>
      <c r="N1908" s="159"/>
      <c r="O1908" s="185" t="str">
        <f t="shared" si="91"/>
        <v>-</v>
      </c>
      <c r="P1908" s="215" t="str">
        <f t="shared" si="92"/>
        <v>-</v>
      </c>
      <c r="Q1908" s="215" cm="1">
        <f t="array" ref="Q1908">IF(P1908="-",0,P1908/(1+'General inputs'!$H$32)^IFERROR(INDEX('MP Calculations'!$C$40:$C$130,MATCH(F1908,'MP Calculations'!$D$40:$D$130,0),0),-1))</f>
        <v>0</v>
      </c>
    </row>
    <row r="1909" spans="3:17" x14ac:dyDescent="0.2">
      <c r="C1909" s="159"/>
      <c r="D1909" s="165"/>
      <c r="E1909" s="161"/>
      <c r="F1909" s="172" t="str">
        <f t="shared" si="90"/>
        <v>-</v>
      </c>
      <c r="G1909" s="68"/>
      <c r="H1909" s="167"/>
      <c r="I1909" s="173"/>
      <c r="J1909" s="168" t="str">
        <f>IFERROR(MIN('MP Calculations'!$E$30/I1909,1),"-")</f>
        <v>-</v>
      </c>
      <c r="K1909" s="12"/>
      <c r="L1909" s="159"/>
      <c r="M1909" s="159"/>
      <c r="N1909" s="159"/>
      <c r="O1909" s="185" t="str">
        <f t="shared" si="91"/>
        <v>-</v>
      </c>
      <c r="P1909" s="215" t="str">
        <f t="shared" si="92"/>
        <v>-</v>
      </c>
      <c r="Q1909" s="215" cm="1">
        <f t="array" ref="Q1909">IF(P1909="-",0,P1909/(1+'General inputs'!$H$32)^IFERROR(INDEX('MP Calculations'!$C$40:$C$130,MATCH(F1909,'MP Calculations'!$D$40:$D$130,0),0),-1))</f>
        <v>0</v>
      </c>
    </row>
    <row r="1910" spans="3:17" x14ac:dyDescent="0.2">
      <c r="C1910" s="159"/>
      <c r="D1910" s="165"/>
      <c r="E1910" s="161"/>
      <c r="F1910" s="172" t="str">
        <f t="shared" si="90"/>
        <v>-</v>
      </c>
      <c r="G1910" s="68"/>
      <c r="H1910" s="167"/>
      <c r="I1910" s="173"/>
      <c r="J1910" s="168" t="str">
        <f>IFERROR(MIN('MP Calculations'!$E$30/I1910,1),"-")</f>
        <v>-</v>
      </c>
      <c r="K1910" s="12"/>
      <c r="L1910" s="159"/>
      <c r="M1910" s="159"/>
      <c r="N1910" s="159"/>
      <c r="O1910" s="185" t="str">
        <f t="shared" si="91"/>
        <v>-</v>
      </c>
      <c r="P1910" s="215" t="str">
        <f t="shared" si="92"/>
        <v>-</v>
      </c>
      <c r="Q1910" s="215" cm="1">
        <f t="array" ref="Q1910">IF(P1910="-",0,P1910/(1+'General inputs'!$H$32)^IFERROR(INDEX('MP Calculations'!$C$40:$C$130,MATCH(F1910,'MP Calculations'!$D$40:$D$130,0),0),-1))</f>
        <v>0</v>
      </c>
    </row>
    <row r="1911" spans="3:17" x14ac:dyDescent="0.2">
      <c r="C1911" s="159"/>
      <c r="D1911" s="165"/>
      <c r="E1911" s="161"/>
      <c r="F1911" s="172" t="str">
        <f t="shared" si="90"/>
        <v>-</v>
      </c>
      <c r="G1911" s="68"/>
      <c r="H1911" s="167"/>
      <c r="I1911" s="173"/>
      <c r="J1911" s="168" t="str">
        <f>IFERROR(MIN('MP Calculations'!$E$30/I1911,1),"-")</f>
        <v>-</v>
      </c>
      <c r="K1911" s="12"/>
      <c r="L1911" s="159"/>
      <c r="M1911" s="159"/>
      <c r="N1911" s="159"/>
      <c r="O1911" s="185" t="str">
        <f t="shared" si="91"/>
        <v>-</v>
      </c>
      <c r="P1911" s="215" t="str">
        <f t="shared" si="92"/>
        <v>-</v>
      </c>
      <c r="Q1911" s="215" cm="1">
        <f t="array" ref="Q1911">IF(P1911="-",0,P1911/(1+'General inputs'!$H$32)^IFERROR(INDEX('MP Calculations'!$C$40:$C$130,MATCH(F1911,'MP Calculations'!$D$40:$D$130,0),0),-1))</f>
        <v>0</v>
      </c>
    </row>
    <row r="1912" spans="3:17" x14ac:dyDescent="0.2">
      <c r="C1912" s="159"/>
      <c r="D1912" s="165"/>
      <c r="E1912" s="161"/>
      <c r="F1912" s="172" t="str">
        <f t="shared" si="90"/>
        <v>-</v>
      </c>
      <c r="G1912" s="68"/>
      <c r="H1912" s="167"/>
      <c r="I1912" s="173"/>
      <c r="J1912" s="168" t="str">
        <f>IFERROR(MIN('MP Calculations'!$E$30/I1912,1),"-")</f>
        <v>-</v>
      </c>
      <c r="K1912" s="12"/>
      <c r="L1912" s="159"/>
      <c r="M1912" s="159"/>
      <c r="N1912" s="159"/>
      <c r="O1912" s="185" t="str">
        <f t="shared" si="91"/>
        <v>-</v>
      </c>
      <c r="P1912" s="215" t="str">
        <f t="shared" si="92"/>
        <v>-</v>
      </c>
      <c r="Q1912" s="215" cm="1">
        <f t="array" ref="Q1912">IF(P1912="-",0,P1912/(1+'General inputs'!$H$32)^IFERROR(INDEX('MP Calculations'!$C$40:$C$130,MATCH(F1912,'MP Calculations'!$D$40:$D$130,0),0),-1))</f>
        <v>0</v>
      </c>
    </row>
    <row r="1913" spans="3:17" x14ac:dyDescent="0.2">
      <c r="C1913" s="159"/>
      <c r="D1913" s="165"/>
      <c r="E1913" s="161"/>
      <c r="F1913" s="172" t="str">
        <f t="shared" si="90"/>
        <v>-</v>
      </c>
      <c r="G1913" s="68"/>
      <c r="H1913" s="167"/>
      <c r="I1913" s="173"/>
      <c r="J1913" s="168" t="str">
        <f>IFERROR(MIN('MP Calculations'!$E$30/I1913,1),"-")</f>
        <v>-</v>
      </c>
      <c r="K1913" s="12"/>
      <c r="L1913" s="159"/>
      <c r="M1913" s="159"/>
      <c r="N1913" s="159"/>
      <c r="O1913" s="185" t="str">
        <f t="shared" si="91"/>
        <v>-</v>
      </c>
      <c r="P1913" s="215" t="str">
        <f t="shared" si="92"/>
        <v>-</v>
      </c>
      <c r="Q1913" s="215" cm="1">
        <f t="array" ref="Q1913">IF(P1913="-",0,P1913/(1+'General inputs'!$H$32)^IFERROR(INDEX('MP Calculations'!$C$40:$C$130,MATCH(F1913,'MP Calculations'!$D$40:$D$130,0),0),-1))</f>
        <v>0</v>
      </c>
    </row>
    <row r="1914" spans="3:17" x14ac:dyDescent="0.2">
      <c r="C1914" s="159"/>
      <c r="D1914" s="165"/>
      <c r="E1914" s="161"/>
      <c r="F1914" s="172" t="str">
        <f t="shared" si="90"/>
        <v>-</v>
      </c>
      <c r="G1914" s="68"/>
      <c r="H1914" s="167"/>
      <c r="I1914" s="173"/>
      <c r="J1914" s="168" t="str">
        <f>IFERROR(MIN('MP Calculations'!$E$30/I1914,1),"-")</f>
        <v>-</v>
      </c>
      <c r="K1914" s="12"/>
      <c r="L1914" s="159"/>
      <c r="M1914" s="159"/>
      <c r="N1914" s="159"/>
      <c r="O1914" s="185" t="str">
        <f t="shared" si="91"/>
        <v>-</v>
      </c>
      <c r="P1914" s="215" t="str">
        <f t="shared" si="92"/>
        <v>-</v>
      </c>
      <c r="Q1914" s="215" cm="1">
        <f t="array" ref="Q1914">IF(P1914="-",0,P1914/(1+'General inputs'!$H$32)^IFERROR(INDEX('MP Calculations'!$C$40:$C$130,MATCH(F1914,'MP Calculations'!$D$40:$D$130,0),0),-1))</f>
        <v>0</v>
      </c>
    </row>
    <row r="1915" spans="3:17" x14ac:dyDescent="0.2">
      <c r="C1915" s="159"/>
      <c r="D1915" s="165"/>
      <c r="E1915" s="161"/>
      <c r="F1915" s="172" t="str">
        <f t="shared" si="90"/>
        <v>-</v>
      </c>
      <c r="G1915" s="68"/>
      <c r="H1915" s="167"/>
      <c r="I1915" s="173"/>
      <c r="J1915" s="168" t="str">
        <f>IFERROR(MIN('MP Calculations'!$E$30/I1915,1),"-")</f>
        <v>-</v>
      </c>
      <c r="K1915" s="12"/>
      <c r="L1915" s="159"/>
      <c r="M1915" s="159"/>
      <c r="N1915" s="159"/>
      <c r="O1915" s="185" t="str">
        <f t="shared" si="91"/>
        <v>-</v>
      </c>
      <c r="P1915" s="215" t="str">
        <f t="shared" si="92"/>
        <v>-</v>
      </c>
      <c r="Q1915" s="215" cm="1">
        <f t="array" ref="Q1915">IF(P1915="-",0,P1915/(1+'General inputs'!$H$32)^IFERROR(INDEX('MP Calculations'!$C$40:$C$130,MATCH(F1915,'MP Calculations'!$D$40:$D$130,0),0),-1))</f>
        <v>0</v>
      </c>
    </row>
    <row r="1916" spans="3:17" x14ac:dyDescent="0.2">
      <c r="C1916" s="159"/>
      <c r="D1916" s="165"/>
      <c r="E1916" s="161"/>
      <c r="F1916" s="172" t="str">
        <f t="shared" si="90"/>
        <v>-</v>
      </c>
      <c r="G1916" s="68"/>
      <c r="H1916" s="167"/>
      <c r="I1916" s="173"/>
      <c r="J1916" s="168" t="str">
        <f>IFERROR(MIN('MP Calculations'!$E$30/I1916,1),"-")</f>
        <v>-</v>
      </c>
      <c r="K1916" s="12"/>
      <c r="L1916" s="159"/>
      <c r="M1916" s="159"/>
      <c r="N1916" s="159"/>
      <c r="O1916" s="185" t="str">
        <f t="shared" si="91"/>
        <v>-</v>
      </c>
      <c r="P1916" s="215" t="str">
        <f t="shared" si="92"/>
        <v>-</v>
      </c>
      <c r="Q1916" s="215" cm="1">
        <f t="array" ref="Q1916">IF(P1916="-",0,P1916/(1+'General inputs'!$H$32)^IFERROR(INDEX('MP Calculations'!$C$40:$C$130,MATCH(F1916,'MP Calculations'!$D$40:$D$130,0),0),-1))</f>
        <v>0</v>
      </c>
    </row>
    <row r="1917" spans="3:17" x14ac:dyDescent="0.2">
      <c r="C1917" s="159"/>
      <c r="D1917" s="165"/>
      <c r="E1917" s="161"/>
      <c r="F1917" s="172" t="str">
        <f t="shared" si="90"/>
        <v>-</v>
      </c>
      <c r="G1917" s="68"/>
      <c r="H1917" s="167"/>
      <c r="I1917" s="173"/>
      <c r="J1917" s="168" t="str">
        <f>IFERROR(MIN('MP Calculations'!$E$30/I1917,1),"-")</f>
        <v>-</v>
      </c>
      <c r="K1917" s="12"/>
      <c r="L1917" s="159"/>
      <c r="M1917" s="159"/>
      <c r="N1917" s="159"/>
      <c r="O1917" s="185" t="str">
        <f t="shared" si="91"/>
        <v>-</v>
      </c>
      <c r="P1917" s="215" t="str">
        <f t="shared" si="92"/>
        <v>-</v>
      </c>
      <c r="Q1917" s="215" cm="1">
        <f t="array" ref="Q1917">IF(P1917="-",0,P1917/(1+'General inputs'!$H$32)^IFERROR(INDEX('MP Calculations'!$C$40:$C$130,MATCH(F1917,'MP Calculations'!$D$40:$D$130,0),0),-1))</f>
        <v>0</v>
      </c>
    </row>
    <row r="1918" spans="3:17" x14ac:dyDescent="0.2">
      <c r="C1918" s="159"/>
      <c r="D1918" s="165"/>
      <c r="E1918" s="161"/>
      <c r="F1918" s="172" t="str">
        <f t="shared" si="90"/>
        <v>-</v>
      </c>
      <c r="G1918" s="68"/>
      <c r="H1918" s="167"/>
      <c r="I1918" s="173"/>
      <c r="J1918" s="168" t="str">
        <f>IFERROR(MIN('MP Calculations'!$E$30/I1918,1),"-")</f>
        <v>-</v>
      </c>
      <c r="K1918" s="12"/>
      <c r="L1918" s="159"/>
      <c r="M1918" s="159"/>
      <c r="N1918" s="159"/>
      <c r="O1918" s="185" t="str">
        <f t="shared" si="91"/>
        <v>-</v>
      </c>
      <c r="P1918" s="215" t="str">
        <f t="shared" si="92"/>
        <v>-</v>
      </c>
      <c r="Q1918" s="215" cm="1">
        <f t="array" ref="Q1918">IF(P1918="-",0,P1918/(1+'General inputs'!$H$32)^IFERROR(INDEX('MP Calculations'!$C$40:$C$130,MATCH(F1918,'MP Calculations'!$D$40:$D$130,0),0),-1))</f>
        <v>0</v>
      </c>
    </row>
    <row r="1919" spans="3:17" x14ac:dyDescent="0.2">
      <c r="C1919" s="159"/>
      <c r="D1919" s="165"/>
      <c r="E1919" s="161"/>
      <c r="F1919" s="172" t="str">
        <f t="shared" si="90"/>
        <v>-</v>
      </c>
      <c r="G1919" s="68"/>
      <c r="H1919" s="167"/>
      <c r="I1919" s="173"/>
      <c r="J1919" s="168" t="str">
        <f>IFERROR(MIN('MP Calculations'!$E$30/I1919,1),"-")</f>
        <v>-</v>
      </c>
      <c r="K1919" s="12"/>
      <c r="L1919" s="159"/>
      <c r="M1919" s="159"/>
      <c r="N1919" s="159"/>
      <c r="O1919" s="185" t="str">
        <f t="shared" si="91"/>
        <v>-</v>
      </c>
      <c r="P1919" s="215" t="str">
        <f t="shared" si="92"/>
        <v>-</v>
      </c>
      <c r="Q1919" s="215" cm="1">
        <f t="array" ref="Q1919">IF(P1919="-",0,P1919/(1+'General inputs'!$H$32)^IFERROR(INDEX('MP Calculations'!$C$40:$C$130,MATCH(F1919,'MP Calculations'!$D$40:$D$130,0),0),-1))</f>
        <v>0</v>
      </c>
    </row>
    <row r="1920" spans="3:17" x14ac:dyDescent="0.2">
      <c r="C1920" s="159"/>
      <c r="D1920" s="165"/>
      <c r="E1920" s="161"/>
      <c r="F1920" s="172" t="str">
        <f t="shared" si="90"/>
        <v>-</v>
      </c>
      <c r="G1920" s="68"/>
      <c r="H1920" s="167"/>
      <c r="I1920" s="173"/>
      <c r="J1920" s="168" t="str">
        <f>IFERROR(MIN('MP Calculations'!$E$30/I1920,1),"-")</f>
        <v>-</v>
      </c>
      <c r="K1920" s="12"/>
      <c r="L1920" s="159"/>
      <c r="M1920" s="159"/>
      <c r="N1920" s="159"/>
      <c r="O1920" s="185" t="str">
        <f t="shared" si="91"/>
        <v>-</v>
      </c>
      <c r="P1920" s="215" t="str">
        <f t="shared" si="92"/>
        <v>-</v>
      </c>
      <c r="Q1920" s="215" cm="1">
        <f t="array" ref="Q1920">IF(P1920="-",0,P1920/(1+'General inputs'!$H$32)^IFERROR(INDEX('MP Calculations'!$C$40:$C$130,MATCH(F1920,'MP Calculations'!$D$40:$D$130,0),0),-1))</f>
        <v>0</v>
      </c>
    </row>
    <row r="1921" spans="3:17" x14ac:dyDescent="0.2">
      <c r="C1921" s="159"/>
      <c r="D1921" s="165"/>
      <c r="E1921" s="161"/>
      <c r="F1921" s="172" t="str">
        <f t="shared" si="90"/>
        <v>-</v>
      </c>
      <c r="G1921" s="68"/>
      <c r="H1921" s="167"/>
      <c r="I1921" s="173"/>
      <c r="J1921" s="168" t="str">
        <f>IFERROR(MIN('MP Calculations'!$E$30/I1921,1),"-")</f>
        <v>-</v>
      </c>
      <c r="K1921" s="12"/>
      <c r="L1921" s="159"/>
      <c r="M1921" s="159"/>
      <c r="N1921" s="159"/>
      <c r="O1921" s="185" t="str">
        <f t="shared" si="91"/>
        <v>-</v>
      </c>
      <c r="P1921" s="215" t="str">
        <f t="shared" si="92"/>
        <v>-</v>
      </c>
      <c r="Q1921" s="215" cm="1">
        <f t="array" ref="Q1921">IF(P1921="-",0,P1921/(1+'General inputs'!$H$32)^IFERROR(INDEX('MP Calculations'!$C$40:$C$130,MATCH(F1921,'MP Calculations'!$D$40:$D$130,0),0),-1))</f>
        <v>0</v>
      </c>
    </row>
    <row r="1922" spans="3:17" x14ac:dyDescent="0.2">
      <c r="C1922" s="159"/>
      <c r="D1922" s="165"/>
      <c r="E1922" s="161"/>
      <c r="F1922" s="172" t="str">
        <f t="shared" si="90"/>
        <v>-</v>
      </c>
      <c r="G1922" s="68"/>
      <c r="H1922" s="167"/>
      <c r="I1922" s="173"/>
      <c r="J1922" s="168" t="str">
        <f>IFERROR(MIN('MP Calculations'!$E$30/I1922,1),"-")</f>
        <v>-</v>
      </c>
      <c r="K1922" s="12"/>
      <c r="L1922" s="159"/>
      <c r="M1922" s="159"/>
      <c r="N1922" s="159"/>
      <c r="O1922" s="185" t="str">
        <f t="shared" si="91"/>
        <v>-</v>
      </c>
      <c r="P1922" s="215" t="str">
        <f t="shared" si="92"/>
        <v>-</v>
      </c>
      <c r="Q1922" s="215" cm="1">
        <f t="array" ref="Q1922">IF(P1922="-",0,P1922/(1+'General inputs'!$H$32)^IFERROR(INDEX('MP Calculations'!$C$40:$C$130,MATCH(F1922,'MP Calculations'!$D$40:$D$130,0),0),-1))</f>
        <v>0</v>
      </c>
    </row>
    <row r="1923" spans="3:17" x14ac:dyDescent="0.2">
      <c r="C1923" s="159"/>
      <c r="D1923" s="165"/>
      <c r="E1923" s="161"/>
      <c r="F1923" s="172" t="str">
        <f t="shared" si="90"/>
        <v>-</v>
      </c>
      <c r="G1923" s="68"/>
      <c r="H1923" s="167"/>
      <c r="I1923" s="173"/>
      <c r="J1923" s="168" t="str">
        <f>IFERROR(MIN('MP Calculations'!$E$30/I1923,1),"-")</f>
        <v>-</v>
      </c>
      <c r="K1923" s="12"/>
      <c r="L1923" s="159"/>
      <c r="M1923" s="159"/>
      <c r="N1923" s="159"/>
      <c r="O1923" s="185" t="str">
        <f t="shared" si="91"/>
        <v>-</v>
      </c>
      <c r="P1923" s="215" t="str">
        <f t="shared" si="92"/>
        <v>-</v>
      </c>
      <c r="Q1923" s="215" cm="1">
        <f t="array" ref="Q1923">IF(P1923="-",0,P1923/(1+'General inputs'!$H$32)^IFERROR(INDEX('MP Calculations'!$C$40:$C$130,MATCH(F1923,'MP Calculations'!$D$40:$D$130,0),0),-1))</f>
        <v>0</v>
      </c>
    </row>
    <row r="1924" spans="3:17" x14ac:dyDescent="0.2">
      <c r="C1924" s="159"/>
      <c r="D1924" s="165"/>
      <c r="E1924" s="161"/>
      <c r="F1924" s="172" t="str">
        <f t="shared" si="90"/>
        <v>-</v>
      </c>
      <c r="G1924" s="68"/>
      <c r="H1924" s="167"/>
      <c r="I1924" s="173"/>
      <c r="J1924" s="168" t="str">
        <f>IFERROR(MIN('MP Calculations'!$E$30/I1924,1),"-")</f>
        <v>-</v>
      </c>
      <c r="K1924" s="12"/>
      <c r="L1924" s="159"/>
      <c r="M1924" s="159"/>
      <c r="N1924" s="159"/>
      <c r="O1924" s="185" t="str">
        <f t="shared" si="91"/>
        <v>-</v>
      </c>
      <c r="P1924" s="215" t="str">
        <f t="shared" si="92"/>
        <v>-</v>
      </c>
      <c r="Q1924" s="215" cm="1">
        <f t="array" ref="Q1924">IF(P1924="-",0,P1924/(1+'General inputs'!$H$32)^IFERROR(INDEX('MP Calculations'!$C$40:$C$130,MATCH(F1924,'MP Calculations'!$D$40:$D$130,0),0),-1))</f>
        <v>0</v>
      </c>
    </row>
    <row r="1925" spans="3:17" x14ac:dyDescent="0.2">
      <c r="C1925" s="159"/>
      <c r="D1925" s="165"/>
      <c r="E1925" s="161"/>
      <c r="F1925" s="172" t="str">
        <f t="shared" si="90"/>
        <v>-</v>
      </c>
      <c r="G1925" s="68"/>
      <c r="H1925" s="167"/>
      <c r="I1925" s="173"/>
      <c r="J1925" s="168" t="str">
        <f>IFERROR(MIN('MP Calculations'!$E$30/I1925,1),"-")</f>
        <v>-</v>
      </c>
      <c r="K1925" s="12"/>
      <c r="L1925" s="159"/>
      <c r="M1925" s="159"/>
      <c r="N1925" s="159"/>
      <c r="O1925" s="185" t="str">
        <f t="shared" si="91"/>
        <v>-</v>
      </c>
      <c r="P1925" s="215" t="str">
        <f t="shared" si="92"/>
        <v>-</v>
      </c>
      <c r="Q1925" s="215" cm="1">
        <f t="array" ref="Q1925">IF(P1925="-",0,P1925/(1+'General inputs'!$H$32)^IFERROR(INDEX('MP Calculations'!$C$40:$C$130,MATCH(F1925,'MP Calculations'!$D$40:$D$130,0),0),-1))</f>
        <v>0</v>
      </c>
    </row>
    <row r="1926" spans="3:17" x14ac:dyDescent="0.2">
      <c r="C1926" s="159"/>
      <c r="D1926" s="165"/>
      <c r="E1926" s="161"/>
      <c r="F1926" s="172" t="str">
        <f t="shared" si="90"/>
        <v>-</v>
      </c>
      <c r="G1926" s="68"/>
      <c r="H1926" s="167"/>
      <c r="I1926" s="173"/>
      <c r="J1926" s="168" t="str">
        <f>IFERROR(MIN('MP Calculations'!$E$30/I1926,1),"-")</f>
        <v>-</v>
      </c>
      <c r="K1926" s="12"/>
      <c r="L1926" s="159"/>
      <c r="M1926" s="159"/>
      <c r="N1926" s="159"/>
      <c r="O1926" s="185" t="str">
        <f t="shared" si="91"/>
        <v>-</v>
      </c>
      <c r="P1926" s="215" t="str">
        <f t="shared" si="92"/>
        <v>-</v>
      </c>
      <c r="Q1926" s="215" cm="1">
        <f t="array" ref="Q1926">IF(P1926="-",0,P1926/(1+'General inputs'!$H$32)^IFERROR(INDEX('MP Calculations'!$C$40:$C$130,MATCH(F1926,'MP Calculations'!$D$40:$D$130,0),0),-1))</f>
        <v>0</v>
      </c>
    </row>
    <row r="1927" spans="3:17" x14ac:dyDescent="0.2">
      <c r="C1927" s="159"/>
      <c r="D1927" s="165"/>
      <c r="E1927" s="161"/>
      <c r="F1927" s="172" t="str">
        <f t="shared" si="90"/>
        <v>-</v>
      </c>
      <c r="G1927" s="68"/>
      <c r="H1927" s="167"/>
      <c r="I1927" s="173"/>
      <c r="J1927" s="168" t="str">
        <f>IFERROR(MIN('MP Calculations'!$E$30/I1927,1),"-")</f>
        <v>-</v>
      </c>
      <c r="K1927" s="12"/>
      <c r="L1927" s="159"/>
      <c r="M1927" s="159"/>
      <c r="N1927" s="159"/>
      <c r="O1927" s="185" t="str">
        <f t="shared" si="91"/>
        <v>-</v>
      </c>
      <c r="P1927" s="215" t="str">
        <f t="shared" si="92"/>
        <v>-</v>
      </c>
      <c r="Q1927" s="215" cm="1">
        <f t="array" ref="Q1927">IF(P1927="-",0,P1927/(1+'General inputs'!$H$32)^IFERROR(INDEX('MP Calculations'!$C$40:$C$130,MATCH(F1927,'MP Calculations'!$D$40:$D$130,0),0),-1))</f>
        <v>0</v>
      </c>
    </row>
    <row r="1928" spans="3:17" x14ac:dyDescent="0.2">
      <c r="C1928" s="159"/>
      <c r="D1928" s="165"/>
      <c r="E1928" s="161"/>
      <c r="F1928" s="172" t="str">
        <f t="shared" si="90"/>
        <v>-</v>
      </c>
      <c r="G1928" s="68"/>
      <c r="H1928" s="167"/>
      <c r="I1928" s="173"/>
      <c r="J1928" s="168" t="str">
        <f>IFERROR(MIN('MP Calculations'!$E$30/I1928,1),"-")</f>
        <v>-</v>
      </c>
      <c r="K1928" s="12"/>
      <c r="L1928" s="159"/>
      <c r="M1928" s="159"/>
      <c r="N1928" s="159"/>
      <c r="O1928" s="185" t="str">
        <f t="shared" si="91"/>
        <v>-</v>
      </c>
      <c r="P1928" s="215" t="str">
        <f t="shared" si="92"/>
        <v>-</v>
      </c>
      <c r="Q1928" s="215" cm="1">
        <f t="array" ref="Q1928">IF(P1928="-",0,P1928/(1+'General inputs'!$H$32)^IFERROR(INDEX('MP Calculations'!$C$40:$C$130,MATCH(F1928,'MP Calculations'!$D$40:$D$130,0),0),-1))</f>
        <v>0</v>
      </c>
    </row>
    <row r="1929" spans="3:17" x14ac:dyDescent="0.2">
      <c r="C1929" s="159"/>
      <c r="D1929" s="165"/>
      <c r="E1929" s="161"/>
      <c r="F1929" s="172" t="str">
        <f t="shared" si="90"/>
        <v>-</v>
      </c>
      <c r="G1929" s="68"/>
      <c r="H1929" s="167"/>
      <c r="I1929" s="173"/>
      <c r="J1929" s="168" t="str">
        <f>IFERROR(MIN('MP Calculations'!$E$30/I1929,1),"-")</f>
        <v>-</v>
      </c>
      <c r="K1929" s="12"/>
      <c r="L1929" s="159"/>
      <c r="M1929" s="159"/>
      <c r="N1929" s="159"/>
      <c r="O1929" s="185" t="str">
        <f t="shared" si="91"/>
        <v>-</v>
      </c>
      <c r="P1929" s="215" t="str">
        <f t="shared" si="92"/>
        <v>-</v>
      </c>
      <c r="Q1929" s="215" cm="1">
        <f t="array" ref="Q1929">IF(P1929="-",0,P1929/(1+'General inputs'!$H$32)^IFERROR(INDEX('MP Calculations'!$C$40:$C$130,MATCH(F1929,'MP Calculations'!$D$40:$D$130,0),0),-1))</f>
        <v>0</v>
      </c>
    </row>
    <row r="1930" spans="3:17" x14ac:dyDescent="0.2">
      <c r="C1930" s="159"/>
      <c r="D1930" s="165"/>
      <c r="E1930" s="161"/>
      <c r="F1930" s="172" t="str">
        <f t="shared" si="90"/>
        <v>-</v>
      </c>
      <c r="G1930" s="68"/>
      <c r="H1930" s="167"/>
      <c r="I1930" s="173"/>
      <c r="J1930" s="168" t="str">
        <f>IFERROR(MIN('MP Calculations'!$E$30/I1930,1),"-")</f>
        <v>-</v>
      </c>
      <c r="K1930" s="12"/>
      <c r="L1930" s="159"/>
      <c r="M1930" s="159"/>
      <c r="N1930" s="159"/>
      <c r="O1930" s="185" t="str">
        <f t="shared" si="91"/>
        <v>-</v>
      </c>
      <c r="P1930" s="215" t="str">
        <f t="shared" si="92"/>
        <v>-</v>
      </c>
      <c r="Q1930" s="215" cm="1">
        <f t="array" ref="Q1930">IF(P1930="-",0,P1930/(1+'General inputs'!$H$32)^IFERROR(INDEX('MP Calculations'!$C$40:$C$130,MATCH(F1930,'MP Calculations'!$D$40:$D$130,0),0),-1))</f>
        <v>0</v>
      </c>
    </row>
    <row r="1931" spans="3:17" x14ac:dyDescent="0.2">
      <c r="C1931" s="159"/>
      <c r="D1931" s="165"/>
      <c r="E1931" s="161"/>
      <c r="F1931" s="172" t="str">
        <f t="shared" si="90"/>
        <v>-</v>
      </c>
      <c r="G1931" s="68"/>
      <c r="H1931" s="167"/>
      <c r="I1931" s="173"/>
      <c r="J1931" s="168" t="str">
        <f>IFERROR(MIN('MP Calculations'!$E$30/I1931,1),"-")</f>
        <v>-</v>
      </c>
      <c r="K1931" s="12"/>
      <c r="L1931" s="159"/>
      <c r="M1931" s="159"/>
      <c r="N1931" s="159"/>
      <c r="O1931" s="185" t="str">
        <f t="shared" si="91"/>
        <v>-</v>
      </c>
      <c r="P1931" s="215" t="str">
        <f t="shared" si="92"/>
        <v>-</v>
      </c>
      <c r="Q1931" s="215" cm="1">
        <f t="array" ref="Q1931">IF(P1931="-",0,P1931/(1+'General inputs'!$H$32)^IFERROR(INDEX('MP Calculations'!$C$40:$C$130,MATCH(F1931,'MP Calculations'!$D$40:$D$130,0),0),-1))</f>
        <v>0</v>
      </c>
    </row>
    <row r="1932" spans="3:17" x14ac:dyDescent="0.2">
      <c r="C1932" s="159"/>
      <c r="D1932" s="165"/>
      <c r="E1932" s="161"/>
      <c r="F1932" s="172" t="str">
        <f t="shared" si="90"/>
        <v>-</v>
      </c>
      <c r="G1932" s="68"/>
      <c r="H1932" s="167"/>
      <c r="I1932" s="173"/>
      <c r="J1932" s="168" t="str">
        <f>IFERROR(MIN('MP Calculations'!$E$30/I1932,1),"-")</f>
        <v>-</v>
      </c>
      <c r="K1932" s="12"/>
      <c r="L1932" s="159"/>
      <c r="M1932" s="159"/>
      <c r="N1932" s="159"/>
      <c r="O1932" s="185" t="str">
        <f t="shared" si="91"/>
        <v>-</v>
      </c>
      <c r="P1932" s="215" t="str">
        <f t="shared" si="92"/>
        <v>-</v>
      </c>
      <c r="Q1932" s="215" cm="1">
        <f t="array" ref="Q1932">IF(P1932="-",0,P1932/(1+'General inputs'!$H$32)^IFERROR(INDEX('MP Calculations'!$C$40:$C$130,MATCH(F1932,'MP Calculations'!$D$40:$D$130,0),0),-1))</f>
        <v>0</v>
      </c>
    </row>
    <row r="1933" spans="3:17" x14ac:dyDescent="0.2">
      <c r="C1933" s="159"/>
      <c r="D1933" s="165"/>
      <c r="E1933" s="161"/>
      <c r="F1933" s="172" t="str">
        <f t="shared" si="90"/>
        <v>-</v>
      </c>
      <c r="G1933" s="68"/>
      <c r="H1933" s="167"/>
      <c r="I1933" s="173"/>
      <c r="J1933" s="168" t="str">
        <f>IFERROR(MIN('MP Calculations'!$E$30/I1933,1),"-")</f>
        <v>-</v>
      </c>
      <c r="K1933" s="12"/>
      <c r="L1933" s="159"/>
      <c r="M1933" s="159"/>
      <c r="N1933" s="159"/>
      <c r="O1933" s="185" t="str">
        <f t="shared" si="91"/>
        <v>-</v>
      </c>
      <c r="P1933" s="215" t="str">
        <f t="shared" si="92"/>
        <v>-</v>
      </c>
      <c r="Q1933" s="215" cm="1">
        <f t="array" ref="Q1933">IF(P1933="-",0,P1933/(1+'General inputs'!$H$32)^IFERROR(INDEX('MP Calculations'!$C$40:$C$130,MATCH(F1933,'MP Calculations'!$D$40:$D$130,0),0),-1))</f>
        <v>0</v>
      </c>
    </row>
    <row r="1934" spans="3:17" x14ac:dyDescent="0.2">
      <c r="C1934" s="159"/>
      <c r="D1934" s="165"/>
      <c r="E1934" s="161"/>
      <c r="F1934" s="172" t="str">
        <f t="shared" si="90"/>
        <v>-</v>
      </c>
      <c r="G1934" s="68"/>
      <c r="H1934" s="167"/>
      <c r="I1934" s="173"/>
      <c r="J1934" s="168" t="str">
        <f>IFERROR(MIN('MP Calculations'!$E$30/I1934,1),"-")</f>
        <v>-</v>
      </c>
      <c r="K1934" s="12"/>
      <c r="L1934" s="159"/>
      <c r="M1934" s="159"/>
      <c r="N1934" s="159"/>
      <c r="O1934" s="185" t="str">
        <f t="shared" si="91"/>
        <v>-</v>
      </c>
      <c r="P1934" s="215" t="str">
        <f t="shared" si="92"/>
        <v>-</v>
      </c>
      <c r="Q1934" s="215" cm="1">
        <f t="array" ref="Q1934">IF(P1934="-",0,P1934/(1+'General inputs'!$H$32)^IFERROR(INDEX('MP Calculations'!$C$40:$C$130,MATCH(F1934,'MP Calculations'!$D$40:$D$130,0),0),-1))</f>
        <v>0</v>
      </c>
    </row>
    <row r="1935" spans="3:17" x14ac:dyDescent="0.2">
      <c r="C1935" s="159"/>
      <c r="D1935" s="165"/>
      <c r="E1935" s="161"/>
      <c r="F1935" s="172" t="str">
        <f t="shared" si="90"/>
        <v>-</v>
      </c>
      <c r="G1935" s="68"/>
      <c r="H1935" s="167"/>
      <c r="I1935" s="173"/>
      <c r="J1935" s="168" t="str">
        <f>IFERROR(MIN('MP Calculations'!$E$30/I1935,1),"-")</f>
        <v>-</v>
      </c>
      <c r="K1935" s="12"/>
      <c r="L1935" s="159"/>
      <c r="M1935" s="159"/>
      <c r="N1935" s="159"/>
      <c r="O1935" s="185" t="str">
        <f t="shared" si="91"/>
        <v>-</v>
      </c>
      <c r="P1935" s="215" t="str">
        <f t="shared" si="92"/>
        <v>-</v>
      </c>
      <c r="Q1935" s="215" cm="1">
        <f t="array" ref="Q1935">IF(P1935="-",0,P1935/(1+'General inputs'!$H$32)^IFERROR(INDEX('MP Calculations'!$C$40:$C$130,MATCH(F1935,'MP Calculations'!$D$40:$D$130,0),0),-1))</f>
        <v>0</v>
      </c>
    </row>
    <row r="1936" spans="3:17" x14ac:dyDescent="0.2">
      <c r="C1936" s="159"/>
      <c r="D1936" s="165"/>
      <c r="E1936" s="161"/>
      <c r="F1936" s="172" t="str">
        <f t="shared" si="90"/>
        <v>-</v>
      </c>
      <c r="G1936" s="68"/>
      <c r="H1936" s="167"/>
      <c r="I1936" s="173"/>
      <c r="J1936" s="168" t="str">
        <f>IFERROR(MIN('MP Calculations'!$E$30/I1936,1),"-")</f>
        <v>-</v>
      </c>
      <c r="K1936" s="12"/>
      <c r="L1936" s="159"/>
      <c r="M1936" s="159"/>
      <c r="N1936" s="159"/>
      <c r="O1936" s="185" t="str">
        <f t="shared" si="91"/>
        <v>-</v>
      </c>
      <c r="P1936" s="215" t="str">
        <f t="shared" si="92"/>
        <v>-</v>
      </c>
      <c r="Q1936" s="215" cm="1">
        <f t="array" ref="Q1936">IF(P1936="-",0,P1936/(1+'General inputs'!$H$32)^IFERROR(INDEX('MP Calculations'!$C$40:$C$130,MATCH(F1936,'MP Calculations'!$D$40:$D$130,0),0),-1))</f>
        <v>0</v>
      </c>
    </row>
    <row r="1937" spans="3:17" x14ac:dyDescent="0.2">
      <c r="C1937" s="159"/>
      <c r="D1937" s="165"/>
      <c r="E1937" s="161"/>
      <c r="F1937" s="172" t="str">
        <f t="shared" si="90"/>
        <v>-</v>
      </c>
      <c r="G1937" s="68"/>
      <c r="H1937" s="167"/>
      <c r="I1937" s="173"/>
      <c r="J1937" s="168" t="str">
        <f>IFERROR(MIN('MP Calculations'!$E$30/I1937,1),"-")</f>
        <v>-</v>
      </c>
      <c r="K1937" s="12"/>
      <c r="L1937" s="159"/>
      <c r="M1937" s="159"/>
      <c r="N1937" s="159"/>
      <c r="O1937" s="185" t="str">
        <f t="shared" si="91"/>
        <v>-</v>
      </c>
      <c r="P1937" s="215" t="str">
        <f t="shared" si="92"/>
        <v>-</v>
      </c>
      <c r="Q1937" s="215" cm="1">
        <f t="array" ref="Q1937">IF(P1937="-",0,P1937/(1+'General inputs'!$H$32)^IFERROR(INDEX('MP Calculations'!$C$40:$C$130,MATCH(F1937,'MP Calculations'!$D$40:$D$130,0),0),-1))</f>
        <v>0</v>
      </c>
    </row>
    <row r="1938" spans="3:17" x14ac:dyDescent="0.2">
      <c r="C1938" s="159"/>
      <c r="D1938" s="165"/>
      <c r="E1938" s="161"/>
      <c r="F1938" s="172" t="str">
        <f t="shared" si="90"/>
        <v>-</v>
      </c>
      <c r="G1938" s="68"/>
      <c r="H1938" s="167"/>
      <c r="I1938" s="173"/>
      <c r="J1938" s="168" t="str">
        <f>IFERROR(MIN('MP Calculations'!$E$30/I1938,1),"-")</f>
        <v>-</v>
      </c>
      <c r="K1938" s="12"/>
      <c r="L1938" s="159"/>
      <c r="M1938" s="159"/>
      <c r="N1938" s="159"/>
      <c r="O1938" s="185" t="str">
        <f t="shared" si="91"/>
        <v>-</v>
      </c>
      <c r="P1938" s="215" t="str">
        <f t="shared" si="92"/>
        <v>-</v>
      </c>
      <c r="Q1938" s="215" cm="1">
        <f t="array" ref="Q1938">IF(P1938="-",0,P1938/(1+'General inputs'!$H$32)^IFERROR(INDEX('MP Calculations'!$C$40:$C$130,MATCH(F1938,'MP Calculations'!$D$40:$D$130,0),0),-1))</f>
        <v>0</v>
      </c>
    </row>
    <row r="1939" spans="3:17" x14ac:dyDescent="0.2">
      <c r="C1939" s="159"/>
      <c r="D1939" s="165"/>
      <c r="E1939" s="161"/>
      <c r="F1939" s="172" t="str">
        <f t="shared" si="90"/>
        <v>-</v>
      </c>
      <c r="G1939" s="68"/>
      <c r="H1939" s="167"/>
      <c r="I1939" s="173"/>
      <c r="J1939" s="168" t="str">
        <f>IFERROR(MIN('MP Calculations'!$E$30/I1939,1),"-")</f>
        <v>-</v>
      </c>
      <c r="K1939" s="12"/>
      <c r="L1939" s="159"/>
      <c r="M1939" s="159"/>
      <c r="N1939" s="159"/>
      <c r="O1939" s="185" t="str">
        <f t="shared" si="91"/>
        <v>-</v>
      </c>
      <c r="P1939" s="215" t="str">
        <f t="shared" si="92"/>
        <v>-</v>
      </c>
      <c r="Q1939" s="215" cm="1">
        <f t="array" ref="Q1939">IF(P1939="-",0,P1939/(1+'General inputs'!$H$32)^IFERROR(INDEX('MP Calculations'!$C$40:$C$130,MATCH(F1939,'MP Calculations'!$D$40:$D$130,0),0),-1))</f>
        <v>0</v>
      </c>
    </row>
    <row r="1940" spans="3:17" x14ac:dyDescent="0.2">
      <c r="C1940" s="159"/>
      <c r="D1940" s="165"/>
      <c r="E1940" s="161"/>
      <c r="F1940" s="172" t="str">
        <f t="shared" si="90"/>
        <v>-</v>
      </c>
      <c r="G1940" s="68"/>
      <c r="H1940" s="167"/>
      <c r="I1940" s="173"/>
      <c r="J1940" s="168" t="str">
        <f>IFERROR(MIN('MP Calculations'!$E$30/I1940,1),"-")</f>
        <v>-</v>
      </c>
      <c r="K1940" s="12"/>
      <c r="L1940" s="159"/>
      <c r="M1940" s="159"/>
      <c r="N1940" s="159"/>
      <c r="O1940" s="185" t="str">
        <f t="shared" si="91"/>
        <v>-</v>
      </c>
      <c r="P1940" s="215" t="str">
        <f t="shared" si="92"/>
        <v>-</v>
      </c>
      <c r="Q1940" s="215" cm="1">
        <f t="array" ref="Q1940">IF(P1940="-",0,P1940/(1+'General inputs'!$H$32)^IFERROR(INDEX('MP Calculations'!$C$40:$C$130,MATCH(F1940,'MP Calculations'!$D$40:$D$130,0),0),-1))</f>
        <v>0</v>
      </c>
    </row>
    <row r="1941" spans="3:17" x14ac:dyDescent="0.2">
      <c r="C1941" s="159"/>
      <c r="D1941" s="165"/>
      <c r="E1941" s="161"/>
      <c r="F1941" s="172" t="str">
        <f t="shared" si="90"/>
        <v>-</v>
      </c>
      <c r="G1941" s="68"/>
      <c r="H1941" s="167"/>
      <c r="I1941" s="173"/>
      <c r="J1941" s="168" t="str">
        <f>IFERROR(MIN('MP Calculations'!$E$30/I1941,1),"-")</f>
        <v>-</v>
      </c>
      <c r="K1941" s="12"/>
      <c r="L1941" s="159"/>
      <c r="M1941" s="159"/>
      <c r="N1941" s="159"/>
      <c r="O1941" s="185" t="str">
        <f t="shared" si="91"/>
        <v>-</v>
      </c>
      <c r="P1941" s="215" t="str">
        <f t="shared" si="92"/>
        <v>-</v>
      </c>
      <c r="Q1941" s="215" cm="1">
        <f t="array" ref="Q1941">IF(P1941="-",0,P1941/(1+'General inputs'!$H$32)^IFERROR(INDEX('MP Calculations'!$C$40:$C$130,MATCH(F1941,'MP Calculations'!$D$40:$D$130,0),0),-1))</f>
        <v>0</v>
      </c>
    </row>
    <row r="1942" spans="3:17" x14ac:dyDescent="0.2">
      <c r="C1942" s="159"/>
      <c r="D1942" s="165"/>
      <c r="E1942" s="161"/>
      <c r="F1942" s="172" t="str">
        <f t="shared" ref="F1942:F2005" si="93">IF(E1942="","-",IF(OR(E1942&lt;$E$15,E1942&gt;$E$16),"ERROR - date outside of range",IF(MONTH(E1942)&gt;=7,YEAR(E1942)&amp;"-"&amp;IF(YEAR(E1942)=1999,"00",IF(AND(YEAR(E1942)&gt;=2000,YEAR(E1942)&lt;2009),"0","")&amp;RIGHT(YEAR(E1942),2)+1),RIGHT(YEAR(E1942),4)-1&amp;"-"&amp;RIGHT(YEAR(E1942),2))))</f>
        <v>-</v>
      </c>
      <c r="G1942" s="68"/>
      <c r="H1942" s="167"/>
      <c r="I1942" s="173"/>
      <c r="J1942" s="168" t="str">
        <f>IFERROR(MIN('MP Calculations'!$E$30/I1942,1),"-")</f>
        <v>-</v>
      </c>
      <c r="K1942" s="12"/>
      <c r="L1942" s="159"/>
      <c r="M1942" s="159"/>
      <c r="N1942" s="159"/>
      <c r="O1942" s="185" t="str">
        <f t="shared" ref="O1942:O2005" si="94">IF(N1942="","-",L1942*N1942)</f>
        <v>-</v>
      </c>
      <c r="P1942" s="215" t="str">
        <f t="shared" ref="P1942:P2005" si="95">IF(O1942="-","-",IF(OR(E1942&lt;$E$15,E1942&gt;$E$16),0,O1942*J1942))</f>
        <v>-</v>
      </c>
      <c r="Q1942" s="215" cm="1">
        <f t="array" ref="Q1942">IF(P1942="-",0,P1942/(1+'General inputs'!$H$32)^IFERROR(INDEX('MP Calculations'!$C$40:$C$130,MATCH(F1942,'MP Calculations'!$D$40:$D$130,0),0),-1))</f>
        <v>0</v>
      </c>
    </row>
    <row r="1943" spans="3:17" x14ac:dyDescent="0.2">
      <c r="C1943" s="159"/>
      <c r="D1943" s="165"/>
      <c r="E1943" s="161"/>
      <c r="F1943" s="172" t="str">
        <f t="shared" si="93"/>
        <v>-</v>
      </c>
      <c r="G1943" s="68"/>
      <c r="H1943" s="167"/>
      <c r="I1943" s="173"/>
      <c r="J1943" s="168" t="str">
        <f>IFERROR(MIN('MP Calculations'!$E$30/I1943,1),"-")</f>
        <v>-</v>
      </c>
      <c r="K1943" s="12"/>
      <c r="L1943" s="159"/>
      <c r="M1943" s="159"/>
      <c r="N1943" s="159"/>
      <c r="O1943" s="185" t="str">
        <f t="shared" si="94"/>
        <v>-</v>
      </c>
      <c r="P1943" s="215" t="str">
        <f t="shared" si="95"/>
        <v>-</v>
      </c>
      <c r="Q1943" s="215" cm="1">
        <f t="array" ref="Q1943">IF(P1943="-",0,P1943/(1+'General inputs'!$H$32)^IFERROR(INDEX('MP Calculations'!$C$40:$C$130,MATCH(F1943,'MP Calculations'!$D$40:$D$130,0),0),-1))</f>
        <v>0</v>
      </c>
    </row>
    <row r="1944" spans="3:17" x14ac:dyDescent="0.2">
      <c r="C1944" s="159"/>
      <c r="D1944" s="165"/>
      <c r="E1944" s="161"/>
      <c r="F1944" s="172" t="str">
        <f t="shared" si="93"/>
        <v>-</v>
      </c>
      <c r="G1944" s="68"/>
      <c r="H1944" s="167"/>
      <c r="I1944" s="173"/>
      <c r="J1944" s="168" t="str">
        <f>IFERROR(MIN('MP Calculations'!$E$30/I1944,1),"-")</f>
        <v>-</v>
      </c>
      <c r="K1944" s="12"/>
      <c r="L1944" s="159"/>
      <c r="M1944" s="159"/>
      <c r="N1944" s="159"/>
      <c r="O1944" s="185" t="str">
        <f t="shared" si="94"/>
        <v>-</v>
      </c>
      <c r="P1944" s="215" t="str">
        <f t="shared" si="95"/>
        <v>-</v>
      </c>
      <c r="Q1944" s="215" cm="1">
        <f t="array" ref="Q1944">IF(P1944="-",0,P1944/(1+'General inputs'!$H$32)^IFERROR(INDEX('MP Calculations'!$C$40:$C$130,MATCH(F1944,'MP Calculations'!$D$40:$D$130,0),0),-1))</f>
        <v>0</v>
      </c>
    </row>
    <row r="1945" spans="3:17" x14ac:dyDescent="0.2">
      <c r="C1945" s="159"/>
      <c r="D1945" s="165"/>
      <c r="E1945" s="161"/>
      <c r="F1945" s="172" t="str">
        <f t="shared" si="93"/>
        <v>-</v>
      </c>
      <c r="G1945" s="68"/>
      <c r="H1945" s="167"/>
      <c r="I1945" s="173"/>
      <c r="J1945" s="168" t="str">
        <f>IFERROR(MIN('MP Calculations'!$E$30/I1945,1),"-")</f>
        <v>-</v>
      </c>
      <c r="K1945" s="12"/>
      <c r="L1945" s="159"/>
      <c r="M1945" s="159"/>
      <c r="N1945" s="159"/>
      <c r="O1945" s="185" t="str">
        <f t="shared" si="94"/>
        <v>-</v>
      </c>
      <c r="P1945" s="215" t="str">
        <f t="shared" si="95"/>
        <v>-</v>
      </c>
      <c r="Q1945" s="215" cm="1">
        <f t="array" ref="Q1945">IF(P1945="-",0,P1945/(1+'General inputs'!$H$32)^IFERROR(INDEX('MP Calculations'!$C$40:$C$130,MATCH(F1945,'MP Calculations'!$D$40:$D$130,0),0),-1))</f>
        <v>0</v>
      </c>
    </row>
    <row r="1946" spans="3:17" x14ac:dyDescent="0.2">
      <c r="C1946" s="159"/>
      <c r="D1946" s="165"/>
      <c r="E1946" s="161"/>
      <c r="F1946" s="172" t="str">
        <f t="shared" si="93"/>
        <v>-</v>
      </c>
      <c r="G1946" s="68"/>
      <c r="H1946" s="167"/>
      <c r="I1946" s="173"/>
      <c r="J1946" s="168" t="str">
        <f>IFERROR(MIN('MP Calculations'!$E$30/I1946,1),"-")</f>
        <v>-</v>
      </c>
      <c r="K1946" s="12"/>
      <c r="L1946" s="159"/>
      <c r="M1946" s="159"/>
      <c r="N1946" s="159"/>
      <c r="O1946" s="185" t="str">
        <f t="shared" si="94"/>
        <v>-</v>
      </c>
      <c r="P1946" s="215" t="str">
        <f t="shared" si="95"/>
        <v>-</v>
      </c>
      <c r="Q1946" s="215" cm="1">
        <f t="array" ref="Q1946">IF(P1946="-",0,P1946/(1+'General inputs'!$H$32)^IFERROR(INDEX('MP Calculations'!$C$40:$C$130,MATCH(F1946,'MP Calculations'!$D$40:$D$130,0),0),-1))</f>
        <v>0</v>
      </c>
    </row>
    <row r="1947" spans="3:17" x14ac:dyDescent="0.2">
      <c r="C1947" s="159"/>
      <c r="D1947" s="165"/>
      <c r="E1947" s="161"/>
      <c r="F1947" s="172" t="str">
        <f t="shared" si="93"/>
        <v>-</v>
      </c>
      <c r="G1947" s="68"/>
      <c r="H1947" s="167"/>
      <c r="I1947" s="173"/>
      <c r="J1947" s="168" t="str">
        <f>IFERROR(MIN('MP Calculations'!$E$30/I1947,1),"-")</f>
        <v>-</v>
      </c>
      <c r="K1947" s="12"/>
      <c r="L1947" s="159"/>
      <c r="M1947" s="159"/>
      <c r="N1947" s="159"/>
      <c r="O1947" s="185" t="str">
        <f t="shared" si="94"/>
        <v>-</v>
      </c>
      <c r="P1947" s="215" t="str">
        <f t="shared" si="95"/>
        <v>-</v>
      </c>
      <c r="Q1947" s="215" cm="1">
        <f t="array" ref="Q1947">IF(P1947="-",0,P1947/(1+'General inputs'!$H$32)^IFERROR(INDEX('MP Calculations'!$C$40:$C$130,MATCH(F1947,'MP Calculations'!$D$40:$D$130,0),0),-1))</f>
        <v>0</v>
      </c>
    </row>
    <row r="1948" spans="3:17" x14ac:dyDescent="0.2">
      <c r="C1948" s="159"/>
      <c r="D1948" s="165"/>
      <c r="E1948" s="161"/>
      <c r="F1948" s="172" t="str">
        <f t="shared" si="93"/>
        <v>-</v>
      </c>
      <c r="G1948" s="68"/>
      <c r="H1948" s="167"/>
      <c r="I1948" s="173"/>
      <c r="J1948" s="168" t="str">
        <f>IFERROR(MIN('MP Calculations'!$E$30/I1948,1),"-")</f>
        <v>-</v>
      </c>
      <c r="K1948" s="12"/>
      <c r="L1948" s="159"/>
      <c r="M1948" s="159"/>
      <c r="N1948" s="159"/>
      <c r="O1948" s="185" t="str">
        <f t="shared" si="94"/>
        <v>-</v>
      </c>
      <c r="P1948" s="215" t="str">
        <f t="shared" si="95"/>
        <v>-</v>
      </c>
      <c r="Q1948" s="215" cm="1">
        <f t="array" ref="Q1948">IF(P1948="-",0,P1948/(1+'General inputs'!$H$32)^IFERROR(INDEX('MP Calculations'!$C$40:$C$130,MATCH(F1948,'MP Calculations'!$D$40:$D$130,0),0),-1))</f>
        <v>0</v>
      </c>
    </row>
    <row r="1949" spans="3:17" x14ac:dyDescent="0.2">
      <c r="C1949" s="159"/>
      <c r="D1949" s="165"/>
      <c r="E1949" s="161"/>
      <c r="F1949" s="172" t="str">
        <f t="shared" si="93"/>
        <v>-</v>
      </c>
      <c r="G1949" s="68"/>
      <c r="H1949" s="167"/>
      <c r="I1949" s="173"/>
      <c r="J1949" s="168" t="str">
        <f>IFERROR(MIN('MP Calculations'!$E$30/I1949,1),"-")</f>
        <v>-</v>
      </c>
      <c r="K1949" s="12"/>
      <c r="L1949" s="159"/>
      <c r="M1949" s="159"/>
      <c r="N1949" s="159"/>
      <c r="O1949" s="185" t="str">
        <f t="shared" si="94"/>
        <v>-</v>
      </c>
      <c r="P1949" s="215" t="str">
        <f t="shared" si="95"/>
        <v>-</v>
      </c>
      <c r="Q1949" s="215" cm="1">
        <f t="array" ref="Q1949">IF(P1949="-",0,P1949/(1+'General inputs'!$H$32)^IFERROR(INDEX('MP Calculations'!$C$40:$C$130,MATCH(F1949,'MP Calculations'!$D$40:$D$130,0),0),-1))</f>
        <v>0</v>
      </c>
    </row>
    <row r="1950" spans="3:17" x14ac:dyDescent="0.2">
      <c r="C1950" s="159"/>
      <c r="D1950" s="165"/>
      <c r="E1950" s="161"/>
      <c r="F1950" s="172" t="str">
        <f t="shared" si="93"/>
        <v>-</v>
      </c>
      <c r="G1950" s="68"/>
      <c r="H1950" s="167"/>
      <c r="I1950" s="173"/>
      <c r="J1950" s="168" t="str">
        <f>IFERROR(MIN('MP Calculations'!$E$30/I1950,1),"-")</f>
        <v>-</v>
      </c>
      <c r="K1950" s="12"/>
      <c r="L1950" s="159"/>
      <c r="M1950" s="159"/>
      <c r="N1950" s="159"/>
      <c r="O1950" s="185" t="str">
        <f t="shared" si="94"/>
        <v>-</v>
      </c>
      <c r="P1950" s="215" t="str">
        <f t="shared" si="95"/>
        <v>-</v>
      </c>
      <c r="Q1950" s="215" cm="1">
        <f t="array" ref="Q1950">IF(P1950="-",0,P1950/(1+'General inputs'!$H$32)^IFERROR(INDEX('MP Calculations'!$C$40:$C$130,MATCH(F1950,'MP Calculations'!$D$40:$D$130,0),0),-1))</f>
        <v>0</v>
      </c>
    </row>
    <row r="1951" spans="3:17" x14ac:dyDescent="0.2">
      <c r="C1951" s="159"/>
      <c r="D1951" s="165"/>
      <c r="E1951" s="161"/>
      <c r="F1951" s="172" t="str">
        <f t="shared" si="93"/>
        <v>-</v>
      </c>
      <c r="G1951" s="68"/>
      <c r="H1951" s="167"/>
      <c r="I1951" s="173"/>
      <c r="J1951" s="168" t="str">
        <f>IFERROR(MIN('MP Calculations'!$E$30/I1951,1),"-")</f>
        <v>-</v>
      </c>
      <c r="K1951" s="12"/>
      <c r="L1951" s="159"/>
      <c r="M1951" s="159"/>
      <c r="N1951" s="159"/>
      <c r="O1951" s="185" t="str">
        <f t="shared" si="94"/>
        <v>-</v>
      </c>
      <c r="P1951" s="215" t="str">
        <f t="shared" si="95"/>
        <v>-</v>
      </c>
      <c r="Q1951" s="215" cm="1">
        <f t="array" ref="Q1951">IF(P1951="-",0,P1951/(1+'General inputs'!$H$32)^IFERROR(INDEX('MP Calculations'!$C$40:$C$130,MATCH(F1951,'MP Calculations'!$D$40:$D$130,0),0),-1))</f>
        <v>0</v>
      </c>
    </row>
    <row r="1952" spans="3:17" x14ac:dyDescent="0.2">
      <c r="C1952" s="159"/>
      <c r="D1952" s="165"/>
      <c r="E1952" s="161"/>
      <c r="F1952" s="172" t="str">
        <f t="shared" si="93"/>
        <v>-</v>
      </c>
      <c r="G1952" s="68"/>
      <c r="H1952" s="167"/>
      <c r="I1952" s="173"/>
      <c r="J1952" s="168" t="str">
        <f>IFERROR(MIN('MP Calculations'!$E$30/I1952,1),"-")</f>
        <v>-</v>
      </c>
      <c r="K1952" s="12"/>
      <c r="L1952" s="159"/>
      <c r="M1952" s="159"/>
      <c r="N1952" s="159"/>
      <c r="O1952" s="185" t="str">
        <f t="shared" si="94"/>
        <v>-</v>
      </c>
      <c r="P1952" s="215" t="str">
        <f t="shared" si="95"/>
        <v>-</v>
      </c>
      <c r="Q1952" s="215" cm="1">
        <f t="array" ref="Q1952">IF(P1952="-",0,P1952/(1+'General inputs'!$H$32)^IFERROR(INDEX('MP Calculations'!$C$40:$C$130,MATCH(F1952,'MP Calculations'!$D$40:$D$130,0),0),-1))</f>
        <v>0</v>
      </c>
    </row>
    <row r="1953" spans="3:17" x14ac:dyDescent="0.2">
      <c r="C1953" s="159"/>
      <c r="D1953" s="165"/>
      <c r="E1953" s="161"/>
      <c r="F1953" s="172" t="str">
        <f t="shared" si="93"/>
        <v>-</v>
      </c>
      <c r="G1953" s="68"/>
      <c r="H1953" s="167"/>
      <c r="I1953" s="173"/>
      <c r="J1953" s="168" t="str">
        <f>IFERROR(MIN('MP Calculations'!$E$30/I1953,1),"-")</f>
        <v>-</v>
      </c>
      <c r="K1953" s="12"/>
      <c r="L1953" s="159"/>
      <c r="M1953" s="159"/>
      <c r="N1953" s="159"/>
      <c r="O1953" s="185" t="str">
        <f t="shared" si="94"/>
        <v>-</v>
      </c>
      <c r="P1953" s="215" t="str">
        <f t="shared" si="95"/>
        <v>-</v>
      </c>
      <c r="Q1953" s="215" cm="1">
        <f t="array" ref="Q1953">IF(P1953="-",0,P1953/(1+'General inputs'!$H$32)^IFERROR(INDEX('MP Calculations'!$C$40:$C$130,MATCH(F1953,'MP Calculations'!$D$40:$D$130,0),0),-1))</f>
        <v>0</v>
      </c>
    </row>
    <row r="1954" spans="3:17" x14ac:dyDescent="0.2">
      <c r="C1954" s="159"/>
      <c r="D1954" s="165"/>
      <c r="E1954" s="161"/>
      <c r="F1954" s="172" t="str">
        <f t="shared" si="93"/>
        <v>-</v>
      </c>
      <c r="G1954" s="68"/>
      <c r="H1954" s="167"/>
      <c r="I1954" s="173"/>
      <c r="J1954" s="168" t="str">
        <f>IFERROR(MIN('MP Calculations'!$E$30/I1954,1),"-")</f>
        <v>-</v>
      </c>
      <c r="K1954" s="12"/>
      <c r="L1954" s="159"/>
      <c r="M1954" s="159"/>
      <c r="N1954" s="159"/>
      <c r="O1954" s="185" t="str">
        <f t="shared" si="94"/>
        <v>-</v>
      </c>
      <c r="P1954" s="215" t="str">
        <f t="shared" si="95"/>
        <v>-</v>
      </c>
      <c r="Q1954" s="215" cm="1">
        <f t="array" ref="Q1954">IF(P1954="-",0,P1954/(1+'General inputs'!$H$32)^IFERROR(INDEX('MP Calculations'!$C$40:$C$130,MATCH(F1954,'MP Calculations'!$D$40:$D$130,0),0),-1))</f>
        <v>0</v>
      </c>
    </row>
    <row r="1955" spans="3:17" x14ac:dyDescent="0.2">
      <c r="C1955" s="159"/>
      <c r="D1955" s="165"/>
      <c r="E1955" s="161"/>
      <c r="F1955" s="172" t="str">
        <f t="shared" si="93"/>
        <v>-</v>
      </c>
      <c r="G1955" s="68"/>
      <c r="H1955" s="167"/>
      <c r="I1955" s="173"/>
      <c r="J1955" s="168" t="str">
        <f>IFERROR(MIN('MP Calculations'!$E$30/I1955,1),"-")</f>
        <v>-</v>
      </c>
      <c r="K1955" s="12"/>
      <c r="L1955" s="159"/>
      <c r="M1955" s="159"/>
      <c r="N1955" s="159"/>
      <c r="O1955" s="185" t="str">
        <f t="shared" si="94"/>
        <v>-</v>
      </c>
      <c r="P1955" s="215" t="str">
        <f t="shared" si="95"/>
        <v>-</v>
      </c>
      <c r="Q1955" s="215" cm="1">
        <f t="array" ref="Q1955">IF(P1955="-",0,P1955/(1+'General inputs'!$H$32)^IFERROR(INDEX('MP Calculations'!$C$40:$C$130,MATCH(F1955,'MP Calculations'!$D$40:$D$130,0),0),-1))</f>
        <v>0</v>
      </c>
    </row>
    <row r="1956" spans="3:17" x14ac:dyDescent="0.2">
      <c r="C1956" s="159"/>
      <c r="D1956" s="165"/>
      <c r="E1956" s="161"/>
      <c r="F1956" s="172" t="str">
        <f t="shared" si="93"/>
        <v>-</v>
      </c>
      <c r="G1956" s="68"/>
      <c r="H1956" s="167"/>
      <c r="I1956" s="173"/>
      <c r="J1956" s="168" t="str">
        <f>IFERROR(MIN('MP Calculations'!$E$30/I1956,1),"-")</f>
        <v>-</v>
      </c>
      <c r="K1956" s="12"/>
      <c r="L1956" s="159"/>
      <c r="M1956" s="159"/>
      <c r="N1956" s="159"/>
      <c r="O1956" s="185" t="str">
        <f t="shared" si="94"/>
        <v>-</v>
      </c>
      <c r="P1956" s="215" t="str">
        <f t="shared" si="95"/>
        <v>-</v>
      </c>
      <c r="Q1956" s="215" cm="1">
        <f t="array" ref="Q1956">IF(P1956="-",0,P1956/(1+'General inputs'!$H$32)^IFERROR(INDEX('MP Calculations'!$C$40:$C$130,MATCH(F1956,'MP Calculations'!$D$40:$D$130,0),0),-1))</f>
        <v>0</v>
      </c>
    </row>
    <row r="1957" spans="3:17" x14ac:dyDescent="0.2">
      <c r="C1957" s="159"/>
      <c r="D1957" s="165"/>
      <c r="E1957" s="161"/>
      <c r="F1957" s="172" t="str">
        <f t="shared" si="93"/>
        <v>-</v>
      </c>
      <c r="G1957" s="68"/>
      <c r="H1957" s="167"/>
      <c r="I1957" s="173"/>
      <c r="J1957" s="168" t="str">
        <f>IFERROR(MIN('MP Calculations'!$E$30/I1957,1),"-")</f>
        <v>-</v>
      </c>
      <c r="K1957" s="12"/>
      <c r="L1957" s="159"/>
      <c r="M1957" s="159"/>
      <c r="N1957" s="159"/>
      <c r="O1957" s="185" t="str">
        <f t="shared" si="94"/>
        <v>-</v>
      </c>
      <c r="P1957" s="215" t="str">
        <f t="shared" si="95"/>
        <v>-</v>
      </c>
      <c r="Q1957" s="215" cm="1">
        <f t="array" ref="Q1957">IF(P1957="-",0,P1957/(1+'General inputs'!$H$32)^IFERROR(INDEX('MP Calculations'!$C$40:$C$130,MATCH(F1957,'MP Calculations'!$D$40:$D$130,0),0),-1))</f>
        <v>0</v>
      </c>
    </row>
    <row r="1958" spans="3:17" x14ac:dyDescent="0.2">
      <c r="C1958" s="159"/>
      <c r="D1958" s="165"/>
      <c r="E1958" s="161"/>
      <c r="F1958" s="172" t="str">
        <f t="shared" si="93"/>
        <v>-</v>
      </c>
      <c r="G1958" s="68"/>
      <c r="H1958" s="167"/>
      <c r="I1958" s="173"/>
      <c r="J1958" s="168" t="str">
        <f>IFERROR(MIN('MP Calculations'!$E$30/I1958,1),"-")</f>
        <v>-</v>
      </c>
      <c r="K1958" s="12"/>
      <c r="L1958" s="159"/>
      <c r="M1958" s="159"/>
      <c r="N1958" s="159"/>
      <c r="O1958" s="185" t="str">
        <f t="shared" si="94"/>
        <v>-</v>
      </c>
      <c r="P1958" s="215" t="str">
        <f t="shared" si="95"/>
        <v>-</v>
      </c>
      <c r="Q1958" s="215" cm="1">
        <f t="array" ref="Q1958">IF(P1958="-",0,P1958/(1+'General inputs'!$H$32)^IFERROR(INDEX('MP Calculations'!$C$40:$C$130,MATCH(F1958,'MP Calculations'!$D$40:$D$130,0),0),-1))</f>
        <v>0</v>
      </c>
    </row>
    <row r="1959" spans="3:17" x14ac:dyDescent="0.2">
      <c r="C1959" s="159"/>
      <c r="D1959" s="165"/>
      <c r="E1959" s="161"/>
      <c r="F1959" s="172" t="str">
        <f t="shared" si="93"/>
        <v>-</v>
      </c>
      <c r="G1959" s="68"/>
      <c r="H1959" s="167"/>
      <c r="I1959" s="173"/>
      <c r="J1959" s="168" t="str">
        <f>IFERROR(MIN('MP Calculations'!$E$30/I1959,1),"-")</f>
        <v>-</v>
      </c>
      <c r="K1959" s="12"/>
      <c r="L1959" s="159"/>
      <c r="M1959" s="159"/>
      <c r="N1959" s="159"/>
      <c r="O1959" s="185" t="str">
        <f t="shared" si="94"/>
        <v>-</v>
      </c>
      <c r="P1959" s="215" t="str">
        <f t="shared" si="95"/>
        <v>-</v>
      </c>
      <c r="Q1959" s="215" cm="1">
        <f t="array" ref="Q1959">IF(P1959="-",0,P1959/(1+'General inputs'!$H$32)^IFERROR(INDEX('MP Calculations'!$C$40:$C$130,MATCH(F1959,'MP Calculations'!$D$40:$D$130,0),0),-1))</f>
        <v>0</v>
      </c>
    </row>
    <row r="1960" spans="3:17" x14ac:dyDescent="0.2">
      <c r="C1960" s="159"/>
      <c r="D1960" s="165"/>
      <c r="E1960" s="161"/>
      <c r="F1960" s="172" t="str">
        <f t="shared" si="93"/>
        <v>-</v>
      </c>
      <c r="G1960" s="68"/>
      <c r="H1960" s="167"/>
      <c r="I1960" s="173"/>
      <c r="J1960" s="168" t="str">
        <f>IFERROR(MIN('MP Calculations'!$E$30/I1960,1),"-")</f>
        <v>-</v>
      </c>
      <c r="K1960" s="12"/>
      <c r="L1960" s="159"/>
      <c r="M1960" s="159"/>
      <c r="N1960" s="159"/>
      <c r="O1960" s="185" t="str">
        <f t="shared" si="94"/>
        <v>-</v>
      </c>
      <c r="P1960" s="215" t="str">
        <f t="shared" si="95"/>
        <v>-</v>
      </c>
      <c r="Q1960" s="215" cm="1">
        <f t="array" ref="Q1960">IF(P1960="-",0,P1960/(1+'General inputs'!$H$32)^IFERROR(INDEX('MP Calculations'!$C$40:$C$130,MATCH(F1960,'MP Calculations'!$D$40:$D$130,0),0),-1))</f>
        <v>0</v>
      </c>
    </row>
    <row r="1961" spans="3:17" x14ac:dyDescent="0.2">
      <c r="C1961" s="159"/>
      <c r="D1961" s="165"/>
      <c r="E1961" s="161"/>
      <c r="F1961" s="172" t="str">
        <f t="shared" si="93"/>
        <v>-</v>
      </c>
      <c r="G1961" s="68"/>
      <c r="H1961" s="167"/>
      <c r="I1961" s="173"/>
      <c r="J1961" s="168" t="str">
        <f>IFERROR(MIN('MP Calculations'!$E$30/I1961,1),"-")</f>
        <v>-</v>
      </c>
      <c r="K1961" s="12"/>
      <c r="L1961" s="159"/>
      <c r="M1961" s="159"/>
      <c r="N1961" s="159"/>
      <c r="O1961" s="185" t="str">
        <f t="shared" si="94"/>
        <v>-</v>
      </c>
      <c r="P1961" s="215" t="str">
        <f t="shared" si="95"/>
        <v>-</v>
      </c>
      <c r="Q1961" s="215" cm="1">
        <f t="array" ref="Q1961">IF(P1961="-",0,P1961/(1+'General inputs'!$H$32)^IFERROR(INDEX('MP Calculations'!$C$40:$C$130,MATCH(F1961,'MP Calculations'!$D$40:$D$130,0),0),-1))</f>
        <v>0</v>
      </c>
    </row>
    <row r="1962" spans="3:17" x14ac:dyDescent="0.2">
      <c r="C1962" s="159"/>
      <c r="D1962" s="165"/>
      <c r="E1962" s="161"/>
      <c r="F1962" s="172" t="str">
        <f t="shared" si="93"/>
        <v>-</v>
      </c>
      <c r="G1962" s="68"/>
      <c r="H1962" s="167"/>
      <c r="I1962" s="173"/>
      <c r="J1962" s="168" t="str">
        <f>IFERROR(MIN('MP Calculations'!$E$30/I1962,1),"-")</f>
        <v>-</v>
      </c>
      <c r="K1962" s="12"/>
      <c r="L1962" s="159"/>
      <c r="M1962" s="159"/>
      <c r="N1962" s="159"/>
      <c r="O1962" s="185" t="str">
        <f t="shared" si="94"/>
        <v>-</v>
      </c>
      <c r="P1962" s="215" t="str">
        <f t="shared" si="95"/>
        <v>-</v>
      </c>
      <c r="Q1962" s="215" cm="1">
        <f t="array" ref="Q1962">IF(P1962="-",0,P1962/(1+'General inputs'!$H$32)^IFERROR(INDEX('MP Calculations'!$C$40:$C$130,MATCH(F1962,'MP Calculations'!$D$40:$D$130,0),0),-1))</f>
        <v>0</v>
      </c>
    </row>
    <row r="1963" spans="3:17" x14ac:dyDescent="0.2">
      <c r="C1963" s="159"/>
      <c r="D1963" s="165"/>
      <c r="E1963" s="161"/>
      <c r="F1963" s="172" t="str">
        <f t="shared" si="93"/>
        <v>-</v>
      </c>
      <c r="G1963" s="68"/>
      <c r="H1963" s="167"/>
      <c r="I1963" s="173"/>
      <c r="J1963" s="168" t="str">
        <f>IFERROR(MIN('MP Calculations'!$E$30/I1963,1),"-")</f>
        <v>-</v>
      </c>
      <c r="K1963" s="12"/>
      <c r="L1963" s="159"/>
      <c r="M1963" s="159"/>
      <c r="N1963" s="159"/>
      <c r="O1963" s="185" t="str">
        <f t="shared" si="94"/>
        <v>-</v>
      </c>
      <c r="P1963" s="215" t="str">
        <f t="shared" si="95"/>
        <v>-</v>
      </c>
      <c r="Q1963" s="215" cm="1">
        <f t="array" ref="Q1963">IF(P1963="-",0,P1963/(1+'General inputs'!$H$32)^IFERROR(INDEX('MP Calculations'!$C$40:$C$130,MATCH(F1963,'MP Calculations'!$D$40:$D$130,0),0),-1))</f>
        <v>0</v>
      </c>
    </row>
    <row r="1964" spans="3:17" x14ac:dyDescent="0.2">
      <c r="C1964" s="159"/>
      <c r="D1964" s="165"/>
      <c r="E1964" s="161"/>
      <c r="F1964" s="172" t="str">
        <f t="shared" si="93"/>
        <v>-</v>
      </c>
      <c r="G1964" s="68"/>
      <c r="H1964" s="167"/>
      <c r="I1964" s="173"/>
      <c r="J1964" s="168" t="str">
        <f>IFERROR(MIN('MP Calculations'!$E$30/I1964,1),"-")</f>
        <v>-</v>
      </c>
      <c r="K1964" s="12"/>
      <c r="L1964" s="159"/>
      <c r="M1964" s="159"/>
      <c r="N1964" s="159"/>
      <c r="O1964" s="185" t="str">
        <f t="shared" si="94"/>
        <v>-</v>
      </c>
      <c r="P1964" s="215" t="str">
        <f t="shared" si="95"/>
        <v>-</v>
      </c>
      <c r="Q1964" s="215" cm="1">
        <f t="array" ref="Q1964">IF(P1964="-",0,P1964/(1+'General inputs'!$H$32)^IFERROR(INDEX('MP Calculations'!$C$40:$C$130,MATCH(F1964,'MP Calculations'!$D$40:$D$130,0),0),-1))</f>
        <v>0</v>
      </c>
    </row>
    <row r="1965" spans="3:17" x14ac:dyDescent="0.2">
      <c r="C1965" s="159"/>
      <c r="D1965" s="165"/>
      <c r="E1965" s="161"/>
      <c r="F1965" s="172" t="str">
        <f t="shared" si="93"/>
        <v>-</v>
      </c>
      <c r="G1965" s="68"/>
      <c r="H1965" s="167"/>
      <c r="I1965" s="173"/>
      <c r="J1965" s="168" t="str">
        <f>IFERROR(MIN('MP Calculations'!$E$30/I1965,1),"-")</f>
        <v>-</v>
      </c>
      <c r="K1965" s="12"/>
      <c r="L1965" s="159"/>
      <c r="M1965" s="159"/>
      <c r="N1965" s="159"/>
      <c r="O1965" s="185" t="str">
        <f t="shared" si="94"/>
        <v>-</v>
      </c>
      <c r="P1965" s="215" t="str">
        <f t="shared" si="95"/>
        <v>-</v>
      </c>
      <c r="Q1965" s="215" cm="1">
        <f t="array" ref="Q1965">IF(P1965="-",0,P1965/(1+'General inputs'!$H$32)^IFERROR(INDEX('MP Calculations'!$C$40:$C$130,MATCH(F1965,'MP Calculations'!$D$40:$D$130,0),0),-1))</f>
        <v>0</v>
      </c>
    </row>
    <row r="1966" spans="3:17" x14ac:dyDescent="0.2">
      <c r="C1966" s="159"/>
      <c r="D1966" s="165"/>
      <c r="E1966" s="161"/>
      <c r="F1966" s="172" t="str">
        <f t="shared" si="93"/>
        <v>-</v>
      </c>
      <c r="G1966" s="68"/>
      <c r="H1966" s="167"/>
      <c r="I1966" s="173"/>
      <c r="J1966" s="168" t="str">
        <f>IFERROR(MIN('MP Calculations'!$E$30/I1966,1),"-")</f>
        <v>-</v>
      </c>
      <c r="K1966" s="12"/>
      <c r="L1966" s="159"/>
      <c r="M1966" s="159"/>
      <c r="N1966" s="159"/>
      <c r="O1966" s="185" t="str">
        <f t="shared" si="94"/>
        <v>-</v>
      </c>
      <c r="P1966" s="215" t="str">
        <f t="shared" si="95"/>
        <v>-</v>
      </c>
      <c r="Q1966" s="215" cm="1">
        <f t="array" ref="Q1966">IF(P1966="-",0,P1966/(1+'General inputs'!$H$32)^IFERROR(INDEX('MP Calculations'!$C$40:$C$130,MATCH(F1966,'MP Calculations'!$D$40:$D$130,0),0),-1))</f>
        <v>0</v>
      </c>
    </row>
    <row r="1967" spans="3:17" x14ac:dyDescent="0.2">
      <c r="C1967" s="159"/>
      <c r="D1967" s="165"/>
      <c r="E1967" s="161"/>
      <c r="F1967" s="172" t="str">
        <f t="shared" si="93"/>
        <v>-</v>
      </c>
      <c r="G1967" s="68"/>
      <c r="H1967" s="167"/>
      <c r="I1967" s="173"/>
      <c r="J1967" s="168" t="str">
        <f>IFERROR(MIN('MP Calculations'!$E$30/I1967,1),"-")</f>
        <v>-</v>
      </c>
      <c r="K1967" s="12"/>
      <c r="L1967" s="159"/>
      <c r="M1967" s="159"/>
      <c r="N1967" s="159"/>
      <c r="O1967" s="185" t="str">
        <f t="shared" si="94"/>
        <v>-</v>
      </c>
      <c r="P1967" s="215" t="str">
        <f t="shared" si="95"/>
        <v>-</v>
      </c>
      <c r="Q1967" s="215" cm="1">
        <f t="array" ref="Q1967">IF(P1967="-",0,P1967/(1+'General inputs'!$H$32)^IFERROR(INDEX('MP Calculations'!$C$40:$C$130,MATCH(F1967,'MP Calculations'!$D$40:$D$130,0),0),-1))</f>
        <v>0</v>
      </c>
    </row>
    <row r="1968" spans="3:17" x14ac:dyDescent="0.2">
      <c r="C1968" s="159"/>
      <c r="D1968" s="165"/>
      <c r="E1968" s="161"/>
      <c r="F1968" s="172" t="str">
        <f t="shared" si="93"/>
        <v>-</v>
      </c>
      <c r="G1968" s="68"/>
      <c r="H1968" s="167"/>
      <c r="I1968" s="173"/>
      <c r="J1968" s="168" t="str">
        <f>IFERROR(MIN('MP Calculations'!$E$30/I1968,1),"-")</f>
        <v>-</v>
      </c>
      <c r="K1968" s="12"/>
      <c r="L1968" s="159"/>
      <c r="M1968" s="159"/>
      <c r="N1968" s="159"/>
      <c r="O1968" s="185" t="str">
        <f t="shared" si="94"/>
        <v>-</v>
      </c>
      <c r="P1968" s="215" t="str">
        <f t="shared" si="95"/>
        <v>-</v>
      </c>
      <c r="Q1968" s="215" cm="1">
        <f t="array" ref="Q1968">IF(P1968="-",0,P1968/(1+'General inputs'!$H$32)^IFERROR(INDEX('MP Calculations'!$C$40:$C$130,MATCH(F1968,'MP Calculations'!$D$40:$D$130,0),0),-1))</f>
        <v>0</v>
      </c>
    </row>
    <row r="1969" spans="3:17" x14ac:dyDescent="0.2">
      <c r="C1969" s="159"/>
      <c r="D1969" s="165"/>
      <c r="E1969" s="161"/>
      <c r="F1969" s="172" t="str">
        <f t="shared" si="93"/>
        <v>-</v>
      </c>
      <c r="G1969" s="68"/>
      <c r="H1969" s="167"/>
      <c r="I1969" s="173"/>
      <c r="J1969" s="168" t="str">
        <f>IFERROR(MIN('MP Calculations'!$E$30/I1969,1),"-")</f>
        <v>-</v>
      </c>
      <c r="K1969" s="12"/>
      <c r="L1969" s="159"/>
      <c r="M1969" s="159"/>
      <c r="N1969" s="159"/>
      <c r="O1969" s="185" t="str">
        <f t="shared" si="94"/>
        <v>-</v>
      </c>
      <c r="P1969" s="215" t="str">
        <f t="shared" si="95"/>
        <v>-</v>
      </c>
      <c r="Q1969" s="215" cm="1">
        <f t="array" ref="Q1969">IF(P1969="-",0,P1969/(1+'General inputs'!$H$32)^IFERROR(INDEX('MP Calculations'!$C$40:$C$130,MATCH(F1969,'MP Calculations'!$D$40:$D$130,0),0),-1))</f>
        <v>0</v>
      </c>
    </row>
    <row r="1970" spans="3:17" x14ac:dyDescent="0.2">
      <c r="C1970" s="159"/>
      <c r="D1970" s="165"/>
      <c r="E1970" s="161"/>
      <c r="F1970" s="172" t="str">
        <f t="shared" si="93"/>
        <v>-</v>
      </c>
      <c r="G1970" s="68"/>
      <c r="H1970" s="167"/>
      <c r="I1970" s="173"/>
      <c r="J1970" s="168" t="str">
        <f>IFERROR(MIN('MP Calculations'!$E$30/I1970,1),"-")</f>
        <v>-</v>
      </c>
      <c r="K1970" s="12"/>
      <c r="L1970" s="159"/>
      <c r="M1970" s="159"/>
      <c r="N1970" s="159"/>
      <c r="O1970" s="185" t="str">
        <f t="shared" si="94"/>
        <v>-</v>
      </c>
      <c r="P1970" s="215" t="str">
        <f t="shared" si="95"/>
        <v>-</v>
      </c>
      <c r="Q1970" s="215" cm="1">
        <f t="array" ref="Q1970">IF(P1970="-",0,P1970/(1+'General inputs'!$H$32)^IFERROR(INDEX('MP Calculations'!$C$40:$C$130,MATCH(F1970,'MP Calculations'!$D$40:$D$130,0),0),-1))</f>
        <v>0</v>
      </c>
    </row>
    <row r="1971" spans="3:17" x14ac:dyDescent="0.2">
      <c r="C1971" s="159"/>
      <c r="D1971" s="165"/>
      <c r="E1971" s="161"/>
      <c r="F1971" s="172" t="str">
        <f t="shared" si="93"/>
        <v>-</v>
      </c>
      <c r="G1971" s="68"/>
      <c r="H1971" s="167"/>
      <c r="I1971" s="173"/>
      <c r="J1971" s="168" t="str">
        <f>IFERROR(MIN('MP Calculations'!$E$30/I1971,1),"-")</f>
        <v>-</v>
      </c>
      <c r="K1971" s="12"/>
      <c r="L1971" s="159"/>
      <c r="M1971" s="159"/>
      <c r="N1971" s="159"/>
      <c r="O1971" s="185" t="str">
        <f t="shared" si="94"/>
        <v>-</v>
      </c>
      <c r="P1971" s="215" t="str">
        <f t="shared" si="95"/>
        <v>-</v>
      </c>
      <c r="Q1971" s="215" cm="1">
        <f t="array" ref="Q1971">IF(P1971="-",0,P1971/(1+'General inputs'!$H$32)^IFERROR(INDEX('MP Calculations'!$C$40:$C$130,MATCH(F1971,'MP Calculations'!$D$40:$D$130,0),0),-1))</f>
        <v>0</v>
      </c>
    </row>
    <row r="1972" spans="3:17" x14ac:dyDescent="0.2">
      <c r="C1972" s="159"/>
      <c r="D1972" s="165"/>
      <c r="E1972" s="161"/>
      <c r="F1972" s="172" t="str">
        <f t="shared" si="93"/>
        <v>-</v>
      </c>
      <c r="G1972" s="68"/>
      <c r="H1972" s="167"/>
      <c r="I1972" s="173"/>
      <c r="J1972" s="168" t="str">
        <f>IFERROR(MIN('MP Calculations'!$E$30/I1972,1),"-")</f>
        <v>-</v>
      </c>
      <c r="K1972" s="12"/>
      <c r="L1972" s="159"/>
      <c r="M1972" s="159"/>
      <c r="N1972" s="159"/>
      <c r="O1972" s="185" t="str">
        <f t="shared" si="94"/>
        <v>-</v>
      </c>
      <c r="P1972" s="215" t="str">
        <f t="shared" si="95"/>
        <v>-</v>
      </c>
      <c r="Q1972" s="215" cm="1">
        <f t="array" ref="Q1972">IF(P1972="-",0,P1972/(1+'General inputs'!$H$32)^IFERROR(INDEX('MP Calculations'!$C$40:$C$130,MATCH(F1972,'MP Calculations'!$D$40:$D$130,0),0),-1))</f>
        <v>0</v>
      </c>
    </row>
    <row r="1973" spans="3:17" x14ac:dyDescent="0.2">
      <c r="C1973" s="159"/>
      <c r="D1973" s="165"/>
      <c r="E1973" s="161"/>
      <c r="F1973" s="172" t="str">
        <f t="shared" si="93"/>
        <v>-</v>
      </c>
      <c r="G1973" s="68"/>
      <c r="H1973" s="167"/>
      <c r="I1973" s="173"/>
      <c r="J1973" s="168" t="str">
        <f>IFERROR(MIN('MP Calculations'!$E$30/I1973,1),"-")</f>
        <v>-</v>
      </c>
      <c r="K1973" s="12"/>
      <c r="L1973" s="159"/>
      <c r="M1973" s="159"/>
      <c r="N1973" s="159"/>
      <c r="O1973" s="185" t="str">
        <f t="shared" si="94"/>
        <v>-</v>
      </c>
      <c r="P1973" s="215" t="str">
        <f t="shared" si="95"/>
        <v>-</v>
      </c>
      <c r="Q1973" s="215" cm="1">
        <f t="array" ref="Q1973">IF(P1973="-",0,P1973/(1+'General inputs'!$H$32)^IFERROR(INDEX('MP Calculations'!$C$40:$C$130,MATCH(F1973,'MP Calculations'!$D$40:$D$130,0),0),-1))</f>
        <v>0</v>
      </c>
    </row>
    <row r="1974" spans="3:17" x14ac:dyDescent="0.2">
      <c r="C1974" s="159"/>
      <c r="D1974" s="165"/>
      <c r="E1974" s="161"/>
      <c r="F1974" s="172" t="str">
        <f t="shared" si="93"/>
        <v>-</v>
      </c>
      <c r="G1974" s="68"/>
      <c r="H1974" s="167"/>
      <c r="I1974" s="173"/>
      <c r="J1974" s="168" t="str">
        <f>IFERROR(MIN('MP Calculations'!$E$30/I1974,1),"-")</f>
        <v>-</v>
      </c>
      <c r="K1974" s="12"/>
      <c r="L1974" s="159"/>
      <c r="M1974" s="159"/>
      <c r="N1974" s="159"/>
      <c r="O1974" s="185" t="str">
        <f t="shared" si="94"/>
        <v>-</v>
      </c>
      <c r="P1974" s="215" t="str">
        <f t="shared" si="95"/>
        <v>-</v>
      </c>
      <c r="Q1974" s="215" cm="1">
        <f t="array" ref="Q1974">IF(P1974="-",0,P1974/(1+'General inputs'!$H$32)^IFERROR(INDEX('MP Calculations'!$C$40:$C$130,MATCH(F1974,'MP Calculations'!$D$40:$D$130,0),0),-1))</f>
        <v>0</v>
      </c>
    </row>
    <row r="1975" spans="3:17" x14ac:dyDescent="0.2">
      <c r="C1975" s="159"/>
      <c r="D1975" s="165"/>
      <c r="E1975" s="161"/>
      <c r="F1975" s="172" t="str">
        <f t="shared" si="93"/>
        <v>-</v>
      </c>
      <c r="G1975" s="68"/>
      <c r="H1975" s="167"/>
      <c r="I1975" s="173"/>
      <c r="J1975" s="168" t="str">
        <f>IFERROR(MIN('MP Calculations'!$E$30/I1975,1),"-")</f>
        <v>-</v>
      </c>
      <c r="K1975" s="12"/>
      <c r="L1975" s="159"/>
      <c r="M1975" s="159"/>
      <c r="N1975" s="159"/>
      <c r="O1975" s="185" t="str">
        <f t="shared" si="94"/>
        <v>-</v>
      </c>
      <c r="P1975" s="215" t="str">
        <f t="shared" si="95"/>
        <v>-</v>
      </c>
      <c r="Q1975" s="215" cm="1">
        <f t="array" ref="Q1975">IF(P1975="-",0,P1975/(1+'General inputs'!$H$32)^IFERROR(INDEX('MP Calculations'!$C$40:$C$130,MATCH(F1975,'MP Calculations'!$D$40:$D$130,0),0),-1))</f>
        <v>0</v>
      </c>
    </row>
    <row r="1976" spans="3:17" x14ac:dyDescent="0.2">
      <c r="C1976" s="159"/>
      <c r="D1976" s="165"/>
      <c r="E1976" s="161"/>
      <c r="F1976" s="172" t="str">
        <f t="shared" si="93"/>
        <v>-</v>
      </c>
      <c r="G1976" s="68"/>
      <c r="H1976" s="167"/>
      <c r="I1976" s="173"/>
      <c r="J1976" s="168" t="str">
        <f>IFERROR(MIN('MP Calculations'!$E$30/I1976,1),"-")</f>
        <v>-</v>
      </c>
      <c r="K1976" s="12"/>
      <c r="L1976" s="159"/>
      <c r="M1976" s="159"/>
      <c r="N1976" s="159"/>
      <c r="O1976" s="185" t="str">
        <f t="shared" si="94"/>
        <v>-</v>
      </c>
      <c r="P1976" s="215" t="str">
        <f t="shared" si="95"/>
        <v>-</v>
      </c>
      <c r="Q1976" s="215" cm="1">
        <f t="array" ref="Q1976">IF(P1976="-",0,P1976/(1+'General inputs'!$H$32)^IFERROR(INDEX('MP Calculations'!$C$40:$C$130,MATCH(F1976,'MP Calculations'!$D$40:$D$130,0),0),-1))</f>
        <v>0</v>
      </c>
    </row>
    <row r="1977" spans="3:17" x14ac:dyDescent="0.2">
      <c r="C1977" s="159"/>
      <c r="D1977" s="165"/>
      <c r="E1977" s="161"/>
      <c r="F1977" s="172" t="str">
        <f t="shared" si="93"/>
        <v>-</v>
      </c>
      <c r="G1977" s="68"/>
      <c r="H1977" s="167"/>
      <c r="I1977" s="173"/>
      <c r="J1977" s="168" t="str">
        <f>IFERROR(MIN('MP Calculations'!$E$30/I1977,1),"-")</f>
        <v>-</v>
      </c>
      <c r="K1977" s="12"/>
      <c r="L1977" s="159"/>
      <c r="M1977" s="159"/>
      <c r="N1977" s="159"/>
      <c r="O1977" s="185" t="str">
        <f t="shared" si="94"/>
        <v>-</v>
      </c>
      <c r="P1977" s="215" t="str">
        <f t="shared" si="95"/>
        <v>-</v>
      </c>
      <c r="Q1977" s="215" cm="1">
        <f t="array" ref="Q1977">IF(P1977="-",0,P1977/(1+'General inputs'!$H$32)^IFERROR(INDEX('MP Calculations'!$C$40:$C$130,MATCH(F1977,'MP Calculations'!$D$40:$D$130,0),0),-1))</f>
        <v>0</v>
      </c>
    </row>
    <row r="1978" spans="3:17" x14ac:dyDescent="0.2">
      <c r="C1978" s="159"/>
      <c r="D1978" s="165"/>
      <c r="E1978" s="161"/>
      <c r="F1978" s="172" t="str">
        <f t="shared" si="93"/>
        <v>-</v>
      </c>
      <c r="G1978" s="68"/>
      <c r="H1978" s="167"/>
      <c r="I1978" s="173"/>
      <c r="J1978" s="168" t="str">
        <f>IFERROR(MIN('MP Calculations'!$E$30/I1978,1),"-")</f>
        <v>-</v>
      </c>
      <c r="K1978" s="12"/>
      <c r="L1978" s="159"/>
      <c r="M1978" s="159"/>
      <c r="N1978" s="159"/>
      <c r="O1978" s="185" t="str">
        <f t="shared" si="94"/>
        <v>-</v>
      </c>
      <c r="P1978" s="215" t="str">
        <f t="shared" si="95"/>
        <v>-</v>
      </c>
      <c r="Q1978" s="215" cm="1">
        <f t="array" ref="Q1978">IF(P1978="-",0,P1978/(1+'General inputs'!$H$32)^IFERROR(INDEX('MP Calculations'!$C$40:$C$130,MATCH(F1978,'MP Calculations'!$D$40:$D$130,0),0),-1))</f>
        <v>0</v>
      </c>
    </row>
    <row r="1979" spans="3:17" x14ac:dyDescent="0.2">
      <c r="C1979" s="159"/>
      <c r="D1979" s="165"/>
      <c r="E1979" s="161"/>
      <c r="F1979" s="172" t="str">
        <f t="shared" si="93"/>
        <v>-</v>
      </c>
      <c r="G1979" s="68"/>
      <c r="H1979" s="167"/>
      <c r="I1979" s="173"/>
      <c r="J1979" s="168" t="str">
        <f>IFERROR(MIN('MP Calculations'!$E$30/I1979,1),"-")</f>
        <v>-</v>
      </c>
      <c r="K1979" s="12"/>
      <c r="L1979" s="159"/>
      <c r="M1979" s="159"/>
      <c r="N1979" s="159"/>
      <c r="O1979" s="185" t="str">
        <f t="shared" si="94"/>
        <v>-</v>
      </c>
      <c r="P1979" s="215" t="str">
        <f t="shared" si="95"/>
        <v>-</v>
      </c>
      <c r="Q1979" s="215" cm="1">
        <f t="array" ref="Q1979">IF(P1979="-",0,P1979/(1+'General inputs'!$H$32)^IFERROR(INDEX('MP Calculations'!$C$40:$C$130,MATCH(F1979,'MP Calculations'!$D$40:$D$130,0),0),-1))</f>
        <v>0</v>
      </c>
    </row>
    <row r="1980" spans="3:17" x14ac:dyDescent="0.2">
      <c r="C1980" s="159"/>
      <c r="D1980" s="165"/>
      <c r="E1980" s="161"/>
      <c r="F1980" s="172" t="str">
        <f t="shared" si="93"/>
        <v>-</v>
      </c>
      <c r="G1980" s="68"/>
      <c r="H1980" s="167"/>
      <c r="I1980" s="173"/>
      <c r="J1980" s="168" t="str">
        <f>IFERROR(MIN('MP Calculations'!$E$30/I1980,1),"-")</f>
        <v>-</v>
      </c>
      <c r="K1980" s="12"/>
      <c r="L1980" s="159"/>
      <c r="M1980" s="159"/>
      <c r="N1980" s="159"/>
      <c r="O1980" s="185" t="str">
        <f t="shared" si="94"/>
        <v>-</v>
      </c>
      <c r="P1980" s="215" t="str">
        <f t="shared" si="95"/>
        <v>-</v>
      </c>
      <c r="Q1980" s="215" cm="1">
        <f t="array" ref="Q1980">IF(P1980="-",0,P1980/(1+'General inputs'!$H$32)^IFERROR(INDEX('MP Calculations'!$C$40:$C$130,MATCH(F1980,'MP Calculations'!$D$40:$D$130,0),0),-1))</f>
        <v>0</v>
      </c>
    </row>
    <row r="1981" spans="3:17" x14ac:dyDescent="0.2">
      <c r="C1981" s="159"/>
      <c r="D1981" s="165"/>
      <c r="E1981" s="161"/>
      <c r="F1981" s="172" t="str">
        <f t="shared" si="93"/>
        <v>-</v>
      </c>
      <c r="G1981" s="68"/>
      <c r="H1981" s="167"/>
      <c r="I1981" s="173"/>
      <c r="J1981" s="168" t="str">
        <f>IFERROR(MIN('MP Calculations'!$E$30/I1981,1),"-")</f>
        <v>-</v>
      </c>
      <c r="K1981" s="12"/>
      <c r="L1981" s="159"/>
      <c r="M1981" s="159"/>
      <c r="N1981" s="159"/>
      <c r="O1981" s="185" t="str">
        <f t="shared" si="94"/>
        <v>-</v>
      </c>
      <c r="P1981" s="215" t="str">
        <f t="shared" si="95"/>
        <v>-</v>
      </c>
      <c r="Q1981" s="215" cm="1">
        <f t="array" ref="Q1981">IF(P1981="-",0,P1981/(1+'General inputs'!$H$32)^IFERROR(INDEX('MP Calculations'!$C$40:$C$130,MATCH(F1981,'MP Calculations'!$D$40:$D$130,0),0),-1))</f>
        <v>0</v>
      </c>
    </row>
    <row r="1982" spans="3:17" x14ac:dyDescent="0.2">
      <c r="C1982" s="159"/>
      <c r="D1982" s="165"/>
      <c r="E1982" s="161"/>
      <c r="F1982" s="172" t="str">
        <f t="shared" si="93"/>
        <v>-</v>
      </c>
      <c r="G1982" s="68"/>
      <c r="H1982" s="167"/>
      <c r="I1982" s="173"/>
      <c r="J1982" s="168" t="str">
        <f>IFERROR(MIN('MP Calculations'!$E$30/I1982,1),"-")</f>
        <v>-</v>
      </c>
      <c r="K1982" s="12"/>
      <c r="L1982" s="159"/>
      <c r="M1982" s="159"/>
      <c r="N1982" s="159"/>
      <c r="O1982" s="185" t="str">
        <f t="shared" si="94"/>
        <v>-</v>
      </c>
      <c r="P1982" s="215" t="str">
        <f t="shared" si="95"/>
        <v>-</v>
      </c>
      <c r="Q1982" s="215" cm="1">
        <f t="array" ref="Q1982">IF(P1982="-",0,P1982/(1+'General inputs'!$H$32)^IFERROR(INDEX('MP Calculations'!$C$40:$C$130,MATCH(F1982,'MP Calculations'!$D$40:$D$130,0),0),-1))</f>
        <v>0</v>
      </c>
    </row>
    <row r="1983" spans="3:17" x14ac:dyDescent="0.2">
      <c r="C1983" s="159"/>
      <c r="D1983" s="165"/>
      <c r="E1983" s="161"/>
      <c r="F1983" s="172" t="str">
        <f t="shared" si="93"/>
        <v>-</v>
      </c>
      <c r="G1983" s="68"/>
      <c r="H1983" s="167"/>
      <c r="I1983" s="173"/>
      <c r="J1983" s="168" t="str">
        <f>IFERROR(MIN('MP Calculations'!$E$30/I1983,1),"-")</f>
        <v>-</v>
      </c>
      <c r="K1983" s="12"/>
      <c r="L1983" s="159"/>
      <c r="M1983" s="159"/>
      <c r="N1983" s="159"/>
      <c r="O1983" s="185" t="str">
        <f t="shared" si="94"/>
        <v>-</v>
      </c>
      <c r="P1983" s="215" t="str">
        <f t="shared" si="95"/>
        <v>-</v>
      </c>
      <c r="Q1983" s="215" cm="1">
        <f t="array" ref="Q1983">IF(P1983="-",0,P1983/(1+'General inputs'!$H$32)^IFERROR(INDEX('MP Calculations'!$C$40:$C$130,MATCH(F1983,'MP Calculations'!$D$40:$D$130,0),0),-1))</f>
        <v>0</v>
      </c>
    </row>
    <row r="1984" spans="3:17" x14ac:dyDescent="0.2">
      <c r="C1984" s="159"/>
      <c r="D1984" s="165"/>
      <c r="E1984" s="161"/>
      <c r="F1984" s="172" t="str">
        <f t="shared" si="93"/>
        <v>-</v>
      </c>
      <c r="G1984" s="68"/>
      <c r="H1984" s="167"/>
      <c r="I1984" s="173"/>
      <c r="J1984" s="168" t="str">
        <f>IFERROR(MIN('MP Calculations'!$E$30/I1984,1),"-")</f>
        <v>-</v>
      </c>
      <c r="K1984" s="12"/>
      <c r="L1984" s="159"/>
      <c r="M1984" s="159"/>
      <c r="N1984" s="159"/>
      <c r="O1984" s="185" t="str">
        <f t="shared" si="94"/>
        <v>-</v>
      </c>
      <c r="P1984" s="215" t="str">
        <f t="shared" si="95"/>
        <v>-</v>
      </c>
      <c r="Q1984" s="215" cm="1">
        <f t="array" ref="Q1984">IF(P1984="-",0,P1984/(1+'General inputs'!$H$32)^IFERROR(INDEX('MP Calculations'!$C$40:$C$130,MATCH(F1984,'MP Calculations'!$D$40:$D$130,0),0),-1))</f>
        <v>0</v>
      </c>
    </row>
    <row r="1985" spans="3:17" x14ac:dyDescent="0.2">
      <c r="C1985" s="159"/>
      <c r="D1985" s="165"/>
      <c r="E1985" s="161"/>
      <c r="F1985" s="172" t="str">
        <f t="shared" si="93"/>
        <v>-</v>
      </c>
      <c r="G1985" s="68"/>
      <c r="H1985" s="167"/>
      <c r="I1985" s="173"/>
      <c r="J1985" s="168" t="str">
        <f>IFERROR(MIN('MP Calculations'!$E$30/I1985,1),"-")</f>
        <v>-</v>
      </c>
      <c r="K1985" s="12"/>
      <c r="L1985" s="159"/>
      <c r="M1985" s="159"/>
      <c r="N1985" s="159"/>
      <c r="O1985" s="185" t="str">
        <f t="shared" si="94"/>
        <v>-</v>
      </c>
      <c r="P1985" s="215" t="str">
        <f t="shared" si="95"/>
        <v>-</v>
      </c>
      <c r="Q1985" s="215" cm="1">
        <f t="array" ref="Q1985">IF(P1985="-",0,P1985/(1+'General inputs'!$H$32)^IFERROR(INDEX('MP Calculations'!$C$40:$C$130,MATCH(F1985,'MP Calculations'!$D$40:$D$130,0),0),-1))</f>
        <v>0</v>
      </c>
    </row>
    <row r="1986" spans="3:17" x14ac:dyDescent="0.2">
      <c r="C1986" s="159"/>
      <c r="D1986" s="165"/>
      <c r="E1986" s="161"/>
      <c r="F1986" s="172" t="str">
        <f t="shared" si="93"/>
        <v>-</v>
      </c>
      <c r="G1986" s="68"/>
      <c r="H1986" s="167"/>
      <c r="I1986" s="173"/>
      <c r="J1986" s="168" t="str">
        <f>IFERROR(MIN('MP Calculations'!$E$30/I1986,1),"-")</f>
        <v>-</v>
      </c>
      <c r="K1986" s="12"/>
      <c r="L1986" s="159"/>
      <c r="M1986" s="159"/>
      <c r="N1986" s="159"/>
      <c r="O1986" s="185" t="str">
        <f t="shared" si="94"/>
        <v>-</v>
      </c>
      <c r="P1986" s="215" t="str">
        <f t="shared" si="95"/>
        <v>-</v>
      </c>
      <c r="Q1986" s="215" cm="1">
        <f t="array" ref="Q1986">IF(P1986="-",0,P1986/(1+'General inputs'!$H$32)^IFERROR(INDEX('MP Calculations'!$C$40:$C$130,MATCH(F1986,'MP Calculations'!$D$40:$D$130,0),0),-1))</f>
        <v>0</v>
      </c>
    </row>
    <row r="1987" spans="3:17" x14ac:dyDescent="0.2">
      <c r="C1987" s="159"/>
      <c r="D1987" s="165"/>
      <c r="E1987" s="161"/>
      <c r="F1987" s="172" t="str">
        <f t="shared" si="93"/>
        <v>-</v>
      </c>
      <c r="G1987" s="68"/>
      <c r="H1987" s="167"/>
      <c r="I1987" s="173"/>
      <c r="J1987" s="168" t="str">
        <f>IFERROR(MIN('MP Calculations'!$E$30/I1987,1),"-")</f>
        <v>-</v>
      </c>
      <c r="K1987" s="12"/>
      <c r="L1987" s="159"/>
      <c r="M1987" s="159"/>
      <c r="N1987" s="159"/>
      <c r="O1987" s="185" t="str">
        <f t="shared" si="94"/>
        <v>-</v>
      </c>
      <c r="P1987" s="215" t="str">
        <f t="shared" si="95"/>
        <v>-</v>
      </c>
      <c r="Q1987" s="215" cm="1">
        <f t="array" ref="Q1987">IF(P1987="-",0,P1987/(1+'General inputs'!$H$32)^IFERROR(INDEX('MP Calculations'!$C$40:$C$130,MATCH(F1987,'MP Calculations'!$D$40:$D$130,0),0),-1))</f>
        <v>0</v>
      </c>
    </row>
    <row r="1988" spans="3:17" x14ac:dyDescent="0.2">
      <c r="C1988" s="159"/>
      <c r="D1988" s="165"/>
      <c r="E1988" s="161"/>
      <c r="F1988" s="172" t="str">
        <f t="shared" si="93"/>
        <v>-</v>
      </c>
      <c r="G1988" s="68"/>
      <c r="H1988" s="167"/>
      <c r="I1988" s="173"/>
      <c r="J1988" s="168" t="str">
        <f>IFERROR(MIN('MP Calculations'!$E$30/I1988,1),"-")</f>
        <v>-</v>
      </c>
      <c r="K1988" s="12"/>
      <c r="L1988" s="159"/>
      <c r="M1988" s="159"/>
      <c r="N1988" s="159"/>
      <c r="O1988" s="185" t="str">
        <f t="shared" si="94"/>
        <v>-</v>
      </c>
      <c r="P1988" s="215" t="str">
        <f t="shared" si="95"/>
        <v>-</v>
      </c>
      <c r="Q1988" s="215" cm="1">
        <f t="array" ref="Q1988">IF(P1988="-",0,P1988/(1+'General inputs'!$H$32)^IFERROR(INDEX('MP Calculations'!$C$40:$C$130,MATCH(F1988,'MP Calculations'!$D$40:$D$130,0),0),-1))</f>
        <v>0</v>
      </c>
    </row>
    <row r="1989" spans="3:17" x14ac:dyDescent="0.2">
      <c r="C1989" s="159"/>
      <c r="D1989" s="165"/>
      <c r="E1989" s="161"/>
      <c r="F1989" s="172" t="str">
        <f t="shared" si="93"/>
        <v>-</v>
      </c>
      <c r="G1989" s="68"/>
      <c r="H1989" s="167"/>
      <c r="I1989" s="173"/>
      <c r="J1989" s="168" t="str">
        <f>IFERROR(MIN('MP Calculations'!$E$30/I1989,1),"-")</f>
        <v>-</v>
      </c>
      <c r="K1989" s="12"/>
      <c r="L1989" s="159"/>
      <c r="M1989" s="159"/>
      <c r="N1989" s="159"/>
      <c r="O1989" s="185" t="str">
        <f t="shared" si="94"/>
        <v>-</v>
      </c>
      <c r="P1989" s="215" t="str">
        <f t="shared" si="95"/>
        <v>-</v>
      </c>
      <c r="Q1989" s="215" cm="1">
        <f t="array" ref="Q1989">IF(P1989="-",0,P1989/(1+'General inputs'!$H$32)^IFERROR(INDEX('MP Calculations'!$C$40:$C$130,MATCH(F1989,'MP Calculations'!$D$40:$D$130,0),0),-1))</f>
        <v>0</v>
      </c>
    </row>
    <row r="1990" spans="3:17" x14ac:dyDescent="0.2">
      <c r="C1990" s="159"/>
      <c r="D1990" s="165"/>
      <c r="E1990" s="161"/>
      <c r="F1990" s="172" t="str">
        <f t="shared" si="93"/>
        <v>-</v>
      </c>
      <c r="G1990" s="68"/>
      <c r="H1990" s="167"/>
      <c r="I1990" s="173"/>
      <c r="J1990" s="168" t="str">
        <f>IFERROR(MIN('MP Calculations'!$E$30/I1990,1),"-")</f>
        <v>-</v>
      </c>
      <c r="K1990" s="12"/>
      <c r="L1990" s="159"/>
      <c r="M1990" s="159"/>
      <c r="N1990" s="159"/>
      <c r="O1990" s="185" t="str">
        <f t="shared" si="94"/>
        <v>-</v>
      </c>
      <c r="P1990" s="215" t="str">
        <f t="shared" si="95"/>
        <v>-</v>
      </c>
      <c r="Q1990" s="215" cm="1">
        <f t="array" ref="Q1990">IF(P1990="-",0,P1990/(1+'General inputs'!$H$32)^IFERROR(INDEX('MP Calculations'!$C$40:$C$130,MATCH(F1990,'MP Calculations'!$D$40:$D$130,0),0),-1))</f>
        <v>0</v>
      </c>
    </row>
    <row r="1991" spans="3:17" x14ac:dyDescent="0.2">
      <c r="C1991" s="159"/>
      <c r="D1991" s="165"/>
      <c r="E1991" s="161"/>
      <c r="F1991" s="172" t="str">
        <f t="shared" si="93"/>
        <v>-</v>
      </c>
      <c r="G1991" s="68"/>
      <c r="H1991" s="167"/>
      <c r="I1991" s="173"/>
      <c r="J1991" s="168" t="str">
        <f>IFERROR(MIN('MP Calculations'!$E$30/I1991,1),"-")</f>
        <v>-</v>
      </c>
      <c r="K1991" s="12"/>
      <c r="L1991" s="159"/>
      <c r="M1991" s="159"/>
      <c r="N1991" s="159"/>
      <c r="O1991" s="185" t="str">
        <f t="shared" si="94"/>
        <v>-</v>
      </c>
      <c r="P1991" s="215" t="str">
        <f t="shared" si="95"/>
        <v>-</v>
      </c>
      <c r="Q1991" s="215" cm="1">
        <f t="array" ref="Q1991">IF(P1991="-",0,P1991/(1+'General inputs'!$H$32)^IFERROR(INDEX('MP Calculations'!$C$40:$C$130,MATCH(F1991,'MP Calculations'!$D$40:$D$130,0),0),-1))</f>
        <v>0</v>
      </c>
    </row>
    <row r="1992" spans="3:17" x14ac:dyDescent="0.2">
      <c r="C1992" s="159"/>
      <c r="D1992" s="165"/>
      <c r="E1992" s="161"/>
      <c r="F1992" s="172" t="str">
        <f t="shared" si="93"/>
        <v>-</v>
      </c>
      <c r="G1992" s="68"/>
      <c r="H1992" s="167"/>
      <c r="I1992" s="173"/>
      <c r="J1992" s="168" t="str">
        <f>IFERROR(MIN('MP Calculations'!$E$30/I1992,1),"-")</f>
        <v>-</v>
      </c>
      <c r="K1992" s="12"/>
      <c r="L1992" s="159"/>
      <c r="M1992" s="159"/>
      <c r="N1992" s="159"/>
      <c r="O1992" s="185" t="str">
        <f t="shared" si="94"/>
        <v>-</v>
      </c>
      <c r="P1992" s="215" t="str">
        <f t="shared" si="95"/>
        <v>-</v>
      </c>
      <c r="Q1992" s="215" cm="1">
        <f t="array" ref="Q1992">IF(P1992="-",0,P1992/(1+'General inputs'!$H$32)^IFERROR(INDEX('MP Calculations'!$C$40:$C$130,MATCH(F1992,'MP Calculations'!$D$40:$D$130,0),0),-1))</f>
        <v>0</v>
      </c>
    </row>
    <row r="1993" spans="3:17" x14ac:dyDescent="0.2">
      <c r="C1993" s="159"/>
      <c r="D1993" s="165"/>
      <c r="E1993" s="161"/>
      <c r="F1993" s="172" t="str">
        <f t="shared" si="93"/>
        <v>-</v>
      </c>
      <c r="G1993" s="68"/>
      <c r="H1993" s="167"/>
      <c r="I1993" s="173"/>
      <c r="J1993" s="168" t="str">
        <f>IFERROR(MIN('MP Calculations'!$E$30/I1993,1),"-")</f>
        <v>-</v>
      </c>
      <c r="K1993" s="12"/>
      <c r="L1993" s="159"/>
      <c r="M1993" s="159"/>
      <c r="N1993" s="159"/>
      <c r="O1993" s="185" t="str">
        <f t="shared" si="94"/>
        <v>-</v>
      </c>
      <c r="P1993" s="215" t="str">
        <f t="shared" si="95"/>
        <v>-</v>
      </c>
      <c r="Q1993" s="215" cm="1">
        <f t="array" ref="Q1993">IF(P1993="-",0,P1993/(1+'General inputs'!$H$32)^IFERROR(INDEX('MP Calculations'!$C$40:$C$130,MATCH(F1993,'MP Calculations'!$D$40:$D$130,0),0),-1))</f>
        <v>0</v>
      </c>
    </row>
    <row r="1994" spans="3:17" x14ac:dyDescent="0.2">
      <c r="C1994" s="159"/>
      <c r="D1994" s="165"/>
      <c r="E1994" s="161"/>
      <c r="F1994" s="172" t="str">
        <f t="shared" si="93"/>
        <v>-</v>
      </c>
      <c r="G1994" s="68"/>
      <c r="H1994" s="167"/>
      <c r="I1994" s="173"/>
      <c r="J1994" s="168" t="str">
        <f>IFERROR(MIN('MP Calculations'!$E$30/I1994,1),"-")</f>
        <v>-</v>
      </c>
      <c r="K1994" s="12"/>
      <c r="L1994" s="159"/>
      <c r="M1994" s="159"/>
      <c r="N1994" s="159"/>
      <c r="O1994" s="185" t="str">
        <f t="shared" si="94"/>
        <v>-</v>
      </c>
      <c r="P1994" s="215" t="str">
        <f t="shared" si="95"/>
        <v>-</v>
      </c>
      <c r="Q1994" s="215" cm="1">
        <f t="array" ref="Q1994">IF(P1994="-",0,P1994/(1+'General inputs'!$H$32)^IFERROR(INDEX('MP Calculations'!$C$40:$C$130,MATCH(F1994,'MP Calculations'!$D$40:$D$130,0),0),-1))</f>
        <v>0</v>
      </c>
    </row>
    <row r="1995" spans="3:17" x14ac:dyDescent="0.2">
      <c r="C1995" s="159"/>
      <c r="D1995" s="165"/>
      <c r="E1995" s="161"/>
      <c r="F1995" s="172" t="str">
        <f t="shared" si="93"/>
        <v>-</v>
      </c>
      <c r="G1995" s="68"/>
      <c r="H1995" s="167"/>
      <c r="I1995" s="173"/>
      <c r="J1995" s="168" t="str">
        <f>IFERROR(MIN('MP Calculations'!$E$30/I1995,1),"-")</f>
        <v>-</v>
      </c>
      <c r="K1995" s="12"/>
      <c r="L1995" s="159"/>
      <c r="M1995" s="159"/>
      <c r="N1995" s="159"/>
      <c r="O1995" s="185" t="str">
        <f t="shared" si="94"/>
        <v>-</v>
      </c>
      <c r="P1995" s="215" t="str">
        <f t="shared" si="95"/>
        <v>-</v>
      </c>
      <c r="Q1995" s="215" cm="1">
        <f t="array" ref="Q1995">IF(P1995="-",0,P1995/(1+'General inputs'!$H$32)^IFERROR(INDEX('MP Calculations'!$C$40:$C$130,MATCH(F1995,'MP Calculations'!$D$40:$D$130,0),0),-1))</f>
        <v>0</v>
      </c>
    </row>
    <row r="1996" spans="3:17" x14ac:dyDescent="0.2">
      <c r="C1996" s="159"/>
      <c r="D1996" s="165"/>
      <c r="E1996" s="161"/>
      <c r="F1996" s="172" t="str">
        <f t="shared" si="93"/>
        <v>-</v>
      </c>
      <c r="G1996" s="68"/>
      <c r="H1996" s="167"/>
      <c r="I1996" s="173"/>
      <c r="J1996" s="168" t="str">
        <f>IFERROR(MIN('MP Calculations'!$E$30/I1996,1),"-")</f>
        <v>-</v>
      </c>
      <c r="K1996" s="12"/>
      <c r="L1996" s="159"/>
      <c r="M1996" s="159"/>
      <c r="N1996" s="159"/>
      <c r="O1996" s="185" t="str">
        <f t="shared" si="94"/>
        <v>-</v>
      </c>
      <c r="P1996" s="215" t="str">
        <f t="shared" si="95"/>
        <v>-</v>
      </c>
      <c r="Q1996" s="215" cm="1">
        <f t="array" ref="Q1996">IF(P1996="-",0,P1996/(1+'General inputs'!$H$32)^IFERROR(INDEX('MP Calculations'!$C$40:$C$130,MATCH(F1996,'MP Calculations'!$D$40:$D$130,0),0),-1))</f>
        <v>0</v>
      </c>
    </row>
    <row r="1997" spans="3:17" x14ac:dyDescent="0.2">
      <c r="C1997" s="159"/>
      <c r="D1997" s="165"/>
      <c r="E1997" s="161"/>
      <c r="F1997" s="172" t="str">
        <f t="shared" si="93"/>
        <v>-</v>
      </c>
      <c r="G1997" s="68"/>
      <c r="H1997" s="167"/>
      <c r="I1997" s="173"/>
      <c r="J1997" s="168" t="str">
        <f>IFERROR(MIN('MP Calculations'!$E$30/I1997,1),"-")</f>
        <v>-</v>
      </c>
      <c r="K1997" s="12"/>
      <c r="L1997" s="159"/>
      <c r="M1997" s="159"/>
      <c r="N1997" s="159"/>
      <c r="O1997" s="185" t="str">
        <f t="shared" si="94"/>
        <v>-</v>
      </c>
      <c r="P1997" s="215" t="str">
        <f t="shared" si="95"/>
        <v>-</v>
      </c>
      <c r="Q1997" s="215" cm="1">
        <f t="array" ref="Q1997">IF(P1997="-",0,P1997/(1+'General inputs'!$H$32)^IFERROR(INDEX('MP Calculations'!$C$40:$C$130,MATCH(F1997,'MP Calculations'!$D$40:$D$130,0),0),-1))</f>
        <v>0</v>
      </c>
    </row>
    <row r="1998" spans="3:17" x14ac:dyDescent="0.2">
      <c r="C1998" s="159"/>
      <c r="D1998" s="165"/>
      <c r="E1998" s="161"/>
      <c r="F1998" s="172" t="str">
        <f t="shared" si="93"/>
        <v>-</v>
      </c>
      <c r="G1998" s="68"/>
      <c r="H1998" s="167"/>
      <c r="I1998" s="173"/>
      <c r="J1998" s="168" t="str">
        <f>IFERROR(MIN('MP Calculations'!$E$30/I1998,1),"-")</f>
        <v>-</v>
      </c>
      <c r="K1998" s="12"/>
      <c r="L1998" s="159"/>
      <c r="M1998" s="159"/>
      <c r="N1998" s="159"/>
      <c r="O1998" s="185" t="str">
        <f t="shared" si="94"/>
        <v>-</v>
      </c>
      <c r="P1998" s="215" t="str">
        <f t="shared" si="95"/>
        <v>-</v>
      </c>
      <c r="Q1998" s="215" cm="1">
        <f t="array" ref="Q1998">IF(P1998="-",0,P1998/(1+'General inputs'!$H$32)^IFERROR(INDEX('MP Calculations'!$C$40:$C$130,MATCH(F1998,'MP Calculations'!$D$40:$D$130,0),0),-1))</f>
        <v>0</v>
      </c>
    </row>
    <row r="1999" spans="3:17" x14ac:dyDescent="0.2">
      <c r="C1999" s="159"/>
      <c r="D1999" s="165"/>
      <c r="E1999" s="161"/>
      <c r="F1999" s="172" t="str">
        <f t="shared" si="93"/>
        <v>-</v>
      </c>
      <c r="G1999" s="68"/>
      <c r="H1999" s="167"/>
      <c r="I1999" s="173"/>
      <c r="J1999" s="168" t="str">
        <f>IFERROR(MIN('MP Calculations'!$E$30/I1999,1),"-")</f>
        <v>-</v>
      </c>
      <c r="K1999" s="12"/>
      <c r="L1999" s="159"/>
      <c r="M1999" s="159"/>
      <c r="N1999" s="159"/>
      <c r="O1999" s="185" t="str">
        <f t="shared" si="94"/>
        <v>-</v>
      </c>
      <c r="P1999" s="215" t="str">
        <f t="shared" si="95"/>
        <v>-</v>
      </c>
      <c r="Q1999" s="215" cm="1">
        <f t="array" ref="Q1999">IF(P1999="-",0,P1999/(1+'General inputs'!$H$32)^IFERROR(INDEX('MP Calculations'!$C$40:$C$130,MATCH(F1999,'MP Calculations'!$D$40:$D$130,0),0),-1))</f>
        <v>0</v>
      </c>
    </row>
    <row r="2000" spans="3:17" x14ac:dyDescent="0.2">
      <c r="C2000" s="159"/>
      <c r="D2000" s="165"/>
      <c r="E2000" s="161"/>
      <c r="F2000" s="172" t="str">
        <f t="shared" si="93"/>
        <v>-</v>
      </c>
      <c r="G2000" s="68"/>
      <c r="H2000" s="167"/>
      <c r="I2000" s="173"/>
      <c r="J2000" s="168" t="str">
        <f>IFERROR(MIN('MP Calculations'!$E$30/I2000,1),"-")</f>
        <v>-</v>
      </c>
      <c r="K2000" s="12"/>
      <c r="L2000" s="159"/>
      <c r="M2000" s="159"/>
      <c r="N2000" s="159"/>
      <c r="O2000" s="185" t="str">
        <f t="shared" si="94"/>
        <v>-</v>
      </c>
      <c r="P2000" s="215" t="str">
        <f t="shared" si="95"/>
        <v>-</v>
      </c>
      <c r="Q2000" s="215" cm="1">
        <f t="array" ref="Q2000">IF(P2000="-",0,P2000/(1+'General inputs'!$H$32)^IFERROR(INDEX('MP Calculations'!$C$40:$C$130,MATCH(F2000,'MP Calculations'!$D$40:$D$130,0),0),-1))</f>
        <v>0</v>
      </c>
    </row>
    <row r="2001" spans="3:17" x14ac:dyDescent="0.2">
      <c r="C2001" s="159"/>
      <c r="D2001" s="165"/>
      <c r="E2001" s="161"/>
      <c r="F2001" s="172" t="str">
        <f t="shared" si="93"/>
        <v>-</v>
      </c>
      <c r="G2001" s="68"/>
      <c r="H2001" s="167"/>
      <c r="I2001" s="173"/>
      <c r="J2001" s="168" t="str">
        <f>IFERROR(MIN('MP Calculations'!$E$30/I2001,1),"-")</f>
        <v>-</v>
      </c>
      <c r="K2001" s="12"/>
      <c r="L2001" s="159"/>
      <c r="M2001" s="159"/>
      <c r="N2001" s="159"/>
      <c r="O2001" s="185" t="str">
        <f t="shared" si="94"/>
        <v>-</v>
      </c>
      <c r="P2001" s="215" t="str">
        <f t="shared" si="95"/>
        <v>-</v>
      </c>
      <c r="Q2001" s="215" cm="1">
        <f t="array" ref="Q2001">IF(P2001="-",0,P2001/(1+'General inputs'!$H$32)^IFERROR(INDEX('MP Calculations'!$C$40:$C$130,MATCH(F2001,'MP Calculations'!$D$40:$D$130,0),0),-1))</f>
        <v>0</v>
      </c>
    </row>
    <row r="2002" spans="3:17" x14ac:dyDescent="0.2">
      <c r="C2002" s="159"/>
      <c r="D2002" s="165"/>
      <c r="E2002" s="161"/>
      <c r="F2002" s="172" t="str">
        <f t="shared" si="93"/>
        <v>-</v>
      </c>
      <c r="G2002" s="68"/>
      <c r="H2002" s="167"/>
      <c r="I2002" s="173"/>
      <c r="J2002" s="168" t="str">
        <f>IFERROR(MIN('MP Calculations'!$E$30/I2002,1),"-")</f>
        <v>-</v>
      </c>
      <c r="K2002" s="12"/>
      <c r="L2002" s="159"/>
      <c r="M2002" s="159"/>
      <c r="N2002" s="159"/>
      <c r="O2002" s="185" t="str">
        <f t="shared" si="94"/>
        <v>-</v>
      </c>
      <c r="P2002" s="215" t="str">
        <f t="shared" si="95"/>
        <v>-</v>
      </c>
      <c r="Q2002" s="215" cm="1">
        <f t="array" ref="Q2002">IF(P2002="-",0,P2002/(1+'General inputs'!$H$32)^IFERROR(INDEX('MP Calculations'!$C$40:$C$130,MATCH(F2002,'MP Calculations'!$D$40:$D$130,0),0),-1))</f>
        <v>0</v>
      </c>
    </row>
    <row r="2003" spans="3:17" x14ac:dyDescent="0.2">
      <c r="C2003" s="159"/>
      <c r="D2003" s="165"/>
      <c r="E2003" s="161"/>
      <c r="F2003" s="172" t="str">
        <f t="shared" si="93"/>
        <v>-</v>
      </c>
      <c r="G2003" s="68"/>
      <c r="H2003" s="167"/>
      <c r="I2003" s="173"/>
      <c r="J2003" s="168" t="str">
        <f>IFERROR(MIN('MP Calculations'!$E$30/I2003,1),"-")</f>
        <v>-</v>
      </c>
      <c r="K2003" s="12"/>
      <c r="L2003" s="159"/>
      <c r="M2003" s="159"/>
      <c r="N2003" s="159"/>
      <c r="O2003" s="185" t="str">
        <f t="shared" si="94"/>
        <v>-</v>
      </c>
      <c r="P2003" s="215" t="str">
        <f t="shared" si="95"/>
        <v>-</v>
      </c>
      <c r="Q2003" s="215" cm="1">
        <f t="array" ref="Q2003">IF(P2003="-",0,P2003/(1+'General inputs'!$H$32)^IFERROR(INDEX('MP Calculations'!$C$40:$C$130,MATCH(F2003,'MP Calculations'!$D$40:$D$130,0),0),-1))</f>
        <v>0</v>
      </c>
    </row>
    <row r="2004" spans="3:17" x14ac:dyDescent="0.2">
      <c r="C2004" s="159"/>
      <c r="D2004" s="165"/>
      <c r="E2004" s="161"/>
      <c r="F2004" s="172" t="str">
        <f t="shared" si="93"/>
        <v>-</v>
      </c>
      <c r="G2004" s="68"/>
      <c r="H2004" s="167"/>
      <c r="I2004" s="173"/>
      <c r="J2004" s="168" t="str">
        <f>IFERROR(MIN('MP Calculations'!$E$30/I2004,1),"-")</f>
        <v>-</v>
      </c>
      <c r="K2004" s="12"/>
      <c r="L2004" s="159"/>
      <c r="M2004" s="159"/>
      <c r="N2004" s="159"/>
      <c r="O2004" s="185" t="str">
        <f t="shared" si="94"/>
        <v>-</v>
      </c>
      <c r="P2004" s="215" t="str">
        <f t="shared" si="95"/>
        <v>-</v>
      </c>
      <c r="Q2004" s="215" cm="1">
        <f t="array" ref="Q2004">IF(P2004="-",0,P2004/(1+'General inputs'!$H$32)^IFERROR(INDEX('MP Calculations'!$C$40:$C$130,MATCH(F2004,'MP Calculations'!$D$40:$D$130,0),0),-1))</f>
        <v>0</v>
      </c>
    </row>
    <row r="2005" spans="3:17" x14ac:dyDescent="0.2">
      <c r="C2005" s="159"/>
      <c r="D2005" s="165"/>
      <c r="E2005" s="161"/>
      <c r="F2005" s="172" t="str">
        <f t="shared" si="93"/>
        <v>-</v>
      </c>
      <c r="G2005" s="68"/>
      <c r="H2005" s="167"/>
      <c r="I2005" s="173"/>
      <c r="J2005" s="168" t="str">
        <f>IFERROR(MIN('MP Calculations'!$E$30/I2005,1),"-")</f>
        <v>-</v>
      </c>
      <c r="K2005" s="12"/>
      <c r="L2005" s="159"/>
      <c r="M2005" s="159"/>
      <c r="N2005" s="159"/>
      <c r="O2005" s="185" t="str">
        <f t="shared" si="94"/>
        <v>-</v>
      </c>
      <c r="P2005" s="215" t="str">
        <f t="shared" si="95"/>
        <v>-</v>
      </c>
      <c r="Q2005" s="215" cm="1">
        <f t="array" ref="Q2005">IF(P2005="-",0,P2005/(1+'General inputs'!$H$32)^IFERROR(INDEX('MP Calculations'!$C$40:$C$130,MATCH(F2005,'MP Calculations'!$D$40:$D$130,0),0),-1))</f>
        <v>0</v>
      </c>
    </row>
    <row r="2006" spans="3:17" x14ac:dyDescent="0.2">
      <c r="C2006" s="159"/>
      <c r="D2006" s="165"/>
      <c r="E2006" s="161"/>
      <c r="F2006" s="172" t="str">
        <f t="shared" ref="F2006:F2069" si="96">IF(E2006="","-",IF(OR(E2006&lt;$E$15,E2006&gt;$E$16),"ERROR - date outside of range",IF(MONTH(E2006)&gt;=7,YEAR(E2006)&amp;"-"&amp;IF(YEAR(E2006)=1999,"00",IF(AND(YEAR(E2006)&gt;=2000,YEAR(E2006)&lt;2009),"0","")&amp;RIGHT(YEAR(E2006),2)+1),RIGHT(YEAR(E2006),4)-1&amp;"-"&amp;RIGHT(YEAR(E2006),2))))</f>
        <v>-</v>
      </c>
      <c r="G2006" s="68"/>
      <c r="H2006" s="167"/>
      <c r="I2006" s="173"/>
      <c r="J2006" s="168" t="str">
        <f>IFERROR(MIN('MP Calculations'!$E$30/I2006,1),"-")</f>
        <v>-</v>
      </c>
      <c r="K2006" s="12"/>
      <c r="L2006" s="159"/>
      <c r="M2006" s="159"/>
      <c r="N2006" s="159"/>
      <c r="O2006" s="185" t="str">
        <f t="shared" ref="O2006:O2069" si="97">IF(N2006="","-",L2006*N2006)</f>
        <v>-</v>
      </c>
      <c r="P2006" s="215" t="str">
        <f t="shared" ref="P2006:P2069" si="98">IF(O2006="-","-",IF(OR(E2006&lt;$E$15,E2006&gt;$E$16),0,O2006*J2006))</f>
        <v>-</v>
      </c>
      <c r="Q2006" s="215" cm="1">
        <f t="array" ref="Q2006">IF(P2006="-",0,P2006/(1+'General inputs'!$H$32)^IFERROR(INDEX('MP Calculations'!$C$40:$C$130,MATCH(F2006,'MP Calculations'!$D$40:$D$130,0),0),-1))</f>
        <v>0</v>
      </c>
    </row>
    <row r="2007" spans="3:17" x14ac:dyDescent="0.2">
      <c r="C2007" s="159"/>
      <c r="D2007" s="165"/>
      <c r="E2007" s="161"/>
      <c r="F2007" s="172" t="str">
        <f t="shared" si="96"/>
        <v>-</v>
      </c>
      <c r="G2007" s="68"/>
      <c r="H2007" s="167"/>
      <c r="I2007" s="173"/>
      <c r="J2007" s="168" t="str">
        <f>IFERROR(MIN('MP Calculations'!$E$30/I2007,1),"-")</f>
        <v>-</v>
      </c>
      <c r="K2007" s="12"/>
      <c r="L2007" s="159"/>
      <c r="M2007" s="159"/>
      <c r="N2007" s="159"/>
      <c r="O2007" s="185" t="str">
        <f t="shared" si="97"/>
        <v>-</v>
      </c>
      <c r="P2007" s="215" t="str">
        <f t="shared" si="98"/>
        <v>-</v>
      </c>
      <c r="Q2007" s="215" cm="1">
        <f t="array" ref="Q2007">IF(P2007="-",0,P2007/(1+'General inputs'!$H$32)^IFERROR(INDEX('MP Calculations'!$C$40:$C$130,MATCH(F2007,'MP Calculations'!$D$40:$D$130,0),0),-1))</f>
        <v>0</v>
      </c>
    </row>
    <row r="2008" spans="3:17" x14ac:dyDescent="0.2">
      <c r="C2008" s="159"/>
      <c r="D2008" s="165"/>
      <c r="E2008" s="161"/>
      <c r="F2008" s="172" t="str">
        <f t="shared" si="96"/>
        <v>-</v>
      </c>
      <c r="G2008" s="68"/>
      <c r="H2008" s="167"/>
      <c r="I2008" s="173"/>
      <c r="J2008" s="168" t="str">
        <f>IFERROR(MIN('MP Calculations'!$E$30/I2008,1),"-")</f>
        <v>-</v>
      </c>
      <c r="K2008" s="12"/>
      <c r="L2008" s="159"/>
      <c r="M2008" s="159"/>
      <c r="N2008" s="159"/>
      <c r="O2008" s="185" t="str">
        <f t="shared" si="97"/>
        <v>-</v>
      </c>
      <c r="P2008" s="215" t="str">
        <f t="shared" si="98"/>
        <v>-</v>
      </c>
      <c r="Q2008" s="215" cm="1">
        <f t="array" ref="Q2008">IF(P2008="-",0,P2008/(1+'General inputs'!$H$32)^IFERROR(INDEX('MP Calculations'!$C$40:$C$130,MATCH(F2008,'MP Calculations'!$D$40:$D$130,0),0),-1))</f>
        <v>0</v>
      </c>
    </row>
    <row r="2009" spans="3:17" x14ac:dyDescent="0.2">
      <c r="C2009" s="159"/>
      <c r="D2009" s="165"/>
      <c r="E2009" s="161"/>
      <c r="F2009" s="172" t="str">
        <f t="shared" si="96"/>
        <v>-</v>
      </c>
      <c r="G2009" s="68"/>
      <c r="H2009" s="167"/>
      <c r="I2009" s="173"/>
      <c r="J2009" s="168" t="str">
        <f>IFERROR(MIN('MP Calculations'!$E$30/I2009,1),"-")</f>
        <v>-</v>
      </c>
      <c r="K2009" s="12"/>
      <c r="L2009" s="159"/>
      <c r="M2009" s="159"/>
      <c r="N2009" s="159"/>
      <c r="O2009" s="185" t="str">
        <f t="shared" si="97"/>
        <v>-</v>
      </c>
      <c r="P2009" s="215" t="str">
        <f t="shared" si="98"/>
        <v>-</v>
      </c>
      <c r="Q2009" s="215" cm="1">
        <f t="array" ref="Q2009">IF(P2009="-",0,P2009/(1+'General inputs'!$H$32)^IFERROR(INDEX('MP Calculations'!$C$40:$C$130,MATCH(F2009,'MP Calculations'!$D$40:$D$130,0),0),-1))</f>
        <v>0</v>
      </c>
    </row>
    <row r="2010" spans="3:17" x14ac:dyDescent="0.2">
      <c r="C2010" s="159"/>
      <c r="D2010" s="165"/>
      <c r="E2010" s="161"/>
      <c r="F2010" s="172" t="str">
        <f t="shared" si="96"/>
        <v>-</v>
      </c>
      <c r="G2010" s="68"/>
      <c r="H2010" s="167"/>
      <c r="I2010" s="173"/>
      <c r="J2010" s="168" t="str">
        <f>IFERROR(MIN('MP Calculations'!$E$30/I2010,1),"-")</f>
        <v>-</v>
      </c>
      <c r="K2010" s="12"/>
      <c r="L2010" s="159"/>
      <c r="M2010" s="159"/>
      <c r="N2010" s="159"/>
      <c r="O2010" s="185" t="str">
        <f t="shared" si="97"/>
        <v>-</v>
      </c>
      <c r="P2010" s="215" t="str">
        <f t="shared" si="98"/>
        <v>-</v>
      </c>
      <c r="Q2010" s="215" cm="1">
        <f t="array" ref="Q2010">IF(P2010="-",0,P2010/(1+'General inputs'!$H$32)^IFERROR(INDEX('MP Calculations'!$C$40:$C$130,MATCH(F2010,'MP Calculations'!$D$40:$D$130,0),0),-1))</f>
        <v>0</v>
      </c>
    </row>
    <row r="2011" spans="3:17" x14ac:dyDescent="0.2">
      <c r="C2011" s="159"/>
      <c r="D2011" s="165"/>
      <c r="E2011" s="161"/>
      <c r="F2011" s="172" t="str">
        <f t="shared" si="96"/>
        <v>-</v>
      </c>
      <c r="G2011" s="68"/>
      <c r="H2011" s="167"/>
      <c r="I2011" s="173"/>
      <c r="J2011" s="168" t="str">
        <f>IFERROR(MIN('MP Calculations'!$E$30/I2011,1),"-")</f>
        <v>-</v>
      </c>
      <c r="K2011" s="12"/>
      <c r="L2011" s="159"/>
      <c r="M2011" s="159"/>
      <c r="N2011" s="159"/>
      <c r="O2011" s="185" t="str">
        <f t="shared" si="97"/>
        <v>-</v>
      </c>
      <c r="P2011" s="215" t="str">
        <f t="shared" si="98"/>
        <v>-</v>
      </c>
      <c r="Q2011" s="215" cm="1">
        <f t="array" ref="Q2011">IF(P2011="-",0,P2011/(1+'General inputs'!$H$32)^IFERROR(INDEX('MP Calculations'!$C$40:$C$130,MATCH(F2011,'MP Calculations'!$D$40:$D$130,0),0),-1))</f>
        <v>0</v>
      </c>
    </row>
    <row r="2012" spans="3:17" x14ac:dyDescent="0.2">
      <c r="C2012" s="159"/>
      <c r="D2012" s="165"/>
      <c r="E2012" s="161"/>
      <c r="F2012" s="172" t="str">
        <f t="shared" si="96"/>
        <v>-</v>
      </c>
      <c r="G2012" s="68"/>
      <c r="H2012" s="167"/>
      <c r="I2012" s="173"/>
      <c r="J2012" s="168" t="str">
        <f>IFERROR(MIN('MP Calculations'!$E$30/I2012,1),"-")</f>
        <v>-</v>
      </c>
      <c r="K2012" s="12"/>
      <c r="L2012" s="159"/>
      <c r="M2012" s="159"/>
      <c r="N2012" s="159"/>
      <c r="O2012" s="185" t="str">
        <f t="shared" si="97"/>
        <v>-</v>
      </c>
      <c r="P2012" s="215" t="str">
        <f t="shared" si="98"/>
        <v>-</v>
      </c>
      <c r="Q2012" s="215" cm="1">
        <f t="array" ref="Q2012">IF(P2012="-",0,P2012/(1+'General inputs'!$H$32)^IFERROR(INDEX('MP Calculations'!$C$40:$C$130,MATCH(F2012,'MP Calculations'!$D$40:$D$130,0),0),-1))</f>
        <v>0</v>
      </c>
    </row>
    <row r="2013" spans="3:17" x14ac:dyDescent="0.2">
      <c r="C2013" s="159"/>
      <c r="D2013" s="165"/>
      <c r="E2013" s="161"/>
      <c r="F2013" s="172" t="str">
        <f t="shared" si="96"/>
        <v>-</v>
      </c>
      <c r="G2013" s="68"/>
      <c r="H2013" s="167"/>
      <c r="I2013" s="173"/>
      <c r="J2013" s="168" t="str">
        <f>IFERROR(MIN('MP Calculations'!$E$30/I2013,1),"-")</f>
        <v>-</v>
      </c>
      <c r="K2013" s="12"/>
      <c r="L2013" s="159"/>
      <c r="M2013" s="159"/>
      <c r="N2013" s="159"/>
      <c r="O2013" s="185" t="str">
        <f t="shared" si="97"/>
        <v>-</v>
      </c>
      <c r="P2013" s="215" t="str">
        <f t="shared" si="98"/>
        <v>-</v>
      </c>
      <c r="Q2013" s="215" cm="1">
        <f t="array" ref="Q2013">IF(P2013="-",0,P2013/(1+'General inputs'!$H$32)^IFERROR(INDEX('MP Calculations'!$C$40:$C$130,MATCH(F2013,'MP Calculations'!$D$40:$D$130,0),0),-1))</f>
        <v>0</v>
      </c>
    </row>
    <row r="2014" spans="3:17" x14ac:dyDescent="0.2">
      <c r="C2014" s="159"/>
      <c r="D2014" s="165"/>
      <c r="E2014" s="161"/>
      <c r="F2014" s="172" t="str">
        <f t="shared" si="96"/>
        <v>-</v>
      </c>
      <c r="G2014" s="68"/>
      <c r="H2014" s="167"/>
      <c r="I2014" s="173"/>
      <c r="J2014" s="168" t="str">
        <f>IFERROR(MIN('MP Calculations'!$E$30/I2014,1),"-")</f>
        <v>-</v>
      </c>
      <c r="K2014" s="12"/>
      <c r="L2014" s="159"/>
      <c r="M2014" s="159"/>
      <c r="N2014" s="159"/>
      <c r="O2014" s="185" t="str">
        <f t="shared" si="97"/>
        <v>-</v>
      </c>
      <c r="P2014" s="215" t="str">
        <f t="shared" si="98"/>
        <v>-</v>
      </c>
      <c r="Q2014" s="215" cm="1">
        <f t="array" ref="Q2014">IF(P2014="-",0,P2014/(1+'General inputs'!$H$32)^IFERROR(INDEX('MP Calculations'!$C$40:$C$130,MATCH(F2014,'MP Calculations'!$D$40:$D$130,0),0),-1))</f>
        <v>0</v>
      </c>
    </row>
    <row r="2015" spans="3:17" x14ac:dyDescent="0.2">
      <c r="C2015" s="159"/>
      <c r="D2015" s="165"/>
      <c r="E2015" s="161"/>
      <c r="F2015" s="172" t="str">
        <f t="shared" si="96"/>
        <v>-</v>
      </c>
      <c r="G2015" s="68"/>
      <c r="H2015" s="167"/>
      <c r="I2015" s="173"/>
      <c r="J2015" s="168" t="str">
        <f>IFERROR(MIN('MP Calculations'!$E$30/I2015,1),"-")</f>
        <v>-</v>
      </c>
      <c r="K2015" s="12"/>
      <c r="L2015" s="159"/>
      <c r="M2015" s="159"/>
      <c r="N2015" s="159"/>
      <c r="O2015" s="185" t="str">
        <f t="shared" si="97"/>
        <v>-</v>
      </c>
      <c r="P2015" s="215" t="str">
        <f t="shared" si="98"/>
        <v>-</v>
      </c>
      <c r="Q2015" s="215" cm="1">
        <f t="array" ref="Q2015">IF(P2015="-",0,P2015/(1+'General inputs'!$H$32)^IFERROR(INDEX('MP Calculations'!$C$40:$C$130,MATCH(F2015,'MP Calculations'!$D$40:$D$130,0),0),-1))</f>
        <v>0</v>
      </c>
    </row>
    <row r="2016" spans="3:17" x14ac:dyDescent="0.2">
      <c r="C2016" s="159"/>
      <c r="D2016" s="165"/>
      <c r="E2016" s="161"/>
      <c r="F2016" s="172" t="str">
        <f t="shared" si="96"/>
        <v>-</v>
      </c>
      <c r="G2016" s="68"/>
      <c r="H2016" s="167"/>
      <c r="I2016" s="173"/>
      <c r="J2016" s="168" t="str">
        <f>IFERROR(MIN('MP Calculations'!$E$30/I2016,1),"-")</f>
        <v>-</v>
      </c>
      <c r="K2016" s="12"/>
      <c r="L2016" s="159"/>
      <c r="M2016" s="159"/>
      <c r="N2016" s="159"/>
      <c r="O2016" s="185" t="str">
        <f t="shared" si="97"/>
        <v>-</v>
      </c>
      <c r="P2016" s="215" t="str">
        <f t="shared" si="98"/>
        <v>-</v>
      </c>
      <c r="Q2016" s="215" cm="1">
        <f t="array" ref="Q2016">IF(P2016="-",0,P2016/(1+'General inputs'!$H$32)^IFERROR(INDEX('MP Calculations'!$C$40:$C$130,MATCH(F2016,'MP Calculations'!$D$40:$D$130,0),0),-1))</f>
        <v>0</v>
      </c>
    </row>
    <row r="2017" spans="3:17" x14ac:dyDescent="0.2">
      <c r="C2017" s="159"/>
      <c r="D2017" s="165"/>
      <c r="E2017" s="161"/>
      <c r="F2017" s="172" t="str">
        <f t="shared" si="96"/>
        <v>-</v>
      </c>
      <c r="G2017" s="68"/>
      <c r="H2017" s="167"/>
      <c r="I2017" s="173"/>
      <c r="J2017" s="168" t="str">
        <f>IFERROR(MIN('MP Calculations'!$E$30/I2017,1),"-")</f>
        <v>-</v>
      </c>
      <c r="K2017" s="12"/>
      <c r="L2017" s="159"/>
      <c r="M2017" s="159"/>
      <c r="N2017" s="159"/>
      <c r="O2017" s="185" t="str">
        <f t="shared" si="97"/>
        <v>-</v>
      </c>
      <c r="P2017" s="215" t="str">
        <f t="shared" si="98"/>
        <v>-</v>
      </c>
      <c r="Q2017" s="215" cm="1">
        <f t="array" ref="Q2017">IF(P2017="-",0,P2017/(1+'General inputs'!$H$32)^IFERROR(INDEX('MP Calculations'!$C$40:$C$130,MATCH(F2017,'MP Calculations'!$D$40:$D$130,0),0),-1))</f>
        <v>0</v>
      </c>
    </row>
    <row r="2018" spans="3:17" x14ac:dyDescent="0.2">
      <c r="C2018" s="159"/>
      <c r="D2018" s="165"/>
      <c r="E2018" s="161"/>
      <c r="F2018" s="172" t="str">
        <f t="shared" si="96"/>
        <v>-</v>
      </c>
      <c r="G2018" s="68"/>
      <c r="H2018" s="167"/>
      <c r="I2018" s="173"/>
      <c r="J2018" s="168" t="str">
        <f>IFERROR(MIN('MP Calculations'!$E$30/I2018,1),"-")</f>
        <v>-</v>
      </c>
      <c r="K2018" s="12"/>
      <c r="L2018" s="159"/>
      <c r="M2018" s="159"/>
      <c r="N2018" s="159"/>
      <c r="O2018" s="185" t="str">
        <f t="shared" si="97"/>
        <v>-</v>
      </c>
      <c r="P2018" s="215" t="str">
        <f t="shared" si="98"/>
        <v>-</v>
      </c>
      <c r="Q2018" s="215" cm="1">
        <f t="array" ref="Q2018">IF(P2018="-",0,P2018/(1+'General inputs'!$H$32)^IFERROR(INDEX('MP Calculations'!$C$40:$C$130,MATCH(F2018,'MP Calculations'!$D$40:$D$130,0),0),-1))</f>
        <v>0</v>
      </c>
    </row>
    <row r="2019" spans="3:17" x14ac:dyDescent="0.2">
      <c r="C2019" s="159"/>
      <c r="D2019" s="165"/>
      <c r="E2019" s="161"/>
      <c r="F2019" s="172" t="str">
        <f t="shared" si="96"/>
        <v>-</v>
      </c>
      <c r="G2019" s="68"/>
      <c r="H2019" s="167"/>
      <c r="I2019" s="173"/>
      <c r="J2019" s="168" t="str">
        <f>IFERROR(MIN('MP Calculations'!$E$30/I2019,1),"-")</f>
        <v>-</v>
      </c>
      <c r="K2019" s="12"/>
      <c r="L2019" s="159"/>
      <c r="M2019" s="159"/>
      <c r="N2019" s="159"/>
      <c r="O2019" s="185" t="str">
        <f t="shared" si="97"/>
        <v>-</v>
      </c>
      <c r="P2019" s="215" t="str">
        <f t="shared" si="98"/>
        <v>-</v>
      </c>
      <c r="Q2019" s="215" cm="1">
        <f t="array" ref="Q2019">IF(P2019="-",0,P2019/(1+'General inputs'!$H$32)^IFERROR(INDEX('MP Calculations'!$C$40:$C$130,MATCH(F2019,'MP Calculations'!$D$40:$D$130,0),0),-1))</f>
        <v>0</v>
      </c>
    </row>
    <row r="2020" spans="3:17" x14ac:dyDescent="0.2">
      <c r="C2020" s="159"/>
      <c r="D2020" s="165"/>
      <c r="E2020" s="161"/>
      <c r="F2020" s="172" t="str">
        <f t="shared" si="96"/>
        <v>-</v>
      </c>
      <c r="G2020" s="68"/>
      <c r="H2020" s="167"/>
      <c r="I2020" s="173"/>
      <c r="J2020" s="168" t="str">
        <f>IFERROR(MIN('MP Calculations'!$E$30/I2020,1),"-")</f>
        <v>-</v>
      </c>
      <c r="K2020" s="12"/>
      <c r="L2020" s="159"/>
      <c r="M2020" s="159"/>
      <c r="N2020" s="159"/>
      <c r="O2020" s="185" t="str">
        <f t="shared" si="97"/>
        <v>-</v>
      </c>
      <c r="P2020" s="215" t="str">
        <f t="shared" si="98"/>
        <v>-</v>
      </c>
      <c r="Q2020" s="215" cm="1">
        <f t="array" ref="Q2020">IF(P2020="-",0,P2020/(1+'General inputs'!$H$32)^IFERROR(INDEX('MP Calculations'!$C$40:$C$130,MATCH(F2020,'MP Calculations'!$D$40:$D$130,0),0),-1))</f>
        <v>0</v>
      </c>
    </row>
    <row r="2021" spans="3:17" x14ac:dyDescent="0.2">
      <c r="C2021" s="159"/>
      <c r="D2021" s="165"/>
      <c r="E2021" s="161"/>
      <c r="F2021" s="172" t="str">
        <f t="shared" si="96"/>
        <v>-</v>
      </c>
      <c r="G2021" s="68"/>
      <c r="H2021" s="167"/>
      <c r="I2021" s="173"/>
      <c r="J2021" s="168" t="str">
        <f>IFERROR(MIN('MP Calculations'!$E$30/I2021,1),"-")</f>
        <v>-</v>
      </c>
      <c r="K2021" s="12"/>
      <c r="L2021" s="159"/>
      <c r="M2021" s="159"/>
      <c r="N2021" s="159"/>
      <c r="O2021" s="185" t="str">
        <f t="shared" si="97"/>
        <v>-</v>
      </c>
      <c r="P2021" s="215" t="str">
        <f t="shared" si="98"/>
        <v>-</v>
      </c>
      <c r="Q2021" s="215" cm="1">
        <f t="array" ref="Q2021">IF(P2021="-",0,P2021/(1+'General inputs'!$H$32)^IFERROR(INDEX('MP Calculations'!$C$40:$C$130,MATCH(F2021,'MP Calculations'!$D$40:$D$130,0),0),-1))</f>
        <v>0</v>
      </c>
    </row>
    <row r="2022" spans="3:17" x14ac:dyDescent="0.2">
      <c r="C2022" s="159"/>
      <c r="D2022" s="165"/>
      <c r="E2022" s="161"/>
      <c r="F2022" s="172" t="str">
        <f t="shared" si="96"/>
        <v>-</v>
      </c>
      <c r="G2022" s="68"/>
      <c r="H2022" s="167"/>
      <c r="I2022" s="173"/>
      <c r="J2022" s="168" t="str">
        <f>IFERROR(MIN('MP Calculations'!$E$30/I2022,1),"-")</f>
        <v>-</v>
      </c>
      <c r="K2022" s="12"/>
      <c r="L2022" s="159"/>
      <c r="M2022" s="159"/>
      <c r="N2022" s="159"/>
      <c r="O2022" s="185" t="str">
        <f t="shared" si="97"/>
        <v>-</v>
      </c>
      <c r="P2022" s="215" t="str">
        <f t="shared" si="98"/>
        <v>-</v>
      </c>
      <c r="Q2022" s="215" cm="1">
        <f t="array" ref="Q2022">IF(P2022="-",0,P2022/(1+'General inputs'!$H$32)^IFERROR(INDEX('MP Calculations'!$C$40:$C$130,MATCH(F2022,'MP Calculations'!$D$40:$D$130,0),0),-1))</f>
        <v>0</v>
      </c>
    </row>
    <row r="2023" spans="3:17" x14ac:dyDescent="0.2">
      <c r="C2023" s="159"/>
      <c r="D2023" s="165"/>
      <c r="E2023" s="161"/>
      <c r="F2023" s="172" t="str">
        <f t="shared" si="96"/>
        <v>-</v>
      </c>
      <c r="G2023" s="68"/>
      <c r="H2023" s="167"/>
      <c r="I2023" s="173"/>
      <c r="J2023" s="168" t="str">
        <f>IFERROR(MIN('MP Calculations'!$E$30/I2023,1),"-")</f>
        <v>-</v>
      </c>
      <c r="K2023" s="12"/>
      <c r="L2023" s="159"/>
      <c r="M2023" s="159"/>
      <c r="N2023" s="159"/>
      <c r="O2023" s="185" t="str">
        <f t="shared" si="97"/>
        <v>-</v>
      </c>
      <c r="P2023" s="215" t="str">
        <f t="shared" si="98"/>
        <v>-</v>
      </c>
      <c r="Q2023" s="215" cm="1">
        <f t="array" ref="Q2023">IF(P2023="-",0,P2023/(1+'General inputs'!$H$32)^IFERROR(INDEX('MP Calculations'!$C$40:$C$130,MATCH(F2023,'MP Calculations'!$D$40:$D$130,0),0),-1))</f>
        <v>0</v>
      </c>
    </row>
    <row r="2024" spans="3:17" x14ac:dyDescent="0.2">
      <c r="C2024" s="159"/>
      <c r="D2024" s="165"/>
      <c r="E2024" s="161"/>
      <c r="F2024" s="172" t="str">
        <f t="shared" si="96"/>
        <v>-</v>
      </c>
      <c r="G2024" s="68"/>
      <c r="H2024" s="167"/>
      <c r="I2024" s="173"/>
      <c r="J2024" s="168" t="str">
        <f>IFERROR(MIN('MP Calculations'!$E$30/I2024,1),"-")</f>
        <v>-</v>
      </c>
      <c r="K2024" s="12"/>
      <c r="L2024" s="159"/>
      <c r="M2024" s="159"/>
      <c r="N2024" s="159"/>
      <c r="O2024" s="185" t="str">
        <f t="shared" si="97"/>
        <v>-</v>
      </c>
      <c r="P2024" s="215" t="str">
        <f t="shared" si="98"/>
        <v>-</v>
      </c>
      <c r="Q2024" s="215" cm="1">
        <f t="array" ref="Q2024">IF(P2024="-",0,P2024/(1+'General inputs'!$H$32)^IFERROR(INDEX('MP Calculations'!$C$40:$C$130,MATCH(F2024,'MP Calculations'!$D$40:$D$130,0),0),-1))</f>
        <v>0</v>
      </c>
    </row>
    <row r="2025" spans="3:17" x14ac:dyDescent="0.2">
      <c r="C2025" s="159"/>
      <c r="D2025" s="165"/>
      <c r="E2025" s="161"/>
      <c r="F2025" s="172" t="str">
        <f t="shared" si="96"/>
        <v>-</v>
      </c>
      <c r="G2025" s="68"/>
      <c r="H2025" s="167"/>
      <c r="I2025" s="173"/>
      <c r="J2025" s="168" t="str">
        <f>IFERROR(MIN('MP Calculations'!$E$30/I2025,1),"-")</f>
        <v>-</v>
      </c>
      <c r="K2025" s="12"/>
      <c r="L2025" s="159"/>
      <c r="M2025" s="159"/>
      <c r="N2025" s="159"/>
      <c r="O2025" s="185" t="str">
        <f t="shared" si="97"/>
        <v>-</v>
      </c>
      <c r="P2025" s="215" t="str">
        <f t="shared" si="98"/>
        <v>-</v>
      </c>
      <c r="Q2025" s="215" cm="1">
        <f t="array" ref="Q2025">IF(P2025="-",0,P2025/(1+'General inputs'!$H$32)^IFERROR(INDEX('MP Calculations'!$C$40:$C$130,MATCH(F2025,'MP Calculations'!$D$40:$D$130,0),0),-1))</f>
        <v>0</v>
      </c>
    </row>
    <row r="2026" spans="3:17" x14ac:dyDescent="0.2">
      <c r="C2026" s="159"/>
      <c r="D2026" s="165"/>
      <c r="E2026" s="161"/>
      <c r="F2026" s="172" t="str">
        <f t="shared" si="96"/>
        <v>-</v>
      </c>
      <c r="G2026" s="68"/>
      <c r="H2026" s="167"/>
      <c r="I2026" s="173"/>
      <c r="J2026" s="168" t="str">
        <f>IFERROR(MIN('MP Calculations'!$E$30/I2026,1),"-")</f>
        <v>-</v>
      </c>
      <c r="K2026" s="12"/>
      <c r="L2026" s="159"/>
      <c r="M2026" s="159"/>
      <c r="N2026" s="159"/>
      <c r="O2026" s="185" t="str">
        <f t="shared" si="97"/>
        <v>-</v>
      </c>
      <c r="P2026" s="215" t="str">
        <f t="shared" si="98"/>
        <v>-</v>
      </c>
      <c r="Q2026" s="215" cm="1">
        <f t="array" ref="Q2026">IF(P2026="-",0,P2026/(1+'General inputs'!$H$32)^IFERROR(INDEX('MP Calculations'!$C$40:$C$130,MATCH(F2026,'MP Calculations'!$D$40:$D$130,0),0),-1))</f>
        <v>0</v>
      </c>
    </row>
    <row r="2027" spans="3:17" x14ac:dyDescent="0.2">
      <c r="C2027" s="159"/>
      <c r="D2027" s="165"/>
      <c r="E2027" s="161"/>
      <c r="F2027" s="172" t="str">
        <f t="shared" si="96"/>
        <v>-</v>
      </c>
      <c r="G2027" s="68"/>
      <c r="H2027" s="167"/>
      <c r="I2027" s="173"/>
      <c r="J2027" s="168" t="str">
        <f>IFERROR(MIN('MP Calculations'!$E$30/I2027,1),"-")</f>
        <v>-</v>
      </c>
      <c r="K2027" s="12"/>
      <c r="L2027" s="159"/>
      <c r="M2027" s="159"/>
      <c r="N2027" s="159"/>
      <c r="O2027" s="185" t="str">
        <f t="shared" si="97"/>
        <v>-</v>
      </c>
      <c r="P2027" s="215" t="str">
        <f t="shared" si="98"/>
        <v>-</v>
      </c>
      <c r="Q2027" s="215" cm="1">
        <f t="array" ref="Q2027">IF(P2027="-",0,P2027/(1+'General inputs'!$H$32)^IFERROR(INDEX('MP Calculations'!$C$40:$C$130,MATCH(F2027,'MP Calculations'!$D$40:$D$130,0),0),-1))</f>
        <v>0</v>
      </c>
    </row>
    <row r="2028" spans="3:17" x14ac:dyDescent="0.2">
      <c r="C2028" s="159"/>
      <c r="D2028" s="165"/>
      <c r="E2028" s="161"/>
      <c r="F2028" s="172" t="str">
        <f t="shared" si="96"/>
        <v>-</v>
      </c>
      <c r="G2028" s="68"/>
      <c r="H2028" s="167"/>
      <c r="I2028" s="173"/>
      <c r="J2028" s="168" t="str">
        <f>IFERROR(MIN('MP Calculations'!$E$30/I2028,1),"-")</f>
        <v>-</v>
      </c>
      <c r="K2028" s="12"/>
      <c r="L2028" s="159"/>
      <c r="M2028" s="159"/>
      <c r="N2028" s="159"/>
      <c r="O2028" s="185" t="str">
        <f t="shared" si="97"/>
        <v>-</v>
      </c>
      <c r="P2028" s="215" t="str">
        <f t="shared" si="98"/>
        <v>-</v>
      </c>
      <c r="Q2028" s="215" cm="1">
        <f t="array" ref="Q2028">IF(P2028="-",0,P2028/(1+'General inputs'!$H$32)^IFERROR(INDEX('MP Calculations'!$C$40:$C$130,MATCH(F2028,'MP Calculations'!$D$40:$D$130,0),0),-1))</f>
        <v>0</v>
      </c>
    </row>
    <row r="2029" spans="3:17" x14ac:dyDescent="0.2">
      <c r="C2029" s="159"/>
      <c r="D2029" s="165"/>
      <c r="E2029" s="161"/>
      <c r="F2029" s="172" t="str">
        <f t="shared" si="96"/>
        <v>-</v>
      </c>
      <c r="G2029" s="68"/>
      <c r="H2029" s="167"/>
      <c r="I2029" s="173"/>
      <c r="J2029" s="168" t="str">
        <f>IFERROR(MIN('MP Calculations'!$E$30/I2029,1),"-")</f>
        <v>-</v>
      </c>
      <c r="K2029" s="12"/>
      <c r="L2029" s="159"/>
      <c r="M2029" s="159"/>
      <c r="N2029" s="159"/>
      <c r="O2029" s="185" t="str">
        <f t="shared" si="97"/>
        <v>-</v>
      </c>
      <c r="P2029" s="215" t="str">
        <f t="shared" si="98"/>
        <v>-</v>
      </c>
      <c r="Q2029" s="215" cm="1">
        <f t="array" ref="Q2029">IF(P2029="-",0,P2029/(1+'General inputs'!$H$32)^IFERROR(INDEX('MP Calculations'!$C$40:$C$130,MATCH(F2029,'MP Calculations'!$D$40:$D$130,0),0),-1))</f>
        <v>0</v>
      </c>
    </row>
    <row r="2030" spans="3:17" x14ac:dyDescent="0.2">
      <c r="C2030" s="159"/>
      <c r="D2030" s="165"/>
      <c r="E2030" s="161"/>
      <c r="F2030" s="172" t="str">
        <f t="shared" si="96"/>
        <v>-</v>
      </c>
      <c r="G2030" s="68"/>
      <c r="H2030" s="167"/>
      <c r="I2030" s="173"/>
      <c r="J2030" s="168" t="str">
        <f>IFERROR(MIN('MP Calculations'!$E$30/I2030,1),"-")</f>
        <v>-</v>
      </c>
      <c r="K2030" s="12"/>
      <c r="L2030" s="159"/>
      <c r="M2030" s="159"/>
      <c r="N2030" s="159"/>
      <c r="O2030" s="185" t="str">
        <f t="shared" si="97"/>
        <v>-</v>
      </c>
      <c r="P2030" s="215" t="str">
        <f t="shared" si="98"/>
        <v>-</v>
      </c>
      <c r="Q2030" s="215" cm="1">
        <f t="array" ref="Q2030">IF(P2030="-",0,P2030/(1+'General inputs'!$H$32)^IFERROR(INDEX('MP Calculations'!$C$40:$C$130,MATCH(F2030,'MP Calculations'!$D$40:$D$130,0),0),-1))</f>
        <v>0</v>
      </c>
    </row>
    <row r="2031" spans="3:17" x14ac:dyDescent="0.2">
      <c r="C2031" s="159"/>
      <c r="D2031" s="165"/>
      <c r="E2031" s="161"/>
      <c r="F2031" s="172" t="str">
        <f t="shared" si="96"/>
        <v>-</v>
      </c>
      <c r="G2031" s="68"/>
      <c r="H2031" s="167"/>
      <c r="I2031" s="173"/>
      <c r="J2031" s="168" t="str">
        <f>IFERROR(MIN('MP Calculations'!$E$30/I2031,1),"-")</f>
        <v>-</v>
      </c>
      <c r="K2031" s="12"/>
      <c r="L2031" s="159"/>
      <c r="M2031" s="159"/>
      <c r="N2031" s="159"/>
      <c r="O2031" s="185" t="str">
        <f t="shared" si="97"/>
        <v>-</v>
      </c>
      <c r="P2031" s="215" t="str">
        <f t="shared" si="98"/>
        <v>-</v>
      </c>
      <c r="Q2031" s="215" cm="1">
        <f t="array" ref="Q2031">IF(P2031="-",0,P2031/(1+'General inputs'!$H$32)^IFERROR(INDEX('MP Calculations'!$C$40:$C$130,MATCH(F2031,'MP Calculations'!$D$40:$D$130,0),0),-1))</f>
        <v>0</v>
      </c>
    </row>
    <row r="2032" spans="3:17" x14ac:dyDescent="0.2">
      <c r="C2032" s="159"/>
      <c r="D2032" s="165"/>
      <c r="E2032" s="161"/>
      <c r="F2032" s="172" t="str">
        <f t="shared" si="96"/>
        <v>-</v>
      </c>
      <c r="G2032" s="68"/>
      <c r="H2032" s="167"/>
      <c r="I2032" s="173"/>
      <c r="J2032" s="168" t="str">
        <f>IFERROR(MIN('MP Calculations'!$E$30/I2032,1),"-")</f>
        <v>-</v>
      </c>
      <c r="K2032" s="12"/>
      <c r="L2032" s="159"/>
      <c r="M2032" s="159"/>
      <c r="N2032" s="159"/>
      <c r="O2032" s="185" t="str">
        <f t="shared" si="97"/>
        <v>-</v>
      </c>
      <c r="P2032" s="215" t="str">
        <f t="shared" si="98"/>
        <v>-</v>
      </c>
      <c r="Q2032" s="215" cm="1">
        <f t="array" ref="Q2032">IF(P2032="-",0,P2032/(1+'General inputs'!$H$32)^IFERROR(INDEX('MP Calculations'!$C$40:$C$130,MATCH(F2032,'MP Calculations'!$D$40:$D$130,0),0),-1))</f>
        <v>0</v>
      </c>
    </row>
    <row r="2033" spans="3:17" x14ac:dyDescent="0.2">
      <c r="C2033" s="159"/>
      <c r="D2033" s="165"/>
      <c r="E2033" s="161"/>
      <c r="F2033" s="172" t="str">
        <f t="shared" si="96"/>
        <v>-</v>
      </c>
      <c r="G2033" s="68"/>
      <c r="H2033" s="167"/>
      <c r="I2033" s="173"/>
      <c r="J2033" s="168" t="str">
        <f>IFERROR(MIN('MP Calculations'!$E$30/I2033,1),"-")</f>
        <v>-</v>
      </c>
      <c r="K2033" s="12"/>
      <c r="L2033" s="159"/>
      <c r="M2033" s="159"/>
      <c r="N2033" s="159"/>
      <c r="O2033" s="185" t="str">
        <f t="shared" si="97"/>
        <v>-</v>
      </c>
      <c r="P2033" s="215" t="str">
        <f t="shared" si="98"/>
        <v>-</v>
      </c>
      <c r="Q2033" s="215" cm="1">
        <f t="array" ref="Q2033">IF(P2033="-",0,P2033/(1+'General inputs'!$H$32)^IFERROR(INDEX('MP Calculations'!$C$40:$C$130,MATCH(F2033,'MP Calculations'!$D$40:$D$130,0),0),-1))</f>
        <v>0</v>
      </c>
    </row>
    <row r="2034" spans="3:17" x14ac:dyDescent="0.2">
      <c r="C2034" s="159"/>
      <c r="D2034" s="165"/>
      <c r="E2034" s="161"/>
      <c r="F2034" s="172" t="str">
        <f t="shared" si="96"/>
        <v>-</v>
      </c>
      <c r="G2034" s="68"/>
      <c r="H2034" s="167"/>
      <c r="I2034" s="173"/>
      <c r="J2034" s="168" t="str">
        <f>IFERROR(MIN('MP Calculations'!$E$30/I2034,1),"-")</f>
        <v>-</v>
      </c>
      <c r="K2034" s="12"/>
      <c r="L2034" s="159"/>
      <c r="M2034" s="159"/>
      <c r="N2034" s="159"/>
      <c r="O2034" s="185" t="str">
        <f t="shared" si="97"/>
        <v>-</v>
      </c>
      <c r="P2034" s="215" t="str">
        <f t="shared" si="98"/>
        <v>-</v>
      </c>
      <c r="Q2034" s="215" cm="1">
        <f t="array" ref="Q2034">IF(P2034="-",0,P2034/(1+'General inputs'!$H$32)^IFERROR(INDEX('MP Calculations'!$C$40:$C$130,MATCH(F2034,'MP Calculations'!$D$40:$D$130,0),0),-1))</f>
        <v>0</v>
      </c>
    </row>
    <row r="2035" spans="3:17" x14ac:dyDescent="0.2">
      <c r="C2035" s="159"/>
      <c r="D2035" s="165"/>
      <c r="E2035" s="161"/>
      <c r="F2035" s="172" t="str">
        <f t="shared" si="96"/>
        <v>-</v>
      </c>
      <c r="G2035" s="68"/>
      <c r="H2035" s="167"/>
      <c r="I2035" s="173"/>
      <c r="J2035" s="168" t="str">
        <f>IFERROR(MIN('MP Calculations'!$E$30/I2035,1),"-")</f>
        <v>-</v>
      </c>
      <c r="K2035" s="12"/>
      <c r="L2035" s="159"/>
      <c r="M2035" s="159"/>
      <c r="N2035" s="159"/>
      <c r="O2035" s="185" t="str">
        <f t="shared" si="97"/>
        <v>-</v>
      </c>
      <c r="P2035" s="215" t="str">
        <f t="shared" si="98"/>
        <v>-</v>
      </c>
      <c r="Q2035" s="215" cm="1">
        <f t="array" ref="Q2035">IF(P2035="-",0,P2035/(1+'General inputs'!$H$32)^IFERROR(INDEX('MP Calculations'!$C$40:$C$130,MATCH(F2035,'MP Calculations'!$D$40:$D$130,0),0),-1))</f>
        <v>0</v>
      </c>
    </row>
    <row r="2036" spans="3:17" x14ac:dyDescent="0.2">
      <c r="C2036" s="159"/>
      <c r="D2036" s="165"/>
      <c r="E2036" s="161"/>
      <c r="F2036" s="172" t="str">
        <f t="shared" si="96"/>
        <v>-</v>
      </c>
      <c r="G2036" s="68"/>
      <c r="H2036" s="167"/>
      <c r="I2036" s="173"/>
      <c r="J2036" s="168" t="str">
        <f>IFERROR(MIN('MP Calculations'!$E$30/I2036,1),"-")</f>
        <v>-</v>
      </c>
      <c r="K2036" s="12"/>
      <c r="L2036" s="159"/>
      <c r="M2036" s="159"/>
      <c r="N2036" s="159"/>
      <c r="O2036" s="185" t="str">
        <f t="shared" si="97"/>
        <v>-</v>
      </c>
      <c r="P2036" s="215" t="str">
        <f t="shared" si="98"/>
        <v>-</v>
      </c>
      <c r="Q2036" s="215" cm="1">
        <f t="array" ref="Q2036">IF(P2036="-",0,P2036/(1+'General inputs'!$H$32)^IFERROR(INDEX('MP Calculations'!$C$40:$C$130,MATCH(F2036,'MP Calculations'!$D$40:$D$130,0),0),-1))</f>
        <v>0</v>
      </c>
    </row>
    <row r="2037" spans="3:17" x14ac:dyDescent="0.2">
      <c r="C2037" s="159"/>
      <c r="D2037" s="165"/>
      <c r="E2037" s="161"/>
      <c r="F2037" s="172" t="str">
        <f t="shared" si="96"/>
        <v>-</v>
      </c>
      <c r="G2037" s="68"/>
      <c r="H2037" s="167"/>
      <c r="I2037" s="173"/>
      <c r="J2037" s="168" t="str">
        <f>IFERROR(MIN('MP Calculations'!$E$30/I2037,1),"-")</f>
        <v>-</v>
      </c>
      <c r="K2037" s="12"/>
      <c r="L2037" s="159"/>
      <c r="M2037" s="159"/>
      <c r="N2037" s="159"/>
      <c r="O2037" s="185" t="str">
        <f t="shared" si="97"/>
        <v>-</v>
      </c>
      <c r="P2037" s="215" t="str">
        <f t="shared" si="98"/>
        <v>-</v>
      </c>
      <c r="Q2037" s="215" cm="1">
        <f t="array" ref="Q2037">IF(P2037="-",0,P2037/(1+'General inputs'!$H$32)^IFERROR(INDEX('MP Calculations'!$C$40:$C$130,MATCH(F2037,'MP Calculations'!$D$40:$D$130,0),0),-1))</f>
        <v>0</v>
      </c>
    </row>
    <row r="2038" spans="3:17" x14ac:dyDescent="0.2">
      <c r="C2038" s="159"/>
      <c r="D2038" s="165"/>
      <c r="E2038" s="161"/>
      <c r="F2038" s="172" t="str">
        <f t="shared" si="96"/>
        <v>-</v>
      </c>
      <c r="G2038" s="68"/>
      <c r="H2038" s="167"/>
      <c r="I2038" s="173"/>
      <c r="J2038" s="168" t="str">
        <f>IFERROR(MIN('MP Calculations'!$E$30/I2038,1),"-")</f>
        <v>-</v>
      </c>
      <c r="K2038" s="12"/>
      <c r="L2038" s="159"/>
      <c r="M2038" s="159"/>
      <c r="N2038" s="159"/>
      <c r="O2038" s="185" t="str">
        <f t="shared" si="97"/>
        <v>-</v>
      </c>
      <c r="P2038" s="215" t="str">
        <f t="shared" si="98"/>
        <v>-</v>
      </c>
      <c r="Q2038" s="215" cm="1">
        <f t="array" ref="Q2038">IF(P2038="-",0,P2038/(1+'General inputs'!$H$32)^IFERROR(INDEX('MP Calculations'!$C$40:$C$130,MATCH(F2038,'MP Calculations'!$D$40:$D$130,0),0),-1))</f>
        <v>0</v>
      </c>
    </row>
    <row r="2039" spans="3:17" x14ac:dyDescent="0.2">
      <c r="C2039" s="159"/>
      <c r="D2039" s="165"/>
      <c r="E2039" s="161"/>
      <c r="F2039" s="172" t="str">
        <f t="shared" si="96"/>
        <v>-</v>
      </c>
      <c r="G2039" s="68"/>
      <c r="H2039" s="167"/>
      <c r="I2039" s="173"/>
      <c r="J2039" s="168" t="str">
        <f>IFERROR(MIN('MP Calculations'!$E$30/I2039,1),"-")</f>
        <v>-</v>
      </c>
      <c r="K2039" s="12"/>
      <c r="L2039" s="159"/>
      <c r="M2039" s="159"/>
      <c r="N2039" s="159"/>
      <c r="O2039" s="185" t="str">
        <f t="shared" si="97"/>
        <v>-</v>
      </c>
      <c r="P2039" s="215" t="str">
        <f t="shared" si="98"/>
        <v>-</v>
      </c>
      <c r="Q2039" s="215" cm="1">
        <f t="array" ref="Q2039">IF(P2039="-",0,P2039/(1+'General inputs'!$H$32)^IFERROR(INDEX('MP Calculations'!$C$40:$C$130,MATCH(F2039,'MP Calculations'!$D$40:$D$130,0),0),-1))</f>
        <v>0</v>
      </c>
    </row>
    <row r="2040" spans="3:17" x14ac:dyDescent="0.2">
      <c r="C2040" s="159"/>
      <c r="D2040" s="165"/>
      <c r="E2040" s="161"/>
      <c r="F2040" s="172" t="str">
        <f t="shared" si="96"/>
        <v>-</v>
      </c>
      <c r="G2040" s="68"/>
      <c r="H2040" s="167"/>
      <c r="I2040" s="173"/>
      <c r="J2040" s="168" t="str">
        <f>IFERROR(MIN('MP Calculations'!$E$30/I2040,1),"-")</f>
        <v>-</v>
      </c>
      <c r="K2040" s="12"/>
      <c r="L2040" s="159"/>
      <c r="M2040" s="159"/>
      <c r="N2040" s="159"/>
      <c r="O2040" s="185" t="str">
        <f t="shared" si="97"/>
        <v>-</v>
      </c>
      <c r="P2040" s="215" t="str">
        <f t="shared" si="98"/>
        <v>-</v>
      </c>
      <c r="Q2040" s="215" cm="1">
        <f t="array" ref="Q2040">IF(P2040="-",0,P2040/(1+'General inputs'!$H$32)^IFERROR(INDEX('MP Calculations'!$C$40:$C$130,MATCH(F2040,'MP Calculations'!$D$40:$D$130,0),0),-1))</f>
        <v>0</v>
      </c>
    </row>
    <row r="2041" spans="3:17" x14ac:dyDescent="0.2">
      <c r="C2041" s="159"/>
      <c r="D2041" s="165"/>
      <c r="E2041" s="161"/>
      <c r="F2041" s="172" t="str">
        <f t="shared" si="96"/>
        <v>-</v>
      </c>
      <c r="G2041" s="68"/>
      <c r="H2041" s="167"/>
      <c r="I2041" s="173"/>
      <c r="J2041" s="168" t="str">
        <f>IFERROR(MIN('MP Calculations'!$E$30/I2041,1),"-")</f>
        <v>-</v>
      </c>
      <c r="K2041" s="12"/>
      <c r="L2041" s="159"/>
      <c r="M2041" s="159"/>
      <c r="N2041" s="159"/>
      <c r="O2041" s="185" t="str">
        <f t="shared" si="97"/>
        <v>-</v>
      </c>
      <c r="P2041" s="215" t="str">
        <f t="shared" si="98"/>
        <v>-</v>
      </c>
      <c r="Q2041" s="215" cm="1">
        <f t="array" ref="Q2041">IF(P2041="-",0,P2041/(1+'General inputs'!$H$32)^IFERROR(INDEX('MP Calculations'!$C$40:$C$130,MATCH(F2041,'MP Calculations'!$D$40:$D$130,0),0),-1))</f>
        <v>0</v>
      </c>
    </row>
    <row r="2042" spans="3:17" x14ac:dyDescent="0.2">
      <c r="C2042" s="159"/>
      <c r="D2042" s="165"/>
      <c r="E2042" s="161"/>
      <c r="F2042" s="172" t="str">
        <f t="shared" si="96"/>
        <v>-</v>
      </c>
      <c r="G2042" s="68"/>
      <c r="H2042" s="167"/>
      <c r="I2042" s="173"/>
      <c r="J2042" s="168" t="str">
        <f>IFERROR(MIN('MP Calculations'!$E$30/I2042,1),"-")</f>
        <v>-</v>
      </c>
      <c r="K2042" s="12"/>
      <c r="L2042" s="159"/>
      <c r="M2042" s="159"/>
      <c r="N2042" s="159"/>
      <c r="O2042" s="185" t="str">
        <f t="shared" si="97"/>
        <v>-</v>
      </c>
      <c r="P2042" s="215" t="str">
        <f t="shared" si="98"/>
        <v>-</v>
      </c>
      <c r="Q2042" s="215" cm="1">
        <f t="array" ref="Q2042">IF(P2042="-",0,P2042/(1+'General inputs'!$H$32)^IFERROR(INDEX('MP Calculations'!$C$40:$C$130,MATCH(F2042,'MP Calculations'!$D$40:$D$130,0),0),-1))</f>
        <v>0</v>
      </c>
    </row>
    <row r="2043" spans="3:17" x14ac:dyDescent="0.2">
      <c r="C2043" s="159"/>
      <c r="D2043" s="165"/>
      <c r="E2043" s="161"/>
      <c r="F2043" s="172" t="str">
        <f t="shared" si="96"/>
        <v>-</v>
      </c>
      <c r="G2043" s="68"/>
      <c r="H2043" s="167"/>
      <c r="I2043" s="173"/>
      <c r="J2043" s="168" t="str">
        <f>IFERROR(MIN('MP Calculations'!$E$30/I2043,1),"-")</f>
        <v>-</v>
      </c>
      <c r="K2043" s="12"/>
      <c r="L2043" s="159"/>
      <c r="M2043" s="159"/>
      <c r="N2043" s="159"/>
      <c r="O2043" s="185" t="str">
        <f t="shared" si="97"/>
        <v>-</v>
      </c>
      <c r="P2043" s="215" t="str">
        <f t="shared" si="98"/>
        <v>-</v>
      </c>
      <c r="Q2043" s="215" cm="1">
        <f t="array" ref="Q2043">IF(P2043="-",0,P2043/(1+'General inputs'!$H$32)^IFERROR(INDEX('MP Calculations'!$C$40:$C$130,MATCH(F2043,'MP Calculations'!$D$40:$D$130,0),0),-1))</f>
        <v>0</v>
      </c>
    </row>
    <row r="2044" spans="3:17" x14ac:dyDescent="0.2">
      <c r="C2044" s="159"/>
      <c r="D2044" s="165"/>
      <c r="E2044" s="161"/>
      <c r="F2044" s="172" t="str">
        <f t="shared" si="96"/>
        <v>-</v>
      </c>
      <c r="G2044" s="68"/>
      <c r="H2044" s="167"/>
      <c r="I2044" s="173"/>
      <c r="J2044" s="168" t="str">
        <f>IFERROR(MIN('MP Calculations'!$E$30/I2044,1),"-")</f>
        <v>-</v>
      </c>
      <c r="K2044" s="12"/>
      <c r="L2044" s="159"/>
      <c r="M2044" s="159"/>
      <c r="N2044" s="159"/>
      <c r="O2044" s="185" t="str">
        <f t="shared" si="97"/>
        <v>-</v>
      </c>
      <c r="P2044" s="215" t="str">
        <f t="shared" si="98"/>
        <v>-</v>
      </c>
      <c r="Q2044" s="215" cm="1">
        <f t="array" ref="Q2044">IF(P2044="-",0,P2044/(1+'General inputs'!$H$32)^IFERROR(INDEX('MP Calculations'!$C$40:$C$130,MATCH(F2044,'MP Calculations'!$D$40:$D$130,0),0),-1))</f>
        <v>0</v>
      </c>
    </row>
    <row r="2045" spans="3:17" x14ac:dyDescent="0.2">
      <c r="C2045" s="159"/>
      <c r="D2045" s="165"/>
      <c r="E2045" s="161"/>
      <c r="F2045" s="172" t="str">
        <f t="shared" si="96"/>
        <v>-</v>
      </c>
      <c r="G2045" s="68"/>
      <c r="H2045" s="167"/>
      <c r="I2045" s="173"/>
      <c r="J2045" s="168" t="str">
        <f>IFERROR(MIN('MP Calculations'!$E$30/I2045,1),"-")</f>
        <v>-</v>
      </c>
      <c r="K2045" s="12"/>
      <c r="L2045" s="159"/>
      <c r="M2045" s="159"/>
      <c r="N2045" s="159"/>
      <c r="O2045" s="185" t="str">
        <f t="shared" si="97"/>
        <v>-</v>
      </c>
      <c r="P2045" s="215" t="str">
        <f t="shared" si="98"/>
        <v>-</v>
      </c>
      <c r="Q2045" s="215" cm="1">
        <f t="array" ref="Q2045">IF(P2045="-",0,P2045/(1+'General inputs'!$H$32)^IFERROR(INDEX('MP Calculations'!$C$40:$C$130,MATCH(F2045,'MP Calculations'!$D$40:$D$130,0),0),-1))</f>
        <v>0</v>
      </c>
    </row>
    <row r="2046" spans="3:17" x14ac:dyDescent="0.2">
      <c r="C2046" s="159"/>
      <c r="D2046" s="165"/>
      <c r="E2046" s="161"/>
      <c r="F2046" s="172" t="str">
        <f t="shared" si="96"/>
        <v>-</v>
      </c>
      <c r="G2046" s="68"/>
      <c r="H2046" s="167"/>
      <c r="I2046" s="173"/>
      <c r="J2046" s="168" t="str">
        <f>IFERROR(MIN('MP Calculations'!$E$30/I2046,1),"-")</f>
        <v>-</v>
      </c>
      <c r="K2046" s="12"/>
      <c r="L2046" s="159"/>
      <c r="M2046" s="159"/>
      <c r="N2046" s="159"/>
      <c r="O2046" s="185" t="str">
        <f t="shared" si="97"/>
        <v>-</v>
      </c>
      <c r="P2046" s="215" t="str">
        <f t="shared" si="98"/>
        <v>-</v>
      </c>
      <c r="Q2046" s="215" cm="1">
        <f t="array" ref="Q2046">IF(P2046="-",0,P2046/(1+'General inputs'!$H$32)^IFERROR(INDEX('MP Calculations'!$C$40:$C$130,MATCH(F2046,'MP Calculations'!$D$40:$D$130,0),0),-1))</f>
        <v>0</v>
      </c>
    </row>
    <row r="2047" spans="3:17" x14ac:dyDescent="0.2">
      <c r="C2047" s="159"/>
      <c r="D2047" s="165"/>
      <c r="E2047" s="161"/>
      <c r="F2047" s="172" t="str">
        <f t="shared" si="96"/>
        <v>-</v>
      </c>
      <c r="G2047" s="68"/>
      <c r="H2047" s="167"/>
      <c r="I2047" s="173"/>
      <c r="J2047" s="168" t="str">
        <f>IFERROR(MIN('MP Calculations'!$E$30/I2047,1),"-")</f>
        <v>-</v>
      </c>
      <c r="K2047" s="12"/>
      <c r="L2047" s="159"/>
      <c r="M2047" s="159"/>
      <c r="N2047" s="159"/>
      <c r="O2047" s="185" t="str">
        <f t="shared" si="97"/>
        <v>-</v>
      </c>
      <c r="P2047" s="215" t="str">
        <f t="shared" si="98"/>
        <v>-</v>
      </c>
      <c r="Q2047" s="215" cm="1">
        <f t="array" ref="Q2047">IF(P2047="-",0,P2047/(1+'General inputs'!$H$32)^IFERROR(INDEX('MP Calculations'!$C$40:$C$130,MATCH(F2047,'MP Calculations'!$D$40:$D$130,0),0),-1))</f>
        <v>0</v>
      </c>
    </row>
    <row r="2048" spans="3:17" x14ac:dyDescent="0.2">
      <c r="C2048" s="159"/>
      <c r="D2048" s="165"/>
      <c r="E2048" s="161"/>
      <c r="F2048" s="172" t="str">
        <f t="shared" si="96"/>
        <v>-</v>
      </c>
      <c r="G2048" s="68"/>
      <c r="H2048" s="167"/>
      <c r="I2048" s="173"/>
      <c r="J2048" s="168" t="str">
        <f>IFERROR(MIN('MP Calculations'!$E$30/I2048,1),"-")</f>
        <v>-</v>
      </c>
      <c r="K2048" s="12"/>
      <c r="L2048" s="159"/>
      <c r="M2048" s="159"/>
      <c r="N2048" s="159"/>
      <c r="O2048" s="185" t="str">
        <f t="shared" si="97"/>
        <v>-</v>
      </c>
      <c r="P2048" s="215" t="str">
        <f t="shared" si="98"/>
        <v>-</v>
      </c>
      <c r="Q2048" s="215" cm="1">
        <f t="array" ref="Q2048">IF(P2048="-",0,P2048/(1+'General inputs'!$H$32)^IFERROR(INDEX('MP Calculations'!$C$40:$C$130,MATCH(F2048,'MP Calculations'!$D$40:$D$130,0),0),-1))</f>
        <v>0</v>
      </c>
    </row>
    <row r="2049" spans="3:17" x14ac:dyDescent="0.2">
      <c r="C2049" s="159"/>
      <c r="D2049" s="165"/>
      <c r="E2049" s="161"/>
      <c r="F2049" s="172" t="str">
        <f t="shared" si="96"/>
        <v>-</v>
      </c>
      <c r="G2049" s="68"/>
      <c r="H2049" s="167"/>
      <c r="I2049" s="173"/>
      <c r="J2049" s="168" t="str">
        <f>IFERROR(MIN('MP Calculations'!$E$30/I2049,1),"-")</f>
        <v>-</v>
      </c>
      <c r="K2049" s="12"/>
      <c r="L2049" s="159"/>
      <c r="M2049" s="159"/>
      <c r="N2049" s="159"/>
      <c r="O2049" s="185" t="str">
        <f t="shared" si="97"/>
        <v>-</v>
      </c>
      <c r="P2049" s="215" t="str">
        <f t="shared" si="98"/>
        <v>-</v>
      </c>
      <c r="Q2049" s="215" cm="1">
        <f t="array" ref="Q2049">IF(P2049="-",0,P2049/(1+'General inputs'!$H$32)^IFERROR(INDEX('MP Calculations'!$C$40:$C$130,MATCH(F2049,'MP Calculations'!$D$40:$D$130,0),0),-1))</f>
        <v>0</v>
      </c>
    </row>
    <row r="2050" spans="3:17" x14ac:dyDescent="0.2">
      <c r="C2050" s="159"/>
      <c r="D2050" s="165"/>
      <c r="E2050" s="161"/>
      <c r="F2050" s="172" t="str">
        <f t="shared" si="96"/>
        <v>-</v>
      </c>
      <c r="G2050" s="68"/>
      <c r="H2050" s="167"/>
      <c r="I2050" s="173"/>
      <c r="J2050" s="168" t="str">
        <f>IFERROR(MIN('MP Calculations'!$E$30/I2050,1),"-")</f>
        <v>-</v>
      </c>
      <c r="K2050" s="12"/>
      <c r="L2050" s="159"/>
      <c r="M2050" s="159"/>
      <c r="N2050" s="159"/>
      <c r="O2050" s="185" t="str">
        <f t="shared" si="97"/>
        <v>-</v>
      </c>
      <c r="P2050" s="215" t="str">
        <f t="shared" si="98"/>
        <v>-</v>
      </c>
      <c r="Q2050" s="215" cm="1">
        <f t="array" ref="Q2050">IF(P2050="-",0,P2050/(1+'General inputs'!$H$32)^IFERROR(INDEX('MP Calculations'!$C$40:$C$130,MATCH(F2050,'MP Calculations'!$D$40:$D$130,0),0),-1))</f>
        <v>0</v>
      </c>
    </row>
    <row r="2051" spans="3:17" x14ac:dyDescent="0.2">
      <c r="C2051" s="159"/>
      <c r="D2051" s="165"/>
      <c r="E2051" s="161"/>
      <c r="F2051" s="172" t="str">
        <f t="shared" si="96"/>
        <v>-</v>
      </c>
      <c r="G2051" s="68"/>
      <c r="H2051" s="167"/>
      <c r="I2051" s="173"/>
      <c r="J2051" s="168" t="str">
        <f>IFERROR(MIN('MP Calculations'!$E$30/I2051,1),"-")</f>
        <v>-</v>
      </c>
      <c r="K2051" s="12"/>
      <c r="L2051" s="159"/>
      <c r="M2051" s="159"/>
      <c r="N2051" s="159"/>
      <c r="O2051" s="185" t="str">
        <f t="shared" si="97"/>
        <v>-</v>
      </c>
      <c r="P2051" s="215" t="str">
        <f t="shared" si="98"/>
        <v>-</v>
      </c>
      <c r="Q2051" s="215" cm="1">
        <f t="array" ref="Q2051">IF(P2051="-",0,P2051/(1+'General inputs'!$H$32)^IFERROR(INDEX('MP Calculations'!$C$40:$C$130,MATCH(F2051,'MP Calculations'!$D$40:$D$130,0),0),-1))</f>
        <v>0</v>
      </c>
    </row>
    <row r="2052" spans="3:17" x14ac:dyDescent="0.2">
      <c r="C2052" s="159"/>
      <c r="D2052" s="165"/>
      <c r="E2052" s="161"/>
      <c r="F2052" s="172" t="str">
        <f t="shared" si="96"/>
        <v>-</v>
      </c>
      <c r="G2052" s="68"/>
      <c r="H2052" s="167"/>
      <c r="I2052" s="173"/>
      <c r="J2052" s="168" t="str">
        <f>IFERROR(MIN('MP Calculations'!$E$30/I2052,1),"-")</f>
        <v>-</v>
      </c>
      <c r="K2052" s="12"/>
      <c r="L2052" s="159"/>
      <c r="M2052" s="159"/>
      <c r="N2052" s="159"/>
      <c r="O2052" s="185" t="str">
        <f t="shared" si="97"/>
        <v>-</v>
      </c>
      <c r="P2052" s="215" t="str">
        <f t="shared" si="98"/>
        <v>-</v>
      </c>
      <c r="Q2052" s="215" cm="1">
        <f t="array" ref="Q2052">IF(P2052="-",0,P2052/(1+'General inputs'!$H$32)^IFERROR(INDEX('MP Calculations'!$C$40:$C$130,MATCH(F2052,'MP Calculations'!$D$40:$D$130,0),0),-1))</f>
        <v>0</v>
      </c>
    </row>
    <row r="2053" spans="3:17" x14ac:dyDescent="0.2">
      <c r="C2053" s="159"/>
      <c r="D2053" s="165"/>
      <c r="E2053" s="161"/>
      <c r="F2053" s="172" t="str">
        <f t="shared" si="96"/>
        <v>-</v>
      </c>
      <c r="G2053" s="68"/>
      <c r="H2053" s="167"/>
      <c r="I2053" s="173"/>
      <c r="J2053" s="168" t="str">
        <f>IFERROR(MIN('MP Calculations'!$E$30/I2053,1),"-")</f>
        <v>-</v>
      </c>
      <c r="K2053" s="12"/>
      <c r="L2053" s="159"/>
      <c r="M2053" s="159"/>
      <c r="N2053" s="159"/>
      <c r="O2053" s="185" t="str">
        <f t="shared" si="97"/>
        <v>-</v>
      </c>
      <c r="P2053" s="215" t="str">
        <f t="shared" si="98"/>
        <v>-</v>
      </c>
      <c r="Q2053" s="215" cm="1">
        <f t="array" ref="Q2053">IF(P2053="-",0,P2053/(1+'General inputs'!$H$32)^IFERROR(INDEX('MP Calculations'!$C$40:$C$130,MATCH(F2053,'MP Calculations'!$D$40:$D$130,0),0),-1))</f>
        <v>0</v>
      </c>
    </row>
    <row r="2054" spans="3:17" x14ac:dyDescent="0.2">
      <c r="C2054" s="159"/>
      <c r="D2054" s="165"/>
      <c r="E2054" s="161"/>
      <c r="F2054" s="172" t="str">
        <f t="shared" si="96"/>
        <v>-</v>
      </c>
      <c r="G2054" s="68"/>
      <c r="H2054" s="167"/>
      <c r="I2054" s="173"/>
      <c r="J2054" s="168" t="str">
        <f>IFERROR(MIN('MP Calculations'!$E$30/I2054,1),"-")</f>
        <v>-</v>
      </c>
      <c r="K2054" s="12"/>
      <c r="L2054" s="159"/>
      <c r="M2054" s="159"/>
      <c r="N2054" s="159"/>
      <c r="O2054" s="185" t="str">
        <f t="shared" si="97"/>
        <v>-</v>
      </c>
      <c r="P2054" s="215" t="str">
        <f t="shared" si="98"/>
        <v>-</v>
      </c>
      <c r="Q2054" s="215" cm="1">
        <f t="array" ref="Q2054">IF(P2054="-",0,P2054/(1+'General inputs'!$H$32)^IFERROR(INDEX('MP Calculations'!$C$40:$C$130,MATCH(F2054,'MP Calculations'!$D$40:$D$130,0),0),-1))</f>
        <v>0</v>
      </c>
    </row>
    <row r="2055" spans="3:17" x14ac:dyDescent="0.2">
      <c r="C2055" s="159"/>
      <c r="D2055" s="165"/>
      <c r="E2055" s="161"/>
      <c r="F2055" s="172" t="str">
        <f t="shared" si="96"/>
        <v>-</v>
      </c>
      <c r="G2055" s="68"/>
      <c r="H2055" s="167"/>
      <c r="I2055" s="173"/>
      <c r="J2055" s="168" t="str">
        <f>IFERROR(MIN('MP Calculations'!$E$30/I2055,1),"-")</f>
        <v>-</v>
      </c>
      <c r="K2055" s="12"/>
      <c r="L2055" s="159"/>
      <c r="M2055" s="159"/>
      <c r="N2055" s="159"/>
      <c r="O2055" s="185" t="str">
        <f t="shared" si="97"/>
        <v>-</v>
      </c>
      <c r="P2055" s="215" t="str">
        <f t="shared" si="98"/>
        <v>-</v>
      </c>
      <c r="Q2055" s="215" cm="1">
        <f t="array" ref="Q2055">IF(P2055="-",0,P2055/(1+'General inputs'!$H$32)^IFERROR(INDEX('MP Calculations'!$C$40:$C$130,MATCH(F2055,'MP Calculations'!$D$40:$D$130,0),0),-1))</f>
        <v>0</v>
      </c>
    </row>
    <row r="2056" spans="3:17" x14ac:dyDescent="0.2">
      <c r="C2056" s="159"/>
      <c r="D2056" s="165"/>
      <c r="E2056" s="161"/>
      <c r="F2056" s="172" t="str">
        <f t="shared" si="96"/>
        <v>-</v>
      </c>
      <c r="G2056" s="68"/>
      <c r="H2056" s="167"/>
      <c r="I2056" s="173"/>
      <c r="J2056" s="168" t="str">
        <f>IFERROR(MIN('MP Calculations'!$E$30/I2056,1),"-")</f>
        <v>-</v>
      </c>
      <c r="K2056" s="12"/>
      <c r="L2056" s="159"/>
      <c r="M2056" s="159"/>
      <c r="N2056" s="159"/>
      <c r="O2056" s="185" t="str">
        <f t="shared" si="97"/>
        <v>-</v>
      </c>
      <c r="P2056" s="215" t="str">
        <f t="shared" si="98"/>
        <v>-</v>
      </c>
      <c r="Q2056" s="215" cm="1">
        <f t="array" ref="Q2056">IF(P2056="-",0,P2056/(1+'General inputs'!$H$32)^IFERROR(INDEX('MP Calculations'!$C$40:$C$130,MATCH(F2056,'MP Calculations'!$D$40:$D$130,0),0),-1))</f>
        <v>0</v>
      </c>
    </row>
    <row r="2057" spans="3:17" x14ac:dyDescent="0.2">
      <c r="C2057" s="159"/>
      <c r="D2057" s="165"/>
      <c r="E2057" s="161"/>
      <c r="F2057" s="172" t="str">
        <f t="shared" si="96"/>
        <v>-</v>
      </c>
      <c r="G2057" s="68"/>
      <c r="H2057" s="167"/>
      <c r="I2057" s="173"/>
      <c r="J2057" s="168" t="str">
        <f>IFERROR(MIN('MP Calculations'!$E$30/I2057,1),"-")</f>
        <v>-</v>
      </c>
      <c r="K2057" s="12"/>
      <c r="L2057" s="159"/>
      <c r="M2057" s="159"/>
      <c r="N2057" s="159"/>
      <c r="O2057" s="185" t="str">
        <f t="shared" si="97"/>
        <v>-</v>
      </c>
      <c r="P2057" s="215" t="str">
        <f t="shared" si="98"/>
        <v>-</v>
      </c>
      <c r="Q2057" s="215" cm="1">
        <f t="array" ref="Q2057">IF(P2057="-",0,P2057/(1+'General inputs'!$H$32)^IFERROR(INDEX('MP Calculations'!$C$40:$C$130,MATCH(F2057,'MP Calculations'!$D$40:$D$130,0),0),-1))</f>
        <v>0</v>
      </c>
    </row>
    <row r="2058" spans="3:17" x14ac:dyDescent="0.2">
      <c r="C2058" s="159"/>
      <c r="D2058" s="165"/>
      <c r="E2058" s="161"/>
      <c r="F2058" s="172" t="str">
        <f t="shared" si="96"/>
        <v>-</v>
      </c>
      <c r="G2058" s="68"/>
      <c r="H2058" s="167"/>
      <c r="I2058" s="173"/>
      <c r="J2058" s="168" t="str">
        <f>IFERROR(MIN('MP Calculations'!$E$30/I2058,1),"-")</f>
        <v>-</v>
      </c>
      <c r="K2058" s="12"/>
      <c r="L2058" s="159"/>
      <c r="M2058" s="159"/>
      <c r="N2058" s="159"/>
      <c r="O2058" s="185" t="str">
        <f t="shared" si="97"/>
        <v>-</v>
      </c>
      <c r="P2058" s="215" t="str">
        <f t="shared" si="98"/>
        <v>-</v>
      </c>
      <c r="Q2058" s="215" cm="1">
        <f t="array" ref="Q2058">IF(P2058="-",0,P2058/(1+'General inputs'!$H$32)^IFERROR(INDEX('MP Calculations'!$C$40:$C$130,MATCH(F2058,'MP Calculations'!$D$40:$D$130,0),0),-1))</f>
        <v>0</v>
      </c>
    </row>
    <row r="2059" spans="3:17" x14ac:dyDescent="0.2">
      <c r="C2059" s="159"/>
      <c r="D2059" s="165"/>
      <c r="E2059" s="161"/>
      <c r="F2059" s="172" t="str">
        <f t="shared" si="96"/>
        <v>-</v>
      </c>
      <c r="G2059" s="68"/>
      <c r="H2059" s="167"/>
      <c r="I2059" s="173"/>
      <c r="J2059" s="168" t="str">
        <f>IFERROR(MIN('MP Calculations'!$E$30/I2059,1),"-")</f>
        <v>-</v>
      </c>
      <c r="K2059" s="12"/>
      <c r="L2059" s="159"/>
      <c r="M2059" s="159"/>
      <c r="N2059" s="159"/>
      <c r="O2059" s="185" t="str">
        <f t="shared" si="97"/>
        <v>-</v>
      </c>
      <c r="P2059" s="215" t="str">
        <f t="shared" si="98"/>
        <v>-</v>
      </c>
      <c r="Q2059" s="215" cm="1">
        <f t="array" ref="Q2059">IF(P2059="-",0,P2059/(1+'General inputs'!$H$32)^IFERROR(INDEX('MP Calculations'!$C$40:$C$130,MATCH(F2059,'MP Calculations'!$D$40:$D$130,0),0),-1))</f>
        <v>0</v>
      </c>
    </row>
    <row r="2060" spans="3:17" x14ac:dyDescent="0.2">
      <c r="C2060" s="159"/>
      <c r="D2060" s="165"/>
      <c r="E2060" s="161"/>
      <c r="F2060" s="172" t="str">
        <f t="shared" si="96"/>
        <v>-</v>
      </c>
      <c r="G2060" s="68"/>
      <c r="H2060" s="167"/>
      <c r="I2060" s="173"/>
      <c r="J2060" s="168" t="str">
        <f>IFERROR(MIN('MP Calculations'!$E$30/I2060,1),"-")</f>
        <v>-</v>
      </c>
      <c r="K2060" s="12"/>
      <c r="L2060" s="159"/>
      <c r="M2060" s="159"/>
      <c r="N2060" s="159"/>
      <c r="O2060" s="185" t="str">
        <f t="shared" si="97"/>
        <v>-</v>
      </c>
      <c r="P2060" s="215" t="str">
        <f t="shared" si="98"/>
        <v>-</v>
      </c>
      <c r="Q2060" s="215" cm="1">
        <f t="array" ref="Q2060">IF(P2060="-",0,P2060/(1+'General inputs'!$H$32)^IFERROR(INDEX('MP Calculations'!$C$40:$C$130,MATCH(F2060,'MP Calculations'!$D$40:$D$130,0),0),-1))</f>
        <v>0</v>
      </c>
    </row>
    <row r="2061" spans="3:17" x14ac:dyDescent="0.2">
      <c r="C2061" s="159"/>
      <c r="D2061" s="165"/>
      <c r="E2061" s="161"/>
      <c r="F2061" s="172" t="str">
        <f t="shared" si="96"/>
        <v>-</v>
      </c>
      <c r="G2061" s="68"/>
      <c r="H2061" s="167"/>
      <c r="I2061" s="173"/>
      <c r="J2061" s="168" t="str">
        <f>IFERROR(MIN('MP Calculations'!$E$30/I2061,1),"-")</f>
        <v>-</v>
      </c>
      <c r="K2061" s="12"/>
      <c r="L2061" s="159"/>
      <c r="M2061" s="159"/>
      <c r="N2061" s="159"/>
      <c r="O2061" s="185" t="str">
        <f t="shared" si="97"/>
        <v>-</v>
      </c>
      <c r="P2061" s="215" t="str">
        <f t="shared" si="98"/>
        <v>-</v>
      </c>
      <c r="Q2061" s="215" cm="1">
        <f t="array" ref="Q2061">IF(P2061="-",0,P2061/(1+'General inputs'!$H$32)^IFERROR(INDEX('MP Calculations'!$C$40:$C$130,MATCH(F2061,'MP Calculations'!$D$40:$D$130,0),0),-1))</f>
        <v>0</v>
      </c>
    </row>
    <row r="2062" spans="3:17" x14ac:dyDescent="0.2">
      <c r="C2062" s="159"/>
      <c r="D2062" s="165"/>
      <c r="E2062" s="161"/>
      <c r="F2062" s="172" t="str">
        <f t="shared" si="96"/>
        <v>-</v>
      </c>
      <c r="G2062" s="68"/>
      <c r="H2062" s="167"/>
      <c r="I2062" s="173"/>
      <c r="J2062" s="168" t="str">
        <f>IFERROR(MIN('MP Calculations'!$E$30/I2062,1),"-")</f>
        <v>-</v>
      </c>
      <c r="K2062" s="12"/>
      <c r="L2062" s="159"/>
      <c r="M2062" s="159"/>
      <c r="N2062" s="159"/>
      <c r="O2062" s="185" t="str">
        <f t="shared" si="97"/>
        <v>-</v>
      </c>
      <c r="P2062" s="215" t="str">
        <f t="shared" si="98"/>
        <v>-</v>
      </c>
      <c r="Q2062" s="215" cm="1">
        <f t="array" ref="Q2062">IF(P2062="-",0,P2062/(1+'General inputs'!$H$32)^IFERROR(INDEX('MP Calculations'!$C$40:$C$130,MATCH(F2062,'MP Calculations'!$D$40:$D$130,0),0),-1))</f>
        <v>0</v>
      </c>
    </row>
    <row r="2063" spans="3:17" x14ac:dyDescent="0.2">
      <c r="C2063" s="159"/>
      <c r="D2063" s="165"/>
      <c r="E2063" s="161"/>
      <c r="F2063" s="172" t="str">
        <f t="shared" si="96"/>
        <v>-</v>
      </c>
      <c r="G2063" s="68"/>
      <c r="H2063" s="167"/>
      <c r="I2063" s="173"/>
      <c r="J2063" s="168" t="str">
        <f>IFERROR(MIN('MP Calculations'!$E$30/I2063,1),"-")</f>
        <v>-</v>
      </c>
      <c r="K2063" s="12"/>
      <c r="L2063" s="159"/>
      <c r="M2063" s="159"/>
      <c r="N2063" s="159"/>
      <c r="O2063" s="185" t="str">
        <f t="shared" si="97"/>
        <v>-</v>
      </c>
      <c r="P2063" s="215" t="str">
        <f t="shared" si="98"/>
        <v>-</v>
      </c>
      <c r="Q2063" s="215" cm="1">
        <f t="array" ref="Q2063">IF(P2063="-",0,P2063/(1+'General inputs'!$H$32)^IFERROR(INDEX('MP Calculations'!$C$40:$C$130,MATCH(F2063,'MP Calculations'!$D$40:$D$130,0),0),-1))</f>
        <v>0</v>
      </c>
    </row>
    <row r="2064" spans="3:17" x14ac:dyDescent="0.2">
      <c r="C2064" s="159"/>
      <c r="D2064" s="165"/>
      <c r="E2064" s="161"/>
      <c r="F2064" s="172" t="str">
        <f t="shared" si="96"/>
        <v>-</v>
      </c>
      <c r="G2064" s="68"/>
      <c r="H2064" s="167"/>
      <c r="I2064" s="173"/>
      <c r="J2064" s="168" t="str">
        <f>IFERROR(MIN('MP Calculations'!$E$30/I2064,1),"-")</f>
        <v>-</v>
      </c>
      <c r="K2064" s="12"/>
      <c r="L2064" s="159"/>
      <c r="M2064" s="159"/>
      <c r="N2064" s="159"/>
      <c r="O2064" s="185" t="str">
        <f t="shared" si="97"/>
        <v>-</v>
      </c>
      <c r="P2064" s="215" t="str">
        <f t="shared" si="98"/>
        <v>-</v>
      </c>
      <c r="Q2064" s="215" cm="1">
        <f t="array" ref="Q2064">IF(P2064="-",0,P2064/(1+'General inputs'!$H$32)^IFERROR(INDEX('MP Calculations'!$C$40:$C$130,MATCH(F2064,'MP Calculations'!$D$40:$D$130,0),0),-1))</f>
        <v>0</v>
      </c>
    </row>
    <row r="2065" spans="3:17" x14ac:dyDescent="0.2">
      <c r="C2065" s="159"/>
      <c r="D2065" s="165"/>
      <c r="E2065" s="161"/>
      <c r="F2065" s="172" t="str">
        <f t="shared" si="96"/>
        <v>-</v>
      </c>
      <c r="G2065" s="68"/>
      <c r="H2065" s="167"/>
      <c r="I2065" s="173"/>
      <c r="J2065" s="168" t="str">
        <f>IFERROR(MIN('MP Calculations'!$E$30/I2065,1),"-")</f>
        <v>-</v>
      </c>
      <c r="K2065" s="12"/>
      <c r="L2065" s="159"/>
      <c r="M2065" s="159"/>
      <c r="N2065" s="159"/>
      <c r="O2065" s="185" t="str">
        <f t="shared" si="97"/>
        <v>-</v>
      </c>
      <c r="P2065" s="215" t="str">
        <f t="shared" si="98"/>
        <v>-</v>
      </c>
      <c r="Q2065" s="215" cm="1">
        <f t="array" ref="Q2065">IF(P2065="-",0,P2065/(1+'General inputs'!$H$32)^IFERROR(INDEX('MP Calculations'!$C$40:$C$130,MATCH(F2065,'MP Calculations'!$D$40:$D$130,0),0),-1))</f>
        <v>0</v>
      </c>
    </row>
    <row r="2066" spans="3:17" x14ac:dyDescent="0.2">
      <c r="C2066" s="159"/>
      <c r="D2066" s="165"/>
      <c r="E2066" s="161"/>
      <c r="F2066" s="172" t="str">
        <f t="shared" si="96"/>
        <v>-</v>
      </c>
      <c r="G2066" s="68"/>
      <c r="H2066" s="167"/>
      <c r="I2066" s="173"/>
      <c r="J2066" s="168" t="str">
        <f>IFERROR(MIN('MP Calculations'!$E$30/I2066,1),"-")</f>
        <v>-</v>
      </c>
      <c r="K2066" s="12"/>
      <c r="L2066" s="159"/>
      <c r="M2066" s="159"/>
      <c r="N2066" s="159"/>
      <c r="O2066" s="185" t="str">
        <f t="shared" si="97"/>
        <v>-</v>
      </c>
      <c r="P2066" s="215" t="str">
        <f t="shared" si="98"/>
        <v>-</v>
      </c>
      <c r="Q2066" s="215" cm="1">
        <f t="array" ref="Q2066">IF(P2066="-",0,P2066/(1+'General inputs'!$H$32)^IFERROR(INDEX('MP Calculations'!$C$40:$C$130,MATCH(F2066,'MP Calculations'!$D$40:$D$130,0),0),-1))</f>
        <v>0</v>
      </c>
    </row>
    <row r="2067" spans="3:17" x14ac:dyDescent="0.2">
      <c r="C2067" s="159"/>
      <c r="D2067" s="165"/>
      <c r="E2067" s="161"/>
      <c r="F2067" s="172" t="str">
        <f t="shared" si="96"/>
        <v>-</v>
      </c>
      <c r="G2067" s="68"/>
      <c r="H2067" s="167"/>
      <c r="I2067" s="173"/>
      <c r="J2067" s="168" t="str">
        <f>IFERROR(MIN('MP Calculations'!$E$30/I2067,1),"-")</f>
        <v>-</v>
      </c>
      <c r="K2067" s="12"/>
      <c r="L2067" s="159"/>
      <c r="M2067" s="159"/>
      <c r="N2067" s="159"/>
      <c r="O2067" s="185" t="str">
        <f t="shared" si="97"/>
        <v>-</v>
      </c>
      <c r="P2067" s="215" t="str">
        <f t="shared" si="98"/>
        <v>-</v>
      </c>
      <c r="Q2067" s="215" cm="1">
        <f t="array" ref="Q2067">IF(P2067="-",0,P2067/(1+'General inputs'!$H$32)^IFERROR(INDEX('MP Calculations'!$C$40:$C$130,MATCH(F2067,'MP Calculations'!$D$40:$D$130,0),0),-1))</f>
        <v>0</v>
      </c>
    </row>
    <row r="2068" spans="3:17" x14ac:dyDescent="0.2">
      <c r="C2068" s="159"/>
      <c r="D2068" s="165"/>
      <c r="E2068" s="161"/>
      <c r="F2068" s="172" t="str">
        <f t="shared" si="96"/>
        <v>-</v>
      </c>
      <c r="G2068" s="68"/>
      <c r="H2068" s="167"/>
      <c r="I2068" s="173"/>
      <c r="J2068" s="168" t="str">
        <f>IFERROR(MIN('MP Calculations'!$E$30/I2068,1),"-")</f>
        <v>-</v>
      </c>
      <c r="K2068" s="12"/>
      <c r="L2068" s="159"/>
      <c r="M2068" s="159"/>
      <c r="N2068" s="159"/>
      <c r="O2068" s="185" t="str">
        <f t="shared" si="97"/>
        <v>-</v>
      </c>
      <c r="P2068" s="215" t="str">
        <f t="shared" si="98"/>
        <v>-</v>
      </c>
      <c r="Q2068" s="215" cm="1">
        <f t="array" ref="Q2068">IF(P2068="-",0,P2068/(1+'General inputs'!$H$32)^IFERROR(INDEX('MP Calculations'!$C$40:$C$130,MATCH(F2068,'MP Calculations'!$D$40:$D$130,0),0),-1))</f>
        <v>0</v>
      </c>
    </row>
    <row r="2069" spans="3:17" x14ac:dyDescent="0.2">
      <c r="C2069" s="159"/>
      <c r="D2069" s="165"/>
      <c r="E2069" s="161"/>
      <c r="F2069" s="172" t="str">
        <f t="shared" si="96"/>
        <v>-</v>
      </c>
      <c r="G2069" s="68"/>
      <c r="H2069" s="167"/>
      <c r="I2069" s="173"/>
      <c r="J2069" s="168" t="str">
        <f>IFERROR(MIN('MP Calculations'!$E$30/I2069,1),"-")</f>
        <v>-</v>
      </c>
      <c r="K2069" s="12"/>
      <c r="L2069" s="159"/>
      <c r="M2069" s="159"/>
      <c r="N2069" s="159"/>
      <c r="O2069" s="185" t="str">
        <f t="shared" si="97"/>
        <v>-</v>
      </c>
      <c r="P2069" s="215" t="str">
        <f t="shared" si="98"/>
        <v>-</v>
      </c>
      <c r="Q2069" s="215" cm="1">
        <f t="array" ref="Q2069">IF(P2069="-",0,P2069/(1+'General inputs'!$H$32)^IFERROR(INDEX('MP Calculations'!$C$40:$C$130,MATCH(F2069,'MP Calculations'!$D$40:$D$130,0),0),-1))</f>
        <v>0</v>
      </c>
    </row>
    <row r="2070" spans="3:17" x14ac:dyDescent="0.2">
      <c r="C2070" s="159"/>
      <c r="D2070" s="165"/>
      <c r="E2070" s="161"/>
      <c r="F2070" s="172" t="str">
        <f t="shared" ref="F2070:F2133" si="99">IF(E2070="","-",IF(OR(E2070&lt;$E$15,E2070&gt;$E$16),"ERROR - date outside of range",IF(MONTH(E2070)&gt;=7,YEAR(E2070)&amp;"-"&amp;IF(YEAR(E2070)=1999,"00",IF(AND(YEAR(E2070)&gt;=2000,YEAR(E2070)&lt;2009),"0","")&amp;RIGHT(YEAR(E2070),2)+1),RIGHT(YEAR(E2070),4)-1&amp;"-"&amp;RIGHT(YEAR(E2070),2))))</f>
        <v>-</v>
      </c>
      <c r="G2070" s="68"/>
      <c r="H2070" s="167"/>
      <c r="I2070" s="173"/>
      <c r="J2070" s="168" t="str">
        <f>IFERROR(MIN('MP Calculations'!$E$30/I2070,1),"-")</f>
        <v>-</v>
      </c>
      <c r="K2070" s="12"/>
      <c r="L2070" s="159"/>
      <c r="M2070" s="159"/>
      <c r="N2070" s="159"/>
      <c r="O2070" s="185" t="str">
        <f t="shared" ref="O2070:O2133" si="100">IF(N2070="","-",L2070*N2070)</f>
        <v>-</v>
      </c>
      <c r="P2070" s="215" t="str">
        <f t="shared" ref="P2070:P2133" si="101">IF(O2070="-","-",IF(OR(E2070&lt;$E$15,E2070&gt;$E$16),0,O2070*J2070))</f>
        <v>-</v>
      </c>
      <c r="Q2070" s="215" cm="1">
        <f t="array" ref="Q2070">IF(P2070="-",0,P2070/(1+'General inputs'!$H$32)^IFERROR(INDEX('MP Calculations'!$C$40:$C$130,MATCH(F2070,'MP Calculations'!$D$40:$D$130,0),0),-1))</f>
        <v>0</v>
      </c>
    </row>
    <row r="2071" spans="3:17" x14ac:dyDescent="0.2">
      <c r="C2071" s="159"/>
      <c r="D2071" s="165"/>
      <c r="E2071" s="161"/>
      <c r="F2071" s="172" t="str">
        <f t="shared" si="99"/>
        <v>-</v>
      </c>
      <c r="G2071" s="68"/>
      <c r="H2071" s="167"/>
      <c r="I2071" s="173"/>
      <c r="J2071" s="168" t="str">
        <f>IFERROR(MIN('MP Calculations'!$E$30/I2071,1),"-")</f>
        <v>-</v>
      </c>
      <c r="K2071" s="12"/>
      <c r="L2071" s="159"/>
      <c r="M2071" s="159"/>
      <c r="N2071" s="159"/>
      <c r="O2071" s="185" t="str">
        <f t="shared" si="100"/>
        <v>-</v>
      </c>
      <c r="P2071" s="215" t="str">
        <f t="shared" si="101"/>
        <v>-</v>
      </c>
      <c r="Q2071" s="215" cm="1">
        <f t="array" ref="Q2071">IF(P2071="-",0,P2071/(1+'General inputs'!$H$32)^IFERROR(INDEX('MP Calculations'!$C$40:$C$130,MATCH(F2071,'MP Calculations'!$D$40:$D$130,0),0),-1))</f>
        <v>0</v>
      </c>
    </row>
    <row r="2072" spans="3:17" x14ac:dyDescent="0.2">
      <c r="C2072" s="159"/>
      <c r="D2072" s="165"/>
      <c r="E2072" s="161"/>
      <c r="F2072" s="172" t="str">
        <f t="shared" si="99"/>
        <v>-</v>
      </c>
      <c r="G2072" s="68"/>
      <c r="H2072" s="167"/>
      <c r="I2072" s="173"/>
      <c r="J2072" s="168" t="str">
        <f>IFERROR(MIN('MP Calculations'!$E$30/I2072,1),"-")</f>
        <v>-</v>
      </c>
      <c r="K2072" s="12"/>
      <c r="L2072" s="159"/>
      <c r="M2072" s="159"/>
      <c r="N2072" s="159"/>
      <c r="O2072" s="185" t="str">
        <f t="shared" si="100"/>
        <v>-</v>
      </c>
      <c r="P2072" s="215" t="str">
        <f t="shared" si="101"/>
        <v>-</v>
      </c>
      <c r="Q2072" s="215" cm="1">
        <f t="array" ref="Q2072">IF(P2072="-",0,P2072/(1+'General inputs'!$H$32)^IFERROR(INDEX('MP Calculations'!$C$40:$C$130,MATCH(F2072,'MP Calculations'!$D$40:$D$130,0),0),-1))</f>
        <v>0</v>
      </c>
    </row>
    <row r="2073" spans="3:17" x14ac:dyDescent="0.2">
      <c r="C2073" s="159"/>
      <c r="D2073" s="165"/>
      <c r="E2073" s="161"/>
      <c r="F2073" s="172" t="str">
        <f t="shared" si="99"/>
        <v>-</v>
      </c>
      <c r="G2073" s="68"/>
      <c r="H2073" s="167"/>
      <c r="I2073" s="173"/>
      <c r="J2073" s="168" t="str">
        <f>IFERROR(MIN('MP Calculations'!$E$30/I2073,1),"-")</f>
        <v>-</v>
      </c>
      <c r="K2073" s="12"/>
      <c r="L2073" s="159"/>
      <c r="M2073" s="159"/>
      <c r="N2073" s="159"/>
      <c r="O2073" s="185" t="str">
        <f t="shared" si="100"/>
        <v>-</v>
      </c>
      <c r="P2073" s="215" t="str">
        <f t="shared" si="101"/>
        <v>-</v>
      </c>
      <c r="Q2073" s="215" cm="1">
        <f t="array" ref="Q2073">IF(P2073="-",0,P2073/(1+'General inputs'!$H$32)^IFERROR(INDEX('MP Calculations'!$C$40:$C$130,MATCH(F2073,'MP Calculations'!$D$40:$D$130,0),0),-1))</f>
        <v>0</v>
      </c>
    </row>
    <row r="2074" spans="3:17" x14ac:dyDescent="0.2">
      <c r="C2074" s="159"/>
      <c r="D2074" s="165"/>
      <c r="E2074" s="161"/>
      <c r="F2074" s="172" t="str">
        <f t="shared" si="99"/>
        <v>-</v>
      </c>
      <c r="G2074" s="68"/>
      <c r="H2074" s="167"/>
      <c r="I2074" s="173"/>
      <c r="J2074" s="168" t="str">
        <f>IFERROR(MIN('MP Calculations'!$E$30/I2074,1),"-")</f>
        <v>-</v>
      </c>
      <c r="K2074" s="12"/>
      <c r="L2074" s="159"/>
      <c r="M2074" s="159"/>
      <c r="N2074" s="159"/>
      <c r="O2074" s="185" t="str">
        <f t="shared" si="100"/>
        <v>-</v>
      </c>
      <c r="P2074" s="215" t="str">
        <f t="shared" si="101"/>
        <v>-</v>
      </c>
      <c r="Q2074" s="215" cm="1">
        <f t="array" ref="Q2074">IF(P2074="-",0,P2074/(1+'General inputs'!$H$32)^IFERROR(INDEX('MP Calculations'!$C$40:$C$130,MATCH(F2074,'MP Calculations'!$D$40:$D$130,0),0),-1))</f>
        <v>0</v>
      </c>
    </row>
    <row r="2075" spans="3:17" x14ac:dyDescent="0.2">
      <c r="C2075" s="159"/>
      <c r="D2075" s="165"/>
      <c r="E2075" s="161"/>
      <c r="F2075" s="172" t="str">
        <f t="shared" si="99"/>
        <v>-</v>
      </c>
      <c r="G2075" s="68"/>
      <c r="H2075" s="167"/>
      <c r="I2075" s="173"/>
      <c r="J2075" s="168" t="str">
        <f>IFERROR(MIN('MP Calculations'!$E$30/I2075,1),"-")</f>
        <v>-</v>
      </c>
      <c r="K2075" s="12"/>
      <c r="L2075" s="159"/>
      <c r="M2075" s="159"/>
      <c r="N2075" s="159"/>
      <c r="O2075" s="185" t="str">
        <f t="shared" si="100"/>
        <v>-</v>
      </c>
      <c r="P2075" s="215" t="str">
        <f t="shared" si="101"/>
        <v>-</v>
      </c>
      <c r="Q2075" s="215" cm="1">
        <f t="array" ref="Q2075">IF(P2075="-",0,P2075/(1+'General inputs'!$H$32)^IFERROR(INDEX('MP Calculations'!$C$40:$C$130,MATCH(F2075,'MP Calculations'!$D$40:$D$130,0),0),-1))</f>
        <v>0</v>
      </c>
    </row>
    <row r="2076" spans="3:17" x14ac:dyDescent="0.2">
      <c r="C2076" s="159"/>
      <c r="D2076" s="165"/>
      <c r="E2076" s="161"/>
      <c r="F2076" s="172" t="str">
        <f t="shared" si="99"/>
        <v>-</v>
      </c>
      <c r="G2076" s="68"/>
      <c r="H2076" s="167"/>
      <c r="I2076" s="173"/>
      <c r="J2076" s="168" t="str">
        <f>IFERROR(MIN('MP Calculations'!$E$30/I2076,1),"-")</f>
        <v>-</v>
      </c>
      <c r="K2076" s="12"/>
      <c r="L2076" s="159"/>
      <c r="M2076" s="159"/>
      <c r="N2076" s="159"/>
      <c r="O2076" s="185" t="str">
        <f t="shared" si="100"/>
        <v>-</v>
      </c>
      <c r="P2076" s="215" t="str">
        <f t="shared" si="101"/>
        <v>-</v>
      </c>
      <c r="Q2076" s="215" cm="1">
        <f t="array" ref="Q2076">IF(P2076="-",0,P2076/(1+'General inputs'!$H$32)^IFERROR(INDEX('MP Calculations'!$C$40:$C$130,MATCH(F2076,'MP Calculations'!$D$40:$D$130,0),0),-1))</f>
        <v>0</v>
      </c>
    </row>
    <row r="2077" spans="3:17" x14ac:dyDescent="0.2">
      <c r="C2077" s="159"/>
      <c r="D2077" s="165"/>
      <c r="E2077" s="161"/>
      <c r="F2077" s="172" t="str">
        <f t="shared" si="99"/>
        <v>-</v>
      </c>
      <c r="G2077" s="68"/>
      <c r="H2077" s="167"/>
      <c r="I2077" s="173"/>
      <c r="J2077" s="168" t="str">
        <f>IFERROR(MIN('MP Calculations'!$E$30/I2077,1),"-")</f>
        <v>-</v>
      </c>
      <c r="K2077" s="12"/>
      <c r="L2077" s="159"/>
      <c r="M2077" s="159"/>
      <c r="N2077" s="159"/>
      <c r="O2077" s="185" t="str">
        <f t="shared" si="100"/>
        <v>-</v>
      </c>
      <c r="P2077" s="215" t="str">
        <f t="shared" si="101"/>
        <v>-</v>
      </c>
      <c r="Q2077" s="215" cm="1">
        <f t="array" ref="Q2077">IF(P2077="-",0,P2077/(1+'General inputs'!$H$32)^IFERROR(INDEX('MP Calculations'!$C$40:$C$130,MATCH(F2077,'MP Calculations'!$D$40:$D$130,0),0),-1))</f>
        <v>0</v>
      </c>
    </row>
    <row r="2078" spans="3:17" x14ac:dyDescent="0.2">
      <c r="C2078" s="159"/>
      <c r="D2078" s="165"/>
      <c r="E2078" s="161"/>
      <c r="F2078" s="172" t="str">
        <f t="shared" si="99"/>
        <v>-</v>
      </c>
      <c r="G2078" s="68"/>
      <c r="H2078" s="167"/>
      <c r="I2078" s="173"/>
      <c r="J2078" s="168" t="str">
        <f>IFERROR(MIN('MP Calculations'!$E$30/I2078,1),"-")</f>
        <v>-</v>
      </c>
      <c r="K2078" s="12"/>
      <c r="L2078" s="159"/>
      <c r="M2078" s="159"/>
      <c r="N2078" s="159"/>
      <c r="O2078" s="185" t="str">
        <f t="shared" si="100"/>
        <v>-</v>
      </c>
      <c r="P2078" s="215" t="str">
        <f t="shared" si="101"/>
        <v>-</v>
      </c>
      <c r="Q2078" s="215" cm="1">
        <f t="array" ref="Q2078">IF(P2078="-",0,P2078/(1+'General inputs'!$H$32)^IFERROR(INDEX('MP Calculations'!$C$40:$C$130,MATCH(F2078,'MP Calculations'!$D$40:$D$130,0),0),-1))</f>
        <v>0</v>
      </c>
    </row>
    <row r="2079" spans="3:17" x14ac:dyDescent="0.2">
      <c r="C2079" s="159"/>
      <c r="D2079" s="165"/>
      <c r="E2079" s="161"/>
      <c r="F2079" s="172" t="str">
        <f t="shared" si="99"/>
        <v>-</v>
      </c>
      <c r="G2079" s="68"/>
      <c r="H2079" s="167"/>
      <c r="I2079" s="173"/>
      <c r="J2079" s="168" t="str">
        <f>IFERROR(MIN('MP Calculations'!$E$30/I2079,1),"-")</f>
        <v>-</v>
      </c>
      <c r="K2079" s="12"/>
      <c r="L2079" s="159"/>
      <c r="M2079" s="159"/>
      <c r="N2079" s="159"/>
      <c r="O2079" s="185" t="str">
        <f t="shared" si="100"/>
        <v>-</v>
      </c>
      <c r="P2079" s="215" t="str">
        <f t="shared" si="101"/>
        <v>-</v>
      </c>
      <c r="Q2079" s="215" cm="1">
        <f t="array" ref="Q2079">IF(P2079="-",0,P2079/(1+'General inputs'!$H$32)^IFERROR(INDEX('MP Calculations'!$C$40:$C$130,MATCH(F2079,'MP Calculations'!$D$40:$D$130,0),0),-1))</f>
        <v>0</v>
      </c>
    </row>
    <row r="2080" spans="3:17" x14ac:dyDescent="0.2">
      <c r="C2080" s="159"/>
      <c r="D2080" s="165"/>
      <c r="E2080" s="161"/>
      <c r="F2080" s="172" t="str">
        <f t="shared" si="99"/>
        <v>-</v>
      </c>
      <c r="G2080" s="68"/>
      <c r="H2080" s="167"/>
      <c r="I2080" s="173"/>
      <c r="J2080" s="168" t="str">
        <f>IFERROR(MIN('MP Calculations'!$E$30/I2080,1),"-")</f>
        <v>-</v>
      </c>
      <c r="K2080" s="12"/>
      <c r="L2080" s="159"/>
      <c r="M2080" s="159"/>
      <c r="N2080" s="159"/>
      <c r="O2080" s="185" t="str">
        <f t="shared" si="100"/>
        <v>-</v>
      </c>
      <c r="P2080" s="215" t="str">
        <f t="shared" si="101"/>
        <v>-</v>
      </c>
      <c r="Q2080" s="215" cm="1">
        <f t="array" ref="Q2080">IF(P2080="-",0,P2080/(1+'General inputs'!$H$32)^IFERROR(INDEX('MP Calculations'!$C$40:$C$130,MATCH(F2080,'MP Calculations'!$D$40:$D$130,0),0),-1))</f>
        <v>0</v>
      </c>
    </row>
    <row r="2081" spans="3:17" x14ac:dyDescent="0.2">
      <c r="C2081" s="159"/>
      <c r="D2081" s="165"/>
      <c r="E2081" s="161"/>
      <c r="F2081" s="172" t="str">
        <f t="shared" si="99"/>
        <v>-</v>
      </c>
      <c r="G2081" s="68"/>
      <c r="H2081" s="167"/>
      <c r="I2081" s="173"/>
      <c r="J2081" s="168" t="str">
        <f>IFERROR(MIN('MP Calculations'!$E$30/I2081,1),"-")</f>
        <v>-</v>
      </c>
      <c r="K2081" s="12"/>
      <c r="L2081" s="159"/>
      <c r="M2081" s="159"/>
      <c r="N2081" s="159"/>
      <c r="O2081" s="185" t="str">
        <f t="shared" si="100"/>
        <v>-</v>
      </c>
      <c r="P2081" s="215" t="str">
        <f t="shared" si="101"/>
        <v>-</v>
      </c>
      <c r="Q2081" s="215" cm="1">
        <f t="array" ref="Q2081">IF(P2081="-",0,P2081/(1+'General inputs'!$H$32)^IFERROR(INDEX('MP Calculations'!$C$40:$C$130,MATCH(F2081,'MP Calculations'!$D$40:$D$130,0),0),-1))</f>
        <v>0</v>
      </c>
    </row>
    <row r="2082" spans="3:17" x14ac:dyDescent="0.2">
      <c r="C2082" s="159"/>
      <c r="D2082" s="165"/>
      <c r="E2082" s="161"/>
      <c r="F2082" s="172" t="str">
        <f t="shared" si="99"/>
        <v>-</v>
      </c>
      <c r="G2082" s="68"/>
      <c r="H2082" s="167"/>
      <c r="I2082" s="173"/>
      <c r="J2082" s="168" t="str">
        <f>IFERROR(MIN('MP Calculations'!$E$30/I2082,1),"-")</f>
        <v>-</v>
      </c>
      <c r="K2082" s="12"/>
      <c r="L2082" s="159"/>
      <c r="M2082" s="159"/>
      <c r="N2082" s="159"/>
      <c r="O2082" s="185" t="str">
        <f t="shared" si="100"/>
        <v>-</v>
      </c>
      <c r="P2082" s="215" t="str">
        <f t="shared" si="101"/>
        <v>-</v>
      </c>
      <c r="Q2082" s="215" cm="1">
        <f t="array" ref="Q2082">IF(P2082="-",0,P2082/(1+'General inputs'!$H$32)^IFERROR(INDEX('MP Calculations'!$C$40:$C$130,MATCH(F2082,'MP Calculations'!$D$40:$D$130,0),0),-1))</f>
        <v>0</v>
      </c>
    </row>
    <row r="2083" spans="3:17" x14ac:dyDescent="0.2">
      <c r="C2083" s="159"/>
      <c r="D2083" s="165"/>
      <c r="E2083" s="161"/>
      <c r="F2083" s="172" t="str">
        <f t="shared" si="99"/>
        <v>-</v>
      </c>
      <c r="G2083" s="68"/>
      <c r="H2083" s="167"/>
      <c r="I2083" s="173"/>
      <c r="J2083" s="168" t="str">
        <f>IFERROR(MIN('MP Calculations'!$E$30/I2083,1),"-")</f>
        <v>-</v>
      </c>
      <c r="K2083" s="12"/>
      <c r="L2083" s="159"/>
      <c r="M2083" s="159"/>
      <c r="N2083" s="159"/>
      <c r="O2083" s="185" t="str">
        <f t="shared" si="100"/>
        <v>-</v>
      </c>
      <c r="P2083" s="215" t="str">
        <f t="shared" si="101"/>
        <v>-</v>
      </c>
      <c r="Q2083" s="215" cm="1">
        <f t="array" ref="Q2083">IF(P2083="-",0,P2083/(1+'General inputs'!$H$32)^IFERROR(INDEX('MP Calculations'!$C$40:$C$130,MATCH(F2083,'MP Calculations'!$D$40:$D$130,0),0),-1))</f>
        <v>0</v>
      </c>
    </row>
    <row r="2084" spans="3:17" x14ac:dyDescent="0.2">
      <c r="C2084" s="159"/>
      <c r="D2084" s="165"/>
      <c r="E2084" s="161"/>
      <c r="F2084" s="172" t="str">
        <f t="shared" si="99"/>
        <v>-</v>
      </c>
      <c r="G2084" s="68"/>
      <c r="H2084" s="167"/>
      <c r="I2084" s="173"/>
      <c r="J2084" s="168" t="str">
        <f>IFERROR(MIN('MP Calculations'!$E$30/I2084,1),"-")</f>
        <v>-</v>
      </c>
      <c r="K2084" s="12"/>
      <c r="L2084" s="159"/>
      <c r="M2084" s="159"/>
      <c r="N2084" s="159"/>
      <c r="O2084" s="185" t="str">
        <f t="shared" si="100"/>
        <v>-</v>
      </c>
      <c r="P2084" s="215" t="str">
        <f t="shared" si="101"/>
        <v>-</v>
      </c>
      <c r="Q2084" s="215" cm="1">
        <f t="array" ref="Q2084">IF(P2084="-",0,P2084/(1+'General inputs'!$H$32)^IFERROR(INDEX('MP Calculations'!$C$40:$C$130,MATCH(F2084,'MP Calculations'!$D$40:$D$130,0),0),-1))</f>
        <v>0</v>
      </c>
    </row>
    <row r="2085" spans="3:17" x14ac:dyDescent="0.2">
      <c r="C2085" s="159"/>
      <c r="D2085" s="165"/>
      <c r="E2085" s="161"/>
      <c r="F2085" s="172" t="str">
        <f t="shared" si="99"/>
        <v>-</v>
      </c>
      <c r="G2085" s="68"/>
      <c r="H2085" s="167"/>
      <c r="I2085" s="173"/>
      <c r="J2085" s="168" t="str">
        <f>IFERROR(MIN('MP Calculations'!$E$30/I2085,1),"-")</f>
        <v>-</v>
      </c>
      <c r="K2085" s="12"/>
      <c r="L2085" s="159"/>
      <c r="M2085" s="159"/>
      <c r="N2085" s="159"/>
      <c r="O2085" s="185" t="str">
        <f t="shared" si="100"/>
        <v>-</v>
      </c>
      <c r="P2085" s="215" t="str">
        <f t="shared" si="101"/>
        <v>-</v>
      </c>
      <c r="Q2085" s="215" cm="1">
        <f t="array" ref="Q2085">IF(P2085="-",0,P2085/(1+'General inputs'!$H$32)^IFERROR(INDEX('MP Calculations'!$C$40:$C$130,MATCH(F2085,'MP Calculations'!$D$40:$D$130,0),0),-1))</f>
        <v>0</v>
      </c>
    </row>
    <row r="2086" spans="3:17" x14ac:dyDescent="0.2">
      <c r="C2086" s="159"/>
      <c r="D2086" s="165"/>
      <c r="E2086" s="161"/>
      <c r="F2086" s="172" t="str">
        <f t="shared" si="99"/>
        <v>-</v>
      </c>
      <c r="G2086" s="68"/>
      <c r="H2086" s="167"/>
      <c r="I2086" s="173"/>
      <c r="J2086" s="168" t="str">
        <f>IFERROR(MIN('MP Calculations'!$E$30/I2086,1),"-")</f>
        <v>-</v>
      </c>
      <c r="K2086" s="12"/>
      <c r="L2086" s="159"/>
      <c r="M2086" s="159"/>
      <c r="N2086" s="159"/>
      <c r="O2086" s="185" t="str">
        <f t="shared" si="100"/>
        <v>-</v>
      </c>
      <c r="P2086" s="215" t="str">
        <f t="shared" si="101"/>
        <v>-</v>
      </c>
      <c r="Q2086" s="215" cm="1">
        <f t="array" ref="Q2086">IF(P2086="-",0,P2086/(1+'General inputs'!$H$32)^IFERROR(INDEX('MP Calculations'!$C$40:$C$130,MATCH(F2086,'MP Calculations'!$D$40:$D$130,0),0),-1))</f>
        <v>0</v>
      </c>
    </row>
    <row r="2087" spans="3:17" x14ac:dyDescent="0.2">
      <c r="C2087" s="159"/>
      <c r="D2087" s="165"/>
      <c r="E2087" s="161"/>
      <c r="F2087" s="172" t="str">
        <f t="shared" si="99"/>
        <v>-</v>
      </c>
      <c r="G2087" s="68"/>
      <c r="H2087" s="167"/>
      <c r="I2087" s="173"/>
      <c r="J2087" s="168" t="str">
        <f>IFERROR(MIN('MP Calculations'!$E$30/I2087,1),"-")</f>
        <v>-</v>
      </c>
      <c r="K2087" s="12"/>
      <c r="L2087" s="159"/>
      <c r="M2087" s="159"/>
      <c r="N2087" s="159"/>
      <c r="O2087" s="185" t="str">
        <f t="shared" si="100"/>
        <v>-</v>
      </c>
      <c r="P2087" s="215" t="str">
        <f t="shared" si="101"/>
        <v>-</v>
      </c>
      <c r="Q2087" s="215" cm="1">
        <f t="array" ref="Q2087">IF(P2087="-",0,P2087/(1+'General inputs'!$H$32)^IFERROR(INDEX('MP Calculations'!$C$40:$C$130,MATCH(F2087,'MP Calculations'!$D$40:$D$130,0),0),-1))</f>
        <v>0</v>
      </c>
    </row>
    <row r="2088" spans="3:17" x14ac:dyDescent="0.2">
      <c r="C2088" s="159"/>
      <c r="D2088" s="165"/>
      <c r="E2088" s="161"/>
      <c r="F2088" s="172" t="str">
        <f t="shared" si="99"/>
        <v>-</v>
      </c>
      <c r="G2088" s="68"/>
      <c r="H2088" s="167"/>
      <c r="I2088" s="173"/>
      <c r="J2088" s="168" t="str">
        <f>IFERROR(MIN('MP Calculations'!$E$30/I2088,1),"-")</f>
        <v>-</v>
      </c>
      <c r="K2088" s="12"/>
      <c r="L2088" s="159"/>
      <c r="M2088" s="159"/>
      <c r="N2088" s="159"/>
      <c r="O2088" s="185" t="str">
        <f t="shared" si="100"/>
        <v>-</v>
      </c>
      <c r="P2088" s="215" t="str">
        <f t="shared" si="101"/>
        <v>-</v>
      </c>
      <c r="Q2088" s="215" cm="1">
        <f t="array" ref="Q2088">IF(P2088="-",0,P2088/(1+'General inputs'!$H$32)^IFERROR(INDEX('MP Calculations'!$C$40:$C$130,MATCH(F2088,'MP Calculations'!$D$40:$D$130,0),0),-1))</f>
        <v>0</v>
      </c>
    </row>
    <row r="2089" spans="3:17" x14ac:dyDescent="0.2">
      <c r="C2089" s="159"/>
      <c r="D2089" s="165"/>
      <c r="E2089" s="161"/>
      <c r="F2089" s="172" t="str">
        <f t="shared" si="99"/>
        <v>-</v>
      </c>
      <c r="G2089" s="68"/>
      <c r="H2089" s="167"/>
      <c r="I2089" s="173"/>
      <c r="J2089" s="168" t="str">
        <f>IFERROR(MIN('MP Calculations'!$E$30/I2089,1),"-")</f>
        <v>-</v>
      </c>
      <c r="K2089" s="12"/>
      <c r="L2089" s="159"/>
      <c r="M2089" s="159"/>
      <c r="N2089" s="159"/>
      <c r="O2089" s="185" t="str">
        <f t="shared" si="100"/>
        <v>-</v>
      </c>
      <c r="P2089" s="215" t="str">
        <f t="shared" si="101"/>
        <v>-</v>
      </c>
      <c r="Q2089" s="215" cm="1">
        <f t="array" ref="Q2089">IF(P2089="-",0,P2089/(1+'General inputs'!$H$32)^IFERROR(INDEX('MP Calculations'!$C$40:$C$130,MATCH(F2089,'MP Calculations'!$D$40:$D$130,0),0),-1))</f>
        <v>0</v>
      </c>
    </row>
    <row r="2090" spans="3:17" x14ac:dyDescent="0.2">
      <c r="C2090" s="159"/>
      <c r="D2090" s="165"/>
      <c r="E2090" s="161"/>
      <c r="F2090" s="172" t="str">
        <f t="shared" si="99"/>
        <v>-</v>
      </c>
      <c r="G2090" s="68"/>
      <c r="H2090" s="167"/>
      <c r="I2090" s="173"/>
      <c r="J2090" s="168" t="str">
        <f>IFERROR(MIN('MP Calculations'!$E$30/I2090,1),"-")</f>
        <v>-</v>
      </c>
      <c r="K2090" s="12"/>
      <c r="L2090" s="159"/>
      <c r="M2090" s="159"/>
      <c r="N2090" s="159"/>
      <c r="O2090" s="185" t="str">
        <f t="shared" si="100"/>
        <v>-</v>
      </c>
      <c r="P2090" s="215" t="str">
        <f t="shared" si="101"/>
        <v>-</v>
      </c>
      <c r="Q2090" s="215" cm="1">
        <f t="array" ref="Q2090">IF(P2090="-",0,P2090/(1+'General inputs'!$H$32)^IFERROR(INDEX('MP Calculations'!$C$40:$C$130,MATCH(F2090,'MP Calculations'!$D$40:$D$130,0),0),-1))</f>
        <v>0</v>
      </c>
    </row>
    <row r="2091" spans="3:17" x14ac:dyDescent="0.2">
      <c r="C2091" s="159"/>
      <c r="D2091" s="165"/>
      <c r="E2091" s="161"/>
      <c r="F2091" s="172" t="str">
        <f t="shared" si="99"/>
        <v>-</v>
      </c>
      <c r="G2091" s="68"/>
      <c r="H2091" s="167"/>
      <c r="I2091" s="173"/>
      <c r="J2091" s="168" t="str">
        <f>IFERROR(MIN('MP Calculations'!$E$30/I2091,1),"-")</f>
        <v>-</v>
      </c>
      <c r="K2091" s="12"/>
      <c r="L2091" s="159"/>
      <c r="M2091" s="159"/>
      <c r="N2091" s="159"/>
      <c r="O2091" s="185" t="str">
        <f t="shared" si="100"/>
        <v>-</v>
      </c>
      <c r="P2091" s="215" t="str">
        <f t="shared" si="101"/>
        <v>-</v>
      </c>
      <c r="Q2091" s="215" cm="1">
        <f t="array" ref="Q2091">IF(P2091="-",0,P2091/(1+'General inputs'!$H$32)^IFERROR(INDEX('MP Calculations'!$C$40:$C$130,MATCH(F2091,'MP Calculations'!$D$40:$D$130,0),0),-1))</f>
        <v>0</v>
      </c>
    </row>
    <row r="2092" spans="3:17" x14ac:dyDescent="0.2">
      <c r="C2092" s="159"/>
      <c r="D2092" s="165"/>
      <c r="E2092" s="161"/>
      <c r="F2092" s="172" t="str">
        <f t="shared" si="99"/>
        <v>-</v>
      </c>
      <c r="G2092" s="68"/>
      <c r="H2092" s="167"/>
      <c r="I2092" s="173"/>
      <c r="J2092" s="168" t="str">
        <f>IFERROR(MIN('MP Calculations'!$E$30/I2092,1),"-")</f>
        <v>-</v>
      </c>
      <c r="K2092" s="12"/>
      <c r="L2092" s="159"/>
      <c r="M2092" s="159"/>
      <c r="N2092" s="159"/>
      <c r="O2092" s="185" t="str">
        <f t="shared" si="100"/>
        <v>-</v>
      </c>
      <c r="P2092" s="215" t="str">
        <f t="shared" si="101"/>
        <v>-</v>
      </c>
      <c r="Q2092" s="215" cm="1">
        <f t="array" ref="Q2092">IF(P2092="-",0,P2092/(1+'General inputs'!$H$32)^IFERROR(INDEX('MP Calculations'!$C$40:$C$130,MATCH(F2092,'MP Calculations'!$D$40:$D$130,0),0),-1))</f>
        <v>0</v>
      </c>
    </row>
    <row r="2093" spans="3:17" x14ac:dyDescent="0.2">
      <c r="C2093" s="159"/>
      <c r="D2093" s="165"/>
      <c r="E2093" s="161"/>
      <c r="F2093" s="172" t="str">
        <f t="shared" si="99"/>
        <v>-</v>
      </c>
      <c r="G2093" s="68"/>
      <c r="H2093" s="167"/>
      <c r="I2093" s="173"/>
      <c r="J2093" s="168" t="str">
        <f>IFERROR(MIN('MP Calculations'!$E$30/I2093,1),"-")</f>
        <v>-</v>
      </c>
      <c r="K2093" s="12"/>
      <c r="L2093" s="159"/>
      <c r="M2093" s="159"/>
      <c r="N2093" s="159"/>
      <c r="O2093" s="185" t="str">
        <f t="shared" si="100"/>
        <v>-</v>
      </c>
      <c r="P2093" s="215" t="str">
        <f t="shared" si="101"/>
        <v>-</v>
      </c>
      <c r="Q2093" s="215" cm="1">
        <f t="array" ref="Q2093">IF(P2093="-",0,P2093/(1+'General inputs'!$H$32)^IFERROR(INDEX('MP Calculations'!$C$40:$C$130,MATCH(F2093,'MP Calculations'!$D$40:$D$130,0),0),-1))</f>
        <v>0</v>
      </c>
    </row>
    <row r="2094" spans="3:17" x14ac:dyDescent="0.2">
      <c r="C2094" s="159"/>
      <c r="D2094" s="165"/>
      <c r="E2094" s="161"/>
      <c r="F2094" s="172" t="str">
        <f t="shared" si="99"/>
        <v>-</v>
      </c>
      <c r="G2094" s="68"/>
      <c r="H2094" s="167"/>
      <c r="I2094" s="173"/>
      <c r="J2094" s="168" t="str">
        <f>IFERROR(MIN('MP Calculations'!$E$30/I2094,1),"-")</f>
        <v>-</v>
      </c>
      <c r="K2094" s="12"/>
      <c r="L2094" s="159"/>
      <c r="M2094" s="159"/>
      <c r="N2094" s="159"/>
      <c r="O2094" s="185" t="str">
        <f t="shared" si="100"/>
        <v>-</v>
      </c>
      <c r="P2094" s="215" t="str">
        <f t="shared" si="101"/>
        <v>-</v>
      </c>
      <c r="Q2094" s="215" cm="1">
        <f t="array" ref="Q2094">IF(P2094="-",0,P2094/(1+'General inputs'!$H$32)^IFERROR(INDEX('MP Calculations'!$C$40:$C$130,MATCH(F2094,'MP Calculations'!$D$40:$D$130,0),0),-1))</f>
        <v>0</v>
      </c>
    </row>
    <row r="2095" spans="3:17" x14ac:dyDescent="0.2">
      <c r="C2095" s="159"/>
      <c r="D2095" s="165"/>
      <c r="E2095" s="161"/>
      <c r="F2095" s="172" t="str">
        <f t="shared" si="99"/>
        <v>-</v>
      </c>
      <c r="G2095" s="68"/>
      <c r="H2095" s="167"/>
      <c r="I2095" s="173"/>
      <c r="J2095" s="168" t="str">
        <f>IFERROR(MIN('MP Calculations'!$E$30/I2095,1),"-")</f>
        <v>-</v>
      </c>
      <c r="K2095" s="12"/>
      <c r="L2095" s="159"/>
      <c r="M2095" s="159"/>
      <c r="N2095" s="159"/>
      <c r="O2095" s="185" t="str">
        <f t="shared" si="100"/>
        <v>-</v>
      </c>
      <c r="P2095" s="215" t="str">
        <f t="shared" si="101"/>
        <v>-</v>
      </c>
      <c r="Q2095" s="215" cm="1">
        <f t="array" ref="Q2095">IF(P2095="-",0,P2095/(1+'General inputs'!$H$32)^IFERROR(INDEX('MP Calculations'!$C$40:$C$130,MATCH(F2095,'MP Calculations'!$D$40:$D$130,0),0),-1))</f>
        <v>0</v>
      </c>
    </row>
    <row r="2096" spans="3:17" x14ac:dyDescent="0.2">
      <c r="C2096" s="159"/>
      <c r="D2096" s="165"/>
      <c r="E2096" s="161"/>
      <c r="F2096" s="172" t="str">
        <f t="shared" si="99"/>
        <v>-</v>
      </c>
      <c r="G2096" s="68"/>
      <c r="H2096" s="167"/>
      <c r="I2096" s="173"/>
      <c r="J2096" s="168" t="str">
        <f>IFERROR(MIN('MP Calculations'!$E$30/I2096,1),"-")</f>
        <v>-</v>
      </c>
      <c r="K2096" s="12"/>
      <c r="L2096" s="159"/>
      <c r="M2096" s="159"/>
      <c r="N2096" s="159"/>
      <c r="O2096" s="185" t="str">
        <f t="shared" si="100"/>
        <v>-</v>
      </c>
      <c r="P2096" s="215" t="str">
        <f t="shared" si="101"/>
        <v>-</v>
      </c>
      <c r="Q2096" s="215" cm="1">
        <f t="array" ref="Q2096">IF(P2096="-",0,P2096/(1+'General inputs'!$H$32)^IFERROR(INDEX('MP Calculations'!$C$40:$C$130,MATCH(F2096,'MP Calculations'!$D$40:$D$130,0),0),-1))</f>
        <v>0</v>
      </c>
    </row>
    <row r="2097" spans="3:17" x14ac:dyDescent="0.2">
      <c r="C2097" s="159"/>
      <c r="D2097" s="165"/>
      <c r="E2097" s="161"/>
      <c r="F2097" s="172" t="str">
        <f t="shared" si="99"/>
        <v>-</v>
      </c>
      <c r="G2097" s="68"/>
      <c r="H2097" s="167"/>
      <c r="I2097" s="173"/>
      <c r="J2097" s="168" t="str">
        <f>IFERROR(MIN('MP Calculations'!$E$30/I2097,1),"-")</f>
        <v>-</v>
      </c>
      <c r="K2097" s="12"/>
      <c r="L2097" s="159"/>
      <c r="M2097" s="159"/>
      <c r="N2097" s="159"/>
      <c r="O2097" s="185" t="str">
        <f t="shared" si="100"/>
        <v>-</v>
      </c>
      <c r="P2097" s="215" t="str">
        <f t="shared" si="101"/>
        <v>-</v>
      </c>
      <c r="Q2097" s="215" cm="1">
        <f t="array" ref="Q2097">IF(P2097="-",0,P2097/(1+'General inputs'!$H$32)^IFERROR(INDEX('MP Calculations'!$C$40:$C$130,MATCH(F2097,'MP Calculations'!$D$40:$D$130,0),0),-1))</f>
        <v>0</v>
      </c>
    </row>
    <row r="2098" spans="3:17" x14ac:dyDescent="0.2">
      <c r="C2098" s="159"/>
      <c r="D2098" s="165"/>
      <c r="E2098" s="161"/>
      <c r="F2098" s="172" t="str">
        <f t="shared" si="99"/>
        <v>-</v>
      </c>
      <c r="G2098" s="68"/>
      <c r="H2098" s="167"/>
      <c r="I2098" s="173"/>
      <c r="J2098" s="168" t="str">
        <f>IFERROR(MIN('MP Calculations'!$E$30/I2098,1),"-")</f>
        <v>-</v>
      </c>
      <c r="K2098" s="12"/>
      <c r="L2098" s="159"/>
      <c r="M2098" s="159"/>
      <c r="N2098" s="159"/>
      <c r="O2098" s="185" t="str">
        <f t="shared" si="100"/>
        <v>-</v>
      </c>
      <c r="P2098" s="215" t="str">
        <f t="shared" si="101"/>
        <v>-</v>
      </c>
      <c r="Q2098" s="215" cm="1">
        <f t="array" ref="Q2098">IF(P2098="-",0,P2098/(1+'General inputs'!$H$32)^IFERROR(INDEX('MP Calculations'!$C$40:$C$130,MATCH(F2098,'MP Calculations'!$D$40:$D$130,0),0),-1))</f>
        <v>0</v>
      </c>
    </row>
    <row r="2099" spans="3:17" x14ac:dyDescent="0.2">
      <c r="C2099" s="159"/>
      <c r="D2099" s="165"/>
      <c r="E2099" s="161"/>
      <c r="F2099" s="172" t="str">
        <f t="shared" si="99"/>
        <v>-</v>
      </c>
      <c r="G2099" s="68"/>
      <c r="H2099" s="167"/>
      <c r="I2099" s="173"/>
      <c r="J2099" s="168" t="str">
        <f>IFERROR(MIN('MP Calculations'!$E$30/I2099,1),"-")</f>
        <v>-</v>
      </c>
      <c r="K2099" s="12"/>
      <c r="L2099" s="159"/>
      <c r="M2099" s="159"/>
      <c r="N2099" s="159"/>
      <c r="O2099" s="185" t="str">
        <f t="shared" si="100"/>
        <v>-</v>
      </c>
      <c r="P2099" s="215" t="str">
        <f t="shared" si="101"/>
        <v>-</v>
      </c>
      <c r="Q2099" s="215" cm="1">
        <f t="array" ref="Q2099">IF(P2099="-",0,P2099/(1+'General inputs'!$H$32)^IFERROR(INDEX('MP Calculations'!$C$40:$C$130,MATCH(F2099,'MP Calculations'!$D$40:$D$130,0),0),-1))</f>
        <v>0</v>
      </c>
    </row>
    <row r="2100" spans="3:17" x14ac:dyDescent="0.2">
      <c r="C2100" s="159"/>
      <c r="D2100" s="165"/>
      <c r="E2100" s="161"/>
      <c r="F2100" s="172" t="str">
        <f t="shared" si="99"/>
        <v>-</v>
      </c>
      <c r="G2100" s="68"/>
      <c r="H2100" s="167"/>
      <c r="I2100" s="173"/>
      <c r="J2100" s="168" t="str">
        <f>IFERROR(MIN('MP Calculations'!$E$30/I2100,1),"-")</f>
        <v>-</v>
      </c>
      <c r="K2100" s="12"/>
      <c r="L2100" s="159"/>
      <c r="M2100" s="159"/>
      <c r="N2100" s="159"/>
      <c r="O2100" s="185" t="str">
        <f t="shared" si="100"/>
        <v>-</v>
      </c>
      <c r="P2100" s="215" t="str">
        <f t="shared" si="101"/>
        <v>-</v>
      </c>
      <c r="Q2100" s="215" cm="1">
        <f t="array" ref="Q2100">IF(P2100="-",0,P2100/(1+'General inputs'!$H$32)^IFERROR(INDEX('MP Calculations'!$C$40:$C$130,MATCH(F2100,'MP Calculations'!$D$40:$D$130,0),0),-1))</f>
        <v>0</v>
      </c>
    </row>
    <row r="2101" spans="3:17" x14ac:dyDescent="0.2">
      <c r="C2101" s="159"/>
      <c r="D2101" s="165"/>
      <c r="E2101" s="161"/>
      <c r="F2101" s="172" t="str">
        <f t="shared" si="99"/>
        <v>-</v>
      </c>
      <c r="G2101" s="68"/>
      <c r="H2101" s="167"/>
      <c r="I2101" s="173"/>
      <c r="J2101" s="168" t="str">
        <f>IFERROR(MIN('MP Calculations'!$E$30/I2101,1),"-")</f>
        <v>-</v>
      </c>
      <c r="K2101" s="12"/>
      <c r="L2101" s="159"/>
      <c r="M2101" s="159"/>
      <c r="N2101" s="159"/>
      <c r="O2101" s="185" t="str">
        <f t="shared" si="100"/>
        <v>-</v>
      </c>
      <c r="P2101" s="215" t="str">
        <f t="shared" si="101"/>
        <v>-</v>
      </c>
      <c r="Q2101" s="215" cm="1">
        <f t="array" ref="Q2101">IF(P2101="-",0,P2101/(1+'General inputs'!$H$32)^IFERROR(INDEX('MP Calculations'!$C$40:$C$130,MATCH(F2101,'MP Calculations'!$D$40:$D$130,0),0),-1))</f>
        <v>0</v>
      </c>
    </row>
    <row r="2102" spans="3:17" x14ac:dyDescent="0.2">
      <c r="C2102" s="159"/>
      <c r="D2102" s="165"/>
      <c r="E2102" s="161"/>
      <c r="F2102" s="172" t="str">
        <f t="shared" si="99"/>
        <v>-</v>
      </c>
      <c r="G2102" s="68"/>
      <c r="H2102" s="167"/>
      <c r="I2102" s="173"/>
      <c r="J2102" s="168" t="str">
        <f>IFERROR(MIN('MP Calculations'!$E$30/I2102,1),"-")</f>
        <v>-</v>
      </c>
      <c r="K2102" s="12"/>
      <c r="L2102" s="159"/>
      <c r="M2102" s="159"/>
      <c r="N2102" s="159"/>
      <c r="O2102" s="185" t="str">
        <f t="shared" si="100"/>
        <v>-</v>
      </c>
      <c r="P2102" s="215" t="str">
        <f t="shared" si="101"/>
        <v>-</v>
      </c>
      <c r="Q2102" s="215" cm="1">
        <f t="array" ref="Q2102">IF(P2102="-",0,P2102/(1+'General inputs'!$H$32)^IFERROR(INDEX('MP Calculations'!$C$40:$C$130,MATCH(F2102,'MP Calculations'!$D$40:$D$130,0),0),-1))</f>
        <v>0</v>
      </c>
    </row>
    <row r="2103" spans="3:17" x14ac:dyDescent="0.2">
      <c r="C2103" s="159"/>
      <c r="D2103" s="165"/>
      <c r="E2103" s="161"/>
      <c r="F2103" s="172" t="str">
        <f t="shared" si="99"/>
        <v>-</v>
      </c>
      <c r="G2103" s="68"/>
      <c r="H2103" s="167"/>
      <c r="I2103" s="173"/>
      <c r="J2103" s="168" t="str">
        <f>IFERROR(MIN('MP Calculations'!$E$30/I2103,1),"-")</f>
        <v>-</v>
      </c>
      <c r="K2103" s="12"/>
      <c r="L2103" s="159"/>
      <c r="M2103" s="159"/>
      <c r="N2103" s="159"/>
      <c r="O2103" s="185" t="str">
        <f t="shared" si="100"/>
        <v>-</v>
      </c>
      <c r="P2103" s="215" t="str">
        <f t="shared" si="101"/>
        <v>-</v>
      </c>
      <c r="Q2103" s="215" cm="1">
        <f t="array" ref="Q2103">IF(P2103="-",0,P2103/(1+'General inputs'!$H$32)^IFERROR(INDEX('MP Calculations'!$C$40:$C$130,MATCH(F2103,'MP Calculations'!$D$40:$D$130,0),0),-1))</f>
        <v>0</v>
      </c>
    </row>
    <row r="2104" spans="3:17" x14ac:dyDescent="0.2">
      <c r="C2104" s="159"/>
      <c r="D2104" s="165"/>
      <c r="E2104" s="161"/>
      <c r="F2104" s="172" t="str">
        <f t="shared" si="99"/>
        <v>-</v>
      </c>
      <c r="G2104" s="68"/>
      <c r="H2104" s="167"/>
      <c r="I2104" s="173"/>
      <c r="J2104" s="168" t="str">
        <f>IFERROR(MIN('MP Calculations'!$E$30/I2104,1),"-")</f>
        <v>-</v>
      </c>
      <c r="K2104" s="12"/>
      <c r="L2104" s="159"/>
      <c r="M2104" s="159"/>
      <c r="N2104" s="159"/>
      <c r="O2104" s="185" t="str">
        <f t="shared" si="100"/>
        <v>-</v>
      </c>
      <c r="P2104" s="215" t="str">
        <f t="shared" si="101"/>
        <v>-</v>
      </c>
      <c r="Q2104" s="215" cm="1">
        <f t="array" ref="Q2104">IF(P2104="-",0,P2104/(1+'General inputs'!$H$32)^IFERROR(INDEX('MP Calculations'!$C$40:$C$130,MATCH(F2104,'MP Calculations'!$D$40:$D$130,0),0),-1))</f>
        <v>0</v>
      </c>
    </row>
    <row r="2105" spans="3:17" x14ac:dyDescent="0.2">
      <c r="C2105" s="159"/>
      <c r="D2105" s="165"/>
      <c r="E2105" s="161"/>
      <c r="F2105" s="172" t="str">
        <f t="shared" si="99"/>
        <v>-</v>
      </c>
      <c r="G2105" s="68"/>
      <c r="H2105" s="167"/>
      <c r="I2105" s="173"/>
      <c r="J2105" s="168" t="str">
        <f>IFERROR(MIN('MP Calculations'!$E$30/I2105,1),"-")</f>
        <v>-</v>
      </c>
      <c r="K2105" s="12"/>
      <c r="L2105" s="159"/>
      <c r="M2105" s="159"/>
      <c r="N2105" s="159"/>
      <c r="O2105" s="185" t="str">
        <f t="shared" si="100"/>
        <v>-</v>
      </c>
      <c r="P2105" s="215" t="str">
        <f t="shared" si="101"/>
        <v>-</v>
      </c>
      <c r="Q2105" s="215" cm="1">
        <f t="array" ref="Q2105">IF(P2105="-",0,P2105/(1+'General inputs'!$H$32)^IFERROR(INDEX('MP Calculations'!$C$40:$C$130,MATCH(F2105,'MP Calculations'!$D$40:$D$130,0),0),-1))</f>
        <v>0</v>
      </c>
    </row>
    <row r="2106" spans="3:17" x14ac:dyDescent="0.2">
      <c r="C2106" s="159"/>
      <c r="D2106" s="165"/>
      <c r="E2106" s="161"/>
      <c r="F2106" s="172" t="str">
        <f t="shared" si="99"/>
        <v>-</v>
      </c>
      <c r="G2106" s="68"/>
      <c r="H2106" s="167"/>
      <c r="I2106" s="173"/>
      <c r="J2106" s="168" t="str">
        <f>IFERROR(MIN('MP Calculations'!$E$30/I2106,1),"-")</f>
        <v>-</v>
      </c>
      <c r="K2106" s="12"/>
      <c r="L2106" s="159"/>
      <c r="M2106" s="159"/>
      <c r="N2106" s="159"/>
      <c r="O2106" s="185" t="str">
        <f t="shared" si="100"/>
        <v>-</v>
      </c>
      <c r="P2106" s="215" t="str">
        <f t="shared" si="101"/>
        <v>-</v>
      </c>
      <c r="Q2106" s="215" cm="1">
        <f t="array" ref="Q2106">IF(P2106="-",0,P2106/(1+'General inputs'!$H$32)^IFERROR(INDEX('MP Calculations'!$C$40:$C$130,MATCH(F2106,'MP Calculations'!$D$40:$D$130,0),0),-1))</f>
        <v>0</v>
      </c>
    </row>
    <row r="2107" spans="3:17" x14ac:dyDescent="0.2">
      <c r="C2107" s="159"/>
      <c r="D2107" s="165"/>
      <c r="E2107" s="161"/>
      <c r="F2107" s="172" t="str">
        <f t="shared" si="99"/>
        <v>-</v>
      </c>
      <c r="G2107" s="68"/>
      <c r="H2107" s="167"/>
      <c r="I2107" s="173"/>
      <c r="J2107" s="168" t="str">
        <f>IFERROR(MIN('MP Calculations'!$E$30/I2107,1),"-")</f>
        <v>-</v>
      </c>
      <c r="K2107" s="12"/>
      <c r="L2107" s="159"/>
      <c r="M2107" s="159"/>
      <c r="N2107" s="159"/>
      <c r="O2107" s="185" t="str">
        <f t="shared" si="100"/>
        <v>-</v>
      </c>
      <c r="P2107" s="215" t="str">
        <f t="shared" si="101"/>
        <v>-</v>
      </c>
      <c r="Q2107" s="215" cm="1">
        <f t="array" ref="Q2107">IF(P2107="-",0,P2107/(1+'General inputs'!$H$32)^IFERROR(INDEX('MP Calculations'!$C$40:$C$130,MATCH(F2107,'MP Calculations'!$D$40:$D$130,0),0),-1))</f>
        <v>0</v>
      </c>
    </row>
    <row r="2108" spans="3:17" x14ac:dyDescent="0.2">
      <c r="C2108" s="159"/>
      <c r="D2108" s="165"/>
      <c r="E2108" s="161"/>
      <c r="F2108" s="172" t="str">
        <f t="shared" si="99"/>
        <v>-</v>
      </c>
      <c r="G2108" s="68"/>
      <c r="H2108" s="167"/>
      <c r="I2108" s="173"/>
      <c r="J2108" s="168" t="str">
        <f>IFERROR(MIN('MP Calculations'!$E$30/I2108,1),"-")</f>
        <v>-</v>
      </c>
      <c r="K2108" s="12"/>
      <c r="L2108" s="159"/>
      <c r="M2108" s="159"/>
      <c r="N2108" s="159"/>
      <c r="O2108" s="185" t="str">
        <f t="shared" si="100"/>
        <v>-</v>
      </c>
      <c r="P2108" s="215" t="str">
        <f t="shared" si="101"/>
        <v>-</v>
      </c>
      <c r="Q2108" s="215" cm="1">
        <f t="array" ref="Q2108">IF(P2108="-",0,P2108/(1+'General inputs'!$H$32)^IFERROR(INDEX('MP Calculations'!$C$40:$C$130,MATCH(F2108,'MP Calculations'!$D$40:$D$130,0),0),-1))</f>
        <v>0</v>
      </c>
    </row>
    <row r="2109" spans="3:17" x14ac:dyDescent="0.2">
      <c r="C2109" s="159"/>
      <c r="D2109" s="165"/>
      <c r="E2109" s="161"/>
      <c r="F2109" s="172" t="str">
        <f t="shared" si="99"/>
        <v>-</v>
      </c>
      <c r="G2109" s="68"/>
      <c r="H2109" s="167"/>
      <c r="I2109" s="173"/>
      <c r="J2109" s="168" t="str">
        <f>IFERROR(MIN('MP Calculations'!$E$30/I2109,1),"-")</f>
        <v>-</v>
      </c>
      <c r="K2109" s="12"/>
      <c r="L2109" s="159"/>
      <c r="M2109" s="159"/>
      <c r="N2109" s="159"/>
      <c r="O2109" s="185" t="str">
        <f t="shared" si="100"/>
        <v>-</v>
      </c>
      <c r="P2109" s="215" t="str">
        <f t="shared" si="101"/>
        <v>-</v>
      </c>
      <c r="Q2109" s="215" cm="1">
        <f t="array" ref="Q2109">IF(P2109="-",0,P2109/(1+'General inputs'!$H$32)^IFERROR(INDEX('MP Calculations'!$C$40:$C$130,MATCH(F2109,'MP Calculations'!$D$40:$D$130,0),0),-1))</f>
        <v>0</v>
      </c>
    </row>
    <row r="2110" spans="3:17" x14ac:dyDescent="0.2">
      <c r="C2110" s="159"/>
      <c r="D2110" s="165"/>
      <c r="E2110" s="161"/>
      <c r="F2110" s="172" t="str">
        <f t="shared" si="99"/>
        <v>-</v>
      </c>
      <c r="G2110" s="68"/>
      <c r="H2110" s="167"/>
      <c r="I2110" s="173"/>
      <c r="J2110" s="168" t="str">
        <f>IFERROR(MIN('MP Calculations'!$E$30/I2110,1),"-")</f>
        <v>-</v>
      </c>
      <c r="K2110" s="12"/>
      <c r="L2110" s="159"/>
      <c r="M2110" s="159"/>
      <c r="N2110" s="159"/>
      <c r="O2110" s="185" t="str">
        <f t="shared" si="100"/>
        <v>-</v>
      </c>
      <c r="P2110" s="215" t="str">
        <f t="shared" si="101"/>
        <v>-</v>
      </c>
      <c r="Q2110" s="215" cm="1">
        <f t="array" ref="Q2110">IF(P2110="-",0,P2110/(1+'General inputs'!$H$32)^IFERROR(INDEX('MP Calculations'!$C$40:$C$130,MATCH(F2110,'MP Calculations'!$D$40:$D$130,0),0),-1))</f>
        <v>0</v>
      </c>
    </row>
    <row r="2111" spans="3:17" x14ac:dyDescent="0.2">
      <c r="C2111" s="159"/>
      <c r="D2111" s="165"/>
      <c r="E2111" s="161"/>
      <c r="F2111" s="172" t="str">
        <f t="shared" si="99"/>
        <v>-</v>
      </c>
      <c r="G2111" s="68"/>
      <c r="H2111" s="167"/>
      <c r="I2111" s="173"/>
      <c r="J2111" s="168" t="str">
        <f>IFERROR(MIN('MP Calculations'!$E$30/I2111,1),"-")</f>
        <v>-</v>
      </c>
      <c r="K2111" s="12"/>
      <c r="L2111" s="159"/>
      <c r="M2111" s="159"/>
      <c r="N2111" s="159"/>
      <c r="O2111" s="185" t="str">
        <f t="shared" si="100"/>
        <v>-</v>
      </c>
      <c r="P2111" s="215" t="str">
        <f t="shared" si="101"/>
        <v>-</v>
      </c>
      <c r="Q2111" s="215" cm="1">
        <f t="array" ref="Q2111">IF(P2111="-",0,P2111/(1+'General inputs'!$H$32)^IFERROR(INDEX('MP Calculations'!$C$40:$C$130,MATCH(F2111,'MP Calculations'!$D$40:$D$130,0),0),-1))</f>
        <v>0</v>
      </c>
    </row>
    <row r="2112" spans="3:17" x14ac:dyDescent="0.2">
      <c r="C2112" s="159"/>
      <c r="D2112" s="165"/>
      <c r="E2112" s="161"/>
      <c r="F2112" s="172" t="str">
        <f t="shared" si="99"/>
        <v>-</v>
      </c>
      <c r="G2112" s="68"/>
      <c r="H2112" s="167"/>
      <c r="I2112" s="173"/>
      <c r="J2112" s="168" t="str">
        <f>IFERROR(MIN('MP Calculations'!$E$30/I2112,1),"-")</f>
        <v>-</v>
      </c>
      <c r="K2112" s="12"/>
      <c r="L2112" s="159"/>
      <c r="M2112" s="159"/>
      <c r="N2112" s="159"/>
      <c r="O2112" s="185" t="str">
        <f t="shared" si="100"/>
        <v>-</v>
      </c>
      <c r="P2112" s="215" t="str">
        <f t="shared" si="101"/>
        <v>-</v>
      </c>
      <c r="Q2112" s="215" cm="1">
        <f t="array" ref="Q2112">IF(P2112="-",0,P2112/(1+'General inputs'!$H$32)^IFERROR(INDEX('MP Calculations'!$C$40:$C$130,MATCH(F2112,'MP Calculations'!$D$40:$D$130,0),0),-1))</f>
        <v>0</v>
      </c>
    </row>
    <row r="2113" spans="3:17" x14ac:dyDescent="0.2">
      <c r="C2113" s="159"/>
      <c r="D2113" s="165"/>
      <c r="E2113" s="161"/>
      <c r="F2113" s="172" t="str">
        <f t="shared" si="99"/>
        <v>-</v>
      </c>
      <c r="G2113" s="68"/>
      <c r="H2113" s="167"/>
      <c r="I2113" s="173"/>
      <c r="J2113" s="168" t="str">
        <f>IFERROR(MIN('MP Calculations'!$E$30/I2113,1),"-")</f>
        <v>-</v>
      </c>
      <c r="K2113" s="12"/>
      <c r="L2113" s="159"/>
      <c r="M2113" s="159"/>
      <c r="N2113" s="159"/>
      <c r="O2113" s="185" t="str">
        <f t="shared" si="100"/>
        <v>-</v>
      </c>
      <c r="P2113" s="215" t="str">
        <f t="shared" si="101"/>
        <v>-</v>
      </c>
      <c r="Q2113" s="215" cm="1">
        <f t="array" ref="Q2113">IF(P2113="-",0,P2113/(1+'General inputs'!$H$32)^IFERROR(INDEX('MP Calculations'!$C$40:$C$130,MATCH(F2113,'MP Calculations'!$D$40:$D$130,0),0),-1))</f>
        <v>0</v>
      </c>
    </row>
    <row r="2114" spans="3:17" x14ac:dyDescent="0.2">
      <c r="C2114" s="159"/>
      <c r="D2114" s="165"/>
      <c r="E2114" s="161"/>
      <c r="F2114" s="172" t="str">
        <f t="shared" si="99"/>
        <v>-</v>
      </c>
      <c r="G2114" s="68"/>
      <c r="H2114" s="167"/>
      <c r="I2114" s="173"/>
      <c r="J2114" s="168" t="str">
        <f>IFERROR(MIN('MP Calculations'!$E$30/I2114,1),"-")</f>
        <v>-</v>
      </c>
      <c r="K2114" s="12"/>
      <c r="L2114" s="159"/>
      <c r="M2114" s="159"/>
      <c r="N2114" s="159"/>
      <c r="O2114" s="185" t="str">
        <f t="shared" si="100"/>
        <v>-</v>
      </c>
      <c r="P2114" s="215" t="str">
        <f t="shared" si="101"/>
        <v>-</v>
      </c>
      <c r="Q2114" s="215" cm="1">
        <f t="array" ref="Q2114">IF(P2114="-",0,P2114/(1+'General inputs'!$H$32)^IFERROR(INDEX('MP Calculations'!$C$40:$C$130,MATCH(F2114,'MP Calculations'!$D$40:$D$130,0),0),-1))</f>
        <v>0</v>
      </c>
    </row>
    <row r="2115" spans="3:17" x14ac:dyDescent="0.2">
      <c r="C2115" s="159"/>
      <c r="D2115" s="165"/>
      <c r="E2115" s="161"/>
      <c r="F2115" s="172" t="str">
        <f t="shared" si="99"/>
        <v>-</v>
      </c>
      <c r="G2115" s="68"/>
      <c r="H2115" s="167"/>
      <c r="I2115" s="173"/>
      <c r="J2115" s="168" t="str">
        <f>IFERROR(MIN('MP Calculations'!$E$30/I2115,1),"-")</f>
        <v>-</v>
      </c>
      <c r="K2115" s="12"/>
      <c r="L2115" s="159"/>
      <c r="M2115" s="159"/>
      <c r="N2115" s="159"/>
      <c r="O2115" s="185" t="str">
        <f t="shared" si="100"/>
        <v>-</v>
      </c>
      <c r="P2115" s="215" t="str">
        <f t="shared" si="101"/>
        <v>-</v>
      </c>
      <c r="Q2115" s="215" cm="1">
        <f t="array" ref="Q2115">IF(P2115="-",0,P2115/(1+'General inputs'!$H$32)^IFERROR(INDEX('MP Calculations'!$C$40:$C$130,MATCH(F2115,'MP Calculations'!$D$40:$D$130,0),0),-1))</f>
        <v>0</v>
      </c>
    </row>
    <row r="2116" spans="3:17" x14ac:dyDescent="0.2">
      <c r="C2116" s="159"/>
      <c r="D2116" s="165"/>
      <c r="E2116" s="161"/>
      <c r="F2116" s="172" t="str">
        <f t="shared" si="99"/>
        <v>-</v>
      </c>
      <c r="G2116" s="68"/>
      <c r="H2116" s="167"/>
      <c r="I2116" s="173"/>
      <c r="J2116" s="168" t="str">
        <f>IFERROR(MIN('MP Calculations'!$E$30/I2116,1),"-")</f>
        <v>-</v>
      </c>
      <c r="K2116" s="12"/>
      <c r="L2116" s="159"/>
      <c r="M2116" s="159"/>
      <c r="N2116" s="159"/>
      <c r="O2116" s="185" t="str">
        <f t="shared" si="100"/>
        <v>-</v>
      </c>
      <c r="P2116" s="215" t="str">
        <f t="shared" si="101"/>
        <v>-</v>
      </c>
      <c r="Q2116" s="215" cm="1">
        <f t="array" ref="Q2116">IF(P2116="-",0,P2116/(1+'General inputs'!$H$32)^IFERROR(INDEX('MP Calculations'!$C$40:$C$130,MATCH(F2116,'MP Calculations'!$D$40:$D$130,0),0),-1))</f>
        <v>0</v>
      </c>
    </row>
    <row r="2117" spans="3:17" x14ac:dyDescent="0.2">
      <c r="C2117" s="159"/>
      <c r="D2117" s="165"/>
      <c r="E2117" s="161"/>
      <c r="F2117" s="172" t="str">
        <f t="shared" si="99"/>
        <v>-</v>
      </c>
      <c r="G2117" s="68"/>
      <c r="H2117" s="167"/>
      <c r="I2117" s="173"/>
      <c r="J2117" s="168" t="str">
        <f>IFERROR(MIN('MP Calculations'!$E$30/I2117,1),"-")</f>
        <v>-</v>
      </c>
      <c r="K2117" s="12"/>
      <c r="L2117" s="159"/>
      <c r="M2117" s="159"/>
      <c r="N2117" s="159"/>
      <c r="O2117" s="185" t="str">
        <f t="shared" si="100"/>
        <v>-</v>
      </c>
      <c r="P2117" s="215" t="str">
        <f t="shared" si="101"/>
        <v>-</v>
      </c>
      <c r="Q2117" s="215" cm="1">
        <f t="array" ref="Q2117">IF(P2117="-",0,P2117/(1+'General inputs'!$H$32)^IFERROR(INDEX('MP Calculations'!$C$40:$C$130,MATCH(F2117,'MP Calculations'!$D$40:$D$130,0),0),-1))</f>
        <v>0</v>
      </c>
    </row>
    <row r="2118" spans="3:17" x14ac:dyDescent="0.2">
      <c r="C2118" s="159"/>
      <c r="D2118" s="165"/>
      <c r="E2118" s="161"/>
      <c r="F2118" s="172" t="str">
        <f t="shared" si="99"/>
        <v>-</v>
      </c>
      <c r="G2118" s="68"/>
      <c r="H2118" s="167"/>
      <c r="I2118" s="173"/>
      <c r="J2118" s="168" t="str">
        <f>IFERROR(MIN('MP Calculations'!$E$30/I2118,1),"-")</f>
        <v>-</v>
      </c>
      <c r="K2118" s="12"/>
      <c r="L2118" s="159"/>
      <c r="M2118" s="159"/>
      <c r="N2118" s="159"/>
      <c r="O2118" s="185" t="str">
        <f t="shared" si="100"/>
        <v>-</v>
      </c>
      <c r="P2118" s="215" t="str">
        <f t="shared" si="101"/>
        <v>-</v>
      </c>
      <c r="Q2118" s="215" cm="1">
        <f t="array" ref="Q2118">IF(P2118="-",0,P2118/(1+'General inputs'!$H$32)^IFERROR(INDEX('MP Calculations'!$C$40:$C$130,MATCH(F2118,'MP Calculations'!$D$40:$D$130,0),0),-1))</f>
        <v>0</v>
      </c>
    </row>
    <row r="2119" spans="3:17" x14ac:dyDescent="0.2">
      <c r="C2119" s="159"/>
      <c r="D2119" s="165"/>
      <c r="E2119" s="161"/>
      <c r="F2119" s="172" t="str">
        <f t="shared" si="99"/>
        <v>-</v>
      </c>
      <c r="G2119" s="68"/>
      <c r="H2119" s="167"/>
      <c r="I2119" s="173"/>
      <c r="J2119" s="168" t="str">
        <f>IFERROR(MIN('MP Calculations'!$E$30/I2119,1),"-")</f>
        <v>-</v>
      </c>
      <c r="K2119" s="12"/>
      <c r="L2119" s="159"/>
      <c r="M2119" s="159"/>
      <c r="N2119" s="159"/>
      <c r="O2119" s="185" t="str">
        <f t="shared" si="100"/>
        <v>-</v>
      </c>
      <c r="P2119" s="215" t="str">
        <f t="shared" si="101"/>
        <v>-</v>
      </c>
      <c r="Q2119" s="215" cm="1">
        <f t="array" ref="Q2119">IF(P2119="-",0,P2119/(1+'General inputs'!$H$32)^IFERROR(INDEX('MP Calculations'!$C$40:$C$130,MATCH(F2119,'MP Calculations'!$D$40:$D$130,0),0),-1))</f>
        <v>0</v>
      </c>
    </row>
    <row r="2120" spans="3:17" x14ac:dyDescent="0.2">
      <c r="C2120" s="159"/>
      <c r="D2120" s="165"/>
      <c r="E2120" s="161"/>
      <c r="F2120" s="172" t="str">
        <f t="shared" si="99"/>
        <v>-</v>
      </c>
      <c r="G2120" s="68"/>
      <c r="H2120" s="167"/>
      <c r="I2120" s="173"/>
      <c r="J2120" s="168" t="str">
        <f>IFERROR(MIN('MP Calculations'!$E$30/I2120,1),"-")</f>
        <v>-</v>
      </c>
      <c r="K2120" s="12"/>
      <c r="L2120" s="159"/>
      <c r="M2120" s="159"/>
      <c r="N2120" s="159"/>
      <c r="O2120" s="185" t="str">
        <f t="shared" si="100"/>
        <v>-</v>
      </c>
      <c r="P2120" s="215" t="str">
        <f t="shared" si="101"/>
        <v>-</v>
      </c>
      <c r="Q2120" s="215" cm="1">
        <f t="array" ref="Q2120">IF(P2120="-",0,P2120/(1+'General inputs'!$H$32)^IFERROR(INDEX('MP Calculations'!$C$40:$C$130,MATCH(F2120,'MP Calculations'!$D$40:$D$130,0),0),-1))</f>
        <v>0</v>
      </c>
    </row>
    <row r="2121" spans="3:17" x14ac:dyDescent="0.2">
      <c r="C2121" s="159"/>
      <c r="D2121" s="165"/>
      <c r="E2121" s="161"/>
      <c r="F2121" s="172" t="str">
        <f t="shared" si="99"/>
        <v>-</v>
      </c>
      <c r="G2121" s="68"/>
      <c r="H2121" s="167"/>
      <c r="I2121" s="173"/>
      <c r="J2121" s="168" t="str">
        <f>IFERROR(MIN('MP Calculations'!$E$30/I2121,1),"-")</f>
        <v>-</v>
      </c>
      <c r="K2121" s="12"/>
      <c r="L2121" s="159"/>
      <c r="M2121" s="159"/>
      <c r="N2121" s="159"/>
      <c r="O2121" s="185" t="str">
        <f t="shared" si="100"/>
        <v>-</v>
      </c>
      <c r="P2121" s="215" t="str">
        <f t="shared" si="101"/>
        <v>-</v>
      </c>
      <c r="Q2121" s="215" cm="1">
        <f t="array" ref="Q2121">IF(P2121="-",0,P2121/(1+'General inputs'!$H$32)^IFERROR(INDEX('MP Calculations'!$C$40:$C$130,MATCH(F2121,'MP Calculations'!$D$40:$D$130,0),0),-1))</f>
        <v>0</v>
      </c>
    </row>
    <row r="2122" spans="3:17" x14ac:dyDescent="0.2">
      <c r="C2122" s="159"/>
      <c r="D2122" s="165"/>
      <c r="E2122" s="161"/>
      <c r="F2122" s="172" t="str">
        <f t="shared" si="99"/>
        <v>-</v>
      </c>
      <c r="G2122" s="68"/>
      <c r="H2122" s="167"/>
      <c r="I2122" s="173"/>
      <c r="J2122" s="168" t="str">
        <f>IFERROR(MIN('MP Calculations'!$E$30/I2122,1),"-")</f>
        <v>-</v>
      </c>
      <c r="K2122" s="12"/>
      <c r="L2122" s="159"/>
      <c r="M2122" s="159"/>
      <c r="N2122" s="159"/>
      <c r="O2122" s="185" t="str">
        <f t="shared" si="100"/>
        <v>-</v>
      </c>
      <c r="P2122" s="215" t="str">
        <f t="shared" si="101"/>
        <v>-</v>
      </c>
      <c r="Q2122" s="215" cm="1">
        <f t="array" ref="Q2122">IF(P2122="-",0,P2122/(1+'General inputs'!$H$32)^IFERROR(INDEX('MP Calculations'!$C$40:$C$130,MATCH(F2122,'MP Calculations'!$D$40:$D$130,0),0),-1))</f>
        <v>0</v>
      </c>
    </row>
    <row r="2123" spans="3:17" x14ac:dyDescent="0.2">
      <c r="C2123" s="159"/>
      <c r="D2123" s="165"/>
      <c r="E2123" s="161"/>
      <c r="F2123" s="172" t="str">
        <f t="shared" si="99"/>
        <v>-</v>
      </c>
      <c r="G2123" s="68"/>
      <c r="H2123" s="167"/>
      <c r="I2123" s="173"/>
      <c r="J2123" s="168" t="str">
        <f>IFERROR(MIN('MP Calculations'!$E$30/I2123,1),"-")</f>
        <v>-</v>
      </c>
      <c r="K2123" s="12"/>
      <c r="L2123" s="159"/>
      <c r="M2123" s="159"/>
      <c r="N2123" s="159"/>
      <c r="O2123" s="185" t="str">
        <f t="shared" si="100"/>
        <v>-</v>
      </c>
      <c r="P2123" s="215" t="str">
        <f t="shared" si="101"/>
        <v>-</v>
      </c>
      <c r="Q2123" s="215" cm="1">
        <f t="array" ref="Q2123">IF(P2123="-",0,P2123/(1+'General inputs'!$H$32)^IFERROR(INDEX('MP Calculations'!$C$40:$C$130,MATCH(F2123,'MP Calculations'!$D$40:$D$130,0),0),-1))</f>
        <v>0</v>
      </c>
    </row>
    <row r="2124" spans="3:17" x14ac:dyDescent="0.2">
      <c r="C2124" s="159"/>
      <c r="D2124" s="165"/>
      <c r="E2124" s="161"/>
      <c r="F2124" s="172" t="str">
        <f t="shared" si="99"/>
        <v>-</v>
      </c>
      <c r="G2124" s="68"/>
      <c r="H2124" s="167"/>
      <c r="I2124" s="173"/>
      <c r="J2124" s="168" t="str">
        <f>IFERROR(MIN('MP Calculations'!$E$30/I2124,1),"-")</f>
        <v>-</v>
      </c>
      <c r="K2124" s="12"/>
      <c r="L2124" s="159"/>
      <c r="M2124" s="159"/>
      <c r="N2124" s="159"/>
      <c r="O2124" s="185" t="str">
        <f t="shared" si="100"/>
        <v>-</v>
      </c>
      <c r="P2124" s="215" t="str">
        <f t="shared" si="101"/>
        <v>-</v>
      </c>
      <c r="Q2124" s="215" cm="1">
        <f t="array" ref="Q2124">IF(P2124="-",0,P2124/(1+'General inputs'!$H$32)^IFERROR(INDEX('MP Calculations'!$C$40:$C$130,MATCH(F2124,'MP Calculations'!$D$40:$D$130,0),0),-1))</f>
        <v>0</v>
      </c>
    </row>
    <row r="2125" spans="3:17" x14ac:dyDescent="0.2">
      <c r="C2125" s="159"/>
      <c r="D2125" s="165"/>
      <c r="E2125" s="161"/>
      <c r="F2125" s="172" t="str">
        <f t="shared" si="99"/>
        <v>-</v>
      </c>
      <c r="G2125" s="68"/>
      <c r="H2125" s="167"/>
      <c r="I2125" s="173"/>
      <c r="J2125" s="168" t="str">
        <f>IFERROR(MIN('MP Calculations'!$E$30/I2125,1),"-")</f>
        <v>-</v>
      </c>
      <c r="K2125" s="12"/>
      <c r="L2125" s="159"/>
      <c r="M2125" s="159"/>
      <c r="N2125" s="159"/>
      <c r="O2125" s="185" t="str">
        <f t="shared" si="100"/>
        <v>-</v>
      </c>
      <c r="P2125" s="215" t="str">
        <f t="shared" si="101"/>
        <v>-</v>
      </c>
      <c r="Q2125" s="215" cm="1">
        <f t="array" ref="Q2125">IF(P2125="-",0,P2125/(1+'General inputs'!$H$32)^IFERROR(INDEX('MP Calculations'!$C$40:$C$130,MATCH(F2125,'MP Calculations'!$D$40:$D$130,0),0),-1))</f>
        <v>0</v>
      </c>
    </row>
    <row r="2126" spans="3:17" x14ac:dyDescent="0.2">
      <c r="C2126" s="159"/>
      <c r="D2126" s="165"/>
      <c r="E2126" s="161"/>
      <c r="F2126" s="172" t="str">
        <f t="shared" si="99"/>
        <v>-</v>
      </c>
      <c r="G2126" s="68"/>
      <c r="H2126" s="167"/>
      <c r="I2126" s="173"/>
      <c r="J2126" s="168" t="str">
        <f>IFERROR(MIN('MP Calculations'!$E$30/I2126,1),"-")</f>
        <v>-</v>
      </c>
      <c r="K2126" s="12"/>
      <c r="L2126" s="159"/>
      <c r="M2126" s="159"/>
      <c r="N2126" s="159"/>
      <c r="O2126" s="185" t="str">
        <f t="shared" si="100"/>
        <v>-</v>
      </c>
      <c r="P2126" s="215" t="str">
        <f t="shared" si="101"/>
        <v>-</v>
      </c>
      <c r="Q2126" s="215" cm="1">
        <f t="array" ref="Q2126">IF(P2126="-",0,P2126/(1+'General inputs'!$H$32)^IFERROR(INDEX('MP Calculations'!$C$40:$C$130,MATCH(F2126,'MP Calculations'!$D$40:$D$130,0),0),-1))</f>
        <v>0</v>
      </c>
    </row>
    <row r="2127" spans="3:17" x14ac:dyDescent="0.2">
      <c r="C2127" s="159"/>
      <c r="D2127" s="165"/>
      <c r="E2127" s="161"/>
      <c r="F2127" s="172" t="str">
        <f t="shared" si="99"/>
        <v>-</v>
      </c>
      <c r="G2127" s="68"/>
      <c r="H2127" s="167"/>
      <c r="I2127" s="173"/>
      <c r="J2127" s="168" t="str">
        <f>IFERROR(MIN('MP Calculations'!$E$30/I2127,1),"-")</f>
        <v>-</v>
      </c>
      <c r="K2127" s="12"/>
      <c r="L2127" s="159"/>
      <c r="M2127" s="159"/>
      <c r="N2127" s="159"/>
      <c r="O2127" s="185" t="str">
        <f t="shared" si="100"/>
        <v>-</v>
      </c>
      <c r="P2127" s="215" t="str">
        <f t="shared" si="101"/>
        <v>-</v>
      </c>
      <c r="Q2127" s="215" cm="1">
        <f t="array" ref="Q2127">IF(P2127="-",0,P2127/(1+'General inputs'!$H$32)^IFERROR(INDEX('MP Calculations'!$C$40:$C$130,MATCH(F2127,'MP Calculations'!$D$40:$D$130,0),0),-1))</f>
        <v>0</v>
      </c>
    </row>
    <row r="2128" spans="3:17" x14ac:dyDescent="0.2">
      <c r="C2128" s="159"/>
      <c r="D2128" s="165"/>
      <c r="E2128" s="161"/>
      <c r="F2128" s="172" t="str">
        <f t="shared" si="99"/>
        <v>-</v>
      </c>
      <c r="G2128" s="68"/>
      <c r="H2128" s="167"/>
      <c r="I2128" s="173"/>
      <c r="J2128" s="168" t="str">
        <f>IFERROR(MIN('MP Calculations'!$E$30/I2128,1),"-")</f>
        <v>-</v>
      </c>
      <c r="K2128" s="12"/>
      <c r="L2128" s="159"/>
      <c r="M2128" s="159"/>
      <c r="N2128" s="159"/>
      <c r="O2128" s="185" t="str">
        <f t="shared" si="100"/>
        <v>-</v>
      </c>
      <c r="P2128" s="215" t="str">
        <f t="shared" si="101"/>
        <v>-</v>
      </c>
      <c r="Q2128" s="215" cm="1">
        <f t="array" ref="Q2128">IF(P2128="-",0,P2128/(1+'General inputs'!$H$32)^IFERROR(INDEX('MP Calculations'!$C$40:$C$130,MATCH(F2128,'MP Calculations'!$D$40:$D$130,0),0),-1))</f>
        <v>0</v>
      </c>
    </row>
    <row r="2129" spans="3:17" x14ac:dyDescent="0.2">
      <c r="C2129" s="159"/>
      <c r="D2129" s="165"/>
      <c r="E2129" s="161"/>
      <c r="F2129" s="172" t="str">
        <f t="shared" si="99"/>
        <v>-</v>
      </c>
      <c r="G2129" s="68"/>
      <c r="H2129" s="167"/>
      <c r="I2129" s="173"/>
      <c r="J2129" s="168" t="str">
        <f>IFERROR(MIN('MP Calculations'!$E$30/I2129,1),"-")</f>
        <v>-</v>
      </c>
      <c r="K2129" s="12"/>
      <c r="L2129" s="159"/>
      <c r="M2129" s="159"/>
      <c r="N2129" s="159"/>
      <c r="O2129" s="185" t="str">
        <f t="shared" si="100"/>
        <v>-</v>
      </c>
      <c r="P2129" s="215" t="str">
        <f t="shared" si="101"/>
        <v>-</v>
      </c>
      <c r="Q2129" s="215" cm="1">
        <f t="array" ref="Q2129">IF(P2129="-",0,P2129/(1+'General inputs'!$H$32)^IFERROR(INDEX('MP Calculations'!$C$40:$C$130,MATCH(F2129,'MP Calculations'!$D$40:$D$130,0),0),-1))</f>
        <v>0</v>
      </c>
    </row>
    <row r="2130" spans="3:17" x14ac:dyDescent="0.2">
      <c r="C2130" s="159"/>
      <c r="D2130" s="165"/>
      <c r="E2130" s="161"/>
      <c r="F2130" s="172" t="str">
        <f t="shared" si="99"/>
        <v>-</v>
      </c>
      <c r="G2130" s="68"/>
      <c r="H2130" s="167"/>
      <c r="I2130" s="173"/>
      <c r="J2130" s="168" t="str">
        <f>IFERROR(MIN('MP Calculations'!$E$30/I2130,1),"-")</f>
        <v>-</v>
      </c>
      <c r="K2130" s="12"/>
      <c r="L2130" s="159"/>
      <c r="M2130" s="159"/>
      <c r="N2130" s="159"/>
      <c r="O2130" s="185" t="str">
        <f t="shared" si="100"/>
        <v>-</v>
      </c>
      <c r="P2130" s="215" t="str">
        <f t="shared" si="101"/>
        <v>-</v>
      </c>
      <c r="Q2130" s="215" cm="1">
        <f t="array" ref="Q2130">IF(P2130="-",0,P2130/(1+'General inputs'!$H$32)^IFERROR(INDEX('MP Calculations'!$C$40:$C$130,MATCH(F2130,'MP Calculations'!$D$40:$D$130,0),0),-1))</f>
        <v>0</v>
      </c>
    </row>
    <row r="2131" spans="3:17" x14ac:dyDescent="0.2">
      <c r="C2131" s="159"/>
      <c r="D2131" s="165"/>
      <c r="E2131" s="161"/>
      <c r="F2131" s="172" t="str">
        <f t="shared" si="99"/>
        <v>-</v>
      </c>
      <c r="G2131" s="68"/>
      <c r="H2131" s="167"/>
      <c r="I2131" s="173"/>
      <c r="J2131" s="168" t="str">
        <f>IFERROR(MIN('MP Calculations'!$E$30/I2131,1),"-")</f>
        <v>-</v>
      </c>
      <c r="K2131" s="12"/>
      <c r="L2131" s="159"/>
      <c r="M2131" s="159"/>
      <c r="N2131" s="159"/>
      <c r="O2131" s="185" t="str">
        <f t="shared" si="100"/>
        <v>-</v>
      </c>
      <c r="P2131" s="215" t="str">
        <f t="shared" si="101"/>
        <v>-</v>
      </c>
      <c r="Q2131" s="215" cm="1">
        <f t="array" ref="Q2131">IF(P2131="-",0,P2131/(1+'General inputs'!$H$32)^IFERROR(INDEX('MP Calculations'!$C$40:$C$130,MATCH(F2131,'MP Calculations'!$D$40:$D$130,0),0),-1))</f>
        <v>0</v>
      </c>
    </row>
    <row r="2132" spans="3:17" x14ac:dyDescent="0.2">
      <c r="C2132" s="159"/>
      <c r="D2132" s="165"/>
      <c r="E2132" s="161"/>
      <c r="F2132" s="172" t="str">
        <f t="shared" si="99"/>
        <v>-</v>
      </c>
      <c r="G2132" s="68"/>
      <c r="H2132" s="167"/>
      <c r="I2132" s="173"/>
      <c r="J2132" s="168" t="str">
        <f>IFERROR(MIN('MP Calculations'!$E$30/I2132,1),"-")</f>
        <v>-</v>
      </c>
      <c r="K2132" s="12"/>
      <c r="L2132" s="159"/>
      <c r="M2132" s="159"/>
      <c r="N2132" s="159"/>
      <c r="O2132" s="185" t="str">
        <f t="shared" si="100"/>
        <v>-</v>
      </c>
      <c r="P2132" s="215" t="str">
        <f t="shared" si="101"/>
        <v>-</v>
      </c>
      <c r="Q2132" s="215" cm="1">
        <f t="array" ref="Q2132">IF(P2132="-",0,P2132/(1+'General inputs'!$H$32)^IFERROR(INDEX('MP Calculations'!$C$40:$C$130,MATCH(F2132,'MP Calculations'!$D$40:$D$130,0),0),-1))</f>
        <v>0</v>
      </c>
    </row>
    <row r="2133" spans="3:17" x14ac:dyDescent="0.2">
      <c r="C2133" s="159"/>
      <c r="D2133" s="165"/>
      <c r="E2133" s="161"/>
      <c r="F2133" s="172" t="str">
        <f t="shared" si="99"/>
        <v>-</v>
      </c>
      <c r="G2133" s="68"/>
      <c r="H2133" s="167"/>
      <c r="I2133" s="173"/>
      <c r="J2133" s="168" t="str">
        <f>IFERROR(MIN('MP Calculations'!$E$30/I2133,1),"-")</f>
        <v>-</v>
      </c>
      <c r="K2133" s="12"/>
      <c r="L2133" s="159"/>
      <c r="M2133" s="159"/>
      <c r="N2133" s="159"/>
      <c r="O2133" s="185" t="str">
        <f t="shared" si="100"/>
        <v>-</v>
      </c>
      <c r="P2133" s="215" t="str">
        <f t="shared" si="101"/>
        <v>-</v>
      </c>
      <c r="Q2133" s="215" cm="1">
        <f t="array" ref="Q2133">IF(P2133="-",0,P2133/(1+'General inputs'!$H$32)^IFERROR(INDEX('MP Calculations'!$C$40:$C$130,MATCH(F2133,'MP Calculations'!$D$40:$D$130,0),0),-1))</f>
        <v>0</v>
      </c>
    </row>
    <row r="2134" spans="3:17" x14ac:dyDescent="0.2">
      <c r="C2134" s="159"/>
      <c r="D2134" s="165"/>
      <c r="E2134" s="161"/>
      <c r="F2134" s="172" t="str">
        <f t="shared" ref="F2134:F2197" si="102">IF(E2134="","-",IF(OR(E2134&lt;$E$15,E2134&gt;$E$16),"ERROR - date outside of range",IF(MONTH(E2134)&gt;=7,YEAR(E2134)&amp;"-"&amp;IF(YEAR(E2134)=1999,"00",IF(AND(YEAR(E2134)&gt;=2000,YEAR(E2134)&lt;2009),"0","")&amp;RIGHT(YEAR(E2134),2)+1),RIGHT(YEAR(E2134),4)-1&amp;"-"&amp;RIGHT(YEAR(E2134),2))))</f>
        <v>-</v>
      </c>
      <c r="G2134" s="68"/>
      <c r="H2134" s="167"/>
      <c r="I2134" s="173"/>
      <c r="J2134" s="168" t="str">
        <f>IFERROR(MIN('MP Calculations'!$E$30/I2134,1),"-")</f>
        <v>-</v>
      </c>
      <c r="K2134" s="12"/>
      <c r="L2134" s="159"/>
      <c r="M2134" s="159"/>
      <c r="N2134" s="159"/>
      <c r="O2134" s="185" t="str">
        <f t="shared" ref="O2134:O2197" si="103">IF(N2134="","-",L2134*N2134)</f>
        <v>-</v>
      </c>
      <c r="P2134" s="215" t="str">
        <f t="shared" ref="P2134:P2197" si="104">IF(O2134="-","-",IF(OR(E2134&lt;$E$15,E2134&gt;$E$16),0,O2134*J2134))</f>
        <v>-</v>
      </c>
      <c r="Q2134" s="215" cm="1">
        <f t="array" ref="Q2134">IF(P2134="-",0,P2134/(1+'General inputs'!$H$32)^IFERROR(INDEX('MP Calculations'!$C$40:$C$130,MATCH(F2134,'MP Calculations'!$D$40:$D$130,0),0),-1))</f>
        <v>0</v>
      </c>
    </row>
    <row r="2135" spans="3:17" x14ac:dyDescent="0.2">
      <c r="C2135" s="159"/>
      <c r="D2135" s="165"/>
      <c r="E2135" s="161"/>
      <c r="F2135" s="172" t="str">
        <f t="shared" si="102"/>
        <v>-</v>
      </c>
      <c r="G2135" s="68"/>
      <c r="H2135" s="167"/>
      <c r="I2135" s="173"/>
      <c r="J2135" s="168" t="str">
        <f>IFERROR(MIN('MP Calculations'!$E$30/I2135,1),"-")</f>
        <v>-</v>
      </c>
      <c r="K2135" s="12"/>
      <c r="L2135" s="159"/>
      <c r="M2135" s="159"/>
      <c r="N2135" s="159"/>
      <c r="O2135" s="185" t="str">
        <f t="shared" si="103"/>
        <v>-</v>
      </c>
      <c r="P2135" s="215" t="str">
        <f t="shared" si="104"/>
        <v>-</v>
      </c>
      <c r="Q2135" s="215" cm="1">
        <f t="array" ref="Q2135">IF(P2135="-",0,P2135/(1+'General inputs'!$H$32)^IFERROR(INDEX('MP Calculations'!$C$40:$C$130,MATCH(F2135,'MP Calculations'!$D$40:$D$130,0),0),-1))</f>
        <v>0</v>
      </c>
    </row>
    <row r="2136" spans="3:17" x14ac:dyDescent="0.2">
      <c r="C2136" s="159"/>
      <c r="D2136" s="165"/>
      <c r="E2136" s="161"/>
      <c r="F2136" s="172" t="str">
        <f t="shared" si="102"/>
        <v>-</v>
      </c>
      <c r="G2136" s="68"/>
      <c r="H2136" s="167"/>
      <c r="I2136" s="173"/>
      <c r="J2136" s="168" t="str">
        <f>IFERROR(MIN('MP Calculations'!$E$30/I2136,1),"-")</f>
        <v>-</v>
      </c>
      <c r="K2136" s="12"/>
      <c r="L2136" s="159"/>
      <c r="M2136" s="159"/>
      <c r="N2136" s="159"/>
      <c r="O2136" s="185" t="str">
        <f t="shared" si="103"/>
        <v>-</v>
      </c>
      <c r="P2136" s="215" t="str">
        <f t="shared" si="104"/>
        <v>-</v>
      </c>
      <c r="Q2136" s="215" cm="1">
        <f t="array" ref="Q2136">IF(P2136="-",0,P2136/(1+'General inputs'!$H$32)^IFERROR(INDEX('MP Calculations'!$C$40:$C$130,MATCH(F2136,'MP Calculations'!$D$40:$D$130,0),0),-1))</f>
        <v>0</v>
      </c>
    </row>
    <row r="2137" spans="3:17" x14ac:dyDescent="0.2">
      <c r="C2137" s="159"/>
      <c r="D2137" s="165"/>
      <c r="E2137" s="161"/>
      <c r="F2137" s="172" t="str">
        <f t="shared" si="102"/>
        <v>-</v>
      </c>
      <c r="G2137" s="68"/>
      <c r="H2137" s="167"/>
      <c r="I2137" s="173"/>
      <c r="J2137" s="168" t="str">
        <f>IFERROR(MIN('MP Calculations'!$E$30/I2137,1),"-")</f>
        <v>-</v>
      </c>
      <c r="K2137" s="12"/>
      <c r="L2137" s="159"/>
      <c r="M2137" s="159"/>
      <c r="N2137" s="159"/>
      <c r="O2137" s="185" t="str">
        <f t="shared" si="103"/>
        <v>-</v>
      </c>
      <c r="P2137" s="215" t="str">
        <f t="shared" si="104"/>
        <v>-</v>
      </c>
      <c r="Q2137" s="215" cm="1">
        <f t="array" ref="Q2137">IF(P2137="-",0,P2137/(1+'General inputs'!$H$32)^IFERROR(INDEX('MP Calculations'!$C$40:$C$130,MATCH(F2137,'MP Calculations'!$D$40:$D$130,0),0),-1))</f>
        <v>0</v>
      </c>
    </row>
    <row r="2138" spans="3:17" x14ac:dyDescent="0.2">
      <c r="C2138" s="159"/>
      <c r="D2138" s="165"/>
      <c r="E2138" s="161"/>
      <c r="F2138" s="172" t="str">
        <f t="shared" si="102"/>
        <v>-</v>
      </c>
      <c r="G2138" s="68"/>
      <c r="H2138" s="167"/>
      <c r="I2138" s="173"/>
      <c r="J2138" s="168" t="str">
        <f>IFERROR(MIN('MP Calculations'!$E$30/I2138,1),"-")</f>
        <v>-</v>
      </c>
      <c r="K2138" s="12"/>
      <c r="L2138" s="159"/>
      <c r="M2138" s="159"/>
      <c r="N2138" s="159"/>
      <c r="O2138" s="185" t="str">
        <f t="shared" si="103"/>
        <v>-</v>
      </c>
      <c r="P2138" s="215" t="str">
        <f t="shared" si="104"/>
        <v>-</v>
      </c>
      <c r="Q2138" s="215" cm="1">
        <f t="array" ref="Q2138">IF(P2138="-",0,P2138/(1+'General inputs'!$H$32)^IFERROR(INDEX('MP Calculations'!$C$40:$C$130,MATCH(F2138,'MP Calculations'!$D$40:$D$130,0),0),-1))</f>
        <v>0</v>
      </c>
    </row>
    <row r="2139" spans="3:17" x14ac:dyDescent="0.2">
      <c r="C2139" s="159"/>
      <c r="D2139" s="165"/>
      <c r="E2139" s="161"/>
      <c r="F2139" s="172" t="str">
        <f t="shared" si="102"/>
        <v>-</v>
      </c>
      <c r="G2139" s="68"/>
      <c r="H2139" s="167"/>
      <c r="I2139" s="173"/>
      <c r="J2139" s="168" t="str">
        <f>IFERROR(MIN('MP Calculations'!$E$30/I2139,1),"-")</f>
        <v>-</v>
      </c>
      <c r="K2139" s="12"/>
      <c r="L2139" s="159"/>
      <c r="M2139" s="159"/>
      <c r="N2139" s="159"/>
      <c r="O2139" s="185" t="str">
        <f t="shared" si="103"/>
        <v>-</v>
      </c>
      <c r="P2139" s="215" t="str">
        <f t="shared" si="104"/>
        <v>-</v>
      </c>
      <c r="Q2139" s="215" cm="1">
        <f t="array" ref="Q2139">IF(P2139="-",0,P2139/(1+'General inputs'!$H$32)^IFERROR(INDEX('MP Calculations'!$C$40:$C$130,MATCH(F2139,'MP Calculations'!$D$40:$D$130,0),0),-1))</f>
        <v>0</v>
      </c>
    </row>
    <row r="2140" spans="3:17" x14ac:dyDescent="0.2">
      <c r="C2140" s="159"/>
      <c r="D2140" s="165"/>
      <c r="E2140" s="161"/>
      <c r="F2140" s="172" t="str">
        <f t="shared" si="102"/>
        <v>-</v>
      </c>
      <c r="G2140" s="68"/>
      <c r="H2140" s="167"/>
      <c r="I2140" s="173"/>
      <c r="J2140" s="168" t="str">
        <f>IFERROR(MIN('MP Calculations'!$E$30/I2140,1),"-")</f>
        <v>-</v>
      </c>
      <c r="K2140" s="12"/>
      <c r="L2140" s="159"/>
      <c r="M2140" s="159"/>
      <c r="N2140" s="159"/>
      <c r="O2140" s="185" t="str">
        <f t="shared" si="103"/>
        <v>-</v>
      </c>
      <c r="P2140" s="215" t="str">
        <f t="shared" si="104"/>
        <v>-</v>
      </c>
      <c r="Q2140" s="215" cm="1">
        <f t="array" ref="Q2140">IF(P2140="-",0,P2140/(1+'General inputs'!$H$32)^IFERROR(INDEX('MP Calculations'!$C$40:$C$130,MATCH(F2140,'MP Calculations'!$D$40:$D$130,0),0),-1))</f>
        <v>0</v>
      </c>
    </row>
    <row r="2141" spans="3:17" x14ac:dyDescent="0.2">
      <c r="C2141" s="159"/>
      <c r="D2141" s="165"/>
      <c r="E2141" s="161"/>
      <c r="F2141" s="172" t="str">
        <f t="shared" si="102"/>
        <v>-</v>
      </c>
      <c r="G2141" s="68"/>
      <c r="H2141" s="167"/>
      <c r="I2141" s="173"/>
      <c r="J2141" s="168" t="str">
        <f>IFERROR(MIN('MP Calculations'!$E$30/I2141,1),"-")</f>
        <v>-</v>
      </c>
      <c r="K2141" s="12"/>
      <c r="L2141" s="159"/>
      <c r="M2141" s="159"/>
      <c r="N2141" s="159"/>
      <c r="O2141" s="185" t="str">
        <f t="shared" si="103"/>
        <v>-</v>
      </c>
      <c r="P2141" s="215" t="str">
        <f t="shared" si="104"/>
        <v>-</v>
      </c>
      <c r="Q2141" s="215" cm="1">
        <f t="array" ref="Q2141">IF(P2141="-",0,P2141/(1+'General inputs'!$H$32)^IFERROR(INDEX('MP Calculations'!$C$40:$C$130,MATCH(F2141,'MP Calculations'!$D$40:$D$130,0),0),-1))</f>
        <v>0</v>
      </c>
    </row>
    <row r="2142" spans="3:17" x14ac:dyDescent="0.2">
      <c r="C2142" s="159"/>
      <c r="D2142" s="165"/>
      <c r="E2142" s="161"/>
      <c r="F2142" s="172" t="str">
        <f t="shared" si="102"/>
        <v>-</v>
      </c>
      <c r="G2142" s="68"/>
      <c r="H2142" s="167"/>
      <c r="I2142" s="173"/>
      <c r="J2142" s="168" t="str">
        <f>IFERROR(MIN('MP Calculations'!$E$30/I2142,1),"-")</f>
        <v>-</v>
      </c>
      <c r="K2142" s="12"/>
      <c r="L2142" s="159"/>
      <c r="M2142" s="159"/>
      <c r="N2142" s="159"/>
      <c r="O2142" s="185" t="str">
        <f t="shared" si="103"/>
        <v>-</v>
      </c>
      <c r="P2142" s="215" t="str">
        <f t="shared" si="104"/>
        <v>-</v>
      </c>
      <c r="Q2142" s="215" cm="1">
        <f t="array" ref="Q2142">IF(P2142="-",0,P2142/(1+'General inputs'!$H$32)^IFERROR(INDEX('MP Calculations'!$C$40:$C$130,MATCH(F2142,'MP Calculations'!$D$40:$D$130,0),0),-1))</f>
        <v>0</v>
      </c>
    </row>
    <row r="2143" spans="3:17" x14ac:dyDescent="0.2">
      <c r="C2143" s="159"/>
      <c r="D2143" s="165"/>
      <c r="E2143" s="161"/>
      <c r="F2143" s="172" t="str">
        <f t="shared" si="102"/>
        <v>-</v>
      </c>
      <c r="G2143" s="68"/>
      <c r="H2143" s="167"/>
      <c r="I2143" s="173"/>
      <c r="J2143" s="168" t="str">
        <f>IFERROR(MIN('MP Calculations'!$E$30/I2143,1),"-")</f>
        <v>-</v>
      </c>
      <c r="K2143" s="12"/>
      <c r="L2143" s="159"/>
      <c r="M2143" s="159"/>
      <c r="N2143" s="159"/>
      <c r="O2143" s="185" t="str">
        <f t="shared" si="103"/>
        <v>-</v>
      </c>
      <c r="P2143" s="215" t="str">
        <f t="shared" si="104"/>
        <v>-</v>
      </c>
      <c r="Q2143" s="215" cm="1">
        <f t="array" ref="Q2143">IF(P2143="-",0,P2143/(1+'General inputs'!$H$32)^IFERROR(INDEX('MP Calculations'!$C$40:$C$130,MATCH(F2143,'MP Calculations'!$D$40:$D$130,0),0),-1))</f>
        <v>0</v>
      </c>
    </row>
    <row r="2144" spans="3:17" x14ac:dyDescent="0.2">
      <c r="C2144" s="159"/>
      <c r="D2144" s="165"/>
      <c r="E2144" s="161"/>
      <c r="F2144" s="172" t="str">
        <f t="shared" si="102"/>
        <v>-</v>
      </c>
      <c r="G2144" s="68"/>
      <c r="H2144" s="167"/>
      <c r="I2144" s="173"/>
      <c r="J2144" s="168" t="str">
        <f>IFERROR(MIN('MP Calculations'!$E$30/I2144,1),"-")</f>
        <v>-</v>
      </c>
      <c r="K2144" s="12"/>
      <c r="L2144" s="159"/>
      <c r="M2144" s="159"/>
      <c r="N2144" s="159"/>
      <c r="O2144" s="185" t="str">
        <f t="shared" si="103"/>
        <v>-</v>
      </c>
      <c r="P2144" s="215" t="str">
        <f t="shared" si="104"/>
        <v>-</v>
      </c>
      <c r="Q2144" s="215" cm="1">
        <f t="array" ref="Q2144">IF(P2144="-",0,P2144/(1+'General inputs'!$H$32)^IFERROR(INDEX('MP Calculations'!$C$40:$C$130,MATCH(F2144,'MP Calculations'!$D$40:$D$130,0),0),-1))</f>
        <v>0</v>
      </c>
    </row>
    <row r="2145" spans="3:17" x14ac:dyDescent="0.2">
      <c r="C2145" s="159"/>
      <c r="D2145" s="165"/>
      <c r="E2145" s="161"/>
      <c r="F2145" s="172" t="str">
        <f t="shared" si="102"/>
        <v>-</v>
      </c>
      <c r="G2145" s="68"/>
      <c r="H2145" s="167"/>
      <c r="I2145" s="173"/>
      <c r="J2145" s="168" t="str">
        <f>IFERROR(MIN('MP Calculations'!$E$30/I2145,1),"-")</f>
        <v>-</v>
      </c>
      <c r="K2145" s="12"/>
      <c r="L2145" s="159"/>
      <c r="M2145" s="159"/>
      <c r="N2145" s="159"/>
      <c r="O2145" s="185" t="str">
        <f t="shared" si="103"/>
        <v>-</v>
      </c>
      <c r="P2145" s="215" t="str">
        <f t="shared" si="104"/>
        <v>-</v>
      </c>
      <c r="Q2145" s="215" cm="1">
        <f t="array" ref="Q2145">IF(P2145="-",0,P2145/(1+'General inputs'!$H$32)^IFERROR(INDEX('MP Calculations'!$C$40:$C$130,MATCH(F2145,'MP Calculations'!$D$40:$D$130,0),0),-1))</f>
        <v>0</v>
      </c>
    </row>
    <row r="2146" spans="3:17" x14ac:dyDescent="0.2">
      <c r="C2146" s="159"/>
      <c r="D2146" s="165"/>
      <c r="E2146" s="161"/>
      <c r="F2146" s="172" t="str">
        <f t="shared" si="102"/>
        <v>-</v>
      </c>
      <c r="G2146" s="68"/>
      <c r="H2146" s="167"/>
      <c r="I2146" s="173"/>
      <c r="J2146" s="168" t="str">
        <f>IFERROR(MIN('MP Calculations'!$E$30/I2146,1),"-")</f>
        <v>-</v>
      </c>
      <c r="K2146" s="12"/>
      <c r="L2146" s="159"/>
      <c r="M2146" s="159"/>
      <c r="N2146" s="159"/>
      <c r="O2146" s="185" t="str">
        <f t="shared" si="103"/>
        <v>-</v>
      </c>
      <c r="P2146" s="215" t="str">
        <f t="shared" si="104"/>
        <v>-</v>
      </c>
      <c r="Q2146" s="215" cm="1">
        <f t="array" ref="Q2146">IF(P2146="-",0,P2146/(1+'General inputs'!$H$32)^IFERROR(INDEX('MP Calculations'!$C$40:$C$130,MATCH(F2146,'MP Calculations'!$D$40:$D$130,0),0),-1))</f>
        <v>0</v>
      </c>
    </row>
    <row r="2147" spans="3:17" x14ac:dyDescent="0.2">
      <c r="C2147" s="159"/>
      <c r="D2147" s="165"/>
      <c r="E2147" s="161"/>
      <c r="F2147" s="172" t="str">
        <f t="shared" si="102"/>
        <v>-</v>
      </c>
      <c r="G2147" s="68"/>
      <c r="H2147" s="167"/>
      <c r="I2147" s="173"/>
      <c r="J2147" s="168" t="str">
        <f>IFERROR(MIN('MP Calculations'!$E$30/I2147,1),"-")</f>
        <v>-</v>
      </c>
      <c r="K2147" s="12"/>
      <c r="L2147" s="159"/>
      <c r="M2147" s="159"/>
      <c r="N2147" s="159"/>
      <c r="O2147" s="185" t="str">
        <f t="shared" si="103"/>
        <v>-</v>
      </c>
      <c r="P2147" s="215" t="str">
        <f t="shared" si="104"/>
        <v>-</v>
      </c>
      <c r="Q2147" s="215" cm="1">
        <f t="array" ref="Q2147">IF(P2147="-",0,P2147/(1+'General inputs'!$H$32)^IFERROR(INDEX('MP Calculations'!$C$40:$C$130,MATCH(F2147,'MP Calculations'!$D$40:$D$130,0),0),-1))</f>
        <v>0</v>
      </c>
    </row>
    <row r="2148" spans="3:17" x14ac:dyDescent="0.2">
      <c r="C2148" s="159"/>
      <c r="D2148" s="165"/>
      <c r="E2148" s="161"/>
      <c r="F2148" s="172" t="str">
        <f t="shared" si="102"/>
        <v>-</v>
      </c>
      <c r="G2148" s="68"/>
      <c r="H2148" s="167"/>
      <c r="I2148" s="173"/>
      <c r="J2148" s="168" t="str">
        <f>IFERROR(MIN('MP Calculations'!$E$30/I2148,1),"-")</f>
        <v>-</v>
      </c>
      <c r="K2148" s="12"/>
      <c r="L2148" s="159"/>
      <c r="M2148" s="159"/>
      <c r="N2148" s="159"/>
      <c r="O2148" s="185" t="str">
        <f t="shared" si="103"/>
        <v>-</v>
      </c>
      <c r="P2148" s="215" t="str">
        <f t="shared" si="104"/>
        <v>-</v>
      </c>
      <c r="Q2148" s="215" cm="1">
        <f t="array" ref="Q2148">IF(P2148="-",0,P2148/(1+'General inputs'!$H$32)^IFERROR(INDEX('MP Calculations'!$C$40:$C$130,MATCH(F2148,'MP Calculations'!$D$40:$D$130,0),0),-1))</f>
        <v>0</v>
      </c>
    </row>
    <row r="2149" spans="3:17" x14ac:dyDescent="0.2">
      <c r="C2149" s="159"/>
      <c r="D2149" s="165"/>
      <c r="E2149" s="161"/>
      <c r="F2149" s="172" t="str">
        <f t="shared" si="102"/>
        <v>-</v>
      </c>
      <c r="G2149" s="68"/>
      <c r="H2149" s="167"/>
      <c r="I2149" s="173"/>
      <c r="J2149" s="168" t="str">
        <f>IFERROR(MIN('MP Calculations'!$E$30/I2149,1),"-")</f>
        <v>-</v>
      </c>
      <c r="K2149" s="12"/>
      <c r="L2149" s="159"/>
      <c r="M2149" s="159"/>
      <c r="N2149" s="159"/>
      <c r="O2149" s="185" t="str">
        <f t="shared" si="103"/>
        <v>-</v>
      </c>
      <c r="P2149" s="215" t="str">
        <f t="shared" si="104"/>
        <v>-</v>
      </c>
      <c r="Q2149" s="215" cm="1">
        <f t="array" ref="Q2149">IF(P2149="-",0,P2149/(1+'General inputs'!$H$32)^IFERROR(INDEX('MP Calculations'!$C$40:$C$130,MATCH(F2149,'MP Calculations'!$D$40:$D$130,0),0),-1))</f>
        <v>0</v>
      </c>
    </row>
    <row r="2150" spans="3:17" x14ac:dyDescent="0.2">
      <c r="C2150" s="159"/>
      <c r="D2150" s="165"/>
      <c r="E2150" s="161"/>
      <c r="F2150" s="172" t="str">
        <f t="shared" si="102"/>
        <v>-</v>
      </c>
      <c r="G2150" s="68"/>
      <c r="H2150" s="167"/>
      <c r="I2150" s="173"/>
      <c r="J2150" s="168" t="str">
        <f>IFERROR(MIN('MP Calculations'!$E$30/I2150,1),"-")</f>
        <v>-</v>
      </c>
      <c r="K2150" s="12"/>
      <c r="L2150" s="159"/>
      <c r="M2150" s="159"/>
      <c r="N2150" s="159"/>
      <c r="O2150" s="185" t="str">
        <f t="shared" si="103"/>
        <v>-</v>
      </c>
      <c r="P2150" s="215" t="str">
        <f t="shared" si="104"/>
        <v>-</v>
      </c>
      <c r="Q2150" s="215" cm="1">
        <f t="array" ref="Q2150">IF(P2150="-",0,P2150/(1+'General inputs'!$H$32)^IFERROR(INDEX('MP Calculations'!$C$40:$C$130,MATCH(F2150,'MP Calculations'!$D$40:$D$130,0),0),-1))</f>
        <v>0</v>
      </c>
    </row>
    <row r="2151" spans="3:17" x14ac:dyDescent="0.2">
      <c r="C2151" s="159"/>
      <c r="D2151" s="165"/>
      <c r="E2151" s="161"/>
      <c r="F2151" s="172" t="str">
        <f t="shared" si="102"/>
        <v>-</v>
      </c>
      <c r="G2151" s="68"/>
      <c r="H2151" s="167"/>
      <c r="I2151" s="173"/>
      <c r="J2151" s="168" t="str">
        <f>IFERROR(MIN('MP Calculations'!$E$30/I2151,1),"-")</f>
        <v>-</v>
      </c>
      <c r="K2151" s="12"/>
      <c r="L2151" s="159"/>
      <c r="M2151" s="159"/>
      <c r="N2151" s="159"/>
      <c r="O2151" s="185" t="str">
        <f t="shared" si="103"/>
        <v>-</v>
      </c>
      <c r="P2151" s="215" t="str">
        <f t="shared" si="104"/>
        <v>-</v>
      </c>
      <c r="Q2151" s="215" cm="1">
        <f t="array" ref="Q2151">IF(P2151="-",0,P2151/(1+'General inputs'!$H$32)^IFERROR(INDEX('MP Calculations'!$C$40:$C$130,MATCH(F2151,'MP Calculations'!$D$40:$D$130,0),0),-1))</f>
        <v>0</v>
      </c>
    </row>
    <row r="2152" spans="3:17" x14ac:dyDescent="0.2">
      <c r="C2152" s="159"/>
      <c r="D2152" s="165"/>
      <c r="E2152" s="161"/>
      <c r="F2152" s="172" t="str">
        <f t="shared" si="102"/>
        <v>-</v>
      </c>
      <c r="G2152" s="68"/>
      <c r="H2152" s="167"/>
      <c r="I2152" s="173"/>
      <c r="J2152" s="168" t="str">
        <f>IFERROR(MIN('MP Calculations'!$E$30/I2152,1),"-")</f>
        <v>-</v>
      </c>
      <c r="K2152" s="12"/>
      <c r="L2152" s="159"/>
      <c r="M2152" s="159"/>
      <c r="N2152" s="159"/>
      <c r="O2152" s="185" t="str">
        <f t="shared" si="103"/>
        <v>-</v>
      </c>
      <c r="P2152" s="215" t="str">
        <f t="shared" si="104"/>
        <v>-</v>
      </c>
      <c r="Q2152" s="215" cm="1">
        <f t="array" ref="Q2152">IF(P2152="-",0,P2152/(1+'General inputs'!$H$32)^IFERROR(INDEX('MP Calculations'!$C$40:$C$130,MATCH(F2152,'MP Calculations'!$D$40:$D$130,0),0),-1))</f>
        <v>0</v>
      </c>
    </row>
    <row r="2153" spans="3:17" x14ac:dyDescent="0.2">
      <c r="C2153" s="159"/>
      <c r="D2153" s="165"/>
      <c r="E2153" s="161"/>
      <c r="F2153" s="172" t="str">
        <f t="shared" si="102"/>
        <v>-</v>
      </c>
      <c r="G2153" s="68"/>
      <c r="H2153" s="167"/>
      <c r="I2153" s="173"/>
      <c r="J2153" s="168" t="str">
        <f>IFERROR(MIN('MP Calculations'!$E$30/I2153,1),"-")</f>
        <v>-</v>
      </c>
      <c r="K2153" s="12"/>
      <c r="L2153" s="159"/>
      <c r="M2153" s="159"/>
      <c r="N2153" s="159"/>
      <c r="O2153" s="185" t="str">
        <f t="shared" si="103"/>
        <v>-</v>
      </c>
      <c r="P2153" s="215" t="str">
        <f t="shared" si="104"/>
        <v>-</v>
      </c>
      <c r="Q2153" s="215" cm="1">
        <f t="array" ref="Q2153">IF(P2153="-",0,P2153/(1+'General inputs'!$H$32)^IFERROR(INDEX('MP Calculations'!$C$40:$C$130,MATCH(F2153,'MP Calculations'!$D$40:$D$130,0),0),-1))</f>
        <v>0</v>
      </c>
    </row>
    <row r="2154" spans="3:17" x14ac:dyDescent="0.2">
      <c r="C2154" s="159"/>
      <c r="D2154" s="165"/>
      <c r="E2154" s="161"/>
      <c r="F2154" s="172" t="str">
        <f t="shared" si="102"/>
        <v>-</v>
      </c>
      <c r="G2154" s="68"/>
      <c r="H2154" s="167"/>
      <c r="I2154" s="173"/>
      <c r="J2154" s="168" t="str">
        <f>IFERROR(MIN('MP Calculations'!$E$30/I2154,1),"-")</f>
        <v>-</v>
      </c>
      <c r="K2154" s="12"/>
      <c r="L2154" s="159"/>
      <c r="M2154" s="159"/>
      <c r="N2154" s="159"/>
      <c r="O2154" s="185" t="str">
        <f t="shared" si="103"/>
        <v>-</v>
      </c>
      <c r="P2154" s="215" t="str">
        <f t="shared" si="104"/>
        <v>-</v>
      </c>
      <c r="Q2154" s="215" cm="1">
        <f t="array" ref="Q2154">IF(P2154="-",0,P2154/(1+'General inputs'!$H$32)^IFERROR(INDEX('MP Calculations'!$C$40:$C$130,MATCH(F2154,'MP Calculations'!$D$40:$D$130,0),0),-1))</f>
        <v>0</v>
      </c>
    </row>
    <row r="2155" spans="3:17" x14ac:dyDescent="0.2">
      <c r="C2155" s="159"/>
      <c r="D2155" s="165"/>
      <c r="E2155" s="161"/>
      <c r="F2155" s="172" t="str">
        <f t="shared" si="102"/>
        <v>-</v>
      </c>
      <c r="G2155" s="68"/>
      <c r="H2155" s="167"/>
      <c r="I2155" s="173"/>
      <c r="J2155" s="168" t="str">
        <f>IFERROR(MIN('MP Calculations'!$E$30/I2155,1),"-")</f>
        <v>-</v>
      </c>
      <c r="K2155" s="12"/>
      <c r="L2155" s="159"/>
      <c r="M2155" s="159"/>
      <c r="N2155" s="159"/>
      <c r="O2155" s="185" t="str">
        <f t="shared" si="103"/>
        <v>-</v>
      </c>
      <c r="P2155" s="215" t="str">
        <f t="shared" si="104"/>
        <v>-</v>
      </c>
      <c r="Q2155" s="215" cm="1">
        <f t="array" ref="Q2155">IF(P2155="-",0,P2155/(1+'General inputs'!$H$32)^IFERROR(INDEX('MP Calculations'!$C$40:$C$130,MATCH(F2155,'MP Calculations'!$D$40:$D$130,0),0),-1))</f>
        <v>0</v>
      </c>
    </row>
    <row r="2156" spans="3:17" x14ac:dyDescent="0.2">
      <c r="C2156" s="159"/>
      <c r="D2156" s="165"/>
      <c r="E2156" s="161"/>
      <c r="F2156" s="172" t="str">
        <f t="shared" si="102"/>
        <v>-</v>
      </c>
      <c r="G2156" s="68"/>
      <c r="H2156" s="167"/>
      <c r="I2156" s="173"/>
      <c r="J2156" s="168" t="str">
        <f>IFERROR(MIN('MP Calculations'!$E$30/I2156,1),"-")</f>
        <v>-</v>
      </c>
      <c r="K2156" s="12"/>
      <c r="L2156" s="159"/>
      <c r="M2156" s="159"/>
      <c r="N2156" s="159"/>
      <c r="O2156" s="185" t="str">
        <f t="shared" si="103"/>
        <v>-</v>
      </c>
      <c r="P2156" s="215" t="str">
        <f t="shared" si="104"/>
        <v>-</v>
      </c>
      <c r="Q2156" s="215" cm="1">
        <f t="array" ref="Q2156">IF(P2156="-",0,P2156/(1+'General inputs'!$H$32)^IFERROR(INDEX('MP Calculations'!$C$40:$C$130,MATCH(F2156,'MP Calculations'!$D$40:$D$130,0),0),-1))</f>
        <v>0</v>
      </c>
    </row>
    <row r="2157" spans="3:17" x14ac:dyDescent="0.2">
      <c r="C2157" s="159"/>
      <c r="D2157" s="165"/>
      <c r="E2157" s="161"/>
      <c r="F2157" s="172" t="str">
        <f t="shared" si="102"/>
        <v>-</v>
      </c>
      <c r="G2157" s="68"/>
      <c r="H2157" s="167"/>
      <c r="I2157" s="173"/>
      <c r="J2157" s="168" t="str">
        <f>IFERROR(MIN('MP Calculations'!$E$30/I2157,1),"-")</f>
        <v>-</v>
      </c>
      <c r="K2157" s="12"/>
      <c r="L2157" s="159"/>
      <c r="M2157" s="159"/>
      <c r="N2157" s="159"/>
      <c r="O2157" s="185" t="str">
        <f t="shared" si="103"/>
        <v>-</v>
      </c>
      <c r="P2157" s="215" t="str">
        <f t="shared" si="104"/>
        <v>-</v>
      </c>
      <c r="Q2157" s="215" cm="1">
        <f t="array" ref="Q2157">IF(P2157="-",0,P2157/(1+'General inputs'!$H$32)^IFERROR(INDEX('MP Calculations'!$C$40:$C$130,MATCH(F2157,'MP Calculations'!$D$40:$D$130,0),0),-1))</f>
        <v>0</v>
      </c>
    </row>
    <row r="2158" spans="3:17" x14ac:dyDescent="0.2">
      <c r="C2158" s="159"/>
      <c r="D2158" s="165"/>
      <c r="E2158" s="161"/>
      <c r="F2158" s="172" t="str">
        <f t="shared" si="102"/>
        <v>-</v>
      </c>
      <c r="G2158" s="68"/>
      <c r="H2158" s="167"/>
      <c r="I2158" s="173"/>
      <c r="J2158" s="168" t="str">
        <f>IFERROR(MIN('MP Calculations'!$E$30/I2158,1),"-")</f>
        <v>-</v>
      </c>
      <c r="K2158" s="12"/>
      <c r="L2158" s="159"/>
      <c r="M2158" s="159"/>
      <c r="N2158" s="159"/>
      <c r="O2158" s="185" t="str">
        <f t="shared" si="103"/>
        <v>-</v>
      </c>
      <c r="P2158" s="215" t="str">
        <f t="shared" si="104"/>
        <v>-</v>
      </c>
      <c r="Q2158" s="215" cm="1">
        <f t="array" ref="Q2158">IF(P2158="-",0,P2158/(1+'General inputs'!$H$32)^IFERROR(INDEX('MP Calculations'!$C$40:$C$130,MATCH(F2158,'MP Calculations'!$D$40:$D$130,0),0),-1))</f>
        <v>0</v>
      </c>
    </row>
    <row r="2159" spans="3:17" x14ac:dyDescent="0.2">
      <c r="C2159" s="159"/>
      <c r="D2159" s="165"/>
      <c r="E2159" s="161"/>
      <c r="F2159" s="172" t="str">
        <f t="shared" si="102"/>
        <v>-</v>
      </c>
      <c r="G2159" s="68"/>
      <c r="H2159" s="167"/>
      <c r="I2159" s="173"/>
      <c r="J2159" s="168" t="str">
        <f>IFERROR(MIN('MP Calculations'!$E$30/I2159,1),"-")</f>
        <v>-</v>
      </c>
      <c r="K2159" s="12"/>
      <c r="L2159" s="159"/>
      <c r="M2159" s="159"/>
      <c r="N2159" s="159"/>
      <c r="O2159" s="185" t="str">
        <f t="shared" si="103"/>
        <v>-</v>
      </c>
      <c r="P2159" s="215" t="str">
        <f t="shared" si="104"/>
        <v>-</v>
      </c>
      <c r="Q2159" s="215" cm="1">
        <f t="array" ref="Q2159">IF(P2159="-",0,P2159/(1+'General inputs'!$H$32)^IFERROR(INDEX('MP Calculations'!$C$40:$C$130,MATCH(F2159,'MP Calculations'!$D$40:$D$130,0),0),-1))</f>
        <v>0</v>
      </c>
    </row>
    <row r="2160" spans="3:17" x14ac:dyDescent="0.2">
      <c r="C2160" s="159"/>
      <c r="D2160" s="165"/>
      <c r="E2160" s="161"/>
      <c r="F2160" s="172" t="str">
        <f t="shared" si="102"/>
        <v>-</v>
      </c>
      <c r="G2160" s="68"/>
      <c r="H2160" s="167"/>
      <c r="I2160" s="173"/>
      <c r="J2160" s="168" t="str">
        <f>IFERROR(MIN('MP Calculations'!$E$30/I2160,1),"-")</f>
        <v>-</v>
      </c>
      <c r="K2160" s="12"/>
      <c r="L2160" s="159"/>
      <c r="M2160" s="159"/>
      <c r="N2160" s="159"/>
      <c r="O2160" s="185" t="str">
        <f t="shared" si="103"/>
        <v>-</v>
      </c>
      <c r="P2160" s="215" t="str">
        <f t="shared" si="104"/>
        <v>-</v>
      </c>
      <c r="Q2160" s="215" cm="1">
        <f t="array" ref="Q2160">IF(P2160="-",0,P2160/(1+'General inputs'!$H$32)^IFERROR(INDEX('MP Calculations'!$C$40:$C$130,MATCH(F2160,'MP Calculations'!$D$40:$D$130,0),0),-1))</f>
        <v>0</v>
      </c>
    </row>
    <row r="2161" spans="3:17" x14ac:dyDescent="0.2">
      <c r="C2161" s="159"/>
      <c r="D2161" s="165"/>
      <c r="E2161" s="161"/>
      <c r="F2161" s="172" t="str">
        <f t="shared" si="102"/>
        <v>-</v>
      </c>
      <c r="G2161" s="68"/>
      <c r="H2161" s="167"/>
      <c r="I2161" s="173"/>
      <c r="J2161" s="168" t="str">
        <f>IFERROR(MIN('MP Calculations'!$E$30/I2161,1),"-")</f>
        <v>-</v>
      </c>
      <c r="K2161" s="12"/>
      <c r="L2161" s="159"/>
      <c r="M2161" s="159"/>
      <c r="N2161" s="159"/>
      <c r="O2161" s="185" t="str">
        <f t="shared" si="103"/>
        <v>-</v>
      </c>
      <c r="P2161" s="215" t="str">
        <f t="shared" si="104"/>
        <v>-</v>
      </c>
      <c r="Q2161" s="215" cm="1">
        <f t="array" ref="Q2161">IF(P2161="-",0,P2161/(1+'General inputs'!$H$32)^IFERROR(INDEX('MP Calculations'!$C$40:$C$130,MATCH(F2161,'MP Calculations'!$D$40:$D$130,0),0),-1))</f>
        <v>0</v>
      </c>
    </row>
    <row r="2162" spans="3:17" x14ac:dyDescent="0.2">
      <c r="C2162" s="159"/>
      <c r="D2162" s="165"/>
      <c r="E2162" s="161"/>
      <c r="F2162" s="172" t="str">
        <f t="shared" si="102"/>
        <v>-</v>
      </c>
      <c r="G2162" s="68"/>
      <c r="H2162" s="167"/>
      <c r="I2162" s="173"/>
      <c r="J2162" s="168" t="str">
        <f>IFERROR(MIN('MP Calculations'!$E$30/I2162,1),"-")</f>
        <v>-</v>
      </c>
      <c r="K2162" s="12"/>
      <c r="L2162" s="159"/>
      <c r="M2162" s="159"/>
      <c r="N2162" s="159"/>
      <c r="O2162" s="185" t="str">
        <f t="shared" si="103"/>
        <v>-</v>
      </c>
      <c r="P2162" s="215" t="str">
        <f t="shared" si="104"/>
        <v>-</v>
      </c>
      <c r="Q2162" s="215" cm="1">
        <f t="array" ref="Q2162">IF(P2162="-",0,P2162/(1+'General inputs'!$H$32)^IFERROR(INDEX('MP Calculations'!$C$40:$C$130,MATCH(F2162,'MP Calculations'!$D$40:$D$130,0),0),-1))</f>
        <v>0</v>
      </c>
    </row>
    <row r="2163" spans="3:17" x14ac:dyDescent="0.2">
      <c r="C2163" s="159"/>
      <c r="D2163" s="165"/>
      <c r="E2163" s="161"/>
      <c r="F2163" s="172" t="str">
        <f t="shared" si="102"/>
        <v>-</v>
      </c>
      <c r="G2163" s="68"/>
      <c r="H2163" s="167"/>
      <c r="I2163" s="173"/>
      <c r="J2163" s="168" t="str">
        <f>IFERROR(MIN('MP Calculations'!$E$30/I2163,1),"-")</f>
        <v>-</v>
      </c>
      <c r="K2163" s="12"/>
      <c r="L2163" s="159"/>
      <c r="M2163" s="159"/>
      <c r="N2163" s="159"/>
      <c r="O2163" s="185" t="str">
        <f t="shared" si="103"/>
        <v>-</v>
      </c>
      <c r="P2163" s="215" t="str">
        <f t="shared" si="104"/>
        <v>-</v>
      </c>
      <c r="Q2163" s="215" cm="1">
        <f t="array" ref="Q2163">IF(P2163="-",0,P2163/(1+'General inputs'!$H$32)^IFERROR(INDEX('MP Calculations'!$C$40:$C$130,MATCH(F2163,'MP Calculations'!$D$40:$D$130,0),0),-1))</f>
        <v>0</v>
      </c>
    </row>
    <row r="2164" spans="3:17" x14ac:dyDescent="0.2">
      <c r="C2164" s="159"/>
      <c r="D2164" s="165"/>
      <c r="E2164" s="161"/>
      <c r="F2164" s="172" t="str">
        <f t="shared" si="102"/>
        <v>-</v>
      </c>
      <c r="G2164" s="68"/>
      <c r="H2164" s="167"/>
      <c r="I2164" s="173"/>
      <c r="J2164" s="168" t="str">
        <f>IFERROR(MIN('MP Calculations'!$E$30/I2164,1),"-")</f>
        <v>-</v>
      </c>
      <c r="K2164" s="12"/>
      <c r="L2164" s="159"/>
      <c r="M2164" s="159"/>
      <c r="N2164" s="159"/>
      <c r="O2164" s="185" t="str">
        <f t="shared" si="103"/>
        <v>-</v>
      </c>
      <c r="P2164" s="215" t="str">
        <f t="shared" si="104"/>
        <v>-</v>
      </c>
      <c r="Q2164" s="215" cm="1">
        <f t="array" ref="Q2164">IF(P2164="-",0,P2164/(1+'General inputs'!$H$32)^IFERROR(INDEX('MP Calculations'!$C$40:$C$130,MATCH(F2164,'MP Calculations'!$D$40:$D$130,0),0),-1))</f>
        <v>0</v>
      </c>
    </row>
    <row r="2165" spans="3:17" x14ac:dyDescent="0.2">
      <c r="C2165" s="159"/>
      <c r="D2165" s="165"/>
      <c r="E2165" s="161"/>
      <c r="F2165" s="172" t="str">
        <f t="shared" si="102"/>
        <v>-</v>
      </c>
      <c r="G2165" s="68"/>
      <c r="H2165" s="167"/>
      <c r="I2165" s="173"/>
      <c r="J2165" s="168" t="str">
        <f>IFERROR(MIN('MP Calculations'!$E$30/I2165,1),"-")</f>
        <v>-</v>
      </c>
      <c r="K2165" s="12"/>
      <c r="L2165" s="159"/>
      <c r="M2165" s="159"/>
      <c r="N2165" s="159"/>
      <c r="O2165" s="185" t="str">
        <f t="shared" si="103"/>
        <v>-</v>
      </c>
      <c r="P2165" s="215" t="str">
        <f t="shared" si="104"/>
        <v>-</v>
      </c>
      <c r="Q2165" s="215" cm="1">
        <f t="array" ref="Q2165">IF(P2165="-",0,P2165/(1+'General inputs'!$H$32)^IFERROR(INDEX('MP Calculations'!$C$40:$C$130,MATCH(F2165,'MP Calculations'!$D$40:$D$130,0),0),-1))</f>
        <v>0</v>
      </c>
    </row>
    <row r="2166" spans="3:17" x14ac:dyDescent="0.2">
      <c r="C2166" s="159"/>
      <c r="D2166" s="165"/>
      <c r="E2166" s="161"/>
      <c r="F2166" s="172" t="str">
        <f t="shared" si="102"/>
        <v>-</v>
      </c>
      <c r="G2166" s="68"/>
      <c r="H2166" s="167"/>
      <c r="I2166" s="173"/>
      <c r="J2166" s="168" t="str">
        <f>IFERROR(MIN('MP Calculations'!$E$30/I2166,1),"-")</f>
        <v>-</v>
      </c>
      <c r="K2166" s="12"/>
      <c r="L2166" s="159"/>
      <c r="M2166" s="159"/>
      <c r="N2166" s="159"/>
      <c r="O2166" s="185" t="str">
        <f t="shared" si="103"/>
        <v>-</v>
      </c>
      <c r="P2166" s="215" t="str">
        <f t="shared" si="104"/>
        <v>-</v>
      </c>
      <c r="Q2166" s="215" cm="1">
        <f t="array" ref="Q2166">IF(P2166="-",0,P2166/(1+'General inputs'!$H$32)^IFERROR(INDEX('MP Calculations'!$C$40:$C$130,MATCH(F2166,'MP Calculations'!$D$40:$D$130,0),0),-1))</f>
        <v>0</v>
      </c>
    </row>
    <row r="2167" spans="3:17" x14ac:dyDescent="0.2">
      <c r="C2167" s="159"/>
      <c r="D2167" s="165"/>
      <c r="E2167" s="161"/>
      <c r="F2167" s="172" t="str">
        <f t="shared" si="102"/>
        <v>-</v>
      </c>
      <c r="G2167" s="68"/>
      <c r="H2167" s="167"/>
      <c r="I2167" s="173"/>
      <c r="J2167" s="168" t="str">
        <f>IFERROR(MIN('MP Calculations'!$E$30/I2167,1),"-")</f>
        <v>-</v>
      </c>
      <c r="K2167" s="12"/>
      <c r="L2167" s="159"/>
      <c r="M2167" s="159"/>
      <c r="N2167" s="159"/>
      <c r="O2167" s="185" t="str">
        <f t="shared" si="103"/>
        <v>-</v>
      </c>
      <c r="P2167" s="215" t="str">
        <f t="shared" si="104"/>
        <v>-</v>
      </c>
      <c r="Q2167" s="215" cm="1">
        <f t="array" ref="Q2167">IF(P2167="-",0,P2167/(1+'General inputs'!$H$32)^IFERROR(INDEX('MP Calculations'!$C$40:$C$130,MATCH(F2167,'MP Calculations'!$D$40:$D$130,0),0),-1))</f>
        <v>0</v>
      </c>
    </row>
    <row r="2168" spans="3:17" x14ac:dyDescent="0.2">
      <c r="C2168" s="159"/>
      <c r="D2168" s="165"/>
      <c r="E2168" s="161"/>
      <c r="F2168" s="172" t="str">
        <f t="shared" si="102"/>
        <v>-</v>
      </c>
      <c r="G2168" s="68"/>
      <c r="H2168" s="167"/>
      <c r="I2168" s="173"/>
      <c r="J2168" s="168" t="str">
        <f>IFERROR(MIN('MP Calculations'!$E$30/I2168,1),"-")</f>
        <v>-</v>
      </c>
      <c r="K2168" s="12"/>
      <c r="L2168" s="159"/>
      <c r="M2168" s="159"/>
      <c r="N2168" s="159"/>
      <c r="O2168" s="185" t="str">
        <f t="shared" si="103"/>
        <v>-</v>
      </c>
      <c r="P2168" s="215" t="str">
        <f t="shared" si="104"/>
        <v>-</v>
      </c>
      <c r="Q2168" s="215" cm="1">
        <f t="array" ref="Q2168">IF(P2168="-",0,P2168/(1+'General inputs'!$H$32)^IFERROR(INDEX('MP Calculations'!$C$40:$C$130,MATCH(F2168,'MP Calculations'!$D$40:$D$130,0),0),-1))</f>
        <v>0</v>
      </c>
    </row>
    <row r="2169" spans="3:17" x14ac:dyDescent="0.2">
      <c r="C2169" s="159"/>
      <c r="D2169" s="165"/>
      <c r="E2169" s="161"/>
      <c r="F2169" s="172" t="str">
        <f t="shared" si="102"/>
        <v>-</v>
      </c>
      <c r="G2169" s="68"/>
      <c r="H2169" s="167"/>
      <c r="I2169" s="173"/>
      <c r="J2169" s="168" t="str">
        <f>IFERROR(MIN('MP Calculations'!$E$30/I2169,1),"-")</f>
        <v>-</v>
      </c>
      <c r="K2169" s="12"/>
      <c r="L2169" s="159"/>
      <c r="M2169" s="159"/>
      <c r="N2169" s="159"/>
      <c r="O2169" s="185" t="str">
        <f t="shared" si="103"/>
        <v>-</v>
      </c>
      <c r="P2169" s="215" t="str">
        <f t="shared" si="104"/>
        <v>-</v>
      </c>
      <c r="Q2169" s="215" cm="1">
        <f t="array" ref="Q2169">IF(P2169="-",0,P2169/(1+'General inputs'!$H$32)^IFERROR(INDEX('MP Calculations'!$C$40:$C$130,MATCH(F2169,'MP Calculations'!$D$40:$D$130,0),0),-1))</f>
        <v>0</v>
      </c>
    </row>
    <row r="2170" spans="3:17" x14ac:dyDescent="0.2">
      <c r="C2170" s="159"/>
      <c r="D2170" s="165"/>
      <c r="E2170" s="161"/>
      <c r="F2170" s="172" t="str">
        <f t="shared" si="102"/>
        <v>-</v>
      </c>
      <c r="G2170" s="68"/>
      <c r="H2170" s="167"/>
      <c r="I2170" s="173"/>
      <c r="J2170" s="168" t="str">
        <f>IFERROR(MIN('MP Calculations'!$E$30/I2170,1),"-")</f>
        <v>-</v>
      </c>
      <c r="K2170" s="12"/>
      <c r="L2170" s="159"/>
      <c r="M2170" s="159"/>
      <c r="N2170" s="159"/>
      <c r="O2170" s="185" t="str">
        <f t="shared" si="103"/>
        <v>-</v>
      </c>
      <c r="P2170" s="215" t="str">
        <f t="shared" si="104"/>
        <v>-</v>
      </c>
      <c r="Q2170" s="215" cm="1">
        <f t="array" ref="Q2170">IF(P2170="-",0,P2170/(1+'General inputs'!$H$32)^IFERROR(INDEX('MP Calculations'!$C$40:$C$130,MATCH(F2170,'MP Calculations'!$D$40:$D$130,0),0),-1))</f>
        <v>0</v>
      </c>
    </row>
    <row r="2171" spans="3:17" x14ac:dyDescent="0.2">
      <c r="C2171" s="159"/>
      <c r="D2171" s="165"/>
      <c r="E2171" s="161"/>
      <c r="F2171" s="172" t="str">
        <f t="shared" si="102"/>
        <v>-</v>
      </c>
      <c r="G2171" s="68"/>
      <c r="H2171" s="167"/>
      <c r="I2171" s="173"/>
      <c r="J2171" s="168" t="str">
        <f>IFERROR(MIN('MP Calculations'!$E$30/I2171,1),"-")</f>
        <v>-</v>
      </c>
      <c r="K2171" s="12"/>
      <c r="L2171" s="159"/>
      <c r="M2171" s="159"/>
      <c r="N2171" s="159"/>
      <c r="O2171" s="185" t="str">
        <f t="shared" si="103"/>
        <v>-</v>
      </c>
      <c r="P2171" s="215" t="str">
        <f t="shared" si="104"/>
        <v>-</v>
      </c>
      <c r="Q2171" s="215" cm="1">
        <f t="array" ref="Q2171">IF(P2171="-",0,P2171/(1+'General inputs'!$H$32)^IFERROR(INDEX('MP Calculations'!$C$40:$C$130,MATCH(F2171,'MP Calculations'!$D$40:$D$130,0),0),-1))</f>
        <v>0</v>
      </c>
    </row>
    <row r="2172" spans="3:17" x14ac:dyDescent="0.2">
      <c r="C2172" s="159"/>
      <c r="D2172" s="165"/>
      <c r="E2172" s="161"/>
      <c r="F2172" s="172" t="str">
        <f t="shared" si="102"/>
        <v>-</v>
      </c>
      <c r="G2172" s="68"/>
      <c r="H2172" s="167"/>
      <c r="I2172" s="173"/>
      <c r="J2172" s="168" t="str">
        <f>IFERROR(MIN('MP Calculations'!$E$30/I2172,1),"-")</f>
        <v>-</v>
      </c>
      <c r="K2172" s="12"/>
      <c r="L2172" s="159"/>
      <c r="M2172" s="159"/>
      <c r="N2172" s="159"/>
      <c r="O2172" s="185" t="str">
        <f t="shared" si="103"/>
        <v>-</v>
      </c>
      <c r="P2172" s="215" t="str">
        <f t="shared" si="104"/>
        <v>-</v>
      </c>
      <c r="Q2172" s="215" cm="1">
        <f t="array" ref="Q2172">IF(P2172="-",0,P2172/(1+'General inputs'!$H$32)^IFERROR(INDEX('MP Calculations'!$C$40:$C$130,MATCH(F2172,'MP Calculations'!$D$40:$D$130,0),0),-1))</f>
        <v>0</v>
      </c>
    </row>
    <row r="2173" spans="3:17" x14ac:dyDescent="0.2">
      <c r="C2173" s="159"/>
      <c r="D2173" s="165"/>
      <c r="E2173" s="161"/>
      <c r="F2173" s="172" t="str">
        <f t="shared" si="102"/>
        <v>-</v>
      </c>
      <c r="G2173" s="68"/>
      <c r="H2173" s="167"/>
      <c r="I2173" s="173"/>
      <c r="J2173" s="168" t="str">
        <f>IFERROR(MIN('MP Calculations'!$E$30/I2173,1),"-")</f>
        <v>-</v>
      </c>
      <c r="K2173" s="12"/>
      <c r="L2173" s="159"/>
      <c r="M2173" s="159"/>
      <c r="N2173" s="159"/>
      <c r="O2173" s="185" t="str">
        <f t="shared" si="103"/>
        <v>-</v>
      </c>
      <c r="P2173" s="215" t="str">
        <f t="shared" si="104"/>
        <v>-</v>
      </c>
      <c r="Q2173" s="215" cm="1">
        <f t="array" ref="Q2173">IF(P2173="-",0,P2173/(1+'General inputs'!$H$32)^IFERROR(INDEX('MP Calculations'!$C$40:$C$130,MATCH(F2173,'MP Calculations'!$D$40:$D$130,0),0),-1))</f>
        <v>0</v>
      </c>
    </row>
    <row r="2174" spans="3:17" x14ac:dyDescent="0.2">
      <c r="C2174" s="159"/>
      <c r="D2174" s="165"/>
      <c r="E2174" s="161"/>
      <c r="F2174" s="172" t="str">
        <f t="shared" si="102"/>
        <v>-</v>
      </c>
      <c r="G2174" s="68"/>
      <c r="H2174" s="167"/>
      <c r="I2174" s="173"/>
      <c r="J2174" s="168" t="str">
        <f>IFERROR(MIN('MP Calculations'!$E$30/I2174,1),"-")</f>
        <v>-</v>
      </c>
      <c r="K2174" s="12"/>
      <c r="L2174" s="159"/>
      <c r="M2174" s="159"/>
      <c r="N2174" s="159"/>
      <c r="O2174" s="185" t="str">
        <f t="shared" si="103"/>
        <v>-</v>
      </c>
      <c r="P2174" s="215" t="str">
        <f t="shared" si="104"/>
        <v>-</v>
      </c>
      <c r="Q2174" s="215" cm="1">
        <f t="array" ref="Q2174">IF(P2174="-",0,P2174/(1+'General inputs'!$H$32)^IFERROR(INDEX('MP Calculations'!$C$40:$C$130,MATCH(F2174,'MP Calculations'!$D$40:$D$130,0),0),-1))</f>
        <v>0</v>
      </c>
    </row>
    <row r="2175" spans="3:17" x14ac:dyDescent="0.2">
      <c r="C2175" s="159"/>
      <c r="D2175" s="165"/>
      <c r="E2175" s="161"/>
      <c r="F2175" s="172" t="str">
        <f t="shared" si="102"/>
        <v>-</v>
      </c>
      <c r="G2175" s="68"/>
      <c r="H2175" s="167"/>
      <c r="I2175" s="173"/>
      <c r="J2175" s="168" t="str">
        <f>IFERROR(MIN('MP Calculations'!$E$30/I2175,1),"-")</f>
        <v>-</v>
      </c>
      <c r="K2175" s="12"/>
      <c r="L2175" s="159"/>
      <c r="M2175" s="159"/>
      <c r="N2175" s="159"/>
      <c r="O2175" s="185" t="str">
        <f t="shared" si="103"/>
        <v>-</v>
      </c>
      <c r="P2175" s="215" t="str">
        <f t="shared" si="104"/>
        <v>-</v>
      </c>
      <c r="Q2175" s="215" cm="1">
        <f t="array" ref="Q2175">IF(P2175="-",0,P2175/(1+'General inputs'!$H$32)^IFERROR(INDEX('MP Calculations'!$C$40:$C$130,MATCH(F2175,'MP Calculations'!$D$40:$D$130,0),0),-1))</f>
        <v>0</v>
      </c>
    </row>
    <row r="2176" spans="3:17" x14ac:dyDescent="0.2">
      <c r="C2176" s="159"/>
      <c r="D2176" s="165"/>
      <c r="E2176" s="161"/>
      <c r="F2176" s="172" t="str">
        <f t="shared" si="102"/>
        <v>-</v>
      </c>
      <c r="G2176" s="68"/>
      <c r="H2176" s="167"/>
      <c r="I2176" s="173"/>
      <c r="J2176" s="168" t="str">
        <f>IFERROR(MIN('MP Calculations'!$E$30/I2176,1),"-")</f>
        <v>-</v>
      </c>
      <c r="K2176" s="12"/>
      <c r="L2176" s="159"/>
      <c r="M2176" s="159"/>
      <c r="N2176" s="159"/>
      <c r="O2176" s="185" t="str">
        <f t="shared" si="103"/>
        <v>-</v>
      </c>
      <c r="P2176" s="215" t="str">
        <f t="shared" si="104"/>
        <v>-</v>
      </c>
      <c r="Q2176" s="215" cm="1">
        <f t="array" ref="Q2176">IF(P2176="-",0,P2176/(1+'General inputs'!$H$32)^IFERROR(INDEX('MP Calculations'!$C$40:$C$130,MATCH(F2176,'MP Calculations'!$D$40:$D$130,0),0),-1))</f>
        <v>0</v>
      </c>
    </row>
    <row r="2177" spans="3:17" x14ac:dyDescent="0.2">
      <c r="C2177" s="159"/>
      <c r="D2177" s="165"/>
      <c r="E2177" s="161"/>
      <c r="F2177" s="172" t="str">
        <f t="shared" si="102"/>
        <v>-</v>
      </c>
      <c r="G2177" s="68"/>
      <c r="H2177" s="167"/>
      <c r="I2177" s="173"/>
      <c r="J2177" s="168" t="str">
        <f>IFERROR(MIN('MP Calculations'!$E$30/I2177,1),"-")</f>
        <v>-</v>
      </c>
      <c r="K2177" s="12"/>
      <c r="L2177" s="159"/>
      <c r="M2177" s="159"/>
      <c r="N2177" s="159"/>
      <c r="O2177" s="185" t="str">
        <f t="shared" si="103"/>
        <v>-</v>
      </c>
      <c r="P2177" s="215" t="str">
        <f t="shared" si="104"/>
        <v>-</v>
      </c>
      <c r="Q2177" s="215" cm="1">
        <f t="array" ref="Q2177">IF(P2177="-",0,P2177/(1+'General inputs'!$H$32)^IFERROR(INDEX('MP Calculations'!$C$40:$C$130,MATCH(F2177,'MP Calculations'!$D$40:$D$130,0),0),-1))</f>
        <v>0</v>
      </c>
    </row>
    <row r="2178" spans="3:17" x14ac:dyDescent="0.2">
      <c r="C2178" s="159"/>
      <c r="D2178" s="165"/>
      <c r="E2178" s="161"/>
      <c r="F2178" s="172" t="str">
        <f t="shared" si="102"/>
        <v>-</v>
      </c>
      <c r="G2178" s="68"/>
      <c r="H2178" s="167"/>
      <c r="I2178" s="173"/>
      <c r="J2178" s="168" t="str">
        <f>IFERROR(MIN('MP Calculations'!$E$30/I2178,1),"-")</f>
        <v>-</v>
      </c>
      <c r="K2178" s="12"/>
      <c r="L2178" s="159"/>
      <c r="M2178" s="159"/>
      <c r="N2178" s="159"/>
      <c r="O2178" s="185" t="str">
        <f t="shared" si="103"/>
        <v>-</v>
      </c>
      <c r="P2178" s="215" t="str">
        <f t="shared" si="104"/>
        <v>-</v>
      </c>
      <c r="Q2178" s="215" cm="1">
        <f t="array" ref="Q2178">IF(P2178="-",0,P2178/(1+'General inputs'!$H$32)^IFERROR(INDEX('MP Calculations'!$C$40:$C$130,MATCH(F2178,'MP Calculations'!$D$40:$D$130,0),0),-1))</f>
        <v>0</v>
      </c>
    </row>
    <row r="2179" spans="3:17" x14ac:dyDescent="0.2">
      <c r="C2179" s="159"/>
      <c r="D2179" s="165"/>
      <c r="E2179" s="161"/>
      <c r="F2179" s="172" t="str">
        <f t="shared" si="102"/>
        <v>-</v>
      </c>
      <c r="G2179" s="68"/>
      <c r="H2179" s="167"/>
      <c r="I2179" s="173"/>
      <c r="J2179" s="168" t="str">
        <f>IFERROR(MIN('MP Calculations'!$E$30/I2179,1),"-")</f>
        <v>-</v>
      </c>
      <c r="K2179" s="12"/>
      <c r="L2179" s="159"/>
      <c r="M2179" s="159"/>
      <c r="N2179" s="159"/>
      <c r="O2179" s="185" t="str">
        <f t="shared" si="103"/>
        <v>-</v>
      </c>
      <c r="P2179" s="215" t="str">
        <f t="shared" si="104"/>
        <v>-</v>
      </c>
      <c r="Q2179" s="215" cm="1">
        <f t="array" ref="Q2179">IF(P2179="-",0,P2179/(1+'General inputs'!$H$32)^IFERROR(INDEX('MP Calculations'!$C$40:$C$130,MATCH(F2179,'MP Calculations'!$D$40:$D$130,0),0),-1))</f>
        <v>0</v>
      </c>
    </row>
    <row r="2180" spans="3:17" x14ac:dyDescent="0.2">
      <c r="C2180" s="159"/>
      <c r="D2180" s="165"/>
      <c r="E2180" s="161"/>
      <c r="F2180" s="172" t="str">
        <f t="shared" si="102"/>
        <v>-</v>
      </c>
      <c r="G2180" s="68"/>
      <c r="H2180" s="167"/>
      <c r="I2180" s="173"/>
      <c r="J2180" s="168" t="str">
        <f>IFERROR(MIN('MP Calculations'!$E$30/I2180,1),"-")</f>
        <v>-</v>
      </c>
      <c r="K2180" s="12"/>
      <c r="L2180" s="159"/>
      <c r="M2180" s="159"/>
      <c r="N2180" s="159"/>
      <c r="O2180" s="185" t="str">
        <f t="shared" si="103"/>
        <v>-</v>
      </c>
      <c r="P2180" s="215" t="str">
        <f t="shared" si="104"/>
        <v>-</v>
      </c>
      <c r="Q2180" s="215" cm="1">
        <f t="array" ref="Q2180">IF(P2180="-",0,P2180/(1+'General inputs'!$H$32)^IFERROR(INDEX('MP Calculations'!$C$40:$C$130,MATCH(F2180,'MP Calculations'!$D$40:$D$130,0),0),-1))</f>
        <v>0</v>
      </c>
    </row>
    <row r="2181" spans="3:17" x14ac:dyDescent="0.2">
      <c r="C2181" s="159"/>
      <c r="D2181" s="165"/>
      <c r="E2181" s="161"/>
      <c r="F2181" s="172" t="str">
        <f t="shared" si="102"/>
        <v>-</v>
      </c>
      <c r="G2181" s="68"/>
      <c r="H2181" s="167"/>
      <c r="I2181" s="173"/>
      <c r="J2181" s="168" t="str">
        <f>IFERROR(MIN('MP Calculations'!$E$30/I2181,1),"-")</f>
        <v>-</v>
      </c>
      <c r="K2181" s="12"/>
      <c r="L2181" s="159"/>
      <c r="M2181" s="159"/>
      <c r="N2181" s="159"/>
      <c r="O2181" s="185" t="str">
        <f t="shared" si="103"/>
        <v>-</v>
      </c>
      <c r="P2181" s="215" t="str">
        <f t="shared" si="104"/>
        <v>-</v>
      </c>
      <c r="Q2181" s="215" cm="1">
        <f t="array" ref="Q2181">IF(P2181="-",0,P2181/(1+'General inputs'!$H$32)^IFERROR(INDEX('MP Calculations'!$C$40:$C$130,MATCH(F2181,'MP Calculations'!$D$40:$D$130,0),0),-1))</f>
        <v>0</v>
      </c>
    </row>
    <row r="2182" spans="3:17" x14ac:dyDescent="0.2">
      <c r="C2182" s="159"/>
      <c r="D2182" s="165"/>
      <c r="E2182" s="161"/>
      <c r="F2182" s="172" t="str">
        <f t="shared" si="102"/>
        <v>-</v>
      </c>
      <c r="G2182" s="68"/>
      <c r="H2182" s="167"/>
      <c r="I2182" s="173"/>
      <c r="J2182" s="168" t="str">
        <f>IFERROR(MIN('MP Calculations'!$E$30/I2182,1),"-")</f>
        <v>-</v>
      </c>
      <c r="K2182" s="12"/>
      <c r="L2182" s="159"/>
      <c r="M2182" s="159"/>
      <c r="N2182" s="159"/>
      <c r="O2182" s="185" t="str">
        <f t="shared" si="103"/>
        <v>-</v>
      </c>
      <c r="P2182" s="215" t="str">
        <f t="shared" si="104"/>
        <v>-</v>
      </c>
      <c r="Q2182" s="215" cm="1">
        <f t="array" ref="Q2182">IF(P2182="-",0,P2182/(1+'General inputs'!$H$32)^IFERROR(INDEX('MP Calculations'!$C$40:$C$130,MATCH(F2182,'MP Calculations'!$D$40:$D$130,0),0),-1))</f>
        <v>0</v>
      </c>
    </row>
    <row r="2183" spans="3:17" x14ac:dyDescent="0.2">
      <c r="C2183" s="159"/>
      <c r="D2183" s="165"/>
      <c r="E2183" s="161"/>
      <c r="F2183" s="172" t="str">
        <f t="shared" si="102"/>
        <v>-</v>
      </c>
      <c r="G2183" s="68"/>
      <c r="H2183" s="167"/>
      <c r="I2183" s="173"/>
      <c r="J2183" s="168" t="str">
        <f>IFERROR(MIN('MP Calculations'!$E$30/I2183,1),"-")</f>
        <v>-</v>
      </c>
      <c r="K2183" s="12"/>
      <c r="L2183" s="159"/>
      <c r="M2183" s="159"/>
      <c r="N2183" s="159"/>
      <c r="O2183" s="185" t="str">
        <f t="shared" si="103"/>
        <v>-</v>
      </c>
      <c r="P2183" s="215" t="str">
        <f t="shared" si="104"/>
        <v>-</v>
      </c>
      <c r="Q2183" s="215" cm="1">
        <f t="array" ref="Q2183">IF(P2183="-",0,P2183/(1+'General inputs'!$H$32)^IFERROR(INDEX('MP Calculations'!$C$40:$C$130,MATCH(F2183,'MP Calculations'!$D$40:$D$130,0),0),-1))</f>
        <v>0</v>
      </c>
    </row>
    <row r="2184" spans="3:17" x14ac:dyDescent="0.2">
      <c r="C2184" s="159"/>
      <c r="D2184" s="165"/>
      <c r="E2184" s="161"/>
      <c r="F2184" s="172" t="str">
        <f t="shared" si="102"/>
        <v>-</v>
      </c>
      <c r="G2184" s="68"/>
      <c r="H2184" s="167"/>
      <c r="I2184" s="173"/>
      <c r="J2184" s="168" t="str">
        <f>IFERROR(MIN('MP Calculations'!$E$30/I2184,1),"-")</f>
        <v>-</v>
      </c>
      <c r="K2184" s="12"/>
      <c r="L2184" s="159"/>
      <c r="M2184" s="159"/>
      <c r="N2184" s="159"/>
      <c r="O2184" s="185" t="str">
        <f t="shared" si="103"/>
        <v>-</v>
      </c>
      <c r="P2184" s="215" t="str">
        <f t="shared" si="104"/>
        <v>-</v>
      </c>
      <c r="Q2184" s="215" cm="1">
        <f t="array" ref="Q2184">IF(P2184="-",0,P2184/(1+'General inputs'!$H$32)^IFERROR(INDEX('MP Calculations'!$C$40:$C$130,MATCH(F2184,'MP Calculations'!$D$40:$D$130,0),0),-1))</f>
        <v>0</v>
      </c>
    </row>
    <row r="2185" spans="3:17" x14ac:dyDescent="0.2">
      <c r="C2185" s="159"/>
      <c r="D2185" s="165"/>
      <c r="E2185" s="161"/>
      <c r="F2185" s="172" t="str">
        <f t="shared" si="102"/>
        <v>-</v>
      </c>
      <c r="G2185" s="68"/>
      <c r="H2185" s="167"/>
      <c r="I2185" s="173"/>
      <c r="J2185" s="168" t="str">
        <f>IFERROR(MIN('MP Calculations'!$E$30/I2185,1),"-")</f>
        <v>-</v>
      </c>
      <c r="K2185" s="12"/>
      <c r="L2185" s="159"/>
      <c r="M2185" s="159"/>
      <c r="N2185" s="159"/>
      <c r="O2185" s="185" t="str">
        <f t="shared" si="103"/>
        <v>-</v>
      </c>
      <c r="P2185" s="215" t="str">
        <f t="shared" si="104"/>
        <v>-</v>
      </c>
      <c r="Q2185" s="215" cm="1">
        <f t="array" ref="Q2185">IF(P2185="-",0,P2185/(1+'General inputs'!$H$32)^IFERROR(INDEX('MP Calculations'!$C$40:$C$130,MATCH(F2185,'MP Calculations'!$D$40:$D$130,0),0),-1))</f>
        <v>0</v>
      </c>
    </row>
    <row r="2186" spans="3:17" x14ac:dyDescent="0.2">
      <c r="C2186" s="159"/>
      <c r="D2186" s="165"/>
      <c r="E2186" s="161"/>
      <c r="F2186" s="172" t="str">
        <f t="shared" si="102"/>
        <v>-</v>
      </c>
      <c r="G2186" s="68"/>
      <c r="H2186" s="167"/>
      <c r="I2186" s="173"/>
      <c r="J2186" s="168" t="str">
        <f>IFERROR(MIN('MP Calculations'!$E$30/I2186,1),"-")</f>
        <v>-</v>
      </c>
      <c r="K2186" s="12"/>
      <c r="L2186" s="159"/>
      <c r="M2186" s="159"/>
      <c r="N2186" s="159"/>
      <c r="O2186" s="185" t="str">
        <f t="shared" si="103"/>
        <v>-</v>
      </c>
      <c r="P2186" s="215" t="str">
        <f t="shared" si="104"/>
        <v>-</v>
      </c>
      <c r="Q2186" s="215" cm="1">
        <f t="array" ref="Q2186">IF(P2186="-",0,P2186/(1+'General inputs'!$H$32)^IFERROR(INDEX('MP Calculations'!$C$40:$C$130,MATCH(F2186,'MP Calculations'!$D$40:$D$130,0),0),-1))</f>
        <v>0</v>
      </c>
    </row>
    <row r="2187" spans="3:17" x14ac:dyDescent="0.2">
      <c r="C2187" s="159"/>
      <c r="D2187" s="165"/>
      <c r="E2187" s="161"/>
      <c r="F2187" s="172" t="str">
        <f t="shared" si="102"/>
        <v>-</v>
      </c>
      <c r="G2187" s="68"/>
      <c r="H2187" s="167"/>
      <c r="I2187" s="173"/>
      <c r="J2187" s="168" t="str">
        <f>IFERROR(MIN('MP Calculations'!$E$30/I2187,1),"-")</f>
        <v>-</v>
      </c>
      <c r="K2187" s="12"/>
      <c r="L2187" s="159"/>
      <c r="M2187" s="159"/>
      <c r="N2187" s="159"/>
      <c r="O2187" s="185" t="str">
        <f t="shared" si="103"/>
        <v>-</v>
      </c>
      <c r="P2187" s="215" t="str">
        <f t="shared" si="104"/>
        <v>-</v>
      </c>
      <c r="Q2187" s="215" cm="1">
        <f t="array" ref="Q2187">IF(P2187="-",0,P2187/(1+'General inputs'!$H$32)^IFERROR(INDEX('MP Calculations'!$C$40:$C$130,MATCH(F2187,'MP Calculations'!$D$40:$D$130,0),0),-1))</f>
        <v>0</v>
      </c>
    </row>
    <row r="2188" spans="3:17" x14ac:dyDescent="0.2">
      <c r="C2188" s="159"/>
      <c r="D2188" s="165"/>
      <c r="E2188" s="161"/>
      <c r="F2188" s="172" t="str">
        <f t="shared" si="102"/>
        <v>-</v>
      </c>
      <c r="G2188" s="68"/>
      <c r="H2188" s="167"/>
      <c r="I2188" s="173"/>
      <c r="J2188" s="168" t="str">
        <f>IFERROR(MIN('MP Calculations'!$E$30/I2188,1),"-")</f>
        <v>-</v>
      </c>
      <c r="K2188" s="12"/>
      <c r="L2188" s="159"/>
      <c r="M2188" s="159"/>
      <c r="N2188" s="159"/>
      <c r="O2188" s="185" t="str">
        <f t="shared" si="103"/>
        <v>-</v>
      </c>
      <c r="P2188" s="215" t="str">
        <f t="shared" si="104"/>
        <v>-</v>
      </c>
      <c r="Q2188" s="215" cm="1">
        <f t="array" ref="Q2188">IF(P2188="-",0,P2188/(1+'General inputs'!$H$32)^IFERROR(INDEX('MP Calculations'!$C$40:$C$130,MATCH(F2188,'MP Calculations'!$D$40:$D$130,0),0),-1))</f>
        <v>0</v>
      </c>
    </row>
    <row r="2189" spans="3:17" x14ac:dyDescent="0.2">
      <c r="C2189" s="159"/>
      <c r="D2189" s="165"/>
      <c r="E2189" s="161"/>
      <c r="F2189" s="172" t="str">
        <f t="shared" si="102"/>
        <v>-</v>
      </c>
      <c r="G2189" s="68"/>
      <c r="H2189" s="167"/>
      <c r="I2189" s="173"/>
      <c r="J2189" s="168" t="str">
        <f>IFERROR(MIN('MP Calculations'!$E$30/I2189,1),"-")</f>
        <v>-</v>
      </c>
      <c r="K2189" s="12"/>
      <c r="L2189" s="159"/>
      <c r="M2189" s="159"/>
      <c r="N2189" s="159"/>
      <c r="O2189" s="185" t="str">
        <f t="shared" si="103"/>
        <v>-</v>
      </c>
      <c r="P2189" s="215" t="str">
        <f t="shared" si="104"/>
        <v>-</v>
      </c>
      <c r="Q2189" s="215" cm="1">
        <f t="array" ref="Q2189">IF(P2189="-",0,P2189/(1+'General inputs'!$H$32)^IFERROR(INDEX('MP Calculations'!$C$40:$C$130,MATCH(F2189,'MP Calculations'!$D$40:$D$130,0),0),-1))</f>
        <v>0</v>
      </c>
    </row>
    <row r="2190" spans="3:17" x14ac:dyDescent="0.2">
      <c r="C2190" s="159"/>
      <c r="D2190" s="165"/>
      <c r="E2190" s="161"/>
      <c r="F2190" s="172" t="str">
        <f t="shared" si="102"/>
        <v>-</v>
      </c>
      <c r="G2190" s="68"/>
      <c r="H2190" s="167"/>
      <c r="I2190" s="173"/>
      <c r="J2190" s="168" t="str">
        <f>IFERROR(MIN('MP Calculations'!$E$30/I2190,1),"-")</f>
        <v>-</v>
      </c>
      <c r="K2190" s="12"/>
      <c r="L2190" s="159"/>
      <c r="M2190" s="159"/>
      <c r="N2190" s="159"/>
      <c r="O2190" s="185" t="str">
        <f t="shared" si="103"/>
        <v>-</v>
      </c>
      <c r="P2190" s="215" t="str">
        <f t="shared" si="104"/>
        <v>-</v>
      </c>
      <c r="Q2190" s="215" cm="1">
        <f t="array" ref="Q2190">IF(P2190="-",0,P2190/(1+'General inputs'!$H$32)^IFERROR(INDEX('MP Calculations'!$C$40:$C$130,MATCH(F2190,'MP Calculations'!$D$40:$D$130,0),0),-1))</f>
        <v>0</v>
      </c>
    </row>
    <row r="2191" spans="3:17" x14ac:dyDescent="0.2">
      <c r="C2191" s="159"/>
      <c r="D2191" s="165"/>
      <c r="E2191" s="161"/>
      <c r="F2191" s="172" t="str">
        <f t="shared" si="102"/>
        <v>-</v>
      </c>
      <c r="G2191" s="68"/>
      <c r="H2191" s="167"/>
      <c r="I2191" s="173"/>
      <c r="J2191" s="168" t="str">
        <f>IFERROR(MIN('MP Calculations'!$E$30/I2191,1),"-")</f>
        <v>-</v>
      </c>
      <c r="K2191" s="12"/>
      <c r="L2191" s="159"/>
      <c r="M2191" s="159"/>
      <c r="N2191" s="159"/>
      <c r="O2191" s="185" t="str">
        <f t="shared" si="103"/>
        <v>-</v>
      </c>
      <c r="P2191" s="215" t="str">
        <f t="shared" si="104"/>
        <v>-</v>
      </c>
      <c r="Q2191" s="215" cm="1">
        <f t="array" ref="Q2191">IF(P2191="-",0,P2191/(1+'General inputs'!$H$32)^IFERROR(INDEX('MP Calculations'!$C$40:$C$130,MATCH(F2191,'MP Calculations'!$D$40:$D$130,0),0),-1))</f>
        <v>0</v>
      </c>
    </row>
    <row r="2192" spans="3:17" x14ac:dyDescent="0.2">
      <c r="C2192" s="159"/>
      <c r="D2192" s="165"/>
      <c r="E2192" s="161"/>
      <c r="F2192" s="172" t="str">
        <f t="shared" si="102"/>
        <v>-</v>
      </c>
      <c r="G2192" s="68"/>
      <c r="H2192" s="167"/>
      <c r="I2192" s="173"/>
      <c r="J2192" s="168" t="str">
        <f>IFERROR(MIN('MP Calculations'!$E$30/I2192,1),"-")</f>
        <v>-</v>
      </c>
      <c r="K2192" s="12"/>
      <c r="L2192" s="159"/>
      <c r="M2192" s="159"/>
      <c r="N2192" s="159"/>
      <c r="O2192" s="185" t="str">
        <f t="shared" si="103"/>
        <v>-</v>
      </c>
      <c r="P2192" s="215" t="str">
        <f t="shared" si="104"/>
        <v>-</v>
      </c>
      <c r="Q2192" s="215" cm="1">
        <f t="array" ref="Q2192">IF(P2192="-",0,P2192/(1+'General inputs'!$H$32)^IFERROR(INDEX('MP Calculations'!$C$40:$C$130,MATCH(F2192,'MP Calculations'!$D$40:$D$130,0),0),-1))</f>
        <v>0</v>
      </c>
    </row>
    <row r="2193" spans="3:17" x14ac:dyDescent="0.2">
      <c r="C2193" s="159"/>
      <c r="D2193" s="165"/>
      <c r="E2193" s="161"/>
      <c r="F2193" s="172" t="str">
        <f t="shared" si="102"/>
        <v>-</v>
      </c>
      <c r="G2193" s="68"/>
      <c r="H2193" s="167"/>
      <c r="I2193" s="173"/>
      <c r="J2193" s="168" t="str">
        <f>IFERROR(MIN('MP Calculations'!$E$30/I2193,1),"-")</f>
        <v>-</v>
      </c>
      <c r="K2193" s="12"/>
      <c r="L2193" s="159"/>
      <c r="M2193" s="159"/>
      <c r="N2193" s="159"/>
      <c r="O2193" s="185" t="str">
        <f t="shared" si="103"/>
        <v>-</v>
      </c>
      <c r="P2193" s="215" t="str">
        <f t="shared" si="104"/>
        <v>-</v>
      </c>
      <c r="Q2193" s="215" cm="1">
        <f t="array" ref="Q2193">IF(P2193="-",0,P2193/(1+'General inputs'!$H$32)^IFERROR(INDEX('MP Calculations'!$C$40:$C$130,MATCH(F2193,'MP Calculations'!$D$40:$D$130,0),0),-1))</f>
        <v>0</v>
      </c>
    </row>
    <row r="2194" spans="3:17" x14ac:dyDescent="0.2">
      <c r="C2194" s="159"/>
      <c r="D2194" s="165"/>
      <c r="E2194" s="161"/>
      <c r="F2194" s="172" t="str">
        <f t="shared" si="102"/>
        <v>-</v>
      </c>
      <c r="G2194" s="68"/>
      <c r="H2194" s="167"/>
      <c r="I2194" s="173"/>
      <c r="J2194" s="168" t="str">
        <f>IFERROR(MIN('MP Calculations'!$E$30/I2194,1),"-")</f>
        <v>-</v>
      </c>
      <c r="K2194" s="12"/>
      <c r="L2194" s="159"/>
      <c r="M2194" s="159"/>
      <c r="N2194" s="159"/>
      <c r="O2194" s="185" t="str">
        <f t="shared" si="103"/>
        <v>-</v>
      </c>
      <c r="P2194" s="215" t="str">
        <f t="shared" si="104"/>
        <v>-</v>
      </c>
      <c r="Q2194" s="215" cm="1">
        <f t="array" ref="Q2194">IF(P2194="-",0,P2194/(1+'General inputs'!$H$32)^IFERROR(INDEX('MP Calculations'!$C$40:$C$130,MATCH(F2194,'MP Calculations'!$D$40:$D$130,0),0),-1))</f>
        <v>0</v>
      </c>
    </row>
    <row r="2195" spans="3:17" x14ac:dyDescent="0.2">
      <c r="C2195" s="159"/>
      <c r="D2195" s="165"/>
      <c r="E2195" s="161"/>
      <c r="F2195" s="172" t="str">
        <f t="shared" si="102"/>
        <v>-</v>
      </c>
      <c r="G2195" s="68"/>
      <c r="H2195" s="167"/>
      <c r="I2195" s="173"/>
      <c r="J2195" s="168" t="str">
        <f>IFERROR(MIN('MP Calculations'!$E$30/I2195,1),"-")</f>
        <v>-</v>
      </c>
      <c r="K2195" s="12"/>
      <c r="L2195" s="159"/>
      <c r="M2195" s="159"/>
      <c r="N2195" s="159"/>
      <c r="O2195" s="185" t="str">
        <f t="shared" si="103"/>
        <v>-</v>
      </c>
      <c r="P2195" s="215" t="str">
        <f t="shared" si="104"/>
        <v>-</v>
      </c>
      <c r="Q2195" s="215" cm="1">
        <f t="array" ref="Q2195">IF(P2195="-",0,P2195/(1+'General inputs'!$H$32)^IFERROR(INDEX('MP Calculations'!$C$40:$C$130,MATCH(F2195,'MP Calculations'!$D$40:$D$130,0),0),-1))</f>
        <v>0</v>
      </c>
    </row>
    <row r="2196" spans="3:17" x14ac:dyDescent="0.2">
      <c r="C2196" s="159"/>
      <c r="D2196" s="165"/>
      <c r="E2196" s="161"/>
      <c r="F2196" s="172" t="str">
        <f t="shared" si="102"/>
        <v>-</v>
      </c>
      <c r="G2196" s="68"/>
      <c r="H2196" s="167"/>
      <c r="I2196" s="173"/>
      <c r="J2196" s="168" t="str">
        <f>IFERROR(MIN('MP Calculations'!$E$30/I2196,1),"-")</f>
        <v>-</v>
      </c>
      <c r="K2196" s="12"/>
      <c r="L2196" s="159"/>
      <c r="M2196" s="159"/>
      <c r="N2196" s="159"/>
      <c r="O2196" s="185" t="str">
        <f t="shared" si="103"/>
        <v>-</v>
      </c>
      <c r="P2196" s="215" t="str">
        <f t="shared" si="104"/>
        <v>-</v>
      </c>
      <c r="Q2196" s="215" cm="1">
        <f t="array" ref="Q2196">IF(P2196="-",0,P2196/(1+'General inputs'!$H$32)^IFERROR(INDEX('MP Calculations'!$C$40:$C$130,MATCH(F2196,'MP Calculations'!$D$40:$D$130,0),0),-1))</f>
        <v>0</v>
      </c>
    </row>
    <row r="2197" spans="3:17" x14ac:dyDescent="0.2">
      <c r="C2197" s="159"/>
      <c r="D2197" s="165"/>
      <c r="E2197" s="161"/>
      <c r="F2197" s="172" t="str">
        <f t="shared" si="102"/>
        <v>-</v>
      </c>
      <c r="G2197" s="68"/>
      <c r="H2197" s="167"/>
      <c r="I2197" s="173"/>
      <c r="J2197" s="168" t="str">
        <f>IFERROR(MIN('MP Calculations'!$E$30/I2197,1),"-")</f>
        <v>-</v>
      </c>
      <c r="K2197" s="12"/>
      <c r="L2197" s="159"/>
      <c r="M2197" s="159"/>
      <c r="N2197" s="159"/>
      <c r="O2197" s="185" t="str">
        <f t="shared" si="103"/>
        <v>-</v>
      </c>
      <c r="P2197" s="215" t="str">
        <f t="shared" si="104"/>
        <v>-</v>
      </c>
      <c r="Q2197" s="215" cm="1">
        <f t="array" ref="Q2197">IF(P2197="-",0,P2197/(1+'General inputs'!$H$32)^IFERROR(INDEX('MP Calculations'!$C$40:$C$130,MATCH(F2197,'MP Calculations'!$D$40:$D$130,0),0),-1))</f>
        <v>0</v>
      </c>
    </row>
    <row r="2198" spans="3:17" x14ac:dyDescent="0.2">
      <c r="C2198" s="159"/>
      <c r="D2198" s="165"/>
      <c r="E2198" s="161"/>
      <c r="F2198" s="172" t="str">
        <f t="shared" ref="F2198:F2261" si="105">IF(E2198="","-",IF(OR(E2198&lt;$E$15,E2198&gt;$E$16),"ERROR - date outside of range",IF(MONTH(E2198)&gt;=7,YEAR(E2198)&amp;"-"&amp;IF(YEAR(E2198)=1999,"00",IF(AND(YEAR(E2198)&gt;=2000,YEAR(E2198)&lt;2009),"0","")&amp;RIGHT(YEAR(E2198),2)+1),RIGHT(YEAR(E2198),4)-1&amp;"-"&amp;RIGHT(YEAR(E2198),2))))</f>
        <v>-</v>
      </c>
      <c r="G2198" s="68"/>
      <c r="H2198" s="167"/>
      <c r="I2198" s="173"/>
      <c r="J2198" s="168" t="str">
        <f>IFERROR(MIN('MP Calculations'!$E$30/I2198,1),"-")</f>
        <v>-</v>
      </c>
      <c r="K2198" s="12"/>
      <c r="L2198" s="159"/>
      <c r="M2198" s="159"/>
      <c r="N2198" s="159"/>
      <c r="O2198" s="185" t="str">
        <f t="shared" ref="O2198:O2261" si="106">IF(N2198="","-",L2198*N2198)</f>
        <v>-</v>
      </c>
      <c r="P2198" s="215" t="str">
        <f t="shared" ref="P2198:P2261" si="107">IF(O2198="-","-",IF(OR(E2198&lt;$E$15,E2198&gt;$E$16),0,O2198*J2198))</f>
        <v>-</v>
      </c>
      <c r="Q2198" s="215" cm="1">
        <f t="array" ref="Q2198">IF(P2198="-",0,P2198/(1+'General inputs'!$H$32)^IFERROR(INDEX('MP Calculations'!$C$40:$C$130,MATCH(F2198,'MP Calculations'!$D$40:$D$130,0),0),-1))</f>
        <v>0</v>
      </c>
    </row>
    <row r="2199" spans="3:17" x14ac:dyDescent="0.2">
      <c r="C2199" s="159"/>
      <c r="D2199" s="165"/>
      <c r="E2199" s="161"/>
      <c r="F2199" s="172" t="str">
        <f t="shared" si="105"/>
        <v>-</v>
      </c>
      <c r="G2199" s="68"/>
      <c r="H2199" s="167"/>
      <c r="I2199" s="173"/>
      <c r="J2199" s="168" t="str">
        <f>IFERROR(MIN('MP Calculations'!$E$30/I2199,1),"-")</f>
        <v>-</v>
      </c>
      <c r="K2199" s="12"/>
      <c r="L2199" s="159"/>
      <c r="M2199" s="159"/>
      <c r="N2199" s="159"/>
      <c r="O2199" s="185" t="str">
        <f t="shared" si="106"/>
        <v>-</v>
      </c>
      <c r="P2199" s="215" t="str">
        <f t="shared" si="107"/>
        <v>-</v>
      </c>
      <c r="Q2199" s="215" cm="1">
        <f t="array" ref="Q2199">IF(P2199="-",0,P2199/(1+'General inputs'!$H$32)^IFERROR(INDEX('MP Calculations'!$C$40:$C$130,MATCH(F2199,'MP Calculations'!$D$40:$D$130,0),0),-1))</f>
        <v>0</v>
      </c>
    </row>
    <row r="2200" spans="3:17" x14ac:dyDescent="0.2">
      <c r="C2200" s="159"/>
      <c r="D2200" s="165"/>
      <c r="E2200" s="161"/>
      <c r="F2200" s="172" t="str">
        <f t="shared" si="105"/>
        <v>-</v>
      </c>
      <c r="G2200" s="68"/>
      <c r="H2200" s="167"/>
      <c r="I2200" s="173"/>
      <c r="J2200" s="168" t="str">
        <f>IFERROR(MIN('MP Calculations'!$E$30/I2200,1),"-")</f>
        <v>-</v>
      </c>
      <c r="K2200" s="12"/>
      <c r="L2200" s="159"/>
      <c r="M2200" s="159"/>
      <c r="N2200" s="159"/>
      <c r="O2200" s="185" t="str">
        <f t="shared" si="106"/>
        <v>-</v>
      </c>
      <c r="P2200" s="215" t="str">
        <f t="shared" si="107"/>
        <v>-</v>
      </c>
      <c r="Q2200" s="215" cm="1">
        <f t="array" ref="Q2200">IF(P2200="-",0,P2200/(1+'General inputs'!$H$32)^IFERROR(INDEX('MP Calculations'!$C$40:$C$130,MATCH(F2200,'MP Calculations'!$D$40:$D$130,0),0),-1))</f>
        <v>0</v>
      </c>
    </row>
    <row r="2201" spans="3:17" x14ac:dyDescent="0.2">
      <c r="C2201" s="159"/>
      <c r="D2201" s="165"/>
      <c r="E2201" s="161"/>
      <c r="F2201" s="172" t="str">
        <f t="shared" si="105"/>
        <v>-</v>
      </c>
      <c r="G2201" s="68"/>
      <c r="H2201" s="167"/>
      <c r="I2201" s="173"/>
      <c r="J2201" s="168" t="str">
        <f>IFERROR(MIN('MP Calculations'!$E$30/I2201,1),"-")</f>
        <v>-</v>
      </c>
      <c r="K2201" s="12"/>
      <c r="L2201" s="159"/>
      <c r="M2201" s="159"/>
      <c r="N2201" s="159"/>
      <c r="O2201" s="185" t="str">
        <f t="shared" si="106"/>
        <v>-</v>
      </c>
      <c r="P2201" s="215" t="str">
        <f t="shared" si="107"/>
        <v>-</v>
      </c>
      <c r="Q2201" s="215" cm="1">
        <f t="array" ref="Q2201">IF(P2201="-",0,P2201/(1+'General inputs'!$H$32)^IFERROR(INDEX('MP Calculations'!$C$40:$C$130,MATCH(F2201,'MP Calculations'!$D$40:$D$130,0),0),-1))</f>
        <v>0</v>
      </c>
    </row>
    <row r="2202" spans="3:17" x14ac:dyDescent="0.2">
      <c r="C2202" s="159"/>
      <c r="D2202" s="165"/>
      <c r="E2202" s="161"/>
      <c r="F2202" s="172" t="str">
        <f t="shared" si="105"/>
        <v>-</v>
      </c>
      <c r="G2202" s="68"/>
      <c r="H2202" s="167"/>
      <c r="I2202" s="173"/>
      <c r="J2202" s="168" t="str">
        <f>IFERROR(MIN('MP Calculations'!$E$30/I2202,1),"-")</f>
        <v>-</v>
      </c>
      <c r="K2202" s="12"/>
      <c r="L2202" s="159"/>
      <c r="M2202" s="159"/>
      <c r="N2202" s="159"/>
      <c r="O2202" s="185" t="str">
        <f t="shared" si="106"/>
        <v>-</v>
      </c>
      <c r="P2202" s="215" t="str">
        <f t="shared" si="107"/>
        <v>-</v>
      </c>
      <c r="Q2202" s="215" cm="1">
        <f t="array" ref="Q2202">IF(P2202="-",0,P2202/(1+'General inputs'!$H$32)^IFERROR(INDEX('MP Calculations'!$C$40:$C$130,MATCH(F2202,'MP Calculations'!$D$40:$D$130,0),0),-1))</f>
        <v>0</v>
      </c>
    </row>
    <row r="2203" spans="3:17" x14ac:dyDescent="0.2">
      <c r="C2203" s="159"/>
      <c r="D2203" s="165"/>
      <c r="E2203" s="161"/>
      <c r="F2203" s="172" t="str">
        <f t="shared" si="105"/>
        <v>-</v>
      </c>
      <c r="G2203" s="68"/>
      <c r="H2203" s="167"/>
      <c r="I2203" s="173"/>
      <c r="J2203" s="168" t="str">
        <f>IFERROR(MIN('MP Calculations'!$E$30/I2203,1),"-")</f>
        <v>-</v>
      </c>
      <c r="K2203" s="12"/>
      <c r="L2203" s="159"/>
      <c r="M2203" s="159"/>
      <c r="N2203" s="159"/>
      <c r="O2203" s="185" t="str">
        <f t="shared" si="106"/>
        <v>-</v>
      </c>
      <c r="P2203" s="215" t="str">
        <f t="shared" si="107"/>
        <v>-</v>
      </c>
      <c r="Q2203" s="215" cm="1">
        <f t="array" ref="Q2203">IF(P2203="-",0,P2203/(1+'General inputs'!$H$32)^IFERROR(INDEX('MP Calculations'!$C$40:$C$130,MATCH(F2203,'MP Calculations'!$D$40:$D$130,0),0),-1))</f>
        <v>0</v>
      </c>
    </row>
    <row r="2204" spans="3:17" x14ac:dyDescent="0.2">
      <c r="C2204" s="159"/>
      <c r="D2204" s="165"/>
      <c r="E2204" s="161"/>
      <c r="F2204" s="172" t="str">
        <f t="shared" si="105"/>
        <v>-</v>
      </c>
      <c r="G2204" s="68"/>
      <c r="H2204" s="167"/>
      <c r="I2204" s="173"/>
      <c r="J2204" s="168" t="str">
        <f>IFERROR(MIN('MP Calculations'!$E$30/I2204,1),"-")</f>
        <v>-</v>
      </c>
      <c r="K2204" s="12"/>
      <c r="L2204" s="159"/>
      <c r="M2204" s="159"/>
      <c r="N2204" s="159"/>
      <c r="O2204" s="185" t="str">
        <f t="shared" si="106"/>
        <v>-</v>
      </c>
      <c r="P2204" s="215" t="str">
        <f t="shared" si="107"/>
        <v>-</v>
      </c>
      <c r="Q2204" s="215" cm="1">
        <f t="array" ref="Q2204">IF(P2204="-",0,P2204/(1+'General inputs'!$H$32)^IFERROR(INDEX('MP Calculations'!$C$40:$C$130,MATCH(F2204,'MP Calculations'!$D$40:$D$130,0),0),-1))</f>
        <v>0</v>
      </c>
    </row>
    <row r="2205" spans="3:17" x14ac:dyDescent="0.2">
      <c r="C2205" s="159"/>
      <c r="D2205" s="165"/>
      <c r="E2205" s="161"/>
      <c r="F2205" s="172" t="str">
        <f t="shared" si="105"/>
        <v>-</v>
      </c>
      <c r="G2205" s="68"/>
      <c r="H2205" s="167"/>
      <c r="I2205" s="173"/>
      <c r="J2205" s="168" t="str">
        <f>IFERROR(MIN('MP Calculations'!$E$30/I2205,1),"-")</f>
        <v>-</v>
      </c>
      <c r="K2205" s="12"/>
      <c r="L2205" s="159"/>
      <c r="M2205" s="159"/>
      <c r="N2205" s="159"/>
      <c r="O2205" s="185" t="str">
        <f t="shared" si="106"/>
        <v>-</v>
      </c>
      <c r="P2205" s="215" t="str">
        <f t="shared" si="107"/>
        <v>-</v>
      </c>
      <c r="Q2205" s="215" cm="1">
        <f t="array" ref="Q2205">IF(P2205="-",0,P2205/(1+'General inputs'!$H$32)^IFERROR(INDEX('MP Calculations'!$C$40:$C$130,MATCH(F2205,'MP Calculations'!$D$40:$D$130,0),0),-1))</f>
        <v>0</v>
      </c>
    </row>
    <row r="2206" spans="3:17" x14ac:dyDescent="0.2">
      <c r="C2206" s="159"/>
      <c r="D2206" s="165"/>
      <c r="E2206" s="161"/>
      <c r="F2206" s="172" t="str">
        <f t="shared" si="105"/>
        <v>-</v>
      </c>
      <c r="G2206" s="68"/>
      <c r="H2206" s="167"/>
      <c r="I2206" s="173"/>
      <c r="J2206" s="168" t="str">
        <f>IFERROR(MIN('MP Calculations'!$E$30/I2206,1),"-")</f>
        <v>-</v>
      </c>
      <c r="K2206" s="12"/>
      <c r="L2206" s="159"/>
      <c r="M2206" s="159"/>
      <c r="N2206" s="159"/>
      <c r="O2206" s="185" t="str">
        <f t="shared" si="106"/>
        <v>-</v>
      </c>
      <c r="P2206" s="215" t="str">
        <f t="shared" si="107"/>
        <v>-</v>
      </c>
      <c r="Q2206" s="215" cm="1">
        <f t="array" ref="Q2206">IF(P2206="-",0,P2206/(1+'General inputs'!$H$32)^IFERROR(INDEX('MP Calculations'!$C$40:$C$130,MATCH(F2206,'MP Calculations'!$D$40:$D$130,0),0),-1))</f>
        <v>0</v>
      </c>
    </row>
    <row r="2207" spans="3:17" x14ac:dyDescent="0.2">
      <c r="C2207" s="159"/>
      <c r="D2207" s="165"/>
      <c r="E2207" s="161"/>
      <c r="F2207" s="172" t="str">
        <f t="shared" si="105"/>
        <v>-</v>
      </c>
      <c r="G2207" s="68"/>
      <c r="H2207" s="167"/>
      <c r="I2207" s="173"/>
      <c r="J2207" s="168" t="str">
        <f>IFERROR(MIN('MP Calculations'!$E$30/I2207,1),"-")</f>
        <v>-</v>
      </c>
      <c r="K2207" s="12"/>
      <c r="L2207" s="159"/>
      <c r="M2207" s="159"/>
      <c r="N2207" s="159"/>
      <c r="O2207" s="185" t="str">
        <f t="shared" si="106"/>
        <v>-</v>
      </c>
      <c r="P2207" s="215" t="str">
        <f t="shared" si="107"/>
        <v>-</v>
      </c>
      <c r="Q2207" s="215" cm="1">
        <f t="array" ref="Q2207">IF(P2207="-",0,P2207/(1+'General inputs'!$H$32)^IFERROR(INDEX('MP Calculations'!$C$40:$C$130,MATCH(F2207,'MP Calculations'!$D$40:$D$130,0),0),-1))</f>
        <v>0</v>
      </c>
    </row>
    <row r="2208" spans="3:17" x14ac:dyDescent="0.2">
      <c r="C2208" s="159"/>
      <c r="D2208" s="165"/>
      <c r="E2208" s="161"/>
      <c r="F2208" s="172" t="str">
        <f t="shared" si="105"/>
        <v>-</v>
      </c>
      <c r="G2208" s="68"/>
      <c r="H2208" s="167"/>
      <c r="I2208" s="173"/>
      <c r="J2208" s="168" t="str">
        <f>IFERROR(MIN('MP Calculations'!$E$30/I2208,1),"-")</f>
        <v>-</v>
      </c>
      <c r="K2208" s="12"/>
      <c r="L2208" s="159"/>
      <c r="M2208" s="159"/>
      <c r="N2208" s="159"/>
      <c r="O2208" s="185" t="str">
        <f t="shared" si="106"/>
        <v>-</v>
      </c>
      <c r="P2208" s="215" t="str">
        <f t="shared" si="107"/>
        <v>-</v>
      </c>
      <c r="Q2208" s="215" cm="1">
        <f t="array" ref="Q2208">IF(P2208="-",0,P2208/(1+'General inputs'!$H$32)^IFERROR(INDEX('MP Calculations'!$C$40:$C$130,MATCH(F2208,'MP Calculations'!$D$40:$D$130,0),0),-1))</f>
        <v>0</v>
      </c>
    </row>
    <row r="2209" spans="3:17" x14ac:dyDescent="0.2">
      <c r="C2209" s="159"/>
      <c r="D2209" s="165"/>
      <c r="E2209" s="161"/>
      <c r="F2209" s="172" t="str">
        <f t="shared" si="105"/>
        <v>-</v>
      </c>
      <c r="G2209" s="68"/>
      <c r="H2209" s="167"/>
      <c r="I2209" s="173"/>
      <c r="J2209" s="168" t="str">
        <f>IFERROR(MIN('MP Calculations'!$E$30/I2209,1),"-")</f>
        <v>-</v>
      </c>
      <c r="K2209" s="12"/>
      <c r="L2209" s="159"/>
      <c r="M2209" s="159"/>
      <c r="N2209" s="159"/>
      <c r="O2209" s="185" t="str">
        <f t="shared" si="106"/>
        <v>-</v>
      </c>
      <c r="P2209" s="215" t="str">
        <f t="shared" si="107"/>
        <v>-</v>
      </c>
      <c r="Q2209" s="215" cm="1">
        <f t="array" ref="Q2209">IF(P2209="-",0,P2209/(1+'General inputs'!$H$32)^IFERROR(INDEX('MP Calculations'!$C$40:$C$130,MATCH(F2209,'MP Calculations'!$D$40:$D$130,0),0),-1))</f>
        <v>0</v>
      </c>
    </row>
    <row r="2210" spans="3:17" x14ac:dyDescent="0.2">
      <c r="C2210" s="159"/>
      <c r="D2210" s="165"/>
      <c r="E2210" s="161"/>
      <c r="F2210" s="172" t="str">
        <f t="shared" si="105"/>
        <v>-</v>
      </c>
      <c r="G2210" s="68"/>
      <c r="H2210" s="167"/>
      <c r="I2210" s="173"/>
      <c r="J2210" s="168" t="str">
        <f>IFERROR(MIN('MP Calculations'!$E$30/I2210,1),"-")</f>
        <v>-</v>
      </c>
      <c r="K2210" s="12"/>
      <c r="L2210" s="159"/>
      <c r="M2210" s="159"/>
      <c r="N2210" s="159"/>
      <c r="O2210" s="185" t="str">
        <f t="shared" si="106"/>
        <v>-</v>
      </c>
      <c r="P2210" s="215" t="str">
        <f t="shared" si="107"/>
        <v>-</v>
      </c>
      <c r="Q2210" s="215" cm="1">
        <f t="array" ref="Q2210">IF(P2210="-",0,P2210/(1+'General inputs'!$H$32)^IFERROR(INDEX('MP Calculations'!$C$40:$C$130,MATCH(F2210,'MP Calculations'!$D$40:$D$130,0),0),-1))</f>
        <v>0</v>
      </c>
    </row>
    <row r="2211" spans="3:17" x14ac:dyDescent="0.2">
      <c r="C2211" s="159"/>
      <c r="D2211" s="165"/>
      <c r="E2211" s="161"/>
      <c r="F2211" s="172" t="str">
        <f t="shared" si="105"/>
        <v>-</v>
      </c>
      <c r="G2211" s="68"/>
      <c r="H2211" s="167"/>
      <c r="I2211" s="173"/>
      <c r="J2211" s="168" t="str">
        <f>IFERROR(MIN('MP Calculations'!$E$30/I2211,1),"-")</f>
        <v>-</v>
      </c>
      <c r="K2211" s="12"/>
      <c r="L2211" s="159"/>
      <c r="M2211" s="159"/>
      <c r="N2211" s="159"/>
      <c r="O2211" s="185" t="str">
        <f t="shared" si="106"/>
        <v>-</v>
      </c>
      <c r="P2211" s="215" t="str">
        <f t="shared" si="107"/>
        <v>-</v>
      </c>
      <c r="Q2211" s="215" cm="1">
        <f t="array" ref="Q2211">IF(P2211="-",0,P2211/(1+'General inputs'!$H$32)^IFERROR(INDEX('MP Calculations'!$C$40:$C$130,MATCH(F2211,'MP Calculations'!$D$40:$D$130,0),0),-1))</f>
        <v>0</v>
      </c>
    </row>
    <row r="2212" spans="3:17" x14ac:dyDescent="0.2">
      <c r="C2212" s="159"/>
      <c r="D2212" s="165"/>
      <c r="E2212" s="161"/>
      <c r="F2212" s="172" t="str">
        <f t="shared" si="105"/>
        <v>-</v>
      </c>
      <c r="G2212" s="68"/>
      <c r="H2212" s="167"/>
      <c r="I2212" s="173"/>
      <c r="J2212" s="168" t="str">
        <f>IFERROR(MIN('MP Calculations'!$E$30/I2212,1),"-")</f>
        <v>-</v>
      </c>
      <c r="K2212" s="12"/>
      <c r="L2212" s="159"/>
      <c r="M2212" s="159"/>
      <c r="N2212" s="159"/>
      <c r="O2212" s="185" t="str">
        <f t="shared" si="106"/>
        <v>-</v>
      </c>
      <c r="P2212" s="215" t="str">
        <f t="shared" si="107"/>
        <v>-</v>
      </c>
      <c r="Q2212" s="215" cm="1">
        <f t="array" ref="Q2212">IF(P2212="-",0,P2212/(1+'General inputs'!$H$32)^IFERROR(INDEX('MP Calculations'!$C$40:$C$130,MATCH(F2212,'MP Calculations'!$D$40:$D$130,0),0),-1))</f>
        <v>0</v>
      </c>
    </row>
    <row r="2213" spans="3:17" x14ac:dyDescent="0.2">
      <c r="C2213" s="159"/>
      <c r="D2213" s="165"/>
      <c r="E2213" s="161"/>
      <c r="F2213" s="172" t="str">
        <f t="shared" si="105"/>
        <v>-</v>
      </c>
      <c r="G2213" s="68"/>
      <c r="H2213" s="167"/>
      <c r="I2213" s="173"/>
      <c r="J2213" s="168" t="str">
        <f>IFERROR(MIN('MP Calculations'!$E$30/I2213,1),"-")</f>
        <v>-</v>
      </c>
      <c r="K2213" s="12"/>
      <c r="L2213" s="159"/>
      <c r="M2213" s="159"/>
      <c r="N2213" s="159"/>
      <c r="O2213" s="185" t="str">
        <f t="shared" si="106"/>
        <v>-</v>
      </c>
      <c r="P2213" s="215" t="str">
        <f t="shared" si="107"/>
        <v>-</v>
      </c>
      <c r="Q2213" s="215" cm="1">
        <f t="array" ref="Q2213">IF(P2213="-",0,P2213/(1+'General inputs'!$H$32)^IFERROR(INDEX('MP Calculations'!$C$40:$C$130,MATCH(F2213,'MP Calculations'!$D$40:$D$130,0),0),-1))</f>
        <v>0</v>
      </c>
    </row>
    <row r="2214" spans="3:17" x14ac:dyDescent="0.2">
      <c r="C2214" s="159"/>
      <c r="D2214" s="165"/>
      <c r="E2214" s="161"/>
      <c r="F2214" s="172" t="str">
        <f t="shared" si="105"/>
        <v>-</v>
      </c>
      <c r="G2214" s="68"/>
      <c r="H2214" s="167"/>
      <c r="I2214" s="173"/>
      <c r="J2214" s="168" t="str">
        <f>IFERROR(MIN('MP Calculations'!$E$30/I2214,1),"-")</f>
        <v>-</v>
      </c>
      <c r="K2214" s="12"/>
      <c r="L2214" s="159"/>
      <c r="M2214" s="159"/>
      <c r="N2214" s="159"/>
      <c r="O2214" s="185" t="str">
        <f t="shared" si="106"/>
        <v>-</v>
      </c>
      <c r="P2214" s="215" t="str">
        <f t="shared" si="107"/>
        <v>-</v>
      </c>
      <c r="Q2214" s="215" cm="1">
        <f t="array" ref="Q2214">IF(P2214="-",0,P2214/(1+'General inputs'!$H$32)^IFERROR(INDEX('MP Calculations'!$C$40:$C$130,MATCH(F2214,'MP Calculations'!$D$40:$D$130,0),0),-1))</f>
        <v>0</v>
      </c>
    </row>
    <row r="2215" spans="3:17" x14ac:dyDescent="0.2">
      <c r="C2215" s="159"/>
      <c r="D2215" s="165"/>
      <c r="E2215" s="161"/>
      <c r="F2215" s="172" t="str">
        <f t="shared" si="105"/>
        <v>-</v>
      </c>
      <c r="G2215" s="68"/>
      <c r="H2215" s="167"/>
      <c r="I2215" s="173"/>
      <c r="J2215" s="168" t="str">
        <f>IFERROR(MIN('MP Calculations'!$E$30/I2215,1),"-")</f>
        <v>-</v>
      </c>
      <c r="K2215" s="12"/>
      <c r="L2215" s="159"/>
      <c r="M2215" s="159"/>
      <c r="N2215" s="159"/>
      <c r="O2215" s="185" t="str">
        <f t="shared" si="106"/>
        <v>-</v>
      </c>
      <c r="P2215" s="215" t="str">
        <f t="shared" si="107"/>
        <v>-</v>
      </c>
      <c r="Q2215" s="215" cm="1">
        <f t="array" ref="Q2215">IF(P2215="-",0,P2215/(1+'General inputs'!$H$32)^IFERROR(INDEX('MP Calculations'!$C$40:$C$130,MATCH(F2215,'MP Calculations'!$D$40:$D$130,0),0),-1))</f>
        <v>0</v>
      </c>
    </row>
    <row r="2216" spans="3:17" x14ac:dyDescent="0.2">
      <c r="C2216" s="159"/>
      <c r="D2216" s="165"/>
      <c r="E2216" s="161"/>
      <c r="F2216" s="172" t="str">
        <f t="shared" si="105"/>
        <v>-</v>
      </c>
      <c r="G2216" s="68"/>
      <c r="H2216" s="167"/>
      <c r="I2216" s="173"/>
      <c r="J2216" s="168" t="str">
        <f>IFERROR(MIN('MP Calculations'!$E$30/I2216,1),"-")</f>
        <v>-</v>
      </c>
      <c r="K2216" s="12"/>
      <c r="L2216" s="159"/>
      <c r="M2216" s="159"/>
      <c r="N2216" s="159"/>
      <c r="O2216" s="185" t="str">
        <f t="shared" si="106"/>
        <v>-</v>
      </c>
      <c r="P2216" s="215" t="str">
        <f t="shared" si="107"/>
        <v>-</v>
      </c>
      <c r="Q2216" s="215" cm="1">
        <f t="array" ref="Q2216">IF(P2216="-",0,P2216/(1+'General inputs'!$H$32)^IFERROR(INDEX('MP Calculations'!$C$40:$C$130,MATCH(F2216,'MP Calculations'!$D$40:$D$130,0),0),-1))</f>
        <v>0</v>
      </c>
    </row>
    <row r="2217" spans="3:17" x14ac:dyDescent="0.2">
      <c r="C2217" s="159"/>
      <c r="D2217" s="165"/>
      <c r="E2217" s="161"/>
      <c r="F2217" s="172" t="str">
        <f t="shared" si="105"/>
        <v>-</v>
      </c>
      <c r="G2217" s="68"/>
      <c r="H2217" s="167"/>
      <c r="I2217" s="173"/>
      <c r="J2217" s="168" t="str">
        <f>IFERROR(MIN('MP Calculations'!$E$30/I2217,1),"-")</f>
        <v>-</v>
      </c>
      <c r="K2217" s="12"/>
      <c r="L2217" s="159"/>
      <c r="M2217" s="159"/>
      <c r="N2217" s="159"/>
      <c r="O2217" s="185" t="str">
        <f t="shared" si="106"/>
        <v>-</v>
      </c>
      <c r="P2217" s="215" t="str">
        <f t="shared" si="107"/>
        <v>-</v>
      </c>
      <c r="Q2217" s="215" cm="1">
        <f t="array" ref="Q2217">IF(P2217="-",0,P2217/(1+'General inputs'!$H$32)^IFERROR(INDEX('MP Calculations'!$C$40:$C$130,MATCH(F2217,'MP Calculations'!$D$40:$D$130,0),0),-1))</f>
        <v>0</v>
      </c>
    </row>
    <row r="2218" spans="3:17" x14ac:dyDescent="0.2">
      <c r="C2218" s="159"/>
      <c r="D2218" s="165"/>
      <c r="E2218" s="161"/>
      <c r="F2218" s="172" t="str">
        <f t="shared" si="105"/>
        <v>-</v>
      </c>
      <c r="G2218" s="68"/>
      <c r="H2218" s="167"/>
      <c r="I2218" s="173"/>
      <c r="J2218" s="168" t="str">
        <f>IFERROR(MIN('MP Calculations'!$E$30/I2218,1),"-")</f>
        <v>-</v>
      </c>
      <c r="K2218" s="12"/>
      <c r="L2218" s="159"/>
      <c r="M2218" s="159"/>
      <c r="N2218" s="159"/>
      <c r="O2218" s="185" t="str">
        <f t="shared" si="106"/>
        <v>-</v>
      </c>
      <c r="P2218" s="215" t="str">
        <f t="shared" si="107"/>
        <v>-</v>
      </c>
      <c r="Q2218" s="215" cm="1">
        <f t="array" ref="Q2218">IF(P2218="-",0,P2218/(1+'General inputs'!$H$32)^IFERROR(INDEX('MP Calculations'!$C$40:$C$130,MATCH(F2218,'MP Calculations'!$D$40:$D$130,0),0),-1))</f>
        <v>0</v>
      </c>
    </row>
    <row r="2219" spans="3:17" x14ac:dyDescent="0.2">
      <c r="C2219" s="159"/>
      <c r="D2219" s="165"/>
      <c r="E2219" s="161"/>
      <c r="F2219" s="172" t="str">
        <f t="shared" si="105"/>
        <v>-</v>
      </c>
      <c r="G2219" s="68"/>
      <c r="H2219" s="167"/>
      <c r="I2219" s="173"/>
      <c r="J2219" s="168" t="str">
        <f>IFERROR(MIN('MP Calculations'!$E$30/I2219,1),"-")</f>
        <v>-</v>
      </c>
      <c r="K2219" s="12"/>
      <c r="L2219" s="159"/>
      <c r="M2219" s="159"/>
      <c r="N2219" s="159"/>
      <c r="O2219" s="185" t="str">
        <f t="shared" si="106"/>
        <v>-</v>
      </c>
      <c r="P2219" s="215" t="str">
        <f t="shared" si="107"/>
        <v>-</v>
      </c>
      <c r="Q2219" s="215" cm="1">
        <f t="array" ref="Q2219">IF(P2219="-",0,P2219/(1+'General inputs'!$H$32)^IFERROR(INDEX('MP Calculations'!$C$40:$C$130,MATCH(F2219,'MP Calculations'!$D$40:$D$130,0),0),-1))</f>
        <v>0</v>
      </c>
    </row>
    <row r="2220" spans="3:17" x14ac:dyDescent="0.2">
      <c r="C2220" s="159"/>
      <c r="D2220" s="165"/>
      <c r="E2220" s="161"/>
      <c r="F2220" s="172" t="str">
        <f t="shared" si="105"/>
        <v>-</v>
      </c>
      <c r="G2220" s="68"/>
      <c r="H2220" s="167"/>
      <c r="I2220" s="173"/>
      <c r="J2220" s="168" t="str">
        <f>IFERROR(MIN('MP Calculations'!$E$30/I2220,1),"-")</f>
        <v>-</v>
      </c>
      <c r="K2220" s="12"/>
      <c r="L2220" s="159"/>
      <c r="M2220" s="159"/>
      <c r="N2220" s="159"/>
      <c r="O2220" s="185" t="str">
        <f t="shared" si="106"/>
        <v>-</v>
      </c>
      <c r="P2220" s="215" t="str">
        <f t="shared" si="107"/>
        <v>-</v>
      </c>
      <c r="Q2220" s="215" cm="1">
        <f t="array" ref="Q2220">IF(P2220="-",0,P2220/(1+'General inputs'!$H$32)^IFERROR(INDEX('MP Calculations'!$C$40:$C$130,MATCH(F2220,'MP Calculations'!$D$40:$D$130,0),0),-1))</f>
        <v>0</v>
      </c>
    </row>
    <row r="2221" spans="3:17" x14ac:dyDescent="0.2">
      <c r="C2221" s="159"/>
      <c r="D2221" s="165"/>
      <c r="E2221" s="161"/>
      <c r="F2221" s="172" t="str">
        <f t="shared" si="105"/>
        <v>-</v>
      </c>
      <c r="G2221" s="68"/>
      <c r="H2221" s="167"/>
      <c r="I2221" s="173"/>
      <c r="J2221" s="168" t="str">
        <f>IFERROR(MIN('MP Calculations'!$E$30/I2221,1),"-")</f>
        <v>-</v>
      </c>
      <c r="K2221" s="12"/>
      <c r="L2221" s="159"/>
      <c r="M2221" s="159"/>
      <c r="N2221" s="159"/>
      <c r="O2221" s="185" t="str">
        <f t="shared" si="106"/>
        <v>-</v>
      </c>
      <c r="P2221" s="215" t="str">
        <f t="shared" si="107"/>
        <v>-</v>
      </c>
      <c r="Q2221" s="215" cm="1">
        <f t="array" ref="Q2221">IF(P2221="-",0,P2221/(1+'General inputs'!$H$32)^IFERROR(INDEX('MP Calculations'!$C$40:$C$130,MATCH(F2221,'MP Calculations'!$D$40:$D$130,0),0),-1))</f>
        <v>0</v>
      </c>
    </row>
    <row r="2222" spans="3:17" x14ac:dyDescent="0.2">
      <c r="C2222" s="159"/>
      <c r="D2222" s="165"/>
      <c r="E2222" s="161"/>
      <c r="F2222" s="172" t="str">
        <f t="shared" si="105"/>
        <v>-</v>
      </c>
      <c r="G2222" s="68"/>
      <c r="H2222" s="167"/>
      <c r="I2222" s="173"/>
      <c r="J2222" s="168" t="str">
        <f>IFERROR(MIN('MP Calculations'!$E$30/I2222,1),"-")</f>
        <v>-</v>
      </c>
      <c r="K2222" s="12"/>
      <c r="L2222" s="159"/>
      <c r="M2222" s="159"/>
      <c r="N2222" s="159"/>
      <c r="O2222" s="185" t="str">
        <f t="shared" si="106"/>
        <v>-</v>
      </c>
      <c r="P2222" s="215" t="str">
        <f t="shared" si="107"/>
        <v>-</v>
      </c>
      <c r="Q2222" s="215" cm="1">
        <f t="array" ref="Q2222">IF(P2222="-",0,P2222/(1+'General inputs'!$H$32)^IFERROR(INDEX('MP Calculations'!$C$40:$C$130,MATCH(F2222,'MP Calculations'!$D$40:$D$130,0),0),-1))</f>
        <v>0</v>
      </c>
    </row>
    <row r="2223" spans="3:17" x14ac:dyDescent="0.2">
      <c r="C2223" s="159"/>
      <c r="D2223" s="165"/>
      <c r="E2223" s="161"/>
      <c r="F2223" s="172" t="str">
        <f t="shared" si="105"/>
        <v>-</v>
      </c>
      <c r="G2223" s="68"/>
      <c r="H2223" s="167"/>
      <c r="I2223" s="173"/>
      <c r="J2223" s="168" t="str">
        <f>IFERROR(MIN('MP Calculations'!$E$30/I2223,1),"-")</f>
        <v>-</v>
      </c>
      <c r="K2223" s="12"/>
      <c r="L2223" s="159"/>
      <c r="M2223" s="159"/>
      <c r="N2223" s="159"/>
      <c r="O2223" s="185" t="str">
        <f t="shared" si="106"/>
        <v>-</v>
      </c>
      <c r="P2223" s="215" t="str">
        <f t="shared" si="107"/>
        <v>-</v>
      </c>
      <c r="Q2223" s="215" cm="1">
        <f t="array" ref="Q2223">IF(P2223="-",0,P2223/(1+'General inputs'!$H$32)^IFERROR(INDEX('MP Calculations'!$C$40:$C$130,MATCH(F2223,'MP Calculations'!$D$40:$D$130,0),0),-1))</f>
        <v>0</v>
      </c>
    </row>
    <row r="2224" spans="3:17" x14ac:dyDescent="0.2">
      <c r="C2224" s="159"/>
      <c r="D2224" s="165"/>
      <c r="E2224" s="161"/>
      <c r="F2224" s="172" t="str">
        <f t="shared" si="105"/>
        <v>-</v>
      </c>
      <c r="G2224" s="68"/>
      <c r="H2224" s="167"/>
      <c r="I2224" s="173"/>
      <c r="J2224" s="168" t="str">
        <f>IFERROR(MIN('MP Calculations'!$E$30/I2224,1),"-")</f>
        <v>-</v>
      </c>
      <c r="K2224" s="12"/>
      <c r="L2224" s="159"/>
      <c r="M2224" s="159"/>
      <c r="N2224" s="159"/>
      <c r="O2224" s="185" t="str">
        <f t="shared" si="106"/>
        <v>-</v>
      </c>
      <c r="P2224" s="215" t="str">
        <f t="shared" si="107"/>
        <v>-</v>
      </c>
      <c r="Q2224" s="215" cm="1">
        <f t="array" ref="Q2224">IF(P2224="-",0,P2224/(1+'General inputs'!$H$32)^IFERROR(INDEX('MP Calculations'!$C$40:$C$130,MATCH(F2224,'MP Calculations'!$D$40:$D$130,0),0),-1))</f>
        <v>0</v>
      </c>
    </row>
    <row r="2225" spans="3:17" x14ac:dyDescent="0.2">
      <c r="C2225" s="159"/>
      <c r="D2225" s="165"/>
      <c r="E2225" s="161"/>
      <c r="F2225" s="172" t="str">
        <f t="shared" si="105"/>
        <v>-</v>
      </c>
      <c r="G2225" s="68"/>
      <c r="H2225" s="167"/>
      <c r="I2225" s="173"/>
      <c r="J2225" s="168" t="str">
        <f>IFERROR(MIN('MP Calculations'!$E$30/I2225,1),"-")</f>
        <v>-</v>
      </c>
      <c r="K2225" s="12"/>
      <c r="L2225" s="159"/>
      <c r="M2225" s="159"/>
      <c r="N2225" s="159"/>
      <c r="O2225" s="185" t="str">
        <f t="shared" si="106"/>
        <v>-</v>
      </c>
      <c r="P2225" s="215" t="str">
        <f t="shared" si="107"/>
        <v>-</v>
      </c>
      <c r="Q2225" s="215" cm="1">
        <f t="array" ref="Q2225">IF(P2225="-",0,P2225/(1+'General inputs'!$H$32)^IFERROR(INDEX('MP Calculations'!$C$40:$C$130,MATCH(F2225,'MP Calculations'!$D$40:$D$130,0),0),-1))</f>
        <v>0</v>
      </c>
    </row>
    <row r="2226" spans="3:17" x14ac:dyDescent="0.2">
      <c r="C2226" s="159"/>
      <c r="D2226" s="165"/>
      <c r="E2226" s="161"/>
      <c r="F2226" s="172" t="str">
        <f t="shared" si="105"/>
        <v>-</v>
      </c>
      <c r="G2226" s="68"/>
      <c r="H2226" s="167"/>
      <c r="I2226" s="173"/>
      <c r="J2226" s="168" t="str">
        <f>IFERROR(MIN('MP Calculations'!$E$30/I2226,1),"-")</f>
        <v>-</v>
      </c>
      <c r="K2226" s="12"/>
      <c r="L2226" s="159"/>
      <c r="M2226" s="159"/>
      <c r="N2226" s="159"/>
      <c r="O2226" s="185" t="str">
        <f t="shared" si="106"/>
        <v>-</v>
      </c>
      <c r="P2226" s="215" t="str">
        <f t="shared" si="107"/>
        <v>-</v>
      </c>
      <c r="Q2226" s="215" cm="1">
        <f t="array" ref="Q2226">IF(P2226="-",0,P2226/(1+'General inputs'!$H$32)^IFERROR(INDEX('MP Calculations'!$C$40:$C$130,MATCH(F2226,'MP Calculations'!$D$40:$D$130,0),0),-1))</f>
        <v>0</v>
      </c>
    </row>
    <row r="2227" spans="3:17" x14ac:dyDescent="0.2">
      <c r="C2227" s="159"/>
      <c r="D2227" s="165"/>
      <c r="E2227" s="161"/>
      <c r="F2227" s="172" t="str">
        <f t="shared" si="105"/>
        <v>-</v>
      </c>
      <c r="G2227" s="68"/>
      <c r="H2227" s="167"/>
      <c r="I2227" s="173"/>
      <c r="J2227" s="168" t="str">
        <f>IFERROR(MIN('MP Calculations'!$E$30/I2227,1),"-")</f>
        <v>-</v>
      </c>
      <c r="K2227" s="12"/>
      <c r="L2227" s="159"/>
      <c r="M2227" s="159"/>
      <c r="N2227" s="159"/>
      <c r="O2227" s="185" t="str">
        <f t="shared" si="106"/>
        <v>-</v>
      </c>
      <c r="P2227" s="215" t="str">
        <f t="shared" si="107"/>
        <v>-</v>
      </c>
      <c r="Q2227" s="215" cm="1">
        <f t="array" ref="Q2227">IF(P2227="-",0,P2227/(1+'General inputs'!$H$32)^IFERROR(INDEX('MP Calculations'!$C$40:$C$130,MATCH(F2227,'MP Calculations'!$D$40:$D$130,0),0),-1))</f>
        <v>0</v>
      </c>
    </row>
    <row r="2228" spans="3:17" x14ac:dyDescent="0.2">
      <c r="C2228" s="159"/>
      <c r="D2228" s="165"/>
      <c r="E2228" s="161"/>
      <c r="F2228" s="172" t="str">
        <f t="shared" si="105"/>
        <v>-</v>
      </c>
      <c r="G2228" s="68"/>
      <c r="H2228" s="167"/>
      <c r="I2228" s="173"/>
      <c r="J2228" s="168" t="str">
        <f>IFERROR(MIN('MP Calculations'!$E$30/I2228,1),"-")</f>
        <v>-</v>
      </c>
      <c r="K2228" s="12"/>
      <c r="L2228" s="159"/>
      <c r="M2228" s="159"/>
      <c r="N2228" s="159"/>
      <c r="O2228" s="185" t="str">
        <f t="shared" si="106"/>
        <v>-</v>
      </c>
      <c r="P2228" s="215" t="str">
        <f t="shared" si="107"/>
        <v>-</v>
      </c>
      <c r="Q2228" s="215" cm="1">
        <f t="array" ref="Q2228">IF(P2228="-",0,P2228/(1+'General inputs'!$H$32)^IFERROR(INDEX('MP Calculations'!$C$40:$C$130,MATCH(F2228,'MP Calculations'!$D$40:$D$130,0),0),-1))</f>
        <v>0</v>
      </c>
    </row>
    <row r="2229" spans="3:17" x14ac:dyDescent="0.2">
      <c r="C2229" s="159"/>
      <c r="D2229" s="165"/>
      <c r="E2229" s="161"/>
      <c r="F2229" s="172" t="str">
        <f t="shared" si="105"/>
        <v>-</v>
      </c>
      <c r="G2229" s="68"/>
      <c r="H2229" s="167"/>
      <c r="I2229" s="173"/>
      <c r="J2229" s="168" t="str">
        <f>IFERROR(MIN('MP Calculations'!$E$30/I2229,1),"-")</f>
        <v>-</v>
      </c>
      <c r="K2229" s="12"/>
      <c r="L2229" s="159"/>
      <c r="M2229" s="159"/>
      <c r="N2229" s="159"/>
      <c r="O2229" s="185" t="str">
        <f t="shared" si="106"/>
        <v>-</v>
      </c>
      <c r="P2229" s="215" t="str">
        <f t="shared" si="107"/>
        <v>-</v>
      </c>
      <c r="Q2229" s="215" cm="1">
        <f t="array" ref="Q2229">IF(P2229="-",0,P2229/(1+'General inputs'!$H$32)^IFERROR(INDEX('MP Calculations'!$C$40:$C$130,MATCH(F2229,'MP Calculations'!$D$40:$D$130,0),0),-1))</f>
        <v>0</v>
      </c>
    </row>
    <row r="2230" spans="3:17" x14ac:dyDescent="0.2">
      <c r="C2230" s="159"/>
      <c r="D2230" s="165"/>
      <c r="E2230" s="161"/>
      <c r="F2230" s="172" t="str">
        <f t="shared" si="105"/>
        <v>-</v>
      </c>
      <c r="G2230" s="68"/>
      <c r="H2230" s="167"/>
      <c r="I2230" s="173"/>
      <c r="J2230" s="168" t="str">
        <f>IFERROR(MIN('MP Calculations'!$E$30/I2230,1),"-")</f>
        <v>-</v>
      </c>
      <c r="K2230" s="12"/>
      <c r="L2230" s="159"/>
      <c r="M2230" s="159"/>
      <c r="N2230" s="159"/>
      <c r="O2230" s="185" t="str">
        <f t="shared" si="106"/>
        <v>-</v>
      </c>
      <c r="P2230" s="215" t="str">
        <f t="shared" si="107"/>
        <v>-</v>
      </c>
      <c r="Q2230" s="215" cm="1">
        <f t="array" ref="Q2230">IF(P2230="-",0,P2230/(1+'General inputs'!$H$32)^IFERROR(INDEX('MP Calculations'!$C$40:$C$130,MATCH(F2230,'MP Calculations'!$D$40:$D$130,0),0),-1))</f>
        <v>0</v>
      </c>
    </row>
    <row r="2231" spans="3:17" x14ac:dyDescent="0.2">
      <c r="C2231" s="159"/>
      <c r="D2231" s="165"/>
      <c r="E2231" s="161"/>
      <c r="F2231" s="172" t="str">
        <f t="shared" si="105"/>
        <v>-</v>
      </c>
      <c r="G2231" s="68"/>
      <c r="H2231" s="167"/>
      <c r="I2231" s="173"/>
      <c r="J2231" s="168" t="str">
        <f>IFERROR(MIN('MP Calculations'!$E$30/I2231,1),"-")</f>
        <v>-</v>
      </c>
      <c r="K2231" s="12"/>
      <c r="L2231" s="159"/>
      <c r="M2231" s="159"/>
      <c r="N2231" s="159"/>
      <c r="O2231" s="185" t="str">
        <f t="shared" si="106"/>
        <v>-</v>
      </c>
      <c r="P2231" s="215" t="str">
        <f t="shared" si="107"/>
        <v>-</v>
      </c>
      <c r="Q2231" s="215" cm="1">
        <f t="array" ref="Q2231">IF(P2231="-",0,P2231/(1+'General inputs'!$H$32)^IFERROR(INDEX('MP Calculations'!$C$40:$C$130,MATCH(F2231,'MP Calculations'!$D$40:$D$130,0),0),-1))</f>
        <v>0</v>
      </c>
    </row>
    <row r="2232" spans="3:17" x14ac:dyDescent="0.2">
      <c r="C2232" s="159"/>
      <c r="D2232" s="165"/>
      <c r="E2232" s="161"/>
      <c r="F2232" s="172" t="str">
        <f t="shared" si="105"/>
        <v>-</v>
      </c>
      <c r="G2232" s="68"/>
      <c r="H2232" s="167"/>
      <c r="I2232" s="173"/>
      <c r="J2232" s="168" t="str">
        <f>IFERROR(MIN('MP Calculations'!$E$30/I2232,1),"-")</f>
        <v>-</v>
      </c>
      <c r="K2232" s="12"/>
      <c r="L2232" s="159"/>
      <c r="M2232" s="159"/>
      <c r="N2232" s="159"/>
      <c r="O2232" s="185" t="str">
        <f t="shared" si="106"/>
        <v>-</v>
      </c>
      <c r="P2232" s="215" t="str">
        <f t="shared" si="107"/>
        <v>-</v>
      </c>
      <c r="Q2232" s="215" cm="1">
        <f t="array" ref="Q2232">IF(P2232="-",0,P2232/(1+'General inputs'!$H$32)^IFERROR(INDEX('MP Calculations'!$C$40:$C$130,MATCH(F2232,'MP Calculations'!$D$40:$D$130,0),0),-1))</f>
        <v>0</v>
      </c>
    </row>
    <row r="2233" spans="3:17" x14ac:dyDescent="0.2">
      <c r="C2233" s="159"/>
      <c r="D2233" s="165"/>
      <c r="E2233" s="161"/>
      <c r="F2233" s="172" t="str">
        <f t="shared" si="105"/>
        <v>-</v>
      </c>
      <c r="G2233" s="68"/>
      <c r="H2233" s="167"/>
      <c r="I2233" s="173"/>
      <c r="J2233" s="168" t="str">
        <f>IFERROR(MIN('MP Calculations'!$E$30/I2233,1),"-")</f>
        <v>-</v>
      </c>
      <c r="K2233" s="12"/>
      <c r="L2233" s="159"/>
      <c r="M2233" s="159"/>
      <c r="N2233" s="159"/>
      <c r="O2233" s="185" t="str">
        <f t="shared" si="106"/>
        <v>-</v>
      </c>
      <c r="P2233" s="215" t="str">
        <f t="shared" si="107"/>
        <v>-</v>
      </c>
      <c r="Q2233" s="215" cm="1">
        <f t="array" ref="Q2233">IF(P2233="-",0,P2233/(1+'General inputs'!$H$32)^IFERROR(INDEX('MP Calculations'!$C$40:$C$130,MATCH(F2233,'MP Calculations'!$D$40:$D$130,0),0),-1))</f>
        <v>0</v>
      </c>
    </row>
    <row r="2234" spans="3:17" x14ac:dyDescent="0.2">
      <c r="C2234" s="159"/>
      <c r="D2234" s="165"/>
      <c r="E2234" s="161"/>
      <c r="F2234" s="172" t="str">
        <f t="shared" si="105"/>
        <v>-</v>
      </c>
      <c r="G2234" s="68"/>
      <c r="H2234" s="167"/>
      <c r="I2234" s="173"/>
      <c r="J2234" s="168" t="str">
        <f>IFERROR(MIN('MP Calculations'!$E$30/I2234,1),"-")</f>
        <v>-</v>
      </c>
      <c r="K2234" s="12"/>
      <c r="L2234" s="159"/>
      <c r="M2234" s="159"/>
      <c r="N2234" s="159"/>
      <c r="O2234" s="185" t="str">
        <f t="shared" si="106"/>
        <v>-</v>
      </c>
      <c r="P2234" s="215" t="str">
        <f t="shared" si="107"/>
        <v>-</v>
      </c>
      <c r="Q2234" s="215" cm="1">
        <f t="array" ref="Q2234">IF(P2234="-",0,P2234/(1+'General inputs'!$H$32)^IFERROR(INDEX('MP Calculations'!$C$40:$C$130,MATCH(F2234,'MP Calculations'!$D$40:$D$130,0),0),-1))</f>
        <v>0</v>
      </c>
    </row>
    <row r="2235" spans="3:17" x14ac:dyDescent="0.2">
      <c r="C2235" s="159"/>
      <c r="D2235" s="165"/>
      <c r="E2235" s="161"/>
      <c r="F2235" s="172" t="str">
        <f t="shared" si="105"/>
        <v>-</v>
      </c>
      <c r="G2235" s="68"/>
      <c r="H2235" s="167"/>
      <c r="I2235" s="173"/>
      <c r="J2235" s="168" t="str">
        <f>IFERROR(MIN('MP Calculations'!$E$30/I2235,1),"-")</f>
        <v>-</v>
      </c>
      <c r="K2235" s="12"/>
      <c r="L2235" s="159"/>
      <c r="M2235" s="159"/>
      <c r="N2235" s="159"/>
      <c r="O2235" s="185" t="str">
        <f t="shared" si="106"/>
        <v>-</v>
      </c>
      <c r="P2235" s="215" t="str">
        <f t="shared" si="107"/>
        <v>-</v>
      </c>
      <c r="Q2235" s="215" cm="1">
        <f t="array" ref="Q2235">IF(P2235="-",0,P2235/(1+'General inputs'!$H$32)^IFERROR(INDEX('MP Calculations'!$C$40:$C$130,MATCH(F2235,'MP Calculations'!$D$40:$D$130,0),0),-1))</f>
        <v>0</v>
      </c>
    </row>
    <row r="2236" spans="3:17" x14ac:dyDescent="0.2">
      <c r="C2236" s="159"/>
      <c r="D2236" s="165"/>
      <c r="E2236" s="161"/>
      <c r="F2236" s="172" t="str">
        <f t="shared" si="105"/>
        <v>-</v>
      </c>
      <c r="G2236" s="68"/>
      <c r="H2236" s="167"/>
      <c r="I2236" s="173"/>
      <c r="J2236" s="168" t="str">
        <f>IFERROR(MIN('MP Calculations'!$E$30/I2236,1),"-")</f>
        <v>-</v>
      </c>
      <c r="K2236" s="12"/>
      <c r="L2236" s="159"/>
      <c r="M2236" s="159"/>
      <c r="N2236" s="159"/>
      <c r="O2236" s="185" t="str">
        <f t="shared" si="106"/>
        <v>-</v>
      </c>
      <c r="P2236" s="215" t="str">
        <f t="shared" si="107"/>
        <v>-</v>
      </c>
      <c r="Q2236" s="215" cm="1">
        <f t="array" ref="Q2236">IF(P2236="-",0,P2236/(1+'General inputs'!$H$32)^IFERROR(INDEX('MP Calculations'!$C$40:$C$130,MATCH(F2236,'MP Calculations'!$D$40:$D$130,0),0),-1))</f>
        <v>0</v>
      </c>
    </row>
    <row r="2237" spans="3:17" x14ac:dyDescent="0.2">
      <c r="C2237" s="159"/>
      <c r="D2237" s="165"/>
      <c r="E2237" s="161"/>
      <c r="F2237" s="172" t="str">
        <f t="shared" si="105"/>
        <v>-</v>
      </c>
      <c r="G2237" s="68"/>
      <c r="H2237" s="167"/>
      <c r="I2237" s="173"/>
      <c r="J2237" s="168" t="str">
        <f>IFERROR(MIN('MP Calculations'!$E$30/I2237,1),"-")</f>
        <v>-</v>
      </c>
      <c r="K2237" s="12"/>
      <c r="L2237" s="159"/>
      <c r="M2237" s="159"/>
      <c r="N2237" s="159"/>
      <c r="O2237" s="185" t="str">
        <f t="shared" si="106"/>
        <v>-</v>
      </c>
      <c r="P2237" s="215" t="str">
        <f t="shared" si="107"/>
        <v>-</v>
      </c>
      <c r="Q2237" s="215" cm="1">
        <f t="array" ref="Q2237">IF(P2237="-",0,P2237/(1+'General inputs'!$H$32)^IFERROR(INDEX('MP Calculations'!$C$40:$C$130,MATCH(F2237,'MP Calculations'!$D$40:$D$130,0),0),-1))</f>
        <v>0</v>
      </c>
    </row>
    <row r="2238" spans="3:17" x14ac:dyDescent="0.2">
      <c r="C2238" s="159"/>
      <c r="D2238" s="165"/>
      <c r="E2238" s="161"/>
      <c r="F2238" s="172" t="str">
        <f t="shared" si="105"/>
        <v>-</v>
      </c>
      <c r="G2238" s="68"/>
      <c r="H2238" s="167"/>
      <c r="I2238" s="173"/>
      <c r="J2238" s="168" t="str">
        <f>IFERROR(MIN('MP Calculations'!$E$30/I2238,1),"-")</f>
        <v>-</v>
      </c>
      <c r="K2238" s="12"/>
      <c r="L2238" s="159"/>
      <c r="M2238" s="159"/>
      <c r="N2238" s="159"/>
      <c r="O2238" s="185" t="str">
        <f t="shared" si="106"/>
        <v>-</v>
      </c>
      <c r="P2238" s="215" t="str">
        <f t="shared" si="107"/>
        <v>-</v>
      </c>
      <c r="Q2238" s="215" cm="1">
        <f t="array" ref="Q2238">IF(P2238="-",0,P2238/(1+'General inputs'!$H$32)^IFERROR(INDEX('MP Calculations'!$C$40:$C$130,MATCH(F2238,'MP Calculations'!$D$40:$D$130,0),0),-1))</f>
        <v>0</v>
      </c>
    </row>
    <row r="2239" spans="3:17" x14ac:dyDescent="0.2">
      <c r="C2239" s="159"/>
      <c r="D2239" s="165"/>
      <c r="E2239" s="161"/>
      <c r="F2239" s="172" t="str">
        <f t="shared" si="105"/>
        <v>-</v>
      </c>
      <c r="G2239" s="68"/>
      <c r="H2239" s="167"/>
      <c r="I2239" s="173"/>
      <c r="J2239" s="168" t="str">
        <f>IFERROR(MIN('MP Calculations'!$E$30/I2239,1),"-")</f>
        <v>-</v>
      </c>
      <c r="K2239" s="12"/>
      <c r="L2239" s="159"/>
      <c r="M2239" s="159"/>
      <c r="N2239" s="159"/>
      <c r="O2239" s="185" t="str">
        <f t="shared" si="106"/>
        <v>-</v>
      </c>
      <c r="P2239" s="215" t="str">
        <f t="shared" si="107"/>
        <v>-</v>
      </c>
      <c r="Q2239" s="215" cm="1">
        <f t="array" ref="Q2239">IF(P2239="-",0,P2239/(1+'General inputs'!$H$32)^IFERROR(INDEX('MP Calculations'!$C$40:$C$130,MATCH(F2239,'MP Calculations'!$D$40:$D$130,0),0),-1))</f>
        <v>0</v>
      </c>
    </row>
    <row r="2240" spans="3:17" x14ac:dyDescent="0.2">
      <c r="C2240" s="159"/>
      <c r="D2240" s="165"/>
      <c r="E2240" s="161"/>
      <c r="F2240" s="172" t="str">
        <f t="shared" si="105"/>
        <v>-</v>
      </c>
      <c r="G2240" s="68"/>
      <c r="H2240" s="167"/>
      <c r="I2240" s="173"/>
      <c r="J2240" s="168" t="str">
        <f>IFERROR(MIN('MP Calculations'!$E$30/I2240,1),"-")</f>
        <v>-</v>
      </c>
      <c r="K2240" s="12"/>
      <c r="L2240" s="159"/>
      <c r="M2240" s="159"/>
      <c r="N2240" s="159"/>
      <c r="O2240" s="185" t="str">
        <f t="shared" si="106"/>
        <v>-</v>
      </c>
      <c r="P2240" s="215" t="str">
        <f t="shared" si="107"/>
        <v>-</v>
      </c>
      <c r="Q2240" s="215" cm="1">
        <f t="array" ref="Q2240">IF(P2240="-",0,P2240/(1+'General inputs'!$H$32)^IFERROR(INDEX('MP Calculations'!$C$40:$C$130,MATCH(F2240,'MP Calculations'!$D$40:$D$130,0),0),-1))</f>
        <v>0</v>
      </c>
    </row>
    <row r="2241" spans="3:17" x14ac:dyDescent="0.2">
      <c r="C2241" s="159"/>
      <c r="D2241" s="165"/>
      <c r="E2241" s="161"/>
      <c r="F2241" s="172" t="str">
        <f t="shared" si="105"/>
        <v>-</v>
      </c>
      <c r="G2241" s="68"/>
      <c r="H2241" s="167"/>
      <c r="I2241" s="173"/>
      <c r="J2241" s="168" t="str">
        <f>IFERROR(MIN('MP Calculations'!$E$30/I2241,1),"-")</f>
        <v>-</v>
      </c>
      <c r="K2241" s="12"/>
      <c r="L2241" s="159"/>
      <c r="M2241" s="159"/>
      <c r="N2241" s="159"/>
      <c r="O2241" s="185" t="str">
        <f t="shared" si="106"/>
        <v>-</v>
      </c>
      <c r="P2241" s="215" t="str">
        <f t="shared" si="107"/>
        <v>-</v>
      </c>
      <c r="Q2241" s="215" cm="1">
        <f t="array" ref="Q2241">IF(P2241="-",0,P2241/(1+'General inputs'!$H$32)^IFERROR(INDEX('MP Calculations'!$C$40:$C$130,MATCH(F2241,'MP Calculations'!$D$40:$D$130,0),0),-1))</f>
        <v>0</v>
      </c>
    </row>
    <row r="2242" spans="3:17" x14ac:dyDescent="0.2">
      <c r="C2242" s="159"/>
      <c r="D2242" s="165"/>
      <c r="E2242" s="161"/>
      <c r="F2242" s="172" t="str">
        <f t="shared" si="105"/>
        <v>-</v>
      </c>
      <c r="G2242" s="68"/>
      <c r="H2242" s="167"/>
      <c r="I2242" s="173"/>
      <c r="J2242" s="168" t="str">
        <f>IFERROR(MIN('MP Calculations'!$E$30/I2242,1),"-")</f>
        <v>-</v>
      </c>
      <c r="K2242" s="12"/>
      <c r="L2242" s="159"/>
      <c r="M2242" s="159"/>
      <c r="N2242" s="159"/>
      <c r="O2242" s="185" t="str">
        <f t="shared" si="106"/>
        <v>-</v>
      </c>
      <c r="P2242" s="215" t="str">
        <f t="shared" si="107"/>
        <v>-</v>
      </c>
      <c r="Q2242" s="215" cm="1">
        <f t="array" ref="Q2242">IF(P2242="-",0,P2242/(1+'General inputs'!$H$32)^IFERROR(INDEX('MP Calculations'!$C$40:$C$130,MATCH(F2242,'MP Calculations'!$D$40:$D$130,0),0),-1))</f>
        <v>0</v>
      </c>
    </row>
    <row r="2243" spans="3:17" x14ac:dyDescent="0.2">
      <c r="C2243" s="159"/>
      <c r="D2243" s="165"/>
      <c r="E2243" s="161"/>
      <c r="F2243" s="172" t="str">
        <f t="shared" si="105"/>
        <v>-</v>
      </c>
      <c r="G2243" s="68"/>
      <c r="H2243" s="167"/>
      <c r="I2243" s="173"/>
      <c r="J2243" s="168" t="str">
        <f>IFERROR(MIN('MP Calculations'!$E$30/I2243,1),"-")</f>
        <v>-</v>
      </c>
      <c r="K2243" s="12"/>
      <c r="L2243" s="159"/>
      <c r="M2243" s="159"/>
      <c r="N2243" s="159"/>
      <c r="O2243" s="185" t="str">
        <f t="shared" si="106"/>
        <v>-</v>
      </c>
      <c r="P2243" s="215" t="str">
        <f t="shared" si="107"/>
        <v>-</v>
      </c>
      <c r="Q2243" s="215" cm="1">
        <f t="array" ref="Q2243">IF(P2243="-",0,P2243/(1+'General inputs'!$H$32)^IFERROR(INDEX('MP Calculations'!$C$40:$C$130,MATCH(F2243,'MP Calculations'!$D$40:$D$130,0),0),-1))</f>
        <v>0</v>
      </c>
    </row>
    <row r="2244" spans="3:17" x14ac:dyDescent="0.2">
      <c r="C2244" s="159"/>
      <c r="D2244" s="165"/>
      <c r="E2244" s="161"/>
      <c r="F2244" s="172" t="str">
        <f t="shared" si="105"/>
        <v>-</v>
      </c>
      <c r="G2244" s="68"/>
      <c r="H2244" s="167"/>
      <c r="I2244" s="173"/>
      <c r="J2244" s="168" t="str">
        <f>IFERROR(MIN('MP Calculations'!$E$30/I2244,1),"-")</f>
        <v>-</v>
      </c>
      <c r="K2244" s="12"/>
      <c r="L2244" s="159"/>
      <c r="M2244" s="159"/>
      <c r="N2244" s="159"/>
      <c r="O2244" s="185" t="str">
        <f t="shared" si="106"/>
        <v>-</v>
      </c>
      <c r="P2244" s="215" t="str">
        <f t="shared" si="107"/>
        <v>-</v>
      </c>
      <c r="Q2244" s="215" cm="1">
        <f t="array" ref="Q2244">IF(P2244="-",0,P2244/(1+'General inputs'!$H$32)^IFERROR(INDEX('MP Calculations'!$C$40:$C$130,MATCH(F2244,'MP Calculations'!$D$40:$D$130,0),0),-1))</f>
        <v>0</v>
      </c>
    </row>
    <row r="2245" spans="3:17" x14ac:dyDescent="0.2">
      <c r="C2245" s="159"/>
      <c r="D2245" s="165"/>
      <c r="E2245" s="161"/>
      <c r="F2245" s="172" t="str">
        <f t="shared" si="105"/>
        <v>-</v>
      </c>
      <c r="G2245" s="68"/>
      <c r="H2245" s="167"/>
      <c r="I2245" s="173"/>
      <c r="J2245" s="168" t="str">
        <f>IFERROR(MIN('MP Calculations'!$E$30/I2245,1),"-")</f>
        <v>-</v>
      </c>
      <c r="K2245" s="12"/>
      <c r="L2245" s="159"/>
      <c r="M2245" s="159"/>
      <c r="N2245" s="159"/>
      <c r="O2245" s="185" t="str">
        <f t="shared" si="106"/>
        <v>-</v>
      </c>
      <c r="P2245" s="215" t="str">
        <f t="shared" si="107"/>
        <v>-</v>
      </c>
      <c r="Q2245" s="215" cm="1">
        <f t="array" ref="Q2245">IF(P2245="-",0,P2245/(1+'General inputs'!$H$32)^IFERROR(INDEX('MP Calculations'!$C$40:$C$130,MATCH(F2245,'MP Calculations'!$D$40:$D$130,0),0),-1))</f>
        <v>0</v>
      </c>
    </row>
    <row r="2246" spans="3:17" x14ac:dyDescent="0.2">
      <c r="C2246" s="159"/>
      <c r="D2246" s="165"/>
      <c r="E2246" s="161"/>
      <c r="F2246" s="172" t="str">
        <f t="shared" si="105"/>
        <v>-</v>
      </c>
      <c r="G2246" s="68"/>
      <c r="H2246" s="167"/>
      <c r="I2246" s="173"/>
      <c r="J2246" s="168" t="str">
        <f>IFERROR(MIN('MP Calculations'!$E$30/I2246,1),"-")</f>
        <v>-</v>
      </c>
      <c r="K2246" s="12"/>
      <c r="L2246" s="159"/>
      <c r="M2246" s="159"/>
      <c r="N2246" s="159"/>
      <c r="O2246" s="185" t="str">
        <f t="shared" si="106"/>
        <v>-</v>
      </c>
      <c r="P2246" s="215" t="str">
        <f t="shared" si="107"/>
        <v>-</v>
      </c>
      <c r="Q2246" s="215" cm="1">
        <f t="array" ref="Q2246">IF(P2246="-",0,P2246/(1+'General inputs'!$H$32)^IFERROR(INDEX('MP Calculations'!$C$40:$C$130,MATCH(F2246,'MP Calculations'!$D$40:$D$130,0),0),-1))</f>
        <v>0</v>
      </c>
    </row>
    <row r="2247" spans="3:17" x14ac:dyDescent="0.2">
      <c r="C2247" s="159"/>
      <c r="D2247" s="165"/>
      <c r="E2247" s="161"/>
      <c r="F2247" s="172" t="str">
        <f t="shared" si="105"/>
        <v>-</v>
      </c>
      <c r="G2247" s="68"/>
      <c r="H2247" s="167"/>
      <c r="I2247" s="173"/>
      <c r="J2247" s="168" t="str">
        <f>IFERROR(MIN('MP Calculations'!$E$30/I2247,1),"-")</f>
        <v>-</v>
      </c>
      <c r="K2247" s="12"/>
      <c r="L2247" s="159"/>
      <c r="M2247" s="159"/>
      <c r="N2247" s="159"/>
      <c r="O2247" s="185" t="str">
        <f t="shared" si="106"/>
        <v>-</v>
      </c>
      <c r="P2247" s="215" t="str">
        <f t="shared" si="107"/>
        <v>-</v>
      </c>
      <c r="Q2247" s="215" cm="1">
        <f t="array" ref="Q2247">IF(P2247="-",0,P2247/(1+'General inputs'!$H$32)^IFERROR(INDEX('MP Calculations'!$C$40:$C$130,MATCH(F2247,'MP Calculations'!$D$40:$D$130,0),0),-1))</f>
        <v>0</v>
      </c>
    </row>
    <row r="2248" spans="3:17" x14ac:dyDescent="0.2">
      <c r="C2248" s="159"/>
      <c r="D2248" s="165"/>
      <c r="E2248" s="161"/>
      <c r="F2248" s="172" t="str">
        <f t="shared" si="105"/>
        <v>-</v>
      </c>
      <c r="G2248" s="68"/>
      <c r="H2248" s="167"/>
      <c r="I2248" s="173"/>
      <c r="J2248" s="168" t="str">
        <f>IFERROR(MIN('MP Calculations'!$E$30/I2248,1),"-")</f>
        <v>-</v>
      </c>
      <c r="K2248" s="12"/>
      <c r="L2248" s="159"/>
      <c r="M2248" s="159"/>
      <c r="N2248" s="159"/>
      <c r="O2248" s="185" t="str">
        <f t="shared" si="106"/>
        <v>-</v>
      </c>
      <c r="P2248" s="215" t="str">
        <f t="shared" si="107"/>
        <v>-</v>
      </c>
      <c r="Q2248" s="215" cm="1">
        <f t="array" ref="Q2248">IF(P2248="-",0,P2248/(1+'General inputs'!$H$32)^IFERROR(INDEX('MP Calculations'!$C$40:$C$130,MATCH(F2248,'MP Calculations'!$D$40:$D$130,0),0),-1))</f>
        <v>0</v>
      </c>
    </row>
    <row r="2249" spans="3:17" x14ac:dyDescent="0.2">
      <c r="C2249" s="159"/>
      <c r="D2249" s="165"/>
      <c r="E2249" s="161"/>
      <c r="F2249" s="172" t="str">
        <f t="shared" si="105"/>
        <v>-</v>
      </c>
      <c r="G2249" s="68"/>
      <c r="H2249" s="167"/>
      <c r="I2249" s="173"/>
      <c r="J2249" s="168" t="str">
        <f>IFERROR(MIN('MP Calculations'!$E$30/I2249,1),"-")</f>
        <v>-</v>
      </c>
      <c r="K2249" s="12"/>
      <c r="L2249" s="159"/>
      <c r="M2249" s="159"/>
      <c r="N2249" s="159"/>
      <c r="O2249" s="185" t="str">
        <f t="shared" si="106"/>
        <v>-</v>
      </c>
      <c r="P2249" s="215" t="str">
        <f t="shared" si="107"/>
        <v>-</v>
      </c>
      <c r="Q2249" s="215" cm="1">
        <f t="array" ref="Q2249">IF(P2249="-",0,P2249/(1+'General inputs'!$H$32)^IFERROR(INDEX('MP Calculations'!$C$40:$C$130,MATCH(F2249,'MP Calculations'!$D$40:$D$130,0),0),-1))</f>
        <v>0</v>
      </c>
    </row>
    <row r="2250" spans="3:17" x14ac:dyDescent="0.2">
      <c r="C2250" s="159"/>
      <c r="D2250" s="165"/>
      <c r="E2250" s="161"/>
      <c r="F2250" s="172" t="str">
        <f t="shared" si="105"/>
        <v>-</v>
      </c>
      <c r="G2250" s="68"/>
      <c r="H2250" s="167"/>
      <c r="I2250" s="173"/>
      <c r="J2250" s="168" t="str">
        <f>IFERROR(MIN('MP Calculations'!$E$30/I2250,1),"-")</f>
        <v>-</v>
      </c>
      <c r="K2250" s="12"/>
      <c r="L2250" s="159"/>
      <c r="M2250" s="159"/>
      <c r="N2250" s="159"/>
      <c r="O2250" s="185" t="str">
        <f t="shared" si="106"/>
        <v>-</v>
      </c>
      <c r="P2250" s="215" t="str">
        <f t="shared" si="107"/>
        <v>-</v>
      </c>
      <c r="Q2250" s="215" cm="1">
        <f t="array" ref="Q2250">IF(P2250="-",0,P2250/(1+'General inputs'!$H$32)^IFERROR(INDEX('MP Calculations'!$C$40:$C$130,MATCH(F2250,'MP Calculations'!$D$40:$D$130,0),0),-1))</f>
        <v>0</v>
      </c>
    </row>
    <row r="2251" spans="3:17" x14ac:dyDescent="0.2">
      <c r="C2251" s="159"/>
      <c r="D2251" s="165"/>
      <c r="E2251" s="161"/>
      <c r="F2251" s="172" t="str">
        <f t="shared" si="105"/>
        <v>-</v>
      </c>
      <c r="G2251" s="68"/>
      <c r="H2251" s="167"/>
      <c r="I2251" s="173"/>
      <c r="J2251" s="168" t="str">
        <f>IFERROR(MIN('MP Calculations'!$E$30/I2251,1),"-")</f>
        <v>-</v>
      </c>
      <c r="K2251" s="12"/>
      <c r="L2251" s="159"/>
      <c r="M2251" s="159"/>
      <c r="N2251" s="159"/>
      <c r="O2251" s="185" t="str">
        <f t="shared" si="106"/>
        <v>-</v>
      </c>
      <c r="P2251" s="215" t="str">
        <f t="shared" si="107"/>
        <v>-</v>
      </c>
      <c r="Q2251" s="215" cm="1">
        <f t="array" ref="Q2251">IF(P2251="-",0,P2251/(1+'General inputs'!$H$32)^IFERROR(INDEX('MP Calculations'!$C$40:$C$130,MATCH(F2251,'MP Calculations'!$D$40:$D$130,0),0),-1))</f>
        <v>0</v>
      </c>
    </row>
    <row r="2252" spans="3:17" x14ac:dyDescent="0.2">
      <c r="C2252" s="159"/>
      <c r="D2252" s="165"/>
      <c r="E2252" s="161"/>
      <c r="F2252" s="172" t="str">
        <f t="shared" si="105"/>
        <v>-</v>
      </c>
      <c r="G2252" s="68"/>
      <c r="H2252" s="167"/>
      <c r="I2252" s="173"/>
      <c r="J2252" s="168" t="str">
        <f>IFERROR(MIN('MP Calculations'!$E$30/I2252,1),"-")</f>
        <v>-</v>
      </c>
      <c r="K2252" s="12"/>
      <c r="L2252" s="159"/>
      <c r="M2252" s="159"/>
      <c r="N2252" s="159"/>
      <c r="O2252" s="185" t="str">
        <f t="shared" si="106"/>
        <v>-</v>
      </c>
      <c r="P2252" s="215" t="str">
        <f t="shared" si="107"/>
        <v>-</v>
      </c>
      <c r="Q2252" s="215" cm="1">
        <f t="array" ref="Q2252">IF(P2252="-",0,P2252/(1+'General inputs'!$H$32)^IFERROR(INDEX('MP Calculations'!$C$40:$C$130,MATCH(F2252,'MP Calculations'!$D$40:$D$130,0),0),-1))</f>
        <v>0</v>
      </c>
    </row>
    <row r="2253" spans="3:17" x14ac:dyDescent="0.2">
      <c r="C2253" s="159"/>
      <c r="D2253" s="165"/>
      <c r="E2253" s="161"/>
      <c r="F2253" s="172" t="str">
        <f t="shared" si="105"/>
        <v>-</v>
      </c>
      <c r="G2253" s="68"/>
      <c r="H2253" s="167"/>
      <c r="I2253" s="173"/>
      <c r="J2253" s="168" t="str">
        <f>IFERROR(MIN('MP Calculations'!$E$30/I2253,1),"-")</f>
        <v>-</v>
      </c>
      <c r="K2253" s="12"/>
      <c r="L2253" s="159"/>
      <c r="M2253" s="159"/>
      <c r="N2253" s="159"/>
      <c r="O2253" s="185" t="str">
        <f t="shared" si="106"/>
        <v>-</v>
      </c>
      <c r="P2253" s="215" t="str">
        <f t="shared" si="107"/>
        <v>-</v>
      </c>
      <c r="Q2253" s="215" cm="1">
        <f t="array" ref="Q2253">IF(P2253="-",0,P2253/(1+'General inputs'!$H$32)^IFERROR(INDEX('MP Calculations'!$C$40:$C$130,MATCH(F2253,'MP Calculations'!$D$40:$D$130,0),0),-1))</f>
        <v>0</v>
      </c>
    </row>
    <row r="2254" spans="3:17" x14ac:dyDescent="0.2">
      <c r="C2254" s="159"/>
      <c r="D2254" s="165"/>
      <c r="E2254" s="161"/>
      <c r="F2254" s="172" t="str">
        <f t="shared" si="105"/>
        <v>-</v>
      </c>
      <c r="G2254" s="68"/>
      <c r="H2254" s="167"/>
      <c r="I2254" s="173"/>
      <c r="J2254" s="168" t="str">
        <f>IFERROR(MIN('MP Calculations'!$E$30/I2254,1),"-")</f>
        <v>-</v>
      </c>
      <c r="K2254" s="12"/>
      <c r="L2254" s="159"/>
      <c r="M2254" s="159"/>
      <c r="N2254" s="159"/>
      <c r="O2254" s="185" t="str">
        <f t="shared" si="106"/>
        <v>-</v>
      </c>
      <c r="P2254" s="215" t="str">
        <f t="shared" si="107"/>
        <v>-</v>
      </c>
      <c r="Q2254" s="215" cm="1">
        <f t="array" ref="Q2254">IF(P2254="-",0,P2254/(1+'General inputs'!$H$32)^IFERROR(INDEX('MP Calculations'!$C$40:$C$130,MATCH(F2254,'MP Calculations'!$D$40:$D$130,0),0),-1))</f>
        <v>0</v>
      </c>
    </row>
    <row r="2255" spans="3:17" x14ac:dyDescent="0.2">
      <c r="C2255" s="159"/>
      <c r="D2255" s="165"/>
      <c r="E2255" s="161"/>
      <c r="F2255" s="172" t="str">
        <f t="shared" si="105"/>
        <v>-</v>
      </c>
      <c r="G2255" s="68"/>
      <c r="H2255" s="167"/>
      <c r="I2255" s="173"/>
      <c r="J2255" s="168" t="str">
        <f>IFERROR(MIN('MP Calculations'!$E$30/I2255,1),"-")</f>
        <v>-</v>
      </c>
      <c r="K2255" s="12"/>
      <c r="L2255" s="159"/>
      <c r="M2255" s="159"/>
      <c r="N2255" s="159"/>
      <c r="O2255" s="185" t="str">
        <f t="shared" si="106"/>
        <v>-</v>
      </c>
      <c r="P2255" s="215" t="str">
        <f t="shared" si="107"/>
        <v>-</v>
      </c>
      <c r="Q2255" s="215" cm="1">
        <f t="array" ref="Q2255">IF(P2255="-",0,P2255/(1+'General inputs'!$H$32)^IFERROR(INDEX('MP Calculations'!$C$40:$C$130,MATCH(F2255,'MP Calculations'!$D$40:$D$130,0),0),-1))</f>
        <v>0</v>
      </c>
    </row>
    <row r="2256" spans="3:17" x14ac:dyDescent="0.2">
      <c r="C2256" s="159"/>
      <c r="D2256" s="165"/>
      <c r="E2256" s="161"/>
      <c r="F2256" s="172" t="str">
        <f t="shared" si="105"/>
        <v>-</v>
      </c>
      <c r="G2256" s="68"/>
      <c r="H2256" s="167"/>
      <c r="I2256" s="173"/>
      <c r="J2256" s="168" t="str">
        <f>IFERROR(MIN('MP Calculations'!$E$30/I2256,1),"-")</f>
        <v>-</v>
      </c>
      <c r="K2256" s="12"/>
      <c r="L2256" s="159"/>
      <c r="M2256" s="159"/>
      <c r="N2256" s="159"/>
      <c r="O2256" s="185" t="str">
        <f t="shared" si="106"/>
        <v>-</v>
      </c>
      <c r="P2256" s="215" t="str">
        <f t="shared" si="107"/>
        <v>-</v>
      </c>
      <c r="Q2256" s="215" cm="1">
        <f t="array" ref="Q2256">IF(P2256="-",0,P2256/(1+'General inputs'!$H$32)^IFERROR(INDEX('MP Calculations'!$C$40:$C$130,MATCH(F2256,'MP Calculations'!$D$40:$D$130,0),0),-1))</f>
        <v>0</v>
      </c>
    </row>
    <row r="2257" spans="3:17" x14ac:dyDescent="0.2">
      <c r="C2257" s="159"/>
      <c r="D2257" s="165"/>
      <c r="E2257" s="161"/>
      <c r="F2257" s="172" t="str">
        <f t="shared" si="105"/>
        <v>-</v>
      </c>
      <c r="G2257" s="68"/>
      <c r="H2257" s="167"/>
      <c r="I2257" s="173"/>
      <c r="J2257" s="168" t="str">
        <f>IFERROR(MIN('MP Calculations'!$E$30/I2257,1),"-")</f>
        <v>-</v>
      </c>
      <c r="K2257" s="12"/>
      <c r="L2257" s="159"/>
      <c r="M2257" s="159"/>
      <c r="N2257" s="159"/>
      <c r="O2257" s="185" t="str">
        <f t="shared" si="106"/>
        <v>-</v>
      </c>
      <c r="P2257" s="215" t="str">
        <f t="shared" si="107"/>
        <v>-</v>
      </c>
      <c r="Q2257" s="215" cm="1">
        <f t="array" ref="Q2257">IF(P2257="-",0,P2257/(1+'General inputs'!$H$32)^IFERROR(INDEX('MP Calculations'!$C$40:$C$130,MATCH(F2257,'MP Calculations'!$D$40:$D$130,0),0),-1))</f>
        <v>0</v>
      </c>
    </row>
    <row r="2258" spans="3:17" x14ac:dyDescent="0.2">
      <c r="C2258" s="159"/>
      <c r="D2258" s="165"/>
      <c r="E2258" s="161"/>
      <c r="F2258" s="172" t="str">
        <f t="shared" si="105"/>
        <v>-</v>
      </c>
      <c r="G2258" s="68"/>
      <c r="H2258" s="167"/>
      <c r="I2258" s="173"/>
      <c r="J2258" s="168" t="str">
        <f>IFERROR(MIN('MP Calculations'!$E$30/I2258,1),"-")</f>
        <v>-</v>
      </c>
      <c r="K2258" s="12"/>
      <c r="L2258" s="159"/>
      <c r="M2258" s="159"/>
      <c r="N2258" s="159"/>
      <c r="O2258" s="185" t="str">
        <f t="shared" si="106"/>
        <v>-</v>
      </c>
      <c r="P2258" s="215" t="str">
        <f t="shared" si="107"/>
        <v>-</v>
      </c>
      <c r="Q2258" s="215" cm="1">
        <f t="array" ref="Q2258">IF(P2258="-",0,P2258/(1+'General inputs'!$H$32)^IFERROR(INDEX('MP Calculations'!$C$40:$C$130,MATCH(F2258,'MP Calculations'!$D$40:$D$130,0),0),-1))</f>
        <v>0</v>
      </c>
    </row>
    <row r="2259" spans="3:17" x14ac:dyDescent="0.2">
      <c r="C2259" s="159"/>
      <c r="D2259" s="165"/>
      <c r="E2259" s="161"/>
      <c r="F2259" s="172" t="str">
        <f t="shared" si="105"/>
        <v>-</v>
      </c>
      <c r="G2259" s="68"/>
      <c r="H2259" s="167"/>
      <c r="I2259" s="173"/>
      <c r="J2259" s="168" t="str">
        <f>IFERROR(MIN('MP Calculations'!$E$30/I2259,1),"-")</f>
        <v>-</v>
      </c>
      <c r="K2259" s="12"/>
      <c r="L2259" s="159"/>
      <c r="M2259" s="159"/>
      <c r="N2259" s="159"/>
      <c r="O2259" s="185" t="str">
        <f t="shared" si="106"/>
        <v>-</v>
      </c>
      <c r="P2259" s="215" t="str">
        <f t="shared" si="107"/>
        <v>-</v>
      </c>
      <c r="Q2259" s="215" cm="1">
        <f t="array" ref="Q2259">IF(P2259="-",0,P2259/(1+'General inputs'!$H$32)^IFERROR(INDEX('MP Calculations'!$C$40:$C$130,MATCH(F2259,'MP Calculations'!$D$40:$D$130,0),0),-1))</f>
        <v>0</v>
      </c>
    </row>
    <row r="2260" spans="3:17" x14ac:dyDescent="0.2">
      <c r="C2260" s="159"/>
      <c r="D2260" s="165"/>
      <c r="E2260" s="161"/>
      <c r="F2260" s="172" t="str">
        <f t="shared" si="105"/>
        <v>-</v>
      </c>
      <c r="G2260" s="68"/>
      <c r="H2260" s="167"/>
      <c r="I2260" s="173"/>
      <c r="J2260" s="168" t="str">
        <f>IFERROR(MIN('MP Calculations'!$E$30/I2260,1),"-")</f>
        <v>-</v>
      </c>
      <c r="K2260" s="12"/>
      <c r="L2260" s="159"/>
      <c r="M2260" s="159"/>
      <c r="N2260" s="159"/>
      <c r="O2260" s="185" t="str">
        <f t="shared" si="106"/>
        <v>-</v>
      </c>
      <c r="P2260" s="215" t="str">
        <f t="shared" si="107"/>
        <v>-</v>
      </c>
      <c r="Q2260" s="215" cm="1">
        <f t="array" ref="Q2260">IF(P2260="-",0,P2260/(1+'General inputs'!$H$32)^IFERROR(INDEX('MP Calculations'!$C$40:$C$130,MATCH(F2260,'MP Calculations'!$D$40:$D$130,0),0),-1))</f>
        <v>0</v>
      </c>
    </row>
    <row r="2261" spans="3:17" x14ac:dyDescent="0.2">
      <c r="C2261" s="159"/>
      <c r="D2261" s="165"/>
      <c r="E2261" s="161"/>
      <c r="F2261" s="172" t="str">
        <f t="shared" si="105"/>
        <v>-</v>
      </c>
      <c r="G2261" s="68"/>
      <c r="H2261" s="167"/>
      <c r="I2261" s="173"/>
      <c r="J2261" s="168" t="str">
        <f>IFERROR(MIN('MP Calculations'!$E$30/I2261,1),"-")</f>
        <v>-</v>
      </c>
      <c r="K2261" s="12"/>
      <c r="L2261" s="159"/>
      <c r="M2261" s="159"/>
      <c r="N2261" s="159"/>
      <c r="O2261" s="185" t="str">
        <f t="shared" si="106"/>
        <v>-</v>
      </c>
      <c r="P2261" s="215" t="str">
        <f t="shared" si="107"/>
        <v>-</v>
      </c>
      <c r="Q2261" s="215" cm="1">
        <f t="array" ref="Q2261">IF(P2261="-",0,P2261/(1+'General inputs'!$H$32)^IFERROR(INDEX('MP Calculations'!$C$40:$C$130,MATCH(F2261,'MP Calculations'!$D$40:$D$130,0),0),-1))</f>
        <v>0</v>
      </c>
    </row>
    <row r="2262" spans="3:17" x14ac:dyDescent="0.2">
      <c r="C2262" s="159"/>
      <c r="D2262" s="165"/>
      <c r="E2262" s="161"/>
      <c r="F2262" s="172" t="str">
        <f t="shared" ref="F2262:F2325" si="108">IF(E2262="","-",IF(OR(E2262&lt;$E$15,E2262&gt;$E$16),"ERROR - date outside of range",IF(MONTH(E2262)&gt;=7,YEAR(E2262)&amp;"-"&amp;IF(YEAR(E2262)=1999,"00",IF(AND(YEAR(E2262)&gt;=2000,YEAR(E2262)&lt;2009),"0","")&amp;RIGHT(YEAR(E2262),2)+1),RIGHT(YEAR(E2262),4)-1&amp;"-"&amp;RIGHT(YEAR(E2262),2))))</f>
        <v>-</v>
      </c>
      <c r="G2262" s="68"/>
      <c r="H2262" s="167"/>
      <c r="I2262" s="173"/>
      <c r="J2262" s="168" t="str">
        <f>IFERROR(MIN('MP Calculations'!$E$30/I2262,1),"-")</f>
        <v>-</v>
      </c>
      <c r="K2262" s="12"/>
      <c r="L2262" s="159"/>
      <c r="M2262" s="159"/>
      <c r="N2262" s="159"/>
      <c r="O2262" s="185" t="str">
        <f t="shared" ref="O2262:O2325" si="109">IF(N2262="","-",L2262*N2262)</f>
        <v>-</v>
      </c>
      <c r="P2262" s="215" t="str">
        <f t="shared" ref="P2262:P2325" si="110">IF(O2262="-","-",IF(OR(E2262&lt;$E$15,E2262&gt;$E$16),0,O2262*J2262))</f>
        <v>-</v>
      </c>
      <c r="Q2262" s="215" cm="1">
        <f t="array" ref="Q2262">IF(P2262="-",0,P2262/(1+'General inputs'!$H$32)^IFERROR(INDEX('MP Calculations'!$C$40:$C$130,MATCH(F2262,'MP Calculations'!$D$40:$D$130,0),0),-1))</f>
        <v>0</v>
      </c>
    </row>
    <row r="2263" spans="3:17" x14ac:dyDescent="0.2">
      <c r="C2263" s="159"/>
      <c r="D2263" s="165"/>
      <c r="E2263" s="161"/>
      <c r="F2263" s="172" t="str">
        <f t="shared" si="108"/>
        <v>-</v>
      </c>
      <c r="G2263" s="68"/>
      <c r="H2263" s="167"/>
      <c r="I2263" s="173"/>
      <c r="J2263" s="168" t="str">
        <f>IFERROR(MIN('MP Calculations'!$E$30/I2263,1),"-")</f>
        <v>-</v>
      </c>
      <c r="K2263" s="12"/>
      <c r="L2263" s="159"/>
      <c r="M2263" s="159"/>
      <c r="N2263" s="159"/>
      <c r="O2263" s="185" t="str">
        <f t="shared" si="109"/>
        <v>-</v>
      </c>
      <c r="P2263" s="215" t="str">
        <f t="shared" si="110"/>
        <v>-</v>
      </c>
      <c r="Q2263" s="215" cm="1">
        <f t="array" ref="Q2263">IF(P2263="-",0,P2263/(1+'General inputs'!$H$32)^IFERROR(INDEX('MP Calculations'!$C$40:$C$130,MATCH(F2263,'MP Calculations'!$D$40:$D$130,0),0),-1))</f>
        <v>0</v>
      </c>
    </row>
    <row r="2264" spans="3:17" x14ac:dyDescent="0.2">
      <c r="C2264" s="159"/>
      <c r="D2264" s="165"/>
      <c r="E2264" s="161"/>
      <c r="F2264" s="172" t="str">
        <f t="shared" si="108"/>
        <v>-</v>
      </c>
      <c r="G2264" s="68"/>
      <c r="H2264" s="167"/>
      <c r="I2264" s="173"/>
      <c r="J2264" s="168" t="str">
        <f>IFERROR(MIN('MP Calculations'!$E$30/I2264,1),"-")</f>
        <v>-</v>
      </c>
      <c r="K2264" s="12"/>
      <c r="L2264" s="159"/>
      <c r="M2264" s="159"/>
      <c r="N2264" s="159"/>
      <c r="O2264" s="185" t="str">
        <f t="shared" si="109"/>
        <v>-</v>
      </c>
      <c r="P2264" s="215" t="str">
        <f t="shared" si="110"/>
        <v>-</v>
      </c>
      <c r="Q2264" s="215" cm="1">
        <f t="array" ref="Q2264">IF(P2264="-",0,P2264/(1+'General inputs'!$H$32)^IFERROR(INDEX('MP Calculations'!$C$40:$C$130,MATCH(F2264,'MP Calculations'!$D$40:$D$130,0),0),-1))</f>
        <v>0</v>
      </c>
    </row>
    <row r="2265" spans="3:17" x14ac:dyDescent="0.2">
      <c r="C2265" s="159"/>
      <c r="D2265" s="165"/>
      <c r="E2265" s="161"/>
      <c r="F2265" s="172" t="str">
        <f t="shared" si="108"/>
        <v>-</v>
      </c>
      <c r="G2265" s="68"/>
      <c r="H2265" s="167"/>
      <c r="I2265" s="173"/>
      <c r="J2265" s="168" t="str">
        <f>IFERROR(MIN('MP Calculations'!$E$30/I2265,1),"-")</f>
        <v>-</v>
      </c>
      <c r="K2265" s="12"/>
      <c r="L2265" s="159"/>
      <c r="M2265" s="159"/>
      <c r="N2265" s="159"/>
      <c r="O2265" s="185" t="str">
        <f t="shared" si="109"/>
        <v>-</v>
      </c>
      <c r="P2265" s="215" t="str">
        <f t="shared" si="110"/>
        <v>-</v>
      </c>
      <c r="Q2265" s="215" cm="1">
        <f t="array" ref="Q2265">IF(P2265="-",0,P2265/(1+'General inputs'!$H$32)^IFERROR(INDEX('MP Calculations'!$C$40:$C$130,MATCH(F2265,'MP Calculations'!$D$40:$D$130,0),0),-1))</f>
        <v>0</v>
      </c>
    </row>
    <row r="2266" spans="3:17" x14ac:dyDescent="0.2">
      <c r="C2266" s="159"/>
      <c r="D2266" s="165"/>
      <c r="E2266" s="161"/>
      <c r="F2266" s="172" t="str">
        <f t="shared" si="108"/>
        <v>-</v>
      </c>
      <c r="G2266" s="68"/>
      <c r="H2266" s="167"/>
      <c r="I2266" s="173"/>
      <c r="J2266" s="168" t="str">
        <f>IFERROR(MIN('MP Calculations'!$E$30/I2266,1),"-")</f>
        <v>-</v>
      </c>
      <c r="K2266" s="12"/>
      <c r="L2266" s="159"/>
      <c r="M2266" s="159"/>
      <c r="N2266" s="159"/>
      <c r="O2266" s="185" t="str">
        <f t="shared" si="109"/>
        <v>-</v>
      </c>
      <c r="P2266" s="215" t="str">
        <f t="shared" si="110"/>
        <v>-</v>
      </c>
      <c r="Q2266" s="215" cm="1">
        <f t="array" ref="Q2266">IF(P2266="-",0,P2266/(1+'General inputs'!$H$32)^IFERROR(INDEX('MP Calculations'!$C$40:$C$130,MATCH(F2266,'MP Calculations'!$D$40:$D$130,0),0),-1))</f>
        <v>0</v>
      </c>
    </row>
    <row r="2267" spans="3:17" x14ac:dyDescent="0.2">
      <c r="C2267" s="159"/>
      <c r="D2267" s="165"/>
      <c r="E2267" s="161"/>
      <c r="F2267" s="172" t="str">
        <f t="shared" si="108"/>
        <v>-</v>
      </c>
      <c r="G2267" s="68"/>
      <c r="H2267" s="167"/>
      <c r="I2267" s="173"/>
      <c r="J2267" s="168" t="str">
        <f>IFERROR(MIN('MP Calculations'!$E$30/I2267,1),"-")</f>
        <v>-</v>
      </c>
      <c r="K2267" s="12"/>
      <c r="L2267" s="159"/>
      <c r="M2267" s="159"/>
      <c r="N2267" s="159"/>
      <c r="O2267" s="185" t="str">
        <f t="shared" si="109"/>
        <v>-</v>
      </c>
      <c r="P2267" s="215" t="str">
        <f t="shared" si="110"/>
        <v>-</v>
      </c>
      <c r="Q2267" s="215" cm="1">
        <f t="array" ref="Q2267">IF(P2267="-",0,P2267/(1+'General inputs'!$H$32)^IFERROR(INDEX('MP Calculations'!$C$40:$C$130,MATCH(F2267,'MP Calculations'!$D$40:$D$130,0),0),-1))</f>
        <v>0</v>
      </c>
    </row>
    <row r="2268" spans="3:17" x14ac:dyDescent="0.2">
      <c r="C2268" s="159"/>
      <c r="D2268" s="165"/>
      <c r="E2268" s="161"/>
      <c r="F2268" s="172" t="str">
        <f t="shared" si="108"/>
        <v>-</v>
      </c>
      <c r="G2268" s="68"/>
      <c r="H2268" s="167"/>
      <c r="I2268" s="173"/>
      <c r="J2268" s="168" t="str">
        <f>IFERROR(MIN('MP Calculations'!$E$30/I2268,1),"-")</f>
        <v>-</v>
      </c>
      <c r="K2268" s="12"/>
      <c r="L2268" s="159"/>
      <c r="M2268" s="159"/>
      <c r="N2268" s="159"/>
      <c r="O2268" s="185" t="str">
        <f t="shared" si="109"/>
        <v>-</v>
      </c>
      <c r="P2268" s="215" t="str">
        <f t="shared" si="110"/>
        <v>-</v>
      </c>
      <c r="Q2268" s="215" cm="1">
        <f t="array" ref="Q2268">IF(P2268="-",0,P2268/(1+'General inputs'!$H$32)^IFERROR(INDEX('MP Calculations'!$C$40:$C$130,MATCH(F2268,'MP Calculations'!$D$40:$D$130,0),0),-1))</f>
        <v>0</v>
      </c>
    </row>
    <row r="2269" spans="3:17" x14ac:dyDescent="0.2">
      <c r="C2269" s="159"/>
      <c r="D2269" s="165"/>
      <c r="E2269" s="161"/>
      <c r="F2269" s="172" t="str">
        <f t="shared" si="108"/>
        <v>-</v>
      </c>
      <c r="G2269" s="68"/>
      <c r="H2269" s="167"/>
      <c r="I2269" s="173"/>
      <c r="J2269" s="168" t="str">
        <f>IFERROR(MIN('MP Calculations'!$E$30/I2269,1),"-")</f>
        <v>-</v>
      </c>
      <c r="K2269" s="12"/>
      <c r="L2269" s="159"/>
      <c r="M2269" s="159"/>
      <c r="N2269" s="159"/>
      <c r="O2269" s="185" t="str">
        <f t="shared" si="109"/>
        <v>-</v>
      </c>
      <c r="P2269" s="215" t="str">
        <f t="shared" si="110"/>
        <v>-</v>
      </c>
      <c r="Q2269" s="215" cm="1">
        <f t="array" ref="Q2269">IF(P2269="-",0,P2269/(1+'General inputs'!$H$32)^IFERROR(INDEX('MP Calculations'!$C$40:$C$130,MATCH(F2269,'MP Calculations'!$D$40:$D$130,0),0),-1))</f>
        <v>0</v>
      </c>
    </row>
    <row r="2270" spans="3:17" x14ac:dyDescent="0.2">
      <c r="C2270" s="159"/>
      <c r="D2270" s="165"/>
      <c r="E2270" s="161"/>
      <c r="F2270" s="172" t="str">
        <f t="shared" si="108"/>
        <v>-</v>
      </c>
      <c r="G2270" s="68"/>
      <c r="H2270" s="167"/>
      <c r="I2270" s="173"/>
      <c r="J2270" s="168" t="str">
        <f>IFERROR(MIN('MP Calculations'!$E$30/I2270,1),"-")</f>
        <v>-</v>
      </c>
      <c r="K2270" s="12"/>
      <c r="L2270" s="159"/>
      <c r="M2270" s="159"/>
      <c r="N2270" s="159"/>
      <c r="O2270" s="185" t="str">
        <f t="shared" si="109"/>
        <v>-</v>
      </c>
      <c r="P2270" s="215" t="str">
        <f t="shared" si="110"/>
        <v>-</v>
      </c>
      <c r="Q2270" s="215" cm="1">
        <f t="array" ref="Q2270">IF(P2270="-",0,P2270/(1+'General inputs'!$H$32)^IFERROR(INDEX('MP Calculations'!$C$40:$C$130,MATCH(F2270,'MP Calculations'!$D$40:$D$130,0),0),-1))</f>
        <v>0</v>
      </c>
    </row>
    <row r="2271" spans="3:17" x14ac:dyDescent="0.2">
      <c r="C2271" s="159"/>
      <c r="D2271" s="165"/>
      <c r="E2271" s="161"/>
      <c r="F2271" s="172" t="str">
        <f t="shared" si="108"/>
        <v>-</v>
      </c>
      <c r="G2271" s="68"/>
      <c r="H2271" s="167"/>
      <c r="I2271" s="173"/>
      <c r="J2271" s="168" t="str">
        <f>IFERROR(MIN('MP Calculations'!$E$30/I2271,1),"-")</f>
        <v>-</v>
      </c>
      <c r="K2271" s="12"/>
      <c r="L2271" s="159"/>
      <c r="M2271" s="159"/>
      <c r="N2271" s="159"/>
      <c r="O2271" s="185" t="str">
        <f t="shared" si="109"/>
        <v>-</v>
      </c>
      <c r="P2271" s="215" t="str">
        <f t="shared" si="110"/>
        <v>-</v>
      </c>
      <c r="Q2271" s="215" cm="1">
        <f t="array" ref="Q2271">IF(P2271="-",0,P2271/(1+'General inputs'!$H$32)^IFERROR(INDEX('MP Calculations'!$C$40:$C$130,MATCH(F2271,'MP Calculations'!$D$40:$D$130,0),0),-1))</f>
        <v>0</v>
      </c>
    </row>
    <row r="2272" spans="3:17" x14ac:dyDescent="0.2">
      <c r="C2272" s="159"/>
      <c r="D2272" s="165"/>
      <c r="E2272" s="161"/>
      <c r="F2272" s="172" t="str">
        <f t="shared" si="108"/>
        <v>-</v>
      </c>
      <c r="G2272" s="68"/>
      <c r="H2272" s="167"/>
      <c r="I2272" s="173"/>
      <c r="J2272" s="168" t="str">
        <f>IFERROR(MIN('MP Calculations'!$E$30/I2272,1),"-")</f>
        <v>-</v>
      </c>
      <c r="K2272" s="12"/>
      <c r="L2272" s="159"/>
      <c r="M2272" s="159"/>
      <c r="N2272" s="159"/>
      <c r="O2272" s="185" t="str">
        <f t="shared" si="109"/>
        <v>-</v>
      </c>
      <c r="P2272" s="215" t="str">
        <f t="shared" si="110"/>
        <v>-</v>
      </c>
      <c r="Q2272" s="215" cm="1">
        <f t="array" ref="Q2272">IF(P2272="-",0,P2272/(1+'General inputs'!$H$32)^IFERROR(INDEX('MP Calculations'!$C$40:$C$130,MATCH(F2272,'MP Calculations'!$D$40:$D$130,0),0),-1))</f>
        <v>0</v>
      </c>
    </row>
    <row r="2273" spans="3:17" x14ac:dyDescent="0.2">
      <c r="C2273" s="159"/>
      <c r="D2273" s="165"/>
      <c r="E2273" s="161"/>
      <c r="F2273" s="172" t="str">
        <f t="shared" si="108"/>
        <v>-</v>
      </c>
      <c r="G2273" s="68"/>
      <c r="H2273" s="167"/>
      <c r="I2273" s="173"/>
      <c r="J2273" s="168" t="str">
        <f>IFERROR(MIN('MP Calculations'!$E$30/I2273,1),"-")</f>
        <v>-</v>
      </c>
      <c r="K2273" s="12"/>
      <c r="L2273" s="159"/>
      <c r="M2273" s="159"/>
      <c r="N2273" s="159"/>
      <c r="O2273" s="185" t="str">
        <f t="shared" si="109"/>
        <v>-</v>
      </c>
      <c r="P2273" s="215" t="str">
        <f t="shared" si="110"/>
        <v>-</v>
      </c>
      <c r="Q2273" s="215" cm="1">
        <f t="array" ref="Q2273">IF(P2273="-",0,P2273/(1+'General inputs'!$H$32)^IFERROR(INDEX('MP Calculations'!$C$40:$C$130,MATCH(F2273,'MP Calculations'!$D$40:$D$130,0),0),-1))</f>
        <v>0</v>
      </c>
    </row>
    <row r="2274" spans="3:17" x14ac:dyDescent="0.2">
      <c r="C2274" s="159"/>
      <c r="D2274" s="165"/>
      <c r="E2274" s="161"/>
      <c r="F2274" s="172" t="str">
        <f t="shared" si="108"/>
        <v>-</v>
      </c>
      <c r="G2274" s="68"/>
      <c r="H2274" s="167"/>
      <c r="I2274" s="173"/>
      <c r="J2274" s="168" t="str">
        <f>IFERROR(MIN('MP Calculations'!$E$30/I2274,1),"-")</f>
        <v>-</v>
      </c>
      <c r="K2274" s="12"/>
      <c r="L2274" s="159"/>
      <c r="M2274" s="159"/>
      <c r="N2274" s="159"/>
      <c r="O2274" s="185" t="str">
        <f t="shared" si="109"/>
        <v>-</v>
      </c>
      <c r="P2274" s="215" t="str">
        <f t="shared" si="110"/>
        <v>-</v>
      </c>
      <c r="Q2274" s="215" cm="1">
        <f t="array" ref="Q2274">IF(P2274="-",0,P2274/(1+'General inputs'!$H$32)^IFERROR(INDEX('MP Calculations'!$C$40:$C$130,MATCH(F2274,'MP Calculations'!$D$40:$D$130,0),0),-1))</f>
        <v>0</v>
      </c>
    </row>
    <row r="2275" spans="3:17" x14ac:dyDescent="0.2">
      <c r="C2275" s="159"/>
      <c r="D2275" s="165"/>
      <c r="E2275" s="161"/>
      <c r="F2275" s="172" t="str">
        <f t="shared" si="108"/>
        <v>-</v>
      </c>
      <c r="G2275" s="68"/>
      <c r="H2275" s="167"/>
      <c r="I2275" s="173"/>
      <c r="J2275" s="168" t="str">
        <f>IFERROR(MIN('MP Calculations'!$E$30/I2275,1),"-")</f>
        <v>-</v>
      </c>
      <c r="K2275" s="12"/>
      <c r="L2275" s="159"/>
      <c r="M2275" s="159"/>
      <c r="N2275" s="159"/>
      <c r="O2275" s="185" t="str">
        <f t="shared" si="109"/>
        <v>-</v>
      </c>
      <c r="P2275" s="215" t="str">
        <f t="shared" si="110"/>
        <v>-</v>
      </c>
      <c r="Q2275" s="215" cm="1">
        <f t="array" ref="Q2275">IF(P2275="-",0,P2275/(1+'General inputs'!$H$32)^IFERROR(INDEX('MP Calculations'!$C$40:$C$130,MATCH(F2275,'MP Calculations'!$D$40:$D$130,0),0),-1))</f>
        <v>0</v>
      </c>
    </row>
    <row r="2276" spans="3:17" x14ac:dyDescent="0.2">
      <c r="C2276" s="159"/>
      <c r="D2276" s="165"/>
      <c r="E2276" s="161"/>
      <c r="F2276" s="172" t="str">
        <f t="shared" si="108"/>
        <v>-</v>
      </c>
      <c r="G2276" s="68"/>
      <c r="H2276" s="167"/>
      <c r="I2276" s="173"/>
      <c r="J2276" s="168" t="str">
        <f>IFERROR(MIN('MP Calculations'!$E$30/I2276,1),"-")</f>
        <v>-</v>
      </c>
      <c r="K2276" s="12"/>
      <c r="L2276" s="159"/>
      <c r="M2276" s="159"/>
      <c r="N2276" s="159"/>
      <c r="O2276" s="185" t="str">
        <f t="shared" si="109"/>
        <v>-</v>
      </c>
      <c r="P2276" s="215" t="str">
        <f t="shared" si="110"/>
        <v>-</v>
      </c>
      <c r="Q2276" s="215" cm="1">
        <f t="array" ref="Q2276">IF(P2276="-",0,P2276/(1+'General inputs'!$H$32)^IFERROR(INDEX('MP Calculations'!$C$40:$C$130,MATCH(F2276,'MP Calculations'!$D$40:$D$130,0),0),-1))</f>
        <v>0</v>
      </c>
    </row>
    <row r="2277" spans="3:17" x14ac:dyDescent="0.2">
      <c r="C2277" s="159"/>
      <c r="D2277" s="165"/>
      <c r="E2277" s="161"/>
      <c r="F2277" s="172" t="str">
        <f t="shared" si="108"/>
        <v>-</v>
      </c>
      <c r="G2277" s="68"/>
      <c r="H2277" s="167"/>
      <c r="I2277" s="173"/>
      <c r="J2277" s="168" t="str">
        <f>IFERROR(MIN('MP Calculations'!$E$30/I2277,1),"-")</f>
        <v>-</v>
      </c>
      <c r="K2277" s="12"/>
      <c r="L2277" s="159"/>
      <c r="M2277" s="159"/>
      <c r="N2277" s="159"/>
      <c r="O2277" s="185" t="str">
        <f t="shared" si="109"/>
        <v>-</v>
      </c>
      <c r="P2277" s="215" t="str">
        <f t="shared" si="110"/>
        <v>-</v>
      </c>
      <c r="Q2277" s="215" cm="1">
        <f t="array" ref="Q2277">IF(P2277="-",0,P2277/(1+'General inputs'!$H$32)^IFERROR(INDEX('MP Calculations'!$C$40:$C$130,MATCH(F2277,'MP Calculations'!$D$40:$D$130,0),0),-1))</f>
        <v>0</v>
      </c>
    </row>
    <row r="2278" spans="3:17" x14ac:dyDescent="0.2">
      <c r="C2278" s="159"/>
      <c r="D2278" s="165"/>
      <c r="E2278" s="161"/>
      <c r="F2278" s="172" t="str">
        <f t="shared" si="108"/>
        <v>-</v>
      </c>
      <c r="G2278" s="68"/>
      <c r="H2278" s="167"/>
      <c r="I2278" s="173"/>
      <c r="J2278" s="168" t="str">
        <f>IFERROR(MIN('MP Calculations'!$E$30/I2278,1),"-")</f>
        <v>-</v>
      </c>
      <c r="K2278" s="12"/>
      <c r="L2278" s="159"/>
      <c r="M2278" s="159"/>
      <c r="N2278" s="159"/>
      <c r="O2278" s="185" t="str">
        <f t="shared" si="109"/>
        <v>-</v>
      </c>
      <c r="P2278" s="215" t="str">
        <f t="shared" si="110"/>
        <v>-</v>
      </c>
      <c r="Q2278" s="215" cm="1">
        <f t="array" ref="Q2278">IF(P2278="-",0,P2278/(1+'General inputs'!$H$32)^IFERROR(INDEX('MP Calculations'!$C$40:$C$130,MATCH(F2278,'MP Calculations'!$D$40:$D$130,0),0),-1))</f>
        <v>0</v>
      </c>
    </row>
    <row r="2279" spans="3:17" x14ac:dyDescent="0.2">
      <c r="C2279" s="159"/>
      <c r="D2279" s="165"/>
      <c r="E2279" s="161"/>
      <c r="F2279" s="172" t="str">
        <f t="shared" si="108"/>
        <v>-</v>
      </c>
      <c r="G2279" s="68"/>
      <c r="H2279" s="167"/>
      <c r="I2279" s="173"/>
      <c r="J2279" s="168" t="str">
        <f>IFERROR(MIN('MP Calculations'!$E$30/I2279,1),"-")</f>
        <v>-</v>
      </c>
      <c r="K2279" s="12"/>
      <c r="L2279" s="159"/>
      <c r="M2279" s="159"/>
      <c r="N2279" s="159"/>
      <c r="O2279" s="185" t="str">
        <f t="shared" si="109"/>
        <v>-</v>
      </c>
      <c r="P2279" s="215" t="str">
        <f t="shared" si="110"/>
        <v>-</v>
      </c>
      <c r="Q2279" s="215" cm="1">
        <f t="array" ref="Q2279">IF(P2279="-",0,P2279/(1+'General inputs'!$H$32)^IFERROR(INDEX('MP Calculations'!$C$40:$C$130,MATCH(F2279,'MP Calculations'!$D$40:$D$130,0),0),-1))</f>
        <v>0</v>
      </c>
    </row>
    <row r="2280" spans="3:17" x14ac:dyDescent="0.2">
      <c r="C2280" s="159"/>
      <c r="D2280" s="165"/>
      <c r="E2280" s="161"/>
      <c r="F2280" s="172" t="str">
        <f t="shared" si="108"/>
        <v>-</v>
      </c>
      <c r="G2280" s="68"/>
      <c r="H2280" s="167"/>
      <c r="I2280" s="173"/>
      <c r="J2280" s="168" t="str">
        <f>IFERROR(MIN('MP Calculations'!$E$30/I2280,1),"-")</f>
        <v>-</v>
      </c>
      <c r="K2280" s="12"/>
      <c r="L2280" s="159"/>
      <c r="M2280" s="159"/>
      <c r="N2280" s="159"/>
      <c r="O2280" s="185" t="str">
        <f t="shared" si="109"/>
        <v>-</v>
      </c>
      <c r="P2280" s="215" t="str">
        <f t="shared" si="110"/>
        <v>-</v>
      </c>
      <c r="Q2280" s="215" cm="1">
        <f t="array" ref="Q2280">IF(P2280="-",0,P2280/(1+'General inputs'!$H$32)^IFERROR(INDEX('MP Calculations'!$C$40:$C$130,MATCH(F2280,'MP Calculations'!$D$40:$D$130,0),0),-1))</f>
        <v>0</v>
      </c>
    </row>
    <row r="2281" spans="3:17" x14ac:dyDescent="0.2">
      <c r="C2281" s="159"/>
      <c r="D2281" s="165"/>
      <c r="E2281" s="161"/>
      <c r="F2281" s="172" t="str">
        <f t="shared" si="108"/>
        <v>-</v>
      </c>
      <c r="G2281" s="68"/>
      <c r="H2281" s="167"/>
      <c r="I2281" s="173"/>
      <c r="J2281" s="168" t="str">
        <f>IFERROR(MIN('MP Calculations'!$E$30/I2281,1),"-")</f>
        <v>-</v>
      </c>
      <c r="K2281" s="12"/>
      <c r="L2281" s="159"/>
      <c r="M2281" s="159"/>
      <c r="N2281" s="159"/>
      <c r="O2281" s="185" t="str">
        <f t="shared" si="109"/>
        <v>-</v>
      </c>
      <c r="P2281" s="215" t="str">
        <f t="shared" si="110"/>
        <v>-</v>
      </c>
      <c r="Q2281" s="215" cm="1">
        <f t="array" ref="Q2281">IF(P2281="-",0,P2281/(1+'General inputs'!$H$32)^IFERROR(INDEX('MP Calculations'!$C$40:$C$130,MATCH(F2281,'MP Calculations'!$D$40:$D$130,0),0),-1))</f>
        <v>0</v>
      </c>
    </row>
    <row r="2282" spans="3:17" x14ac:dyDescent="0.2">
      <c r="C2282" s="159"/>
      <c r="D2282" s="165"/>
      <c r="E2282" s="161"/>
      <c r="F2282" s="172" t="str">
        <f t="shared" si="108"/>
        <v>-</v>
      </c>
      <c r="G2282" s="68"/>
      <c r="H2282" s="167"/>
      <c r="I2282" s="173"/>
      <c r="J2282" s="168" t="str">
        <f>IFERROR(MIN('MP Calculations'!$E$30/I2282,1),"-")</f>
        <v>-</v>
      </c>
      <c r="K2282" s="12"/>
      <c r="L2282" s="159"/>
      <c r="M2282" s="159"/>
      <c r="N2282" s="159"/>
      <c r="O2282" s="185" t="str">
        <f t="shared" si="109"/>
        <v>-</v>
      </c>
      <c r="P2282" s="215" t="str">
        <f t="shared" si="110"/>
        <v>-</v>
      </c>
      <c r="Q2282" s="215" cm="1">
        <f t="array" ref="Q2282">IF(P2282="-",0,P2282/(1+'General inputs'!$H$32)^IFERROR(INDEX('MP Calculations'!$C$40:$C$130,MATCH(F2282,'MP Calculations'!$D$40:$D$130,0),0),-1))</f>
        <v>0</v>
      </c>
    </row>
    <row r="2283" spans="3:17" x14ac:dyDescent="0.2">
      <c r="C2283" s="159"/>
      <c r="D2283" s="165"/>
      <c r="E2283" s="161"/>
      <c r="F2283" s="172" t="str">
        <f t="shared" si="108"/>
        <v>-</v>
      </c>
      <c r="G2283" s="68"/>
      <c r="H2283" s="167"/>
      <c r="I2283" s="173"/>
      <c r="J2283" s="168" t="str">
        <f>IFERROR(MIN('MP Calculations'!$E$30/I2283,1),"-")</f>
        <v>-</v>
      </c>
      <c r="K2283" s="12"/>
      <c r="L2283" s="159"/>
      <c r="M2283" s="159"/>
      <c r="N2283" s="159"/>
      <c r="O2283" s="185" t="str">
        <f t="shared" si="109"/>
        <v>-</v>
      </c>
      <c r="P2283" s="215" t="str">
        <f t="shared" si="110"/>
        <v>-</v>
      </c>
      <c r="Q2283" s="215" cm="1">
        <f t="array" ref="Q2283">IF(P2283="-",0,P2283/(1+'General inputs'!$H$32)^IFERROR(INDEX('MP Calculations'!$C$40:$C$130,MATCH(F2283,'MP Calculations'!$D$40:$D$130,0),0),-1))</f>
        <v>0</v>
      </c>
    </row>
    <row r="2284" spans="3:17" x14ac:dyDescent="0.2">
      <c r="C2284" s="159"/>
      <c r="D2284" s="165"/>
      <c r="E2284" s="161"/>
      <c r="F2284" s="172" t="str">
        <f t="shared" si="108"/>
        <v>-</v>
      </c>
      <c r="G2284" s="68"/>
      <c r="H2284" s="167"/>
      <c r="I2284" s="173"/>
      <c r="J2284" s="168" t="str">
        <f>IFERROR(MIN('MP Calculations'!$E$30/I2284,1),"-")</f>
        <v>-</v>
      </c>
      <c r="K2284" s="12"/>
      <c r="L2284" s="159"/>
      <c r="M2284" s="159"/>
      <c r="N2284" s="159"/>
      <c r="O2284" s="185" t="str">
        <f t="shared" si="109"/>
        <v>-</v>
      </c>
      <c r="P2284" s="215" t="str">
        <f t="shared" si="110"/>
        <v>-</v>
      </c>
      <c r="Q2284" s="215" cm="1">
        <f t="array" ref="Q2284">IF(P2284="-",0,P2284/(1+'General inputs'!$H$32)^IFERROR(INDEX('MP Calculations'!$C$40:$C$130,MATCH(F2284,'MP Calculations'!$D$40:$D$130,0),0),-1))</f>
        <v>0</v>
      </c>
    </row>
    <row r="2285" spans="3:17" x14ac:dyDescent="0.2">
      <c r="C2285" s="159"/>
      <c r="D2285" s="165"/>
      <c r="E2285" s="161"/>
      <c r="F2285" s="172" t="str">
        <f t="shared" si="108"/>
        <v>-</v>
      </c>
      <c r="G2285" s="68"/>
      <c r="H2285" s="167"/>
      <c r="I2285" s="173"/>
      <c r="J2285" s="168" t="str">
        <f>IFERROR(MIN('MP Calculations'!$E$30/I2285,1),"-")</f>
        <v>-</v>
      </c>
      <c r="K2285" s="12"/>
      <c r="L2285" s="159"/>
      <c r="M2285" s="159"/>
      <c r="N2285" s="159"/>
      <c r="O2285" s="185" t="str">
        <f t="shared" si="109"/>
        <v>-</v>
      </c>
      <c r="P2285" s="215" t="str">
        <f t="shared" si="110"/>
        <v>-</v>
      </c>
      <c r="Q2285" s="215" cm="1">
        <f t="array" ref="Q2285">IF(P2285="-",0,P2285/(1+'General inputs'!$H$32)^IFERROR(INDEX('MP Calculations'!$C$40:$C$130,MATCH(F2285,'MP Calculations'!$D$40:$D$130,0),0),-1))</f>
        <v>0</v>
      </c>
    </row>
    <row r="2286" spans="3:17" x14ac:dyDescent="0.2">
      <c r="C2286" s="159"/>
      <c r="D2286" s="165"/>
      <c r="E2286" s="161"/>
      <c r="F2286" s="172" t="str">
        <f t="shared" si="108"/>
        <v>-</v>
      </c>
      <c r="G2286" s="68"/>
      <c r="H2286" s="167"/>
      <c r="I2286" s="173"/>
      <c r="J2286" s="168" t="str">
        <f>IFERROR(MIN('MP Calculations'!$E$30/I2286,1),"-")</f>
        <v>-</v>
      </c>
      <c r="K2286" s="12"/>
      <c r="L2286" s="159"/>
      <c r="M2286" s="159"/>
      <c r="N2286" s="159"/>
      <c r="O2286" s="185" t="str">
        <f t="shared" si="109"/>
        <v>-</v>
      </c>
      <c r="P2286" s="215" t="str">
        <f t="shared" si="110"/>
        <v>-</v>
      </c>
      <c r="Q2286" s="215" cm="1">
        <f t="array" ref="Q2286">IF(P2286="-",0,P2286/(1+'General inputs'!$H$32)^IFERROR(INDEX('MP Calculations'!$C$40:$C$130,MATCH(F2286,'MP Calculations'!$D$40:$D$130,0),0),-1))</f>
        <v>0</v>
      </c>
    </row>
    <row r="2287" spans="3:17" x14ac:dyDescent="0.2">
      <c r="C2287" s="159"/>
      <c r="D2287" s="165"/>
      <c r="E2287" s="161"/>
      <c r="F2287" s="172" t="str">
        <f t="shared" si="108"/>
        <v>-</v>
      </c>
      <c r="G2287" s="68"/>
      <c r="H2287" s="167"/>
      <c r="I2287" s="173"/>
      <c r="J2287" s="168" t="str">
        <f>IFERROR(MIN('MP Calculations'!$E$30/I2287,1),"-")</f>
        <v>-</v>
      </c>
      <c r="K2287" s="12"/>
      <c r="L2287" s="159"/>
      <c r="M2287" s="159"/>
      <c r="N2287" s="159"/>
      <c r="O2287" s="185" t="str">
        <f t="shared" si="109"/>
        <v>-</v>
      </c>
      <c r="P2287" s="215" t="str">
        <f t="shared" si="110"/>
        <v>-</v>
      </c>
      <c r="Q2287" s="215" cm="1">
        <f t="array" ref="Q2287">IF(P2287="-",0,P2287/(1+'General inputs'!$H$32)^IFERROR(INDEX('MP Calculations'!$C$40:$C$130,MATCH(F2287,'MP Calculations'!$D$40:$D$130,0),0),-1))</f>
        <v>0</v>
      </c>
    </row>
    <row r="2288" spans="3:17" x14ac:dyDescent="0.2">
      <c r="C2288" s="159"/>
      <c r="D2288" s="165"/>
      <c r="E2288" s="161"/>
      <c r="F2288" s="172" t="str">
        <f t="shared" si="108"/>
        <v>-</v>
      </c>
      <c r="G2288" s="68"/>
      <c r="H2288" s="167"/>
      <c r="I2288" s="173"/>
      <c r="J2288" s="168" t="str">
        <f>IFERROR(MIN('MP Calculations'!$E$30/I2288,1),"-")</f>
        <v>-</v>
      </c>
      <c r="K2288" s="12"/>
      <c r="L2288" s="159"/>
      <c r="M2288" s="159"/>
      <c r="N2288" s="159"/>
      <c r="O2288" s="185" t="str">
        <f t="shared" si="109"/>
        <v>-</v>
      </c>
      <c r="P2288" s="215" t="str">
        <f t="shared" si="110"/>
        <v>-</v>
      </c>
      <c r="Q2288" s="215" cm="1">
        <f t="array" ref="Q2288">IF(P2288="-",0,P2288/(1+'General inputs'!$H$32)^IFERROR(INDEX('MP Calculations'!$C$40:$C$130,MATCH(F2288,'MP Calculations'!$D$40:$D$130,0),0),-1))</f>
        <v>0</v>
      </c>
    </row>
    <row r="2289" spans="3:17" x14ac:dyDescent="0.2">
      <c r="C2289" s="159"/>
      <c r="D2289" s="165"/>
      <c r="E2289" s="161"/>
      <c r="F2289" s="172" t="str">
        <f t="shared" si="108"/>
        <v>-</v>
      </c>
      <c r="G2289" s="68"/>
      <c r="H2289" s="167"/>
      <c r="I2289" s="173"/>
      <c r="J2289" s="168" t="str">
        <f>IFERROR(MIN('MP Calculations'!$E$30/I2289,1),"-")</f>
        <v>-</v>
      </c>
      <c r="K2289" s="12"/>
      <c r="L2289" s="159"/>
      <c r="M2289" s="159"/>
      <c r="N2289" s="159"/>
      <c r="O2289" s="185" t="str">
        <f t="shared" si="109"/>
        <v>-</v>
      </c>
      <c r="P2289" s="215" t="str">
        <f t="shared" si="110"/>
        <v>-</v>
      </c>
      <c r="Q2289" s="215" cm="1">
        <f t="array" ref="Q2289">IF(P2289="-",0,P2289/(1+'General inputs'!$H$32)^IFERROR(INDEX('MP Calculations'!$C$40:$C$130,MATCH(F2289,'MP Calculations'!$D$40:$D$130,0),0),-1))</f>
        <v>0</v>
      </c>
    </row>
    <row r="2290" spans="3:17" x14ac:dyDescent="0.2">
      <c r="C2290" s="159"/>
      <c r="D2290" s="165"/>
      <c r="E2290" s="161"/>
      <c r="F2290" s="172" t="str">
        <f t="shared" si="108"/>
        <v>-</v>
      </c>
      <c r="G2290" s="68"/>
      <c r="H2290" s="167"/>
      <c r="I2290" s="173"/>
      <c r="J2290" s="168" t="str">
        <f>IFERROR(MIN('MP Calculations'!$E$30/I2290,1),"-")</f>
        <v>-</v>
      </c>
      <c r="K2290" s="12"/>
      <c r="L2290" s="159"/>
      <c r="M2290" s="159"/>
      <c r="N2290" s="159"/>
      <c r="O2290" s="185" t="str">
        <f t="shared" si="109"/>
        <v>-</v>
      </c>
      <c r="P2290" s="215" t="str">
        <f t="shared" si="110"/>
        <v>-</v>
      </c>
      <c r="Q2290" s="215" cm="1">
        <f t="array" ref="Q2290">IF(P2290="-",0,P2290/(1+'General inputs'!$H$32)^IFERROR(INDEX('MP Calculations'!$C$40:$C$130,MATCH(F2290,'MP Calculations'!$D$40:$D$130,0),0),-1))</f>
        <v>0</v>
      </c>
    </row>
    <row r="2291" spans="3:17" x14ac:dyDescent="0.2">
      <c r="C2291" s="159"/>
      <c r="D2291" s="165"/>
      <c r="E2291" s="161"/>
      <c r="F2291" s="172" t="str">
        <f t="shared" si="108"/>
        <v>-</v>
      </c>
      <c r="G2291" s="68"/>
      <c r="H2291" s="167"/>
      <c r="I2291" s="173"/>
      <c r="J2291" s="168" t="str">
        <f>IFERROR(MIN('MP Calculations'!$E$30/I2291,1),"-")</f>
        <v>-</v>
      </c>
      <c r="K2291" s="12"/>
      <c r="L2291" s="159"/>
      <c r="M2291" s="159"/>
      <c r="N2291" s="159"/>
      <c r="O2291" s="185" t="str">
        <f t="shared" si="109"/>
        <v>-</v>
      </c>
      <c r="P2291" s="215" t="str">
        <f t="shared" si="110"/>
        <v>-</v>
      </c>
      <c r="Q2291" s="215" cm="1">
        <f t="array" ref="Q2291">IF(P2291="-",0,P2291/(1+'General inputs'!$H$32)^IFERROR(INDEX('MP Calculations'!$C$40:$C$130,MATCH(F2291,'MP Calculations'!$D$40:$D$130,0),0),-1))</f>
        <v>0</v>
      </c>
    </row>
    <row r="2292" spans="3:17" x14ac:dyDescent="0.2">
      <c r="C2292" s="159"/>
      <c r="D2292" s="165"/>
      <c r="E2292" s="161"/>
      <c r="F2292" s="172" t="str">
        <f t="shared" si="108"/>
        <v>-</v>
      </c>
      <c r="G2292" s="68"/>
      <c r="H2292" s="167"/>
      <c r="I2292" s="173"/>
      <c r="J2292" s="168" t="str">
        <f>IFERROR(MIN('MP Calculations'!$E$30/I2292,1),"-")</f>
        <v>-</v>
      </c>
      <c r="K2292" s="12"/>
      <c r="L2292" s="159"/>
      <c r="M2292" s="159"/>
      <c r="N2292" s="159"/>
      <c r="O2292" s="185" t="str">
        <f t="shared" si="109"/>
        <v>-</v>
      </c>
      <c r="P2292" s="215" t="str">
        <f t="shared" si="110"/>
        <v>-</v>
      </c>
      <c r="Q2292" s="215" cm="1">
        <f t="array" ref="Q2292">IF(P2292="-",0,P2292/(1+'General inputs'!$H$32)^IFERROR(INDEX('MP Calculations'!$C$40:$C$130,MATCH(F2292,'MP Calculations'!$D$40:$D$130,0),0),-1))</f>
        <v>0</v>
      </c>
    </row>
    <row r="2293" spans="3:17" x14ac:dyDescent="0.2">
      <c r="C2293" s="159"/>
      <c r="D2293" s="165"/>
      <c r="E2293" s="161"/>
      <c r="F2293" s="172" t="str">
        <f t="shared" si="108"/>
        <v>-</v>
      </c>
      <c r="G2293" s="68"/>
      <c r="H2293" s="167"/>
      <c r="I2293" s="173"/>
      <c r="J2293" s="168" t="str">
        <f>IFERROR(MIN('MP Calculations'!$E$30/I2293,1),"-")</f>
        <v>-</v>
      </c>
      <c r="K2293" s="12"/>
      <c r="L2293" s="159"/>
      <c r="M2293" s="159"/>
      <c r="N2293" s="159"/>
      <c r="O2293" s="185" t="str">
        <f t="shared" si="109"/>
        <v>-</v>
      </c>
      <c r="P2293" s="215" t="str">
        <f t="shared" si="110"/>
        <v>-</v>
      </c>
      <c r="Q2293" s="215" cm="1">
        <f t="array" ref="Q2293">IF(P2293="-",0,P2293/(1+'General inputs'!$H$32)^IFERROR(INDEX('MP Calculations'!$C$40:$C$130,MATCH(F2293,'MP Calculations'!$D$40:$D$130,0),0),-1))</f>
        <v>0</v>
      </c>
    </row>
    <row r="2294" spans="3:17" x14ac:dyDescent="0.2">
      <c r="C2294" s="159"/>
      <c r="D2294" s="165"/>
      <c r="E2294" s="161"/>
      <c r="F2294" s="172" t="str">
        <f t="shared" si="108"/>
        <v>-</v>
      </c>
      <c r="G2294" s="68"/>
      <c r="H2294" s="167"/>
      <c r="I2294" s="173"/>
      <c r="J2294" s="168" t="str">
        <f>IFERROR(MIN('MP Calculations'!$E$30/I2294,1),"-")</f>
        <v>-</v>
      </c>
      <c r="K2294" s="12"/>
      <c r="L2294" s="159"/>
      <c r="M2294" s="159"/>
      <c r="N2294" s="159"/>
      <c r="O2294" s="185" t="str">
        <f t="shared" si="109"/>
        <v>-</v>
      </c>
      <c r="P2294" s="215" t="str">
        <f t="shared" si="110"/>
        <v>-</v>
      </c>
      <c r="Q2294" s="215" cm="1">
        <f t="array" ref="Q2294">IF(P2294="-",0,P2294/(1+'General inputs'!$H$32)^IFERROR(INDEX('MP Calculations'!$C$40:$C$130,MATCH(F2294,'MP Calculations'!$D$40:$D$130,0),0),-1))</f>
        <v>0</v>
      </c>
    </row>
    <row r="2295" spans="3:17" x14ac:dyDescent="0.2">
      <c r="C2295" s="159"/>
      <c r="D2295" s="165"/>
      <c r="E2295" s="161"/>
      <c r="F2295" s="172" t="str">
        <f t="shared" si="108"/>
        <v>-</v>
      </c>
      <c r="G2295" s="68"/>
      <c r="H2295" s="167"/>
      <c r="I2295" s="173"/>
      <c r="J2295" s="168" t="str">
        <f>IFERROR(MIN('MP Calculations'!$E$30/I2295,1),"-")</f>
        <v>-</v>
      </c>
      <c r="K2295" s="12"/>
      <c r="L2295" s="159"/>
      <c r="M2295" s="159"/>
      <c r="N2295" s="159"/>
      <c r="O2295" s="185" t="str">
        <f t="shared" si="109"/>
        <v>-</v>
      </c>
      <c r="P2295" s="215" t="str">
        <f t="shared" si="110"/>
        <v>-</v>
      </c>
      <c r="Q2295" s="215" cm="1">
        <f t="array" ref="Q2295">IF(P2295="-",0,P2295/(1+'General inputs'!$H$32)^IFERROR(INDEX('MP Calculations'!$C$40:$C$130,MATCH(F2295,'MP Calculations'!$D$40:$D$130,0),0),-1))</f>
        <v>0</v>
      </c>
    </row>
    <row r="2296" spans="3:17" x14ac:dyDescent="0.2">
      <c r="C2296" s="159"/>
      <c r="D2296" s="165"/>
      <c r="E2296" s="161"/>
      <c r="F2296" s="172" t="str">
        <f t="shared" si="108"/>
        <v>-</v>
      </c>
      <c r="G2296" s="68"/>
      <c r="H2296" s="167"/>
      <c r="I2296" s="173"/>
      <c r="J2296" s="168" t="str">
        <f>IFERROR(MIN('MP Calculations'!$E$30/I2296,1),"-")</f>
        <v>-</v>
      </c>
      <c r="K2296" s="12"/>
      <c r="L2296" s="159"/>
      <c r="M2296" s="159"/>
      <c r="N2296" s="159"/>
      <c r="O2296" s="185" t="str">
        <f t="shared" si="109"/>
        <v>-</v>
      </c>
      <c r="P2296" s="215" t="str">
        <f t="shared" si="110"/>
        <v>-</v>
      </c>
      <c r="Q2296" s="215" cm="1">
        <f t="array" ref="Q2296">IF(P2296="-",0,P2296/(1+'General inputs'!$H$32)^IFERROR(INDEX('MP Calculations'!$C$40:$C$130,MATCH(F2296,'MP Calculations'!$D$40:$D$130,0),0),-1))</f>
        <v>0</v>
      </c>
    </row>
    <row r="2297" spans="3:17" x14ac:dyDescent="0.2">
      <c r="C2297" s="159"/>
      <c r="D2297" s="165"/>
      <c r="E2297" s="161"/>
      <c r="F2297" s="172" t="str">
        <f t="shared" si="108"/>
        <v>-</v>
      </c>
      <c r="G2297" s="68"/>
      <c r="H2297" s="167"/>
      <c r="I2297" s="173"/>
      <c r="J2297" s="168" t="str">
        <f>IFERROR(MIN('MP Calculations'!$E$30/I2297,1),"-")</f>
        <v>-</v>
      </c>
      <c r="K2297" s="12"/>
      <c r="L2297" s="159"/>
      <c r="M2297" s="159"/>
      <c r="N2297" s="159"/>
      <c r="O2297" s="185" t="str">
        <f t="shared" si="109"/>
        <v>-</v>
      </c>
      <c r="P2297" s="215" t="str">
        <f t="shared" si="110"/>
        <v>-</v>
      </c>
      <c r="Q2297" s="215" cm="1">
        <f t="array" ref="Q2297">IF(P2297="-",0,P2297/(1+'General inputs'!$H$32)^IFERROR(INDEX('MP Calculations'!$C$40:$C$130,MATCH(F2297,'MP Calculations'!$D$40:$D$130,0),0),-1))</f>
        <v>0</v>
      </c>
    </row>
    <row r="2298" spans="3:17" x14ac:dyDescent="0.2">
      <c r="C2298" s="159"/>
      <c r="D2298" s="165"/>
      <c r="E2298" s="161"/>
      <c r="F2298" s="172" t="str">
        <f t="shared" si="108"/>
        <v>-</v>
      </c>
      <c r="G2298" s="68"/>
      <c r="H2298" s="167"/>
      <c r="I2298" s="173"/>
      <c r="J2298" s="168" t="str">
        <f>IFERROR(MIN('MP Calculations'!$E$30/I2298,1),"-")</f>
        <v>-</v>
      </c>
      <c r="K2298" s="12"/>
      <c r="L2298" s="159"/>
      <c r="M2298" s="159"/>
      <c r="N2298" s="159"/>
      <c r="O2298" s="185" t="str">
        <f t="shared" si="109"/>
        <v>-</v>
      </c>
      <c r="P2298" s="215" t="str">
        <f t="shared" si="110"/>
        <v>-</v>
      </c>
      <c r="Q2298" s="215" cm="1">
        <f t="array" ref="Q2298">IF(P2298="-",0,P2298/(1+'General inputs'!$H$32)^IFERROR(INDEX('MP Calculations'!$C$40:$C$130,MATCH(F2298,'MP Calculations'!$D$40:$D$130,0),0),-1))</f>
        <v>0</v>
      </c>
    </row>
    <row r="2299" spans="3:17" x14ac:dyDescent="0.2">
      <c r="C2299" s="159"/>
      <c r="D2299" s="165"/>
      <c r="E2299" s="161"/>
      <c r="F2299" s="172" t="str">
        <f t="shared" si="108"/>
        <v>-</v>
      </c>
      <c r="G2299" s="68"/>
      <c r="H2299" s="167"/>
      <c r="I2299" s="173"/>
      <c r="J2299" s="168" t="str">
        <f>IFERROR(MIN('MP Calculations'!$E$30/I2299,1),"-")</f>
        <v>-</v>
      </c>
      <c r="K2299" s="12"/>
      <c r="L2299" s="159"/>
      <c r="M2299" s="159"/>
      <c r="N2299" s="159"/>
      <c r="O2299" s="185" t="str">
        <f t="shared" si="109"/>
        <v>-</v>
      </c>
      <c r="P2299" s="215" t="str">
        <f t="shared" si="110"/>
        <v>-</v>
      </c>
      <c r="Q2299" s="215" cm="1">
        <f t="array" ref="Q2299">IF(P2299="-",0,P2299/(1+'General inputs'!$H$32)^IFERROR(INDEX('MP Calculations'!$C$40:$C$130,MATCH(F2299,'MP Calculations'!$D$40:$D$130,0),0),-1))</f>
        <v>0</v>
      </c>
    </row>
    <row r="2300" spans="3:17" x14ac:dyDescent="0.2">
      <c r="C2300" s="159"/>
      <c r="D2300" s="165"/>
      <c r="E2300" s="161"/>
      <c r="F2300" s="172" t="str">
        <f t="shared" si="108"/>
        <v>-</v>
      </c>
      <c r="G2300" s="68"/>
      <c r="H2300" s="167"/>
      <c r="I2300" s="173"/>
      <c r="J2300" s="168" t="str">
        <f>IFERROR(MIN('MP Calculations'!$E$30/I2300,1),"-")</f>
        <v>-</v>
      </c>
      <c r="K2300" s="12"/>
      <c r="L2300" s="159"/>
      <c r="M2300" s="159"/>
      <c r="N2300" s="159"/>
      <c r="O2300" s="185" t="str">
        <f t="shared" si="109"/>
        <v>-</v>
      </c>
      <c r="P2300" s="215" t="str">
        <f t="shared" si="110"/>
        <v>-</v>
      </c>
      <c r="Q2300" s="215" cm="1">
        <f t="array" ref="Q2300">IF(P2300="-",0,P2300/(1+'General inputs'!$H$32)^IFERROR(INDEX('MP Calculations'!$C$40:$C$130,MATCH(F2300,'MP Calculations'!$D$40:$D$130,0),0),-1))</f>
        <v>0</v>
      </c>
    </row>
    <row r="2301" spans="3:17" x14ac:dyDescent="0.2">
      <c r="C2301" s="159"/>
      <c r="D2301" s="165"/>
      <c r="E2301" s="161"/>
      <c r="F2301" s="172" t="str">
        <f t="shared" si="108"/>
        <v>-</v>
      </c>
      <c r="G2301" s="68"/>
      <c r="H2301" s="167"/>
      <c r="I2301" s="173"/>
      <c r="J2301" s="168" t="str">
        <f>IFERROR(MIN('MP Calculations'!$E$30/I2301,1),"-")</f>
        <v>-</v>
      </c>
      <c r="K2301" s="12"/>
      <c r="L2301" s="159"/>
      <c r="M2301" s="159"/>
      <c r="N2301" s="159"/>
      <c r="O2301" s="185" t="str">
        <f t="shared" si="109"/>
        <v>-</v>
      </c>
      <c r="P2301" s="215" t="str">
        <f t="shared" si="110"/>
        <v>-</v>
      </c>
      <c r="Q2301" s="215" cm="1">
        <f t="array" ref="Q2301">IF(P2301="-",0,P2301/(1+'General inputs'!$H$32)^IFERROR(INDEX('MP Calculations'!$C$40:$C$130,MATCH(F2301,'MP Calculations'!$D$40:$D$130,0),0),-1))</f>
        <v>0</v>
      </c>
    </row>
    <row r="2302" spans="3:17" x14ac:dyDescent="0.2">
      <c r="C2302" s="159"/>
      <c r="D2302" s="165"/>
      <c r="E2302" s="161"/>
      <c r="F2302" s="172" t="str">
        <f t="shared" si="108"/>
        <v>-</v>
      </c>
      <c r="G2302" s="68"/>
      <c r="H2302" s="167"/>
      <c r="I2302" s="173"/>
      <c r="J2302" s="168" t="str">
        <f>IFERROR(MIN('MP Calculations'!$E$30/I2302,1),"-")</f>
        <v>-</v>
      </c>
      <c r="K2302" s="12"/>
      <c r="L2302" s="159"/>
      <c r="M2302" s="159"/>
      <c r="N2302" s="159"/>
      <c r="O2302" s="185" t="str">
        <f t="shared" si="109"/>
        <v>-</v>
      </c>
      <c r="P2302" s="215" t="str">
        <f t="shared" si="110"/>
        <v>-</v>
      </c>
      <c r="Q2302" s="215" cm="1">
        <f t="array" ref="Q2302">IF(P2302="-",0,P2302/(1+'General inputs'!$H$32)^IFERROR(INDEX('MP Calculations'!$C$40:$C$130,MATCH(F2302,'MP Calculations'!$D$40:$D$130,0),0),-1))</f>
        <v>0</v>
      </c>
    </row>
    <row r="2303" spans="3:17" x14ac:dyDescent="0.2">
      <c r="C2303" s="159"/>
      <c r="D2303" s="165"/>
      <c r="E2303" s="161"/>
      <c r="F2303" s="172" t="str">
        <f t="shared" si="108"/>
        <v>-</v>
      </c>
      <c r="G2303" s="68"/>
      <c r="H2303" s="167"/>
      <c r="I2303" s="173"/>
      <c r="J2303" s="168" t="str">
        <f>IFERROR(MIN('MP Calculations'!$E$30/I2303,1),"-")</f>
        <v>-</v>
      </c>
      <c r="K2303" s="12"/>
      <c r="L2303" s="159"/>
      <c r="M2303" s="159"/>
      <c r="N2303" s="159"/>
      <c r="O2303" s="185" t="str">
        <f t="shared" si="109"/>
        <v>-</v>
      </c>
      <c r="P2303" s="215" t="str">
        <f t="shared" si="110"/>
        <v>-</v>
      </c>
      <c r="Q2303" s="215" cm="1">
        <f t="array" ref="Q2303">IF(P2303="-",0,P2303/(1+'General inputs'!$H$32)^IFERROR(INDEX('MP Calculations'!$C$40:$C$130,MATCH(F2303,'MP Calculations'!$D$40:$D$130,0),0),-1))</f>
        <v>0</v>
      </c>
    </row>
    <row r="2304" spans="3:17" x14ac:dyDescent="0.2">
      <c r="C2304" s="159"/>
      <c r="D2304" s="165"/>
      <c r="E2304" s="161"/>
      <c r="F2304" s="172" t="str">
        <f t="shared" si="108"/>
        <v>-</v>
      </c>
      <c r="G2304" s="68"/>
      <c r="H2304" s="167"/>
      <c r="I2304" s="173"/>
      <c r="J2304" s="168" t="str">
        <f>IFERROR(MIN('MP Calculations'!$E$30/I2304,1),"-")</f>
        <v>-</v>
      </c>
      <c r="K2304" s="12"/>
      <c r="L2304" s="159"/>
      <c r="M2304" s="159"/>
      <c r="N2304" s="159"/>
      <c r="O2304" s="185" t="str">
        <f t="shared" si="109"/>
        <v>-</v>
      </c>
      <c r="P2304" s="215" t="str">
        <f t="shared" si="110"/>
        <v>-</v>
      </c>
      <c r="Q2304" s="215" cm="1">
        <f t="array" ref="Q2304">IF(P2304="-",0,P2304/(1+'General inputs'!$H$32)^IFERROR(INDEX('MP Calculations'!$C$40:$C$130,MATCH(F2304,'MP Calculations'!$D$40:$D$130,0),0),-1))</f>
        <v>0</v>
      </c>
    </row>
    <row r="2305" spans="3:17" x14ac:dyDescent="0.2">
      <c r="C2305" s="159"/>
      <c r="D2305" s="165"/>
      <c r="E2305" s="161"/>
      <c r="F2305" s="172" t="str">
        <f t="shared" si="108"/>
        <v>-</v>
      </c>
      <c r="G2305" s="68"/>
      <c r="H2305" s="167"/>
      <c r="I2305" s="173"/>
      <c r="J2305" s="168" t="str">
        <f>IFERROR(MIN('MP Calculations'!$E$30/I2305,1),"-")</f>
        <v>-</v>
      </c>
      <c r="K2305" s="12"/>
      <c r="L2305" s="159"/>
      <c r="M2305" s="159"/>
      <c r="N2305" s="159"/>
      <c r="O2305" s="185" t="str">
        <f t="shared" si="109"/>
        <v>-</v>
      </c>
      <c r="P2305" s="215" t="str">
        <f t="shared" si="110"/>
        <v>-</v>
      </c>
      <c r="Q2305" s="215" cm="1">
        <f t="array" ref="Q2305">IF(P2305="-",0,P2305/(1+'General inputs'!$H$32)^IFERROR(INDEX('MP Calculations'!$C$40:$C$130,MATCH(F2305,'MP Calculations'!$D$40:$D$130,0),0),-1))</f>
        <v>0</v>
      </c>
    </row>
    <row r="2306" spans="3:17" x14ac:dyDescent="0.2">
      <c r="C2306" s="159"/>
      <c r="D2306" s="165"/>
      <c r="E2306" s="161"/>
      <c r="F2306" s="172" t="str">
        <f t="shared" si="108"/>
        <v>-</v>
      </c>
      <c r="G2306" s="68"/>
      <c r="H2306" s="167"/>
      <c r="I2306" s="173"/>
      <c r="J2306" s="168" t="str">
        <f>IFERROR(MIN('MP Calculations'!$E$30/I2306,1),"-")</f>
        <v>-</v>
      </c>
      <c r="K2306" s="12"/>
      <c r="L2306" s="159"/>
      <c r="M2306" s="159"/>
      <c r="N2306" s="159"/>
      <c r="O2306" s="185" t="str">
        <f t="shared" si="109"/>
        <v>-</v>
      </c>
      <c r="P2306" s="215" t="str">
        <f t="shared" si="110"/>
        <v>-</v>
      </c>
      <c r="Q2306" s="215" cm="1">
        <f t="array" ref="Q2306">IF(P2306="-",0,P2306/(1+'General inputs'!$H$32)^IFERROR(INDEX('MP Calculations'!$C$40:$C$130,MATCH(F2306,'MP Calculations'!$D$40:$D$130,0),0),-1))</f>
        <v>0</v>
      </c>
    </row>
    <row r="2307" spans="3:17" x14ac:dyDescent="0.2">
      <c r="C2307" s="159"/>
      <c r="D2307" s="165"/>
      <c r="E2307" s="161"/>
      <c r="F2307" s="172" t="str">
        <f t="shared" si="108"/>
        <v>-</v>
      </c>
      <c r="G2307" s="68"/>
      <c r="H2307" s="167"/>
      <c r="I2307" s="173"/>
      <c r="J2307" s="168" t="str">
        <f>IFERROR(MIN('MP Calculations'!$E$30/I2307,1),"-")</f>
        <v>-</v>
      </c>
      <c r="K2307" s="12"/>
      <c r="L2307" s="159"/>
      <c r="M2307" s="159"/>
      <c r="N2307" s="159"/>
      <c r="O2307" s="185" t="str">
        <f t="shared" si="109"/>
        <v>-</v>
      </c>
      <c r="P2307" s="215" t="str">
        <f t="shared" si="110"/>
        <v>-</v>
      </c>
      <c r="Q2307" s="215" cm="1">
        <f t="array" ref="Q2307">IF(P2307="-",0,P2307/(1+'General inputs'!$H$32)^IFERROR(INDEX('MP Calculations'!$C$40:$C$130,MATCH(F2307,'MP Calculations'!$D$40:$D$130,0),0),-1))</f>
        <v>0</v>
      </c>
    </row>
    <row r="2308" spans="3:17" x14ac:dyDescent="0.2">
      <c r="C2308" s="159"/>
      <c r="D2308" s="165"/>
      <c r="E2308" s="161"/>
      <c r="F2308" s="172" t="str">
        <f t="shared" si="108"/>
        <v>-</v>
      </c>
      <c r="G2308" s="68"/>
      <c r="H2308" s="167"/>
      <c r="I2308" s="173"/>
      <c r="J2308" s="168" t="str">
        <f>IFERROR(MIN('MP Calculations'!$E$30/I2308,1),"-")</f>
        <v>-</v>
      </c>
      <c r="K2308" s="12"/>
      <c r="L2308" s="159"/>
      <c r="M2308" s="159"/>
      <c r="N2308" s="159"/>
      <c r="O2308" s="185" t="str">
        <f t="shared" si="109"/>
        <v>-</v>
      </c>
      <c r="P2308" s="215" t="str">
        <f t="shared" si="110"/>
        <v>-</v>
      </c>
      <c r="Q2308" s="215" cm="1">
        <f t="array" ref="Q2308">IF(P2308="-",0,P2308/(1+'General inputs'!$H$32)^IFERROR(INDEX('MP Calculations'!$C$40:$C$130,MATCH(F2308,'MP Calculations'!$D$40:$D$130,0),0),-1))</f>
        <v>0</v>
      </c>
    </row>
    <row r="2309" spans="3:17" x14ac:dyDescent="0.2">
      <c r="C2309" s="159"/>
      <c r="D2309" s="165"/>
      <c r="E2309" s="161"/>
      <c r="F2309" s="172" t="str">
        <f t="shared" si="108"/>
        <v>-</v>
      </c>
      <c r="G2309" s="68"/>
      <c r="H2309" s="167"/>
      <c r="I2309" s="173"/>
      <c r="J2309" s="168" t="str">
        <f>IFERROR(MIN('MP Calculations'!$E$30/I2309,1),"-")</f>
        <v>-</v>
      </c>
      <c r="K2309" s="12"/>
      <c r="L2309" s="159"/>
      <c r="M2309" s="159"/>
      <c r="N2309" s="159"/>
      <c r="O2309" s="185" t="str">
        <f t="shared" si="109"/>
        <v>-</v>
      </c>
      <c r="P2309" s="215" t="str">
        <f t="shared" si="110"/>
        <v>-</v>
      </c>
      <c r="Q2309" s="215" cm="1">
        <f t="array" ref="Q2309">IF(P2309="-",0,P2309/(1+'General inputs'!$H$32)^IFERROR(INDEX('MP Calculations'!$C$40:$C$130,MATCH(F2309,'MP Calculations'!$D$40:$D$130,0),0),-1))</f>
        <v>0</v>
      </c>
    </row>
    <row r="2310" spans="3:17" x14ac:dyDescent="0.2">
      <c r="C2310" s="159"/>
      <c r="D2310" s="165"/>
      <c r="E2310" s="161"/>
      <c r="F2310" s="172" t="str">
        <f t="shared" si="108"/>
        <v>-</v>
      </c>
      <c r="G2310" s="68"/>
      <c r="H2310" s="167"/>
      <c r="I2310" s="173"/>
      <c r="J2310" s="168" t="str">
        <f>IFERROR(MIN('MP Calculations'!$E$30/I2310,1),"-")</f>
        <v>-</v>
      </c>
      <c r="K2310" s="12"/>
      <c r="L2310" s="159"/>
      <c r="M2310" s="159"/>
      <c r="N2310" s="159"/>
      <c r="O2310" s="185" t="str">
        <f t="shared" si="109"/>
        <v>-</v>
      </c>
      <c r="P2310" s="215" t="str">
        <f t="shared" si="110"/>
        <v>-</v>
      </c>
      <c r="Q2310" s="215" cm="1">
        <f t="array" ref="Q2310">IF(P2310="-",0,P2310/(1+'General inputs'!$H$32)^IFERROR(INDEX('MP Calculations'!$C$40:$C$130,MATCH(F2310,'MP Calculations'!$D$40:$D$130,0),0),-1))</f>
        <v>0</v>
      </c>
    </row>
    <row r="2311" spans="3:17" x14ac:dyDescent="0.2">
      <c r="C2311" s="159"/>
      <c r="D2311" s="165"/>
      <c r="E2311" s="161"/>
      <c r="F2311" s="172" t="str">
        <f t="shared" si="108"/>
        <v>-</v>
      </c>
      <c r="G2311" s="68"/>
      <c r="H2311" s="167"/>
      <c r="I2311" s="173"/>
      <c r="J2311" s="168" t="str">
        <f>IFERROR(MIN('MP Calculations'!$E$30/I2311,1),"-")</f>
        <v>-</v>
      </c>
      <c r="K2311" s="12"/>
      <c r="L2311" s="159"/>
      <c r="M2311" s="159"/>
      <c r="N2311" s="159"/>
      <c r="O2311" s="185" t="str">
        <f t="shared" si="109"/>
        <v>-</v>
      </c>
      <c r="P2311" s="215" t="str">
        <f t="shared" si="110"/>
        <v>-</v>
      </c>
      <c r="Q2311" s="215" cm="1">
        <f t="array" ref="Q2311">IF(P2311="-",0,P2311/(1+'General inputs'!$H$32)^IFERROR(INDEX('MP Calculations'!$C$40:$C$130,MATCH(F2311,'MP Calculations'!$D$40:$D$130,0),0),-1))</f>
        <v>0</v>
      </c>
    </row>
    <row r="2312" spans="3:17" x14ac:dyDescent="0.2">
      <c r="C2312" s="159"/>
      <c r="D2312" s="165"/>
      <c r="E2312" s="161"/>
      <c r="F2312" s="172" t="str">
        <f t="shared" si="108"/>
        <v>-</v>
      </c>
      <c r="G2312" s="68"/>
      <c r="H2312" s="167"/>
      <c r="I2312" s="173"/>
      <c r="J2312" s="168" t="str">
        <f>IFERROR(MIN('MP Calculations'!$E$30/I2312,1),"-")</f>
        <v>-</v>
      </c>
      <c r="K2312" s="12"/>
      <c r="L2312" s="159"/>
      <c r="M2312" s="159"/>
      <c r="N2312" s="159"/>
      <c r="O2312" s="185" t="str">
        <f t="shared" si="109"/>
        <v>-</v>
      </c>
      <c r="P2312" s="215" t="str">
        <f t="shared" si="110"/>
        <v>-</v>
      </c>
      <c r="Q2312" s="215" cm="1">
        <f t="array" ref="Q2312">IF(P2312="-",0,P2312/(1+'General inputs'!$H$32)^IFERROR(INDEX('MP Calculations'!$C$40:$C$130,MATCH(F2312,'MP Calculations'!$D$40:$D$130,0),0),-1))</f>
        <v>0</v>
      </c>
    </row>
    <row r="2313" spans="3:17" x14ac:dyDescent="0.2">
      <c r="C2313" s="159"/>
      <c r="D2313" s="165"/>
      <c r="E2313" s="161"/>
      <c r="F2313" s="172" t="str">
        <f t="shared" si="108"/>
        <v>-</v>
      </c>
      <c r="G2313" s="68"/>
      <c r="H2313" s="167"/>
      <c r="I2313" s="173"/>
      <c r="J2313" s="168" t="str">
        <f>IFERROR(MIN('MP Calculations'!$E$30/I2313,1),"-")</f>
        <v>-</v>
      </c>
      <c r="K2313" s="12"/>
      <c r="L2313" s="159"/>
      <c r="M2313" s="159"/>
      <c r="N2313" s="159"/>
      <c r="O2313" s="185" t="str">
        <f t="shared" si="109"/>
        <v>-</v>
      </c>
      <c r="P2313" s="215" t="str">
        <f t="shared" si="110"/>
        <v>-</v>
      </c>
      <c r="Q2313" s="215" cm="1">
        <f t="array" ref="Q2313">IF(P2313="-",0,P2313/(1+'General inputs'!$H$32)^IFERROR(INDEX('MP Calculations'!$C$40:$C$130,MATCH(F2313,'MP Calculations'!$D$40:$D$130,0),0),-1))</f>
        <v>0</v>
      </c>
    </row>
    <row r="2314" spans="3:17" x14ac:dyDescent="0.2">
      <c r="C2314" s="159"/>
      <c r="D2314" s="165"/>
      <c r="E2314" s="161"/>
      <c r="F2314" s="172" t="str">
        <f t="shared" si="108"/>
        <v>-</v>
      </c>
      <c r="G2314" s="68"/>
      <c r="H2314" s="167"/>
      <c r="I2314" s="173"/>
      <c r="J2314" s="168" t="str">
        <f>IFERROR(MIN('MP Calculations'!$E$30/I2314,1),"-")</f>
        <v>-</v>
      </c>
      <c r="K2314" s="12"/>
      <c r="L2314" s="159"/>
      <c r="M2314" s="159"/>
      <c r="N2314" s="159"/>
      <c r="O2314" s="185" t="str">
        <f t="shared" si="109"/>
        <v>-</v>
      </c>
      <c r="P2314" s="215" t="str">
        <f t="shared" si="110"/>
        <v>-</v>
      </c>
      <c r="Q2314" s="215" cm="1">
        <f t="array" ref="Q2314">IF(P2314="-",0,P2314/(1+'General inputs'!$H$32)^IFERROR(INDEX('MP Calculations'!$C$40:$C$130,MATCH(F2314,'MP Calculations'!$D$40:$D$130,0),0),-1))</f>
        <v>0</v>
      </c>
    </row>
    <row r="2315" spans="3:17" x14ac:dyDescent="0.2">
      <c r="C2315" s="159"/>
      <c r="D2315" s="165"/>
      <c r="E2315" s="161"/>
      <c r="F2315" s="172" t="str">
        <f t="shared" si="108"/>
        <v>-</v>
      </c>
      <c r="G2315" s="68"/>
      <c r="H2315" s="167"/>
      <c r="I2315" s="173"/>
      <c r="J2315" s="168" t="str">
        <f>IFERROR(MIN('MP Calculations'!$E$30/I2315,1),"-")</f>
        <v>-</v>
      </c>
      <c r="K2315" s="12"/>
      <c r="L2315" s="159"/>
      <c r="M2315" s="159"/>
      <c r="N2315" s="159"/>
      <c r="O2315" s="185" t="str">
        <f t="shared" si="109"/>
        <v>-</v>
      </c>
      <c r="P2315" s="215" t="str">
        <f t="shared" si="110"/>
        <v>-</v>
      </c>
      <c r="Q2315" s="215" cm="1">
        <f t="array" ref="Q2315">IF(P2315="-",0,P2315/(1+'General inputs'!$H$32)^IFERROR(INDEX('MP Calculations'!$C$40:$C$130,MATCH(F2315,'MP Calculations'!$D$40:$D$130,0),0),-1))</f>
        <v>0</v>
      </c>
    </row>
    <row r="2316" spans="3:17" x14ac:dyDescent="0.2">
      <c r="C2316" s="159"/>
      <c r="D2316" s="165"/>
      <c r="E2316" s="161"/>
      <c r="F2316" s="172" t="str">
        <f t="shared" si="108"/>
        <v>-</v>
      </c>
      <c r="G2316" s="68"/>
      <c r="H2316" s="167"/>
      <c r="I2316" s="173"/>
      <c r="J2316" s="168" t="str">
        <f>IFERROR(MIN('MP Calculations'!$E$30/I2316,1),"-")</f>
        <v>-</v>
      </c>
      <c r="K2316" s="12"/>
      <c r="L2316" s="159"/>
      <c r="M2316" s="159"/>
      <c r="N2316" s="159"/>
      <c r="O2316" s="185" t="str">
        <f t="shared" si="109"/>
        <v>-</v>
      </c>
      <c r="P2316" s="215" t="str">
        <f t="shared" si="110"/>
        <v>-</v>
      </c>
      <c r="Q2316" s="215" cm="1">
        <f t="array" ref="Q2316">IF(P2316="-",0,P2316/(1+'General inputs'!$H$32)^IFERROR(INDEX('MP Calculations'!$C$40:$C$130,MATCH(F2316,'MP Calculations'!$D$40:$D$130,0),0),-1))</f>
        <v>0</v>
      </c>
    </row>
    <row r="2317" spans="3:17" x14ac:dyDescent="0.2">
      <c r="C2317" s="159"/>
      <c r="D2317" s="165"/>
      <c r="E2317" s="161"/>
      <c r="F2317" s="172" t="str">
        <f t="shared" si="108"/>
        <v>-</v>
      </c>
      <c r="G2317" s="68"/>
      <c r="H2317" s="167"/>
      <c r="I2317" s="173"/>
      <c r="J2317" s="168" t="str">
        <f>IFERROR(MIN('MP Calculations'!$E$30/I2317,1),"-")</f>
        <v>-</v>
      </c>
      <c r="K2317" s="12"/>
      <c r="L2317" s="159"/>
      <c r="M2317" s="159"/>
      <c r="N2317" s="159"/>
      <c r="O2317" s="185" t="str">
        <f t="shared" si="109"/>
        <v>-</v>
      </c>
      <c r="P2317" s="215" t="str">
        <f t="shared" si="110"/>
        <v>-</v>
      </c>
      <c r="Q2317" s="215" cm="1">
        <f t="array" ref="Q2317">IF(P2317="-",0,P2317/(1+'General inputs'!$H$32)^IFERROR(INDEX('MP Calculations'!$C$40:$C$130,MATCH(F2317,'MP Calculations'!$D$40:$D$130,0),0),-1))</f>
        <v>0</v>
      </c>
    </row>
    <row r="2318" spans="3:17" x14ac:dyDescent="0.2">
      <c r="C2318" s="159"/>
      <c r="D2318" s="165"/>
      <c r="E2318" s="161"/>
      <c r="F2318" s="172" t="str">
        <f t="shared" si="108"/>
        <v>-</v>
      </c>
      <c r="G2318" s="68"/>
      <c r="H2318" s="167"/>
      <c r="I2318" s="173"/>
      <c r="J2318" s="168" t="str">
        <f>IFERROR(MIN('MP Calculations'!$E$30/I2318,1),"-")</f>
        <v>-</v>
      </c>
      <c r="K2318" s="12"/>
      <c r="L2318" s="159"/>
      <c r="M2318" s="159"/>
      <c r="N2318" s="159"/>
      <c r="O2318" s="185" t="str">
        <f t="shared" si="109"/>
        <v>-</v>
      </c>
      <c r="P2318" s="215" t="str">
        <f t="shared" si="110"/>
        <v>-</v>
      </c>
      <c r="Q2318" s="215" cm="1">
        <f t="array" ref="Q2318">IF(P2318="-",0,P2318/(1+'General inputs'!$H$32)^IFERROR(INDEX('MP Calculations'!$C$40:$C$130,MATCH(F2318,'MP Calculations'!$D$40:$D$130,0),0),-1))</f>
        <v>0</v>
      </c>
    </row>
    <row r="2319" spans="3:17" x14ac:dyDescent="0.2">
      <c r="C2319" s="159"/>
      <c r="D2319" s="165"/>
      <c r="E2319" s="161"/>
      <c r="F2319" s="172" t="str">
        <f t="shared" si="108"/>
        <v>-</v>
      </c>
      <c r="G2319" s="68"/>
      <c r="H2319" s="167"/>
      <c r="I2319" s="173"/>
      <c r="J2319" s="168" t="str">
        <f>IFERROR(MIN('MP Calculations'!$E$30/I2319,1),"-")</f>
        <v>-</v>
      </c>
      <c r="K2319" s="12"/>
      <c r="L2319" s="159"/>
      <c r="M2319" s="159"/>
      <c r="N2319" s="159"/>
      <c r="O2319" s="185" t="str">
        <f t="shared" si="109"/>
        <v>-</v>
      </c>
      <c r="P2319" s="215" t="str">
        <f t="shared" si="110"/>
        <v>-</v>
      </c>
      <c r="Q2319" s="215" cm="1">
        <f t="array" ref="Q2319">IF(P2319="-",0,P2319/(1+'General inputs'!$H$32)^IFERROR(INDEX('MP Calculations'!$C$40:$C$130,MATCH(F2319,'MP Calculations'!$D$40:$D$130,0),0),-1))</f>
        <v>0</v>
      </c>
    </row>
    <row r="2320" spans="3:17" x14ac:dyDescent="0.2">
      <c r="C2320" s="159"/>
      <c r="D2320" s="165"/>
      <c r="E2320" s="161"/>
      <c r="F2320" s="172" t="str">
        <f t="shared" si="108"/>
        <v>-</v>
      </c>
      <c r="G2320" s="68"/>
      <c r="H2320" s="167"/>
      <c r="I2320" s="173"/>
      <c r="J2320" s="168" t="str">
        <f>IFERROR(MIN('MP Calculations'!$E$30/I2320,1),"-")</f>
        <v>-</v>
      </c>
      <c r="K2320" s="12"/>
      <c r="L2320" s="159"/>
      <c r="M2320" s="159"/>
      <c r="N2320" s="159"/>
      <c r="O2320" s="185" t="str">
        <f t="shared" si="109"/>
        <v>-</v>
      </c>
      <c r="P2320" s="215" t="str">
        <f t="shared" si="110"/>
        <v>-</v>
      </c>
      <c r="Q2320" s="215" cm="1">
        <f t="array" ref="Q2320">IF(P2320="-",0,P2320/(1+'General inputs'!$H$32)^IFERROR(INDEX('MP Calculations'!$C$40:$C$130,MATCH(F2320,'MP Calculations'!$D$40:$D$130,0),0),-1))</f>
        <v>0</v>
      </c>
    </row>
    <row r="2321" spans="3:17" x14ac:dyDescent="0.2">
      <c r="C2321" s="159"/>
      <c r="D2321" s="165"/>
      <c r="E2321" s="161"/>
      <c r="F2321" s="172" t="str">
        <f t="shared" si="108"/>
        <v>-</v>
      </c>
      <c r="G2321" s="68"/>
      <c r="H2321" s="167"/>
      <c r="I2321" s="173"/>
      <c r="J2321" s="168" t="str">
        <f>IFERROR(MIN('MP Calculations'!$E$30/I2321,1),"-")</f>
        <v>-</v>
      </c>
      <c r="K2321" s="12"/>
      <c r="L2321" s="159"/>
      <c r="M2321" s="159"/>
      <c r="N2321" s="159"/>
      <c r="O2321" s="185" t="str">
        <f t="shared" si="109"/>
        <v>-</v>
      </c>
      <c r="P2321" s="215" t="str">
        <f t="shared" si="110"/>
        <v>-</v>
      </c>
      <c r="Q2321" s="215" cm="1">
        <f t="array" ref="Q2321">IF(P2321="-",0,P2321/(1+'General inputs'!$H$32)^IFERROR(INDEX('MP Calculations'!$C$40:$C$130,MATCH(F2321,'MP Calculations'!$D$40:$D$130,0),0),-1))</f>
        <v>0</v>
      </c>
    </row>
    <row r="2322" spans="3:17" x14ac:dyDescent="0.2">
      <c r="C2322" s="159"/>
      <c r="D2322" s="165"/>
      <c r="E2322" s="161"/>
      <c r="F2322" s="172" t="str">
        <f t="shared" si="108"/>
        <v>-</v>
      </c>
      <c r="G2322" s="68"/>
      <c r="H2322" s="167"/>
      <c r="I2322" s="173"/>
      <c r="J2322" s="168" t="str">
        <f>IFERROR(MIN('MP Calculations'!$E$30/I2322,1),"-")</f>
        <v>-</v>
      </c>
      <c r="K2322" s="12"/>
      <c r="L2322" s="159"/>
      <c r="M2322" s="159"/>
      <c r="N2322" s="159"/>
      <c r="O2322" s="185" t="str">
        <f t="shared" si="109"/>
        <v>-</v>
      </c>
      <c r="P2322" s="215" t="str">
        <f t="shared" si="110"/>
        <v>-</v>
      </c>
      <c r="Q2322" s="215" cm="1">
        <f t="array" ref="Q2322">IF(P2322="-",0,P2322/(1+'General inputs'!$H$32)^IFERROR(INDEX('MP Calculations'!$C$40:$C$130,MATCH(F2322,'MP Calculations'!$D$40:$D$130,0),0),-1))</f>
        <v>0</v>
      </c>
    </row>
    <row r="2323" spans="3:17" x14ac:dyDescent="0.2">
      <c r="C2323" s="159"/>
      <c r="D2323" s="165"/>
      <c r="E2323" s="161"/>
      <c r="F2323" s="172" t="str">
        <f t="shared" si="108"/>
        <v>-</v>
      </c>
      <c r="G2323" s="68"/>
      <c r="H2323" s="167"/>
      <c r="I2323" s="173"/>
      <c r="J2323" s="168" t="str">
        <f>IFERROR(MIN('MP Calculations'!$E$30/I2323,1),"-")</f>
        <v>-</v>
      </c>
      <c r="K2323" s="12"/>
      <c r="L2323" s="159"/>
      <c r="M2323" s="159"/>
      <c r="N2323" s="159"/>
      <c r="O2323" s="185" t="str">
        <f t="shared" si="109"/>
        <v>-</v>
      </c>
      <c r="P2323" s="215" t="str">
        <f t="shared" si="110"/>
        <v>-</v>
      </c>
      <c r="Q2323" s="215" cm="1">
        <f t="array" ref="Q2323">IF(P2323="-",0,P2323/(1+'General inputs'!$H$32)^IFERROR(INDEX('MP Calculations'!$C$40:$C$130,MATCH(F2323,'MP Calculations'!$D$40:$D$130,0),0),-1))</f>
        <v>0</v>
      </c>
    </row>
    <row r="2324" spans="3:17" x14ac:dyDescent="0.2">
      <c r="C2324" s="159"/>
      <c r="D2324" s="165"/>
      <c r="E2324" s="161"/>
      <c r="F2324" s="172" t="str">
        <f t="shared" si="108"/>
        <v>-</v>
      </c>
      <c r="G2324" s="68"/>
      <c r="H2324" s="167"/>
      <c r="I2324" s="173"/>
      <c r="J2324" s="168" t="str">
        <f>IFERROR(MIN('MP Calculations'!$E$30/I2324,1),"-")</f>
        <v>-</v>
      </c>
      <c r="K2324" s="12"/>
      <c r="L2324" s="159"/>
      <c r="M2324" s="159"/>
      <c r="N2324" s="159"/>
      <c r="O2324" s="185" t="str">
        <f t="shared" si="109"/>
        <v>-</v>
      </c>
      <c r="P2324" s="215" t="str">
        <f t="shared" si="110"/>
        <v>-</v>
      </c>
      <c r="Q2324" s="215" cm="1">
        <f t="array" ref="Q2324">IF(P2324="-",0,P2324/(1+'General inputs'!$H$32)^IFERROR(INDEX('MP Calculations'!$C$40:$C$130,MATCH(F2324,'MP Calculations'!$D$40:$D$130,0),0),-1))</f>
        <v>0</v>
      </c>
    </row>
    <row r="2325" spans="3:17" x14ac:dyDescent="0.2">
      <c r="C2325" s="159"/>
      <c r="D2325" s="165"/>
      <c r="E2325" s="161"/>
      <c r="F2325" s="172" t="str">
        <f t="shared" si="108"/>
        <v>-</v>
      </c>
      <c r="G2325" s="68"/>
      <c r="H2325" s="167"/>
      <c r="I2325" s="173"/>
      <c r="J2325" s="168" t="str">
        <f>IFERROR(MIN('MP Calculations'!$E$30/I2325,1),"-")</f>
        <v>-</v>
      </c>
      <c r="K2325" s="12"/>
      <c r="L2325" s="159"/>
      <c r="M2325" s="159"/>
      <c r="N2325" s="159"/>
      <c r="O2325" s="185" t="str">
        <f t="shared" si="109"/>
        <v>-</v>
      </c>
      <c r="P2325" s="215" t="str">
        <f t="shared" si="110"/>
        <v>-</v>
      </c>
      <c r="Q2325" s="215" cm="1">
        <f t="array" ref="Q2325">IF(P2325="-",0,P2325/(1+'General inputs'!$H$32)^IFERROR(INDEX('MP Calculations'!$C$40:$C$130,MATCH(F2325,'MP Calculations'!$D$40:$D$130,0),0),-1))</f>
        <v>0</v>
      </c>
    </row>
    <row r="2326" spans="3:17" x14ac:dyDescent="0.2">
      <c r="C2326" s="159"/>
      <c r="D2326" s="165"/>
      <c r="E2326" s="161"/>
      <c r="F2326" s="172" t="str">
        <f t="shared" ref="F2326:F2389" si="111">IF(E2326="","-",IF(OR(E2326&lt;$E$15,E2326&gt;$E$16),"ERROR - date outside of range",IF(MONTH(E2326)&gt;=7,YEAR(E2326)&amp;"-"&amp;IF(YEAR(E2326)=1999,"00",IF(AND(YEAR(E2326)&gt;=2000,YEAR(E2326)&lt;2009),"0","")&amp;RIGHT(YEAR(E2326),2)+1),RIGHT(YEAR(E2326),4)-1&amp;"-"&amp;RIGHT(YEAR(E2326),2))))</f>
        <v>-</v>
      </c>
      <c r="G2326" s="68"/>
      <c r="H2326" s="167"/>
      <c r="I2326" s="173"/>
      <c r="J2326" s="168" t="str">
        <f>IFERROR(MIN('MP Calculations'!$E$30/I2326,1),"-")</f>
        <v>-</v>
      </c>
      <c r="K2326" s="12"/>
      <c r="L2326" s="159"/>
      <c r="M2326" s="159"/>
      <c r="N2326" s="159"/>
      <c r="O2326" s="185" t="str">
        <f t="shared" ref="O2326:O2389" si="112">IF(N2326="","-",L2326*N2326)</f>
        <v>-</v>
      </c>
      <c r="P2326" s="215" t="str">
        <f t="shared" ref="P2326:P2389" si="113">IF(O2326="-","-",IF(OR(E2326&lt;$E$15,E2326&gt;$E$16),0,O2326*J2326))</f>
        <v>-</v>
      </c>
      <c r="Q2326" s="215" cm="1">
        <f t="array" ref="Q2326">IF(P2326="-",0,P2326/(1+'General inputs'!$H$32)^IFERROR(INDEX('MP Calculations'!$C$40:$C$130,MATCH(F2326,'MP Calculations'!$D$40:$D$130,0),0),-1))</f>
        <v>0</v>
      </c>
    </row>
    <row r="2327" spans="3:17" x14ac:dyDescent="0.2">
      <c r="C2327" s="159"/>
      <c r="D2327" s="165"/>
      <c r="E2327" s="161"/>
      <c r="F2327" s="172" t="str">
        <f t="shared" si="111"/>
        <v>-</v>
      </c>
      <c r="G2327" s="68"/>
      <c r="H2327" s="167"/>
      <c r="I2327" s="173"/>
      <c r="J2327" s="168" t="str">
        <f>IFERROR(MIN('MP Calculations'!$E$30/I2327,1),"-")</f>
        <v>-</v>
      </c>
      <c r="K2327" s="12"/>
      <c r="L2327" s="159"/>
      <c r="M2327" s="159"/>
      <c r="N2327" s="159"/>
      <c r="O2327" s="185" t="str">
        <f t="shared" si="112"/>
        <v>-</v>
      </c>
      <c r="P2327" s="215" t="str">
        <f t="shared" si="113"/>
        <v>-</v>
      </c>
      <c r="Q2327" s="215" cm="1">
        <f t="array" ref="Q2327">IF(P2327="-",0,P2327/(1+'General inputs'!$H$32)^IFERROR(INDEX('MP Calculations'!$C$40:$C$130,MATCH(F2327,'MP Calculations'!$D$40:$D$130,0),0),-1))</f>
        <v>0</v>
      </c>
    </row>
    <row r="2328" spans="3:17" x14ac:dyDescent="0.2">
      <c r="C2328" s="159"/>
      <c r="D2328" s="165"/>
      <c r="E2328" s="161"/>
      <c r="F2328" s="172" t="str">
        <f t="shared" si="111"/>
        <v>-</v>
      </c>
      <c r="G2328" s="68"/>
      <c r="H2328" s="167"/>
      <c r="I2328" s="173"/>
      <c r="J2328" s="168" t="str">
        <f>IFERROR(MIN('MP Calculations'!$E$30/I2328,1),"-")</f>
        <v>-</v>
      </c>
      <c r="K2328" s="12"/>
      <c r="L2328" s="159"/>
      <c r="M2328" s="159"/>
      <c r="N2328" s="159"/>
      <c r="O2328" s="185" t="str">
        <f t="shared" si="112"/>
        <v>-</v>
      </c>
      <c r="P2328" s="215" t="str">
        <f t="shared" si="113"/>
        <v>-</v>
      </c>
      <c r="Q2328" s="215" cm="1">
        <f t="array" ref="Q2328">IF(P2328="-",0,P2328/(1+'General inputs'!$H$32)^IFERROR(INDEX('MP Calculations'!$C$40:$C$130,MATCH(F2328,'MP Calculations'!$D$40:$D$130,0),0),-1))</f>
        <v>0</v>
      </c>
    </row>
    <row r="2329" spans="3:17" x14ac:dyDescent="0.2">
      <c r="C2329" s="159"/>
      <c r="D2329" s="165"/>
      <c r="E2329" s="161"/>
      <c r="F2329" s="172" t="str">
        <f t="shared" si="111"/>
        <v>-</v>
      </c>
      <c r="G2329" s="68"/>
      <c r="H2329" s="167"/>
      <c r="I2329" s="173"/>
      <c r="J2329" s="168" t="str">
        <f>IFERROR(MIN('MP Calculations'!$E$30/I2329,1),"-")</f>
        <v>-</v>
      </c>
      <c r="K2329" s="12"/>
      <c r="L2329" s="159"/>
      <c r="M2329" s="159"/>
      <c r="N2329" s="159"/>
      <c r="O2329" s="185" t="str">
        <f t="shared" si="112"/>
        <v>-</v>
      </c>
      <c r="P2329" s="215" t="str">
        <f t="shared" si="113"/>
        <v>-</v>
      </c>
      <c r="Q2329" s="215" cm="1">
        <f t="array" ref="Q2329">IF(P2329="-",0,P2329/(1+'General inputs'!$H$32)^IFERROR(INDEX('MP Calculations'!$C$40:$C$130,MATCH(F2329,'MP Calculations'!$D$40:$D$130,0),0),-1))</f>
        <v>0</v>
      </c>
    </row>
    <row r="2330" spans="3:17" x14ac:dyDescent="0.2">
      <c r="C2330" s="159"/>
      <c r="D2330" s="165"/>
      <c r="E2330" s="161"/>
      <c r="F2330" s="172" t="str">
        <f t="shared" si="111"/>
        <v>-</v>
      </c>
      <c r="G2330" s="68"/>
      <c r="H2330" s="167"/>
      <c r="I2330" s="173"/>
      <c r="J2330" s="168" t="str">
        <f>IFERROR(MIN('MP Calculations'!$E$30/I2330,1),"-")</f>
        <v>-</v>
      </c>
      <c r="K2330" s="12"/>
      <c r="L2330" s="159"/>
      <c r="M2330" s="159"/>
      <c r="N2330" s="159"/>
      <c r="O2330" s="185" t="str">
        <f t="shared" si="112"/>
        <v>-</v>
      </c>
      <c r="P2330" s="215" t="str">
        <f t="shared" si="113"/>
        <v>-</v>
      </c>
      <c r="Q2330" s="215" cm="1">
        <f t="array" ref="Q2330">IF(P2330="-",0,P2330/(1+'General inputs'!$H$32)^IFERROR(INDEX('MP Calculations'!$C$40:$C$130,MATCH(F2330,'MP Calculations'!$D$40:$D$130,0),0),-1))</f>
        <v>0</v>
      </c>
    </row>
    <row r="2331" spans="3:17" x14ac:dyDescent="0.2">
      <c r="C2331" s="159"/>
      <c r="D2331" s="165"/>
      <c r="E2331" s="161"/>
      <c r="F2331" s="172" t="str">
        <f t="shared" si="111"/>
        <v>-</v>
      </c>
      <c r="G2331" s="68"/>
      <c r="H2331" s="167"/>
      <c r="I2331" s="173"/>
      <c r="J2331" s="168" t="str">
        <f>IFERROR(MIN('MP Calculations'!$E$30/I2331,1),"-")</f>
        <v>-</v>
      </c>
      <c r="K2331" s="12"/>
      <c r="L2331" s="159"/>
      <c r="M2331" s="159"/>
      <c r="N2331" s="159"/>
      <c r="O2331" s="185" t="str">
        <f t="shared" si="112"/>
        <v>-</v>
      </c>
      <c r="P2331" s="215" t="str">
        <f t="shared" si="113"/>
        <v>-</v>
      </c>
      <c r="Q2331" s="215" cm="1">
        <f t="array" ref="Q2331">IF(P2331="-",0,P2331/(1+'General inputs'!$H$32)^IFERROR(INDEX('MP Calculations'!$C$40:$C$130,MATCH(F2331,'MP Calculations'!$D$40:$D$130,0),0),-1))</f>
        <v>0</v>
      </c>
    </row>
    <row r="2332" spans="3:17" x14ac:dyDescent="0.2">
      <c r="C2332" s="159"/>
      <c r="D2332" s="165"/>
      <c r="E2332" s="161"/>
      <c r="F2332" s="172" t="str">
        <f t="shared" si="111"/>
        <v>-</v>
      </c>
      <c r="G2332" s="68"/>
      <c r="H2332" s="167"/>
      <c r="I2332" s="173"/>
      <c r="J2332" s="168" t="str">
        <f>IFERROR(MIN('MP Calculations'!$E$30/I2332,1),"-")</f>
        <v>-</v>
      </c>
      <c r="K2332" s="12"/>
      <c r="L2332" s="159"/>
      <c r="M2332" s="159"/>
      <c r="N2332" s="159"/>
      <c r="O2332" s="185" t="str">
        <f t="shared" si="112"/>
        <v>-</v>
      </c>
      <c r="P2332" s="215" t="str">
        <f t="shared" si="113"/>
        <v>-</v>
      </c>
      <c r="Q2332" s="215" cm="1">
        <f t="array" ref="Q2332">IF(P2332="-",0,P2332/(1+'General inputs'!$H$32)^IFERROR(INDEX('MP Calculations'!$C$40:$C$130,MATCH(F2332,'MP Calculations'!$D$40:$D$130,0),0),-1))</f>
        <v>0</v>
      </c>
    </row>
    <row r="2333" spans="3:17" x14ac:dyDescent="0.2">
      <c r="C2333" s="159"/>
      <c r="D2333" s="165"/>
      <c r="E2333" s="161"/>
      <c r="F2333" s="172" t="str">
        <f t="shared" si="111"/>
        <v>-</v>
      </c>
      <c r="G2333" s="68"/>
      <c r="H2333" s="167"/>
      <c r="I2333" s="173"/>
      <c r="J2333" s="168" t="str">
        <f>IFERROR(MIN('MP Calculations'!$E$30/I2333,1),"-")</f>
        <v>-</v>
      </c>
      <c r="K2333" s="12"/>
      <c r="L2333" s="159"/>
      <c r="M2333" s="159"/>
      <c r="N2333" s="159"/>
      <c r="O2333" s="185" t="str">
        <f t="shared" si="112"/>
        <v>-</v>
      </c>
      <c r="P2333" s="215" t="str">
        <f t="shared" si="113"/>
        <v>-</v>
      </c>
      <c r="Q2333" s="215" cm="1">
        <f t="array" ref="Q2333">IF(P2333="-",0,P2333/(1+'General inputs'!$H$32)^IFERROR(INDEX('MP Calculations'!$C$40:$C$130,MATCH(F2333,'MP Calculations'!$D$40:$D$130,0),0),-1))</f>
        <v>0</v>
      </c>
    </row>
    <row r="2334" spans="3:17" x14ac:dyDescent="0.2">
      <c r="C2334" s="159"/>
      <c r="D2334" s="165"/>
      <c r="E2334" s="161"/>
      <c r="F2334" s="172" t="str">
        <f t="shared" si="111"/>
        <v>-</v>
      </c>
      <c r="G2334" s="68"/>
      <c r="H2334" s="167"/>
      <c r="I2334" s="173"/>
      <c r="J2334" s="168" t="str">
        <f>IFERROR(MIN('MP Calculations'!$E$30/I2334,1),"-")</f>
        <v>-</v>
      </c>
      <c r="K2334" s="12"/>
      <c r="L2334" s="159"/>
      <c r="M2334" s="159"/>
      <c r="N2334" s="159"/>
      <c r="O2334" s="185" t="str">
        <f t="shared" si="112"/>
        <v>-</v>
      </c>
      <c r="P2334" s="215" t="str">
        <f t="shared" si="113"/>
        <v>-</v>
      </c>
      <c r="Q2334" s="215" cm="1">
        <f t="array" ref="Q2334">IF(P2334="-",0,P2334/(1+'General inputs'!$H$32)^IFERROR(INDEX('MP Calculations'!$C$40:$C$130,MATCH(F2334,'MP Calculations'!$D$40:$D$130,0),0),-1))</f>
        <v>0</v>
      </c>
    </row>
    <row r="2335" spans="3:17" x14ac:dyDescent="0.2">
      <c r="C2335" s="159"/>
      <c r="D2335" s="165"/>
      <c r="E2335" s="161"/>
      <c r="F2335" s="172" t="str">
        <f t="shared" si="111"/>
        <v>-</v>
      </c>
      <c r="G2335" s="68"/>
      <c r="H2335" s="167"/>
      <c r="I2335" s="173"/>
      <c r="J2335" s="168" t="str">
        <f>IFERROR(MIN('MP Calculations'!$E$30/I2335,1),"-")</f>
        <v>-</v>
      </c>
      <c r="K2335" s="12"/>
      <c r="L2335" s="159"/>
      <c r="M2335" s="159"/>
      <c r="N2335" s="159"/>
      <c r="O2335" s="185" t="str">
        <f t="shared" si="112"/>
        <v>-</v>
      </c>
      <c r="P2335" s="215" t="str">
        <f t="shared" si="113"/>
        <v>-</v>
      </c>
      <c r="Q2335" s="215" cm="1">
        <f t="array" ref="Q2335">IF(P2335="-",0,P2335/(1+'General inputs'!$H$32)^IFERROR(INDEX('MP Calculations'!$C$40:$C$130,MATCH(F2335,'MP Calculations'!$D$40:$D$130,0),0),-1))</f>
        <v>0</v>
      </c>
    </row>
    <row r="2336" spans="3:17" x14ac:dyDescent="0.2">
      <c r="C2336" s="159"/>
      <c r="D2336" s="165"/>
      <c r="E2336" s="161"/>
      <c r="F2336" s="172" t="str">
        <f t="shared" si="111"/>
        <v>-</v>
      </c>
      <c r="G2336" s="68"/>
      <c r="H2336" s="167"/>
      <c r="I2336" s="173"/>
      <c r="J2336" s="168" t="str">
        <f>IFERROR(MIN('MP Calculations'!$E$30/I2336,1),"-")</f>
        <v>-</v>
      </c>
      <c r="K2336" s="12"/>
      <c r="L2336" s="159"/>
      <c r="M2336" s="159"/>
      <c r="N2336" s="159"/>
      <c r="O2336" s="185" t="str">
        <f t="shared" si="112"/>
        <v>-</v>
      </c>
      <c r="P2336" s="215" t="str">
        <f t="shared" si="113"/>
        <v>-</v>
      </c>
      <c r="Q2336" s="215" cm="1">
        <f t="array" ref="Q2336">IF(P2336="-",0,P2336/(1+'General inputs'!$H$32)^IFERROR(INDEX('MP Calculations'!$C$40:$C$130,MATCH(F2336,'MP Calculations'!$D$40:$D$130,0),0),-1))</f>
        <v>0</v>
      </c>
    </row>
    <row r="2337" spans="3:17" x14ac:dyDescent="0.2">
      <c r="C2337" s="159"/>
      <c r="D2337" s="165"/>
      <c r="E2337" s="161"/>
      <c r="F2337" s="172" t="str">
        <f t="shared" si="111"/>
        <v>-</v>
      </c>
      <c r="G2337" s="68"/>
      <c r="H2337" s="167"/>
      <c r="I2337" s="173"/>
      <c r="J2337" s="168" t="str">
        <f>IFERROR(MIN('MP Calculations'!$E$30/I2337,1),"-")</f>
        <v>-</v>
      </c>
      <c r="K2337" s="12"/>
      <c r="L2337" s="159"/>
      <c r="M2337" s="159"/>
      <c r="N2337" s="159"/>
      <c r="O2337" s="185" t="str">
        <f t="shared" si="112"/>
        <v>-</v>
      </c>
      <c r="P2337" s="215" t="str">
        <f t="shared" si="113"/>
        <v>-</v>
      </c>
      <c r="Q2337" s="215" cm="1">
        <f t="array" ref="Q2337">IF(P2337="-",0,P2337/(1+'General inputs'!$H$32)^IFERROR(INDEX('MP Calculations'!$C$40:$C$130,MATCH(F2337,'MP Calculations'!$D$40:$D$130,0),0),-1))</f>
        <v>0</v>
      </c>
    </row>
    <row r="2338" spans="3:17" x14ac:dyDescent="0.2">
      <c r="C2338" s="159"/>
      <c r="D2338" s="165"/>
      <c r="E2338" s="161"/>
      <c r="F2338" s="172" t="str">
        <f t="shared" si="111"/>
        <v>-</v>
      </c>
      <c r="G2338" s="68"/>
      <c r="H2338" s="167"/>
      <c r="I2338" s="173"/>
      <c r="J2338" s="168" t="str">
        <f>IFERROR(MIN('MP Calculations'!$E$30/I2338,1),"-")</f>
        <v>-</v>
      </c>
      <c r="K2338" s="12"/>
      <c r="L2338" s="159"/>
      <c r="M2338" s="159"/>
      <c r="N2338" s="159"/>
      <c r="O2338" s="185" t="str">
        <f t="shared" si="112"/>
        <v>-</v>
      </c>
      <c r="P2338" s="215" t="str">
        <f t="shared" si="113"/>
        <v>-</v>
      </c>
      <c r="Q2338" s="215" cm="1">
        <f t="array" ref="Q2338">IF(P2338="-",0,P2338/(1+'General inputs'!$H$32)^IFERROR(INDEX('MP Calculations'!$C$40:$C$130,MATCH(F2338,'MP Calculations'!$D$40:$D$130,0),0),-1))</f>
        <v>0</v>
      </c>
    </row>
    <row r="2339" spans="3:17" x14ac:dyDescent="0.2">
      <c r="C2339" s="159"/>
      <c r="D2339" s="165"/>
      <c r="E2339" s="161"/>
      <c r="F2339" s="172" t="str">
        <f t="shared" si="111"/>
        <v>-</v>
      </c>
      <c r="G2339" s="68"/>
      <c r="H2339" s="167"/>
      <c r="I2339" s="173"/>
      <c r="J2339" s="168" t="str">
        <f>IFERROR(MIN('MP Calculations'!$E$30/I2339,1),"-")</f>
        <v>-</v>
      </c>
      <c r="K2339" s="12"/>
      <c r="L2339" s="159"/>
      <c r="M2339" s="159"/>
      <c r="N2339" s="159"/>
      <c r="O2339" s="185" t="str">
        <f t="shared" si="112"/>
        <v>-</v>
      </c>
      <c r="P2339" s="215" t="str">
        <f t="shared" si="113"/>
        <v>-</v>
      </c>
      <c r="Q2339" s="215" cm="1">
        <f t="array" ref="Q2339">IF(P2339="-",0,P2339/(1+'General inputs'!$H$32)^IFERROR(INDEX('MP Calculations'!$C$40:$C$130,MATCH(F2339,'MP Calculations'!$D$40:$D$130,0),0),-1))</f>
        <v>0</v>
      </c>
    </row>
    <row r="2340" spans="3:17" x14ac:dyDescent="0.2">
      <c r="C2340" s="159"/>
      <c r="D2340" s="165"/>
      <c r="E2340" s="161"/>
      <c r="F2340" s="172" t="str">
        <f t="shared" si="111"/>
        <v>-</v>
      </c>
      <c r="G2340" s="68"/>
      <c r="H2340" s="167"/>
      <c r="I2340" s="173"/>
      <c r="J2340" s="168" t="str">
        <f>IFERROR(MIN('MP Calculations'!$E$30/I2340,1),"-")</f>
        <v>-</v>
      </c>
      <c r="K2340" s="12"/>
      <c r="L2340" s="159"/>
      <c r="M2340" s="159"/>
      <c r="N2340" s="159"/>
      <c r="O2340" s="185" t="str">
        <f t="shared" si="112"/>
        <v>-</v>
      </c>
      <c r="P2340" s="215" t="str">
        <f t="shared" si="113"/>
        <v>-</v>
      </c>
      <c r="Q2340" s="215" cm="1">
        <f t="array" ref="Q2340">IF(P2340="-",0,P2340/(1+'General inputs'!$H$32)^IFERROR(INDEX('MP Calculations'!$C$40:$C$130,MATCH(F2340,'MP Calculations'!$D$40:$D$130,0),0),-1))</f>
        <v>0</v>
      </c>
    </row>
    <row r="2341" spans="3:17" x14ac:dyDescent="0.2">
      <c r="C2341" s="159"/>
      <c r="D2341" s="165"/>
      <c r="E2341" s="161"/>
      <c r="F2341" s="172" t="str">
        <f t="shared" si="111"/>
        <v>-</v>
      </c>
      <c r="G2341" s="68"/>
      <c r="H2341" s="167"/>
      <c r="I2341" s="173"/>
      <c r="J2341" s="168" t="str">
        <f>IFERROR(MIN('MP Calculations'!$E$30/I2341,1),"-")</f>
        <v>-</v>
      </c>
      <c r="K2341" s="12"/>
      <c r="L2341" s="159"/>
      <c r="M2341" s="159"/>
      <c r="N2341" s="159"/>
      <c r="O2341" s="185" t="str">
        <f t="shared" si="112"/>
        <v>-</v>
      </c>
      <c r="P2341" s="215" t="str">
        <f t="shared" si="113"/>
        <v>-</v>
      </c>
      <c r="Q2341" s="215" cm="1">
        <f t="array" ref="Q2341">IF(P2341="-",0,P2341/(1+'General inputs'!$H$32)^IFERROR(INDEX('MP Calculations'!$C$40:$C$130,MATCH(F2341,'MP Calculations'!$D$40:$D$130,0),0),-1))</f>
        <v>0</v>
      </c>
    </row>
    <row r="2342" spans="3:17" x14ac:dyDescent="0.2">
      <c r="C2342" s="159"/>
      <c r="D2342" s="165"/>
      <c r="E2342" s="161"/>
      <c r="F2342" s="172" t="str">
        <f t="shared" si="111"/>
        <v>-</v>
      </c>
      <c r="G2342" s="68"/>
      <c r="H2342" s="167"/>
      <c r="I2342" s="173"/>
      <c r="J2342" s="168" t="str">
        <f>IFERROR(MIN('MP Calculations'!$E$30/I2342,1),"-")</f>
        <v>-</v>
      </c>
      <c r="K2342" s="12"/>
      <c r="L2342" s="159"/>
      <c r="M2342" s="159"/>
      <c r="N2342" s="159"/>
      <c r="O2342" s="185" t="str">
        <f t="shared" si="112"/>
        <v>-</v>
      </c>
      <c r="P2342" s="215" t="str">
        <f t="shared" si="113"/>
        <v>-</v>
      </c>
      <c r="Q2342" s="215" cm="1">
        <f t="array" ref="Q2342">IF(P2342="-",0,P2342/(1+'General inputs'!$H$32)^IFERROR(INDEX('MP Calculations'!$C$40:$C$130,MATCH(F2342,'MP Calculations'!$D$40:$D$130,0),0),-1))</f>
        <v>0</v>
      </c>
    </row>
    <row r="2343" spans="3:17" x14ac:dyDescent="0.2">
      <c r="C2343" s="159"/>
      <c r="D2343" s="165"/>
      <c r="E2343" s="161"/>
      <c r="F2343" s="172" t="str">
        <f t="shared" si="111"/>
        <v>-</v>
      </c>
      <c r="G2343" s="68"/>
      <c r="H2343" s="167"/>
      <c r="I2343" s="173"/>
      <c r="J2343" s="168" t="str">
        <f>IFERROR(MIN('MP Calculations'!$E$30/I2343,1),"-")</f>
        <v>-</v>
      </c>
      <c r="K2343" s="12"/>
      <c r="L2343" s="159"/>
      <c r="M2343" s="159"/>
      <c r="N2343" s="159"/>
      <c r="O2343" s="185" t="str">
        <f t="shared" si="112"/>
        <v>-</v>
      </c>
      <c r="P2343" s="215" t="str">
        <f t="shared" si="113"/>
        <v>-</v>
      </c>
      <c r="Q2343" s="215" cm="1">
        <f t="array" ref="Q2343">IF(P2343="-",0,P2343/(1+'General inputs'!$H$32)^IFERROR(INDEX('MP Calculations'!$C$40:$C$130,MATCH(F2343,'MP Calculations'!$D$40:$D$130,0),0),-1))</f>
        <v>0</v>
      </c>
    </row>
    <row r="2344" spans="3:17" x14ac:dyDescent="0.2">
      <c r="C2344" s="159"/>
      <c r="D2344" s="165"/>
      <c r="E2344" s="161"/>
      <c r="F2344" s="172" t="str">
        <f t="shared" si="111"/>
        <v>-</v>
      </c>
      <c r="G2344" s="68"/>
      <c r="H2344" s="167"/>
      <c r="I2344" s="173"/>
      <c r="J2344" s="168" t="str">
        <f>IFERROR(MIN('MP Calculations'!$E$30/I2344,1),"-")</f>
        <v>-</v>
      </c>
      <c r="K2344" s="12"/>
      <c r="L2344" s="159"/>
      <c r="M2344" s="159"/>
      <c r="N2344" s="159"/>
      <c r="O2344" s="185" t="str">
        <f t="shared" si="112"/>
        <v>-</v>
      </c>
      <c r="P2344" s="215" t="str">
        <f t="shared" si="113"/>
        <v>-</v>
      </c>
      <c r="Q2344" s="215" cm="1">
        <f t="array" ref="Q2344">IF(P2344="-",0,P2344/(1+'General inputs'!$H$32)^IFERROR(INDEX('MP Calculations'!$C$40:$C$130,MATCH(F2344,'MP Calculations'!$D$40:$D$130,0),0),-1))</f>
        <v>0</v>
      </c>
    </row>
    <row r="2345" spans="3:17" x14ac:dyDescent="0.2">
      <c r="C2345" s="159"/>
      <c r="D2345" s="165"/>
      <c r="E2345" s="161"/>
      <c r="F2345" s="172" t="str">
        <f t="shared" si="111"/>
        <v>-</v>
      </c>
      <c r="G2345" s="68"/>
      <c r="H2345" s="167"/>
      <c r="I2345" s="173"/>
      <c r="J2345" s="168" t="str">
        <f>IFERROR(MIN('MP Calculations'!$E$30/I2345,1),"-")</f>
        <v>-</v>
      </c>
      <c r="K2345" s="12"/>
      <c r="L2345" s="159"/>
      <c r="M2345" s="159"/>
      <c r="N2345" s="159"/>
      <c r="O2345" s="185" t="str">
        <f t="shared" si="112"/>
        <v>-</v>
      </c>
      <c r="P2345" s="215" t="str">
        <f t="shared" si="113"/>
        <v>-</v>
      </c>
      <c r="Q2345" s="215" cm="1">
        <f t="array" ref="Q2345">IF(P2345="-",0,P2345/(1+'General inputs'!$H$32)^IFERROR(INDEX('MP Calculations'!$C$40:$C$130,MATCH(F2345,'MP Calculations'!$D$40:$D$130,0),0),-1))</f>
        <v>0</v>
      </c>
    </row>
    <row r="2346" spans="3:17" x14ac:dyDescent="0.2">
      <c r="C2346" s="159"/>
      <c r="D2346" s="165"/>
      <c r="E2346" s="161"/>
      <c r="F2346" s="172" t="str">
        <f t="shared" si="111"/>
        <v>-</v>
      </c>
      <c r="G2346" s="68"/>
      <c r="H2346" s="167"/>
      <c r="I2346" s="173"/>
      <c r="J2346" s="168" t="str">
        <f>IFERROR(MIN('MP Calculations'!$E$30/I2346,1),"-")</f>
        <v>-</v>
      </c>
      <c r="K2346" s="12"/>
      <c r="L2346" s="159"/>
      <c r="M2346" s="159"/>
      <c r="N2346" s="159"/>
      <c r="O2346" s="185" t="str">
        <f t="shared" si="112"/>
        <v>-</v>
      </c>
      <c r="P2346" s="215" t="str">
        <f t="shared" si="113"/>
        <v>-</v>
      </c>
      <c r="Q2346" s="215" cm="1">
        <f t="array" ref="Q2346">IF(P2346="-",0,P2346/(1+'General inputs'!$H$32)^IFERROR(INDEX('MP Calculations'!$C$40:$C$130,MATCH(F2346,'MP Calculations'!$D$40:$D$130,0),0),-1))</f>
        <v>0</v>
      </c>
    </row>
    <row r="2347" spans="3:17" x14ac:dyDescent="0.2">
      <c r="C2347" s="159"/>
      <c r="D2347" s="165"/>
      <c r="E2347" s="161"/>
      <c r="F2347" s="172" t="str">
        <f t="shared" si="111"/>
        <v>-</v>
      </c>
      <c r="G2347" s="68"/>
      <c r="H2347" s="167"/>
      <c r="I2347" s="173"/>
      <c r="J2347" s="168" t="str">
        <f>IFERROR(MIN('MP Calculations'!$E$30/I2347,1),"-")</f>
        <v>-</v>
      </c>
      <c r="K2347" s="12"/>
      <c r="L2347" s="159"/>
      <c r="M2347" s="159"/>
      <c r="N2347" s="159"/>
      <c r="O2347" s="185" t="str">
        <f t="shared" si="112"/>
        <v>-</v>
      </c>
      <c r="P2347" s="215" t="str">
        <f t="shared" si="113"/>
        <v>-</v>
      </c>
      <c r="Q2347" s="215" cm="1">
        <f t="array" ref="Q2347">IF(P2347="-",0,P2347/(1+'General inputs'!$H$32)^IFERROR(INDEX('MP Calculations'!$C$40:$C$130,MATCH(F2347,'MP Calculations'!$D$40:$D$130,0),0),-1))</f>
        <v>0</v>
      </c>
    </row>
    <row r="2348" spans="3:17" x14ac:dyDescent="0.2">
      <c r="C2348" s="159"/>
      <c r="D2348" s="165"/>
      <c r="E2348" s="161"/>
      <c r="F2348" s="172" t="str">
        <f t="shared" si="111"/>
        <v>-</v>
      </c>
      <c r="G2348" s="68"/>
      <c r="H2348" s="167"/>
      <c r="I2348" s="173"/>
      <c r="J2348" s="168" t="str">
        <f>IFERROR(MIN('MP Calculations'!$E$30/I2348,1),"-")</f>
        <v>-</v>
      </c>
      <c r="K2348" s="12"/>
      <c r="L2348" s="159"/>
      <c r="M2348" s="159"/>
      <c r="N2348" s="159"/>
      <c r="O2348" s="185" t="str">
        <f t="shared" si="112"/>
        <v>-</v>
      </c>
      <c r="P2348" s="215" t="str">
        <f t="shared" si="113"/>
        <v>-</v>
      </c>
      <c r="Q2348" s="215" cm="1">
        <f t="array" ref="Q2348">IF(P2348="-",0,P2348/(1+'General inputs'!$H$32)^IFERROR(INDEX('MP Calculations'!$C$40:$C$130,MATCH(F2348,'MP Calculations'!$D$40:$D$130,0),0),-1))</f>
        <v>0</v>
      </c>
    </row>
    <row r="2349" spans="3:17" x14ac:dyDescent="0.2">
      <c r="C2349" s="159"/>
      <c r="D2349" s="165"/>
      <c r="E2349" s="161"/>
      <c r="F2349" s="172" t="str">
        <f t="shared" si="111"/>
        <v>-</v>
      </c>
      <c r="G2349" s="68"/>
      <c r="H2349" s="167"/>
      <c r="I2349" s="173"/>
      <c r="J2349" s="168" t="str">
        <f>IFERROR(MIN('MP Calculations'!$E$30/I2349,1),"-")</f>
        <v>-</v>
      </c>
      <c r="K2349" s="12"/>
      <c r="L2349" s="159"/>
      <c r="M2349" s="159"/>
      <c r="N2349" s="159"/>
      <c r="O2349" s="185" t="str">
        <f t="shared" si="112"/>
        <v>-</v>
      </c>
      <c r="P2349" s="215" t="str">
        <f t="shared" si="113"/>
        <v>-</v>
      </c>
      <c r="Q2349" s="215" cm="1">
        <f t="array" ref="Q2349">IF(P2349="-",0,P2349/(1+'General inputs'!$H$32)^IFERROR(INDEX('MP Calculations'!$C$40:$C$130,MATCH(F2349,'MP Calculations'!$D$40:$D$130,0),0),-1))</f>
        <v>0</v>
      </c>
    </row>
    <row r="2350" spans="3:17" x14ac:dyDescent="0.2">
      <c r="C2350" s="159"/>
      <c r="D2350" s="165"/>
      <c r="E2350" s="161"/>
      <c r="F2350" s="172" t="str">
        <f t="shared" si="111"/>
        <v>-</v>
      </c>
      <c r="G2350" s="68"/>
      <c r="H2350" s="167"/>
      <c r="I2350" s="173"/>
      <c r="J2350" s="168" t="str">
        <f>IFERROR(MIN('MP Calculations'!$E$30/I2350,1),"-")</f>
        <v>-</v>
      </c>
      <c r="K2350" s="12"/>
      <c r="L2350" s="159"/>
      <c r="M2350" s="159"/>
      <c r="N2350" s="159"/>
      <c r="O2350" s="185" t="str">
        <f t="shared" si="112"/>
        <v>-</v>
      </c>
      <c r="P2350" s="215" t="str">
        <f t="shared" si="113"/>
        <v>-</v>
      </c>
      <c r="Q2350" s="215" cm="1">
        <f t="array" ref="Q2350">IF(P2350="-",0,P2350/(1+'General inputs'!$H$32)^IFERROR(INDEX('MP Calculations'!$C$40:$C$130,MATCH(F2350,'MP Calculations'!$D$40:$D$130,0),0),-1))</f>
        <v>0</v>
      </c>
    </row>
    <row r="2351" spans="3:17" x14ac:dyDescent="0.2">
      <c r="C2351" s="159"/>
      <c r="D2351" s="165"/>
      <c r="E2351" s="161"/>
      <c r="F2351" s="172" t="str">
        <f t="shared" si="111"/>
        <v>-</v>
      </c>
      <c r="G2351" s="68"/>
      <c r="H2351" s="167"/>
      <c r="I2351" s="173"/>
      <c r="J2351" s="168" t="str">
        <f>IFERROR(MIN('MP Calculations'!$E$30/I2351,1),"-")</f>
        <v>-</v>
      </c>
      <c r="K2351" s="12"/>
      <c r="L2351" s="159"/>
      <c r="M2351" s="159"/>
      <c r="N2351" s="159"/>
      <c r="O2351" s="185" t="str">
        <f t="shared" si="112"/>
        <v>-</v>
      </c>
      <c r="P2351" s="215" t="str">
        <f t="shared" si="113"/>
        <v>-</v>
      </c>
      <c r="Q2351" s="215" cm="1">
        <f t="array" ref="Q2351">IF(P2351="-",0,P2351/(1+'General inputs'!$H$32)^IFERROR(INDEX('MP Calculations'!$C$40:$C$130,MATCH(F2351,'MP Calculations'!$D$40:$D$130,0),0),-1))</f>
        <v>0</v>
      </c>
    </row>
    <row r="2352" spans="3:17" x14ac:dyDescent="0.2">
      <c r="C2352" s="159"/>
      <c r="D2352" s="165"/>
      <c r="E2352" s="161"/>
      <c r="F2352" s="172" t="str">
        <f t="shared" si="111"/>
        <v>-</v>
      </c>
      <c r="G2352" s="68"/>
      <c r="H2352" s="167"/>
      <c r="I2352" s="173"/>
      <c r="J2352" s="168" t="str">
        <f>IFERROR(MIN('MP Calculations'!$E$30/I2352,1),"-")</f>
        <v>-</v>
      </c>
      <c r="K2352" s="12"/>
      <c r="L2352" s="159"/>
      <c r="M2352" s="159"/>
      <c r="N2352" s="159"/>
      <c r="O2352" s="185" t="str">
        <f t="shared" si="112"/>
        <v>-</v>
      </c>
      <c r="P2352" s="215" t="str">
        <f t="shared" si="113"/>
        <v>-</v>
      </c>
      <c r="Q2352" s="215" cm="1">
        <f t="array" ref="Q2352">IF(P2352="-",0,P2352/(1+'General inputs'!$H$32)^IFERROR(INDEX('MP Calculations'!$C$40:$C$130,MATCH(F2352,'MP Calculations'!$D$40:$D$130,0),0),-1))</f>
        <v>0</v>
      </c>
    </row>
    <row r="2353" spans="3:17" x14ac:dyDescent="0.2">
      <c r="C2353" s="159"/>
      <c r="D2353" s="165"/>
      <c r="E2353" s="161"/>
      <c r="F2353" s="172" t="str">
        <f t="shared" si="111"/>
        <v>-</v>
      </c>
      <c r="G2353" s="68"/>
      <c r="H2353" s="167"/>
      <c r="I2353" s="173"/>
      <c r="J2353" s="168" t="str">
        <f>IFERROR(MIN('MP Calculations'!$E$30/I2353,1),"-")</f>
        <v>-</v>
      </c>
      <c r="K2353" s="12"/>
      <c r="L2353" s="159"/>
      <c r="M2353" s="159"/>
      <c r="N2353" s="159"/>
      <c r="O2353" s="185" t="str">
        <f t="shared" si="112"/>
        <v>-</v>
      </c>
      <c r="P2353" s="215" t="str">
        <f t="shared" si="113"/>
        <v>-</v>
      </c>
      <c r="Q2353" s="215" cm="1">
        <f t="array" ref="Q2353">IF(P2353="-",0,P2353/(1+'General inputs'!$H$32)^IFERROR(INDEX('MP Calculations'!$C$40:$C$130,MATCH(F2353,'MP Calculations'!$D$40:$D$130,0),0),-1))</f>
        <v>0</v>
      </c>
    </row>
    <row r="2354" spans="3:17" x14ac:dyDescent="0.2">
      <c r="C2354" s="159"/>
      <c r="D2354" s="165"/>
      <c r="E2354" s="161"/>
      <c r="F2354" s="172" t="str">
        <f t="shared" si="111"/>
        <v>-</v>
      </c>
      <c r="G2354" s="68"/>
      <c r="H2354" s="167"/>
      <c r="I2354" s="173"/>
      <c r="J2354" s="168" t="str">
        <f>IFERROR(MIN('MP Calculations'!$E$30/I2354,1),"-")</f>
        <v>-</v>
      </c>
      <c r="K2354" s="12"/>
      <c r="L2354" s="159"/>
      <c r="M2354" s="159"/>
      <c r="N2354" s="159"/>
      <c r="O2354" s="185" t="str">
        <f t="shared" si="112"/>
        <v>-</v>
      </c>
      <c r="P2354" s="215" t="str">
        <f t="shared" si="113"/>
        <v>-</v>
      </c>
      <c r="Q2354" s="215" cm="1">
        <f t="array" ref="Q2354">IF(P2354="-",0,P2354/(1+'General inputs'!$H$32)^IFERROR(INDEX('MP Calculations'!$C$40:$C$130,MATCH(F2354,'MP Calculations'!$D$40:$D$130,0),0),-1))</f>
        <v>0</v>
      </c>
    </row>
    <row r="2355" spans="3:17" x14ac:dyDescent="0.2">
      <c r="C2355" s="159"/>
      <c r="D2355" s="165"/>
      <c r="E2355" s="161"/>
      <c r="F2355" s="172" t="str">
        <f t="shared" si="111"/>
        <v>-</v>
      </c>
      <c r="G2355" s="68"/>
      <c r="H2355" s="167"/>
      <c r="I2355" s="173"/>
      <c r="J2355" s="168" t="str">
        <f>IFERROR(MIN('MP Calculations'!$E$30/I2355,1),"-")</f>
        <v>-</v>
      </c>
      <c r="K2355" s="12"/>
      <c r="L2355" s="159"/>
      <c r="M2355" s="159"/>
      <c r="N2355" s="159"/>
      <c r="O2355" s="185" t="str">
        <f t="shared" si="112"/>
        <v>-</v>
      </c>
      <c r="P2355" s="215" t="str">
        <f t="shared" si="113"/>
        <v>-</v>
      </c>
      <c r="Q2355" s="215" cm="1">
        <f t="array" ref="Q2355">IF(P2355="-",0,P2355/(1+'General inputs'!$H$32)^IFERROR(INDEX('MP Calculations'!$C$40:$C$130,MATCH(F2355,'MP Calculations'!$D$40:$D$130,0),0),-1))</f>
        <v>0</v>
      </c>
    </row>
    <row r="2356" spans="3:17" x14ac:dyDescent="0.2">
      <c r="C2356" s="159"/>
      <c r="D2356" s="165"/>
      <c r="E2356" s="161"/>
      <c r="F2356" s="172" t="str">
        <f t="shared" si="111"/>
        <v>-</v>
      </c>
      <c r="G2356" s="68"/>
      <c r="H2356" s="167"/>
      <c r="I2356" s="173"/>
      <c r="J2356" s="168" t="str">
        <f>IFERROR(MIN('MP Calculations'!$E$30/I2356,1),"-")</f>
        <v>-</v>
      </c>
      <c r="K2356" s="12"/>
      <c r="L2356" s="159"/>
      <c r="M2356" s="159"/>
      <c r="N2356" s="159"/>
      <c r="O2356" s="185" t="str">
        <f t="shared" si="112"/>
        <v>-</v>
      </c>
      <c r="P2356" s="215" t="str">
        <f t="shared" si="113"/>
        <v>-</v>
      </c>
      <c r="Q2356" s="215" cm="1">
        <f t="array" ref="Q2356">IF(P2356="-",0,P2356/(1+'General inputs'!$H$32)^IFERROR(INDEX('MP Calculations'!$C$40:$C$130,MATCH(F2356,'MP Calculations'!$D$40:$D$130,0),0),-1))</f>
        <v>0</v>
      </c>
    </row>
    <row r="2357" spans="3:17" x14ac:dyDescent="0.2">
      <c r="C2357" s="159"/>
      <c r="D2357" s="165"/>
      <c r="E2357" s="161"/>
      <c r="F2357" s="172" t="str">
        <f t="shared" si="111"/>
        <v>-</v>
      </c>
      <c r="G2357" s="68"/>
      <c r="H2357" s="167"/>
      <c r="I2357" s="173"/>
      <c r="J2357" s="168" t="str">
        <f>IFERROR(MIN('MP Calculations'!$E$30/I2357,1),"-")</f>
        <v>-</v>
      </c>
      <c r="K2357" s="12"/>
      <c r="L2357" s="159"/>
      <c r="M2357" s="159"/>
      <c r="N2357" s="159"/>
      <c r="O2357" s="185" t="str">
        <f t="shared" si="112"/>
        <v>-</v>
      </c>
      <c r="P2357" s="215" t="str">
        <f t="shared" si="113"/>
        <v>-</v>
      </c>
      <c r="Q2357" s="215" cm="1">
        <f t="array" ref="Q2357">IF(P2357="-",0,P2357/(1+'General inputs'!$H$32)^IFERROR(INDEX('MP Calculations'!$C$40:$C$130,MATCH(F2357,'MP Calculations'!$D$40:$D$130,0),0),-1))</f>
        <v>0</v>
      </c>
    </row>
    <row r="2358" spans="3:17" x14ac:dyDescent="0.2">
      <c r="C2358" s="159"/>
      <c r="D2358" s="165"/>
      <c r="E2358" s="161"/>
      <c r="F2358" s="172" t="str">
        <f t="shared" si="111"/>
        <v>-</v>
      </c>
      <c r="G2358" s="68"/>
      <c r="H2358" s="167"/>
      <c r="I2358" s="173"/>
      <c r="J2358" s="168" t="str">
        <f>IFERROR(MIN('MP Calculations'!$E$30/I2358,1),"-")</f>
        <v>-</v>
      </c>
      <c r="K2358" s="12"/>
      <c r="L2358" s="159"/>
      <c r="M2358" s="159"/>
      <c r="N2358" s="159"/>
      <c r="O2358" s="185" t="str">
        <f t="shared" si="112"/>
        <v>-</v>
      </c>
      <c r="P2358" s="215" t="str">
        <f t="shared" si="113"/>
        <v>-</v>
      </c>
      <c r="Q2358" s="215" cm="1">
        <f t="array" ref="Q2358">IF(P2358="-",0,P2358/(1+'General inputs'!$H$32)^IFERROR(INDEX('MP Calculations'!$C$40:$C$130,MATCH(F2358,'MP Calculations'!$D$40:$D$130,0),0),-1))</f>
        <v>0</v>
      </c>
    </row>
    <row r="2359" spans="3:17" x14ac:dyDescent="0.2">
      <c r="C2359" s="159"/>
      <c r="D2359" s="165"/>
      <c r="E2359" s="161"/>
      <c r="F2359" s="172" t="str">
        <f t="shared" si="111"/>
        <v>-</v>
      </c>
      <c r="G2359" s="68"/>
      <c r="H2359" s="167"/>
      <c r="I2359" s="173"/>
      <c r="J2359" s="168" t="str">
        <f>IFERROR(MIN('MP Calculations'!$E$30/I2359,1),"-")</f>
        <v>-</v>
      </c>
      <c r="K2359" s="12"/>
      <c r="L2359" s="159"/>
      <c r="M2359" s="159"/>
      <c r="N2359" s="159"/>
      <c r="O2359" s="185" t="str">
        <f t="shared" si="112"/>
        <v>-</v>
      </c>
      <c r="P2359" s="215" t="str">
        <f t="shared" si="113"/>
        <v>-</v>
      </c>
      <c r="Q2359" s="215" cm="1">
        <f t="array" ref="Q2359">IF(P2359="-",0,P2359/(1+'General inputs'!$H$32)^IFERROR(INDEX('MP Calculations'!$C$40:$C$130,MATCH(F2359,'MP Calculations'!$D$40:$D$130,0),0),-1))</f>
        <v>0</v>
      </c>
    </row>
    <row r="2360" spans="3:17" x14ac:dyDescent="0.2">
      <c r="C2360" s="159"/>
      <c r="D2360" s="165"/>
      <c r="E2360" s="161"/>
      <c r="F2360" s="172" t="str">
        <f t="shared" si="111"/>
        <v>-</v>
      </c>
      <c r="G2360" s="68"/>
      <c r="H2360" s="167"/>
      <c r="I2360" s="173"/>
      <c r="J2360" s="168" t="str">
        <f>IFERROR(MIN('MP Calculations'!$E$30/I2360,1),"-")</f>
        <v>-</v>
      </c>
      <c r="K2360" s="12"/>
      <c r="L2360" s="159"/>
      <c r="M2360" s="159"/>
      <c r="N2360" s="159"/>
      <c r="O2360" s="185" t="str">
        <f t="shared" si="112"/>
        <v>-</v>
      </c>
      <c r="P2360" s="215" t="str">
        <f t="shared" si="113"/>
        <v>-</v>
      </c>
      <c r="Q2360" s="215" cm="1">
        <f t="array" ref="Q2360">IF(P2360="-",0,P2360/(1+'General inputs'!$H$32)^IFERROR(INDEX('MP Calculations'!$C$40:$C$130,MATCH(F2360,'MP Calculations'!$D$40:$D$130,0),0),-1))</f>
        <v>0</v>
      </c>
    </row>
    <row r="2361" spans="3:17" x14ac:dyDescent="0.2">
      <c r="C2361" s="159"/>
      <c r="D2361" s="165"/>
      <c r="E2361" s="161"/>
      <c r="F2361" s="172" t="str">
        <f t="shared" si="111"/>
        <v>-</v>
      </c>
      <c r="G2361" s="68"/>
      <c r="H2361" s="167"/>
      <c r="I2361" s="173"/>
      <c r="J2361" s="168" t="str">
        <f>IFERROR(MIN('MP Calculations'!$E$30/I2361,1),"-")</f>
        <v>-</v>
      </c>
      <c r="K2361" s="12"/>
      <c r="L2361" s="159"/>
      <c r="M2361" s="159"/>
      <c r="N2361" s="159"/>
      <c r="O2361" s="185" t="str">
        <f t="shared" si="112"/>
        <v>-</v>
      </c>
      <c r="P2361" s="215" t="str">
        <f t="shared" si="113"/>
        <v>-</v>
      </c>
      <c r="Q2361" s="215" cm="1">
        <f t="array" ref="Q2361">IF(P2361="-",0,P2361/(1+'General inputs'!$H$32)^IFERROR(INDEX('MP Calculations'!$C$40:$C$130,MATCH(F2361,'MP Calculations'!$D$40:$D$130,0),0),-1))</f>
        <v>0</v>
      </c>
    </row>
    <row r="2362" spans="3:17" x14ac:dyDescent="0.2">
      <c r="C2362" s="159"/>
      <c r="D2362" s="165"/>
      <c r="E2362" s="161"/>
      <c r="F2362" s="172" t="str">
        <f t="shared" si="111"/>
        <v>-</v>
      </c>
      <c r="G2362" s="68"/>
      <c r="H2362" s="167"/>
      <c r="I2362" s="173"/>
      <c r="J2362" s="168" t="str">
        <f>IFERROR(MIN('MP Calculations'!$E$30/I2362,1),"-")</f>
        <v>-</v>
      </c>
      <c r="K2362" s="12"/>
      <c r="L2362" s="159"/>
      <c r="M2362" s="159"/>
      <c r="N2362" s="159"/>
      <c r="O2362" s="185" t="str">
        <f t="shared" si="112"/>
        <v>-</v>
      </c>
      <c r="P2362" s="215" t="str">
        <f t="shared" si="113"/>
        <v>-</v>
      </c>
      <c r="Q2362" s="215" cm="1">
        <f t="array" ref="Q2362">IF(P2362="-",0,P2362/(1+'General inputs'!$H$32)^IFERROR(INDEX('MP Calculations'!$C$40:$C$130,MATCH(F2362,'MP Calculations'!$D$40:$D$130,0),0),-1))</f>
        <v>0</v>
      </c>
    </row>
    <row r="2363" spans="3:17" x14ac:dyDescent="0.2">
      <c r="C2363" s="159"/>
      <c r="D2363" s="165"/>
      <c r="E2363" s="161"/>
      <c r="F2363" s="172" t="str">
        <f t="shared" si="111"/>
        <v>-</v>
      </c>
      <c r="G2363" s="68"/>
      <c r="H2363" s="167"/>
      <c r="I2363" s="173"/>
      <c r="J2363" s="168" t="str">
        <f>IFERROR(MIN('MP Calculations'!$E$30/I2363,1),"-")</f>
        <v>-</v>
      </c>
      <c r="K2363" s="12"/>
      <c r="L2363" s="159"/>
      <c r="M2363" s="159"/>
      <c r="N2363" s="159"/>
      <c r="O2363" s="185" t="str">
        <f t="shared" si="112"/>
        <v>-</v>
      </c>
      <c r="P2363" s="215" t="str">
        <f t="shared" si="113"/>
        <v>-</v>
      </c>
      <c r="Q2363" s="215" cm="1">
        <f t="array" ref="Q2363">IF(P2363="-",0,P2363/(1+'General inputs'!$H$32)^IFERROR(INDEX('MP Calculations'!$C$40:$C$130,MATCH(F2363,'MP Calculations'!$D$40:$D$130,0),0),-1))</f>
        <v>0</v>
      </c>
    </row>
    <row r="2364" spans="3:17" x14ac:dyDescent="0.2">
      <c r="C2364" s="159"/>
      <c r="D2364" s="165"/>
      <c r="E2364" s="161"/>
      <c r="F2364" s="172" t="str">
        <f t="shared" si="111"/>
        <v>-</v>
      </c>
      <c r="G2364" s="68"/>
      <c r="H2364" s="167"/>
      <c r="I2364" s="173"/>
      <c r="J2364" s="168" t="str">
        <f>IFERROR(MIN('MP Calculations'!$E$30/I2364,1),"-")</f>
        <v>-</v>
      </c>
      <c r="K2364" s="12"/>
      <c r="L2364" s="159"/>
      <c r="M2364" s="159"/>
      <c r="N2364" s="159"/>
      <c r="O2364" s="185" t="str">
        <f t="shared" si="112"/>
        <v>-</v>
      </c>
      <c r="P2364" s="215" t="str">
        <f t="shared" si="113"/>
        <v>-</v>
      </c>
      <c r="Q2364" s="215" cm="1">
        <f t="array" ref="Q2364">IF(P2364="-",0,P2364/(1+'General inputs'!$H$32)^IFERROR(INDEX('MP Calculations'!$C$40:$C$130,MATCH(F2364,'MP Calculations'!$D$40:$D$130,0),0),-1))</f>
        <v>0</v>
      </c>
    </row>
    <row r="2365" spans="3:17" x14ac:dyDescent="0.2">
      <c r="C2365" s="159"/>
      <c r="D2365" s="165"/>
      <c r="E2365" s="161"/>
      <c r="F2365" s="172" t="str">
        <f t="shared" si="111"/>
        <v>-</v>
      </c>
      <c r="G2365" s="68"/>
      <c r="H2365" s="167"/>
      <c r="I2365" s="173"/>
      <c r="J2365" s="168" t="str">
        <f>IFERROR(MIN('MP Calculations'!$E$30/I2365,1),"-")</f>
        <v>-</v>
      </c>
      <c r="K2365" s="12"/>
      <c r="L2365" s="159"/>
      <c r="M2365" s="159"/>
      <c r="N2365" s="159"/>
      <c r="O2365" s="185" t="str">
        <f t="shared" si="112"/>
        <v>-</v>
      </c>
      <c r="P2365" s="215" t="str">
        <f t="shared" si="113"/>
        <v>-</v>
      </c>
      <c r="Q2365" s="215" cm="1">
        <f t="array" ref="Q2365">IF(P2365="-",0,P2365/(1+'General inputs'!$H$32)^IFERROR(INDEX('MP Calculations'!$C$40:$C$130,MATCH(F2365,'MP Calculations'!$D$40:$D$130,0),0),-1))</f>
        <v>0</v>
      </c>
    </row>
    <row r="2366" spans="3:17" x14ac:dyDescent="0.2">
      <c r="C2366" s="159"/>
      <c r="D2366" s="165"/>
      <c r="E2366" s="161"/>
      <c r="F2366" s="172" t="str">
        <f t="shared" si="111"/>
        <v>-</v>
      </c>
      <c r="G2366" s="68"/>
      <c r="H2366" s="167"/>
      <c r="I2366" s="173"/>
      <c r="J2366" s="168" t="str">
        <f>IFERROR(MIN('MP Calculations'!$E$30/I2366,1),"-")</f>
        <v>-</v>
      </c>
      <c r="K2366" s="12"/>
      <c r="L2366" s="159"/>
      <c r="M2366" s="159"/>
      <c r="N2366" s="159"/>
      <c r="O2366" s="185" t="str">
        <f t="shared" si="112"/>
        <v>-</v>
      </c>
      <c r="P2366" s="215" t="str">
        <f t="shared" si="113"/>
        <v>-</v>
      </c>
      <c r="Q2366" s="215" cm="1">
        <f t="array" ref="Q2366">IF(P2366="-",0,P2366/(1+'General inputs'!$H$32)^IFERROR(INDEX('MP Calculations'!$C$40:$C$130,MATCH(F2366,'MP Calculations'!$D$40:$D$130,0),0),-1))</f>
        <v>0</v>
      </c>
    </row>
    <row r="2367" spans="3:17" x14ac:dyDescent="0.2">
      <c r="C2367" s="159"/>
      <c r="D2367" s="165"/>
      <c r="E2367" s="161"/>
      <c r="F2367" s="172" t="str">
        <f t="shared" si="111"/>
        <v>-</v>
      </c>
      <c r="G2367" s="68"/>
      <c r="H2367" s="167"/>
      <c r="I2367" s="173"/>
      <c r="J2367" s="168" t="str">
        <f>IFERROR(MIN('MP Calculations'!$E$30/I2367,1),"-")</f>
        <v>-</v>
      </c>
      <c r="K2367" s="12"/>
      <c r="L2367" s="159"/>
      <c r="M2367" s="159"/>
      <c r="N2367" s="159"/>
      <c r="O2367" s="185" t="str">
        <f t="shared" si="112"/>
        <v>-</v>
      </c>
      <c r="P2367" s="215" t="str">
        <f t="shared" si="113"/>
        <v>-</v>
      </c>
      <c r="Q2367" s="215" cm="1">
        <f t="array" ref="Q2367">IF(P2367="-",0,P2367/(1+'General inputs'!$H$32)^IFERROR(INDEX('MP Calculations'!$C$40:$C$130,MATCH(F2367,'MP Calculations'!$D$40:$D$130,0),0),-1))</f>
        <v>0</v>
      </c>
    </row>
    <row r="2368" spans="3:17" x14ac:dyDescent="0.2">
      <c r="C2368" s="159"/>
      <c r="D2368" s="165"/>
      <c r="E2368" s="161"/>
      <c r="F2368" s="172" t="str">
        <f t="shared" si="111"/>
        <v>-</v>
      </c>
      <c r="G2368" s="68"/>
      <c r="H2368" s="167"/>
      <c r="I2368" s="173"/>
      <c r="J2368" s="168" t="str">
        <f>IFERROR(MIN('MP Calculations'!$E$30/I2368,1),"-")</f>
        <v>-</v>
      </c>
      <c r="K2368" s="12"/>
      <c r="L2368" s="159"/>
      <c r="M2368" s="159"/>
      <c r="N2368" s="159"/>
      <c r="O2368" s="185" t="str">
        <f t="shared" si="112"/>
        <v>-</v>
      </c>
      <c r="P2368" s="215" t="str">
        <f t="shared" si="113"/>
        <v>-</v>
      </c>
      <c r="Q2368" s="215" cm="1">
        <f t="array" ref="Q2368">IF(P2368="-",0,P2368/(1+'General inputs'!$H$32)^IFERROR(INDEX('MP Calculations'!$C$40:$C$130,MATCH(F2368,'MP Calculations'!$D$40:$D$130,0),0),-1))</f>
        <v>0</v>
      </c>
    </row>
    <row r="2369" spans="3:17" x14ac:dyDescent="0.2">
      <c r="C2369" s="159"/>
      <c r="D2369" s="165"/>
      <c r="E2369" s="161"/>
      <c r="F2369" s="172" t="str">
        <f t="shared" si="111"/>
        <v>-</v>
      </c>
      <c r="G2369" s="68"/>
      <c r="H2369" s="167"/>
      <c r="I2369" s="173"/>
      <c r="J2369" s="168" t="str">
        <f>IFERROR(MIN('MP Calculations'!$E$30/I2369,1),"-")</f>
        <v>-</v>
      </c>
      <c r="K2369" s="12"/>
      <c r="L2369" s="159"/>
      <c r="M2369" s="159"/>
      <c r="N2369" s="159"/>
      <c r="O2369" s="185" t="str">
        <f t="shared" si="112"/>
        <v>-</v>
      </c>
      <c r="P2369" s="215" t="str">
        <f t="shared" si="113"/>
        <v>-</v>
      </c>
      <c r="Q2369" s="215" cm="1">
        <f t="array" ref="Q2369">IF(P2369="-",0,P2369/(1+'General inputs'!$H$32)^IFERROR(INDEX('MP Calculations'!$C$40:$C$130,MATCH(F2369,'MP Calculations'!$D$40:$D$130,0),0),-1))</f>
        <v>0</v>
      </c>
    </row>
    <row r="2370" spans="3:17" x14ac:dyDescent="0.2">
      <c r="C2370" s="159"/>
      <c r="D2370" s="165"/>
      <c r="E2370" s="161"/>
      <c r="F2370" s="172" t="str">
        <f t="shared" si="111"/>
        <v>-</v>
      </c>
      <c r="G2370" s="68"/>
      <c r="H2370" s="167"/>
      <c r="I2370" s="173"/>
      <c r="J2370" s="168" t="str">
        <f>IFERROR(MIN('MP Calculations'!$E$30/I2370,1),"-")</f>
        <v>-</v>
      </c>
      <c r="K2370" s="12"/>
      <c r="L2370" s="159"/>
      <c r="M2370" s="159"/>
      <c r="N2370" s="159"/>
      <c r="O2370" s="185" t="str">
        <f t="shared" si="112"/>
        <v>-</v>
      </c>
      <c r="P2370" s="215" t="str">
        <f t="shared" si="113"/>
        <v>-</v>
      </c>
      <c r="Q2370" s="215" cm="1">
        <f t="array" ref="Q2370">IF(P2370="-",0,P2370/(1+'General inputs'!$H$32)^IFERROR(INDEX('MP Calculations'!$C$40:$C$130,MATCH(F2370,'MP Calculations'!$D$40:$D$130,0),0),-1))</f>
        <v>0</v>
      </c>
    </row>
    <row r="2371" spans="3:17" x14ac:dyDescent="0.2">
      <c r="C2371" s="159"/>
      <c r="D2371" s="165"/>
      <c r="E2371" s="161"/>
      <c r="F2371" s="172" t="str">
        <f t="shared" si="111"/>
        <v>-</v>
      </c>
      <c r="G2371" s="68"/>
      <c r="H2371" s="167"/>
      <c r="I2371" s="173"/>
      <c r="J2371" s="168" t="str">
        <f>IFERROR(MIN('MP Calculations'!$E$30/I2371,1),"-")</f>
        <v>-</v>
      </c>
      <c r="K2371" s="12"/>
      <c r="L2371" s="159"/>
      <c r="M2371" s="159"/>
      <c r="N2371" s="159"/>
      <c r="O2371" s="185" t="str">
        <f t="shared" si="112"/>
        <v>-</v>
      </c>
      <c r="P2371" s="215" t="str">
        <f t="shared" si="113"/>
        <v>-</v>
      </c>
      <c r="Q2371" s="215" cm="1">
        <f t="array" ref="Q2371">IF(P2371="-",0,P2371/(1+'General inputs'!$H$32)^IFERROR(INDEX('MP Calculations'!$C$40:$C$130,MATCH(F2371,'MP Calculations'!$D$40:$D$130,0),0),-1))</f>
        <v>0</v>
      </c>
    </row>
    <row r="2372" spans="3:17" x14ac:dyDescent="0.2">
      <c r="C2372" s="159"/>
      <c r="D2372" s="165"/>
      <c r="E2372" s="161"/>
      <c r="F2372" s="172" t="str">
        <f t="shared" si="111"/>
        <v>-</v>
      </c>
      <c r="G2372" s="68"/>
      <c r="H2372" s="167"/>
      <c r="I2372" s="173"/>
      <c r="J2372" s="168" t="str">
        <f>IFERROR(MIN('MP Calculations'!$E$30/I2372,1),"-")</f>
        <v>-</v>
      </c>
      <c r="K2372" s="12"/>
      <c r="L2372" s="159"/>
      <c r="M2372" s="159"/>
      <c r="N2372" s="159"/>
      <c r="O2372" s="185" t="str">
        <f t="shared" si="112"/>
        <v>-</v>
      </c>
      <c r="P2372" s="215" t="str">
        <f t="shared" si="113"/>
        <v>-</v>
      </c>
      <c r="Q2372" s="215" cm="1">
        <f t="array" ref="Q2372">IF(P2372="-",0,P2372/(1+'General inputs'!$H$32)^IFERROR(INDEX('MP Calculations'!$C$40:$C$130,MATCH(F2372,'MP Calculations'!$D$40:$D$130,0),0),-1))</f>
        <v>0</v>
      </c>
    </row>
    <row r="2373" spans="3:17" x14ac:dyDescent="0.2">
      <c r="C2373" s="159"/>
      <c r="D2373" s="165"/>
      <c r="E2373" s="161"/>
      <c r="F2373" s="172" t="str">
        <f t="shared" si="111"/>
        <v>-</v>
      </c>
      <c r="G2373" s="68"/>
      <c r="H2373" s="167"/>
      <c r="I2373" s="173"/>
      <c r="J2373" s="168" t="str">
        <f>IFERROR(MIN('MP Calculations'!$E$30/I2373,1),"-")</f>
        <v>-</v>
      </c>
      <c r="K2373" s="12"/>
      <c r="L2373" s="159"/>
      <c r="M2373" s="159"/>
      <c r="N2373" s="159"/>
      <c r="O2373" s="185" t="str">
        <f t="shared" si="112"/>
        <v>-</v>
      </c>
      <c r="P2373" s="215" t="str">
        <f t="shared" si="113"/>
        <v>-</v>
      </c>
      <c r="Q2373" s="215" cm="1">
        <f t="array" ref="Q2373">IF(P2373="-",0,P2373/(1+'General inputs'!$H$32)^IFERROR(INDEX('MP Calculations'!$C$40:$C$130,MATCH(F2373,'MP Calculations'!$D$40:$D$130,0),0),-1))</f>
        <v>0</v>
      </c>
    </row>
    <row r="2374" spans="3:17" x14ac:dyDescent="0.2">
      <c r="C2374" s="159"/>
      <c r="D2374" s="165"/>
      <c r="E2374" s="161"/>
      <c r="F2374" s="172" t="str">
        <f t="shared" si="111"/>
        <v>-</v>
      </c>
      <c r="G2374" s="68"/>
      <c r="H2374" s="167"/>
      <c r="I2374" s="173"/>
      <c r="J2374" s="168" t="str">
        <f>IFERROR(MIN('MP Calculations'!$E$30/I2374,1),"-")</f>
        <v>-</v>
      </c>
      <c r="K2374" s="12"/>
      <c r="L2374" s="159"/>
      <c r="M2374" s="159"/>
      <c r="N2374" s="159"/>
      <c r="O2374" s="185" t="str">
        <f t="shared" si="112"/>
        <v>-</v>
      </c>
      <c r="P2374" s="215" t="str">
        <f t="shared" si="113"/>
        <v>-</v>
      </c>
      <c r="Q2374" s="215" cm="1">
        <f t="array" ref="Q2374">IF(P2374="-",0,P2374/(1+'General inputs'!$H$32)^IFERROR(INDEX('MP Calculations'!$C$40:$C$130,MATCH(F2374,'MP Calculations'!$D$40:$D$130,0),0),-1))</f>
        <v>0</v>
      </c>
    </row>
    <row r="2375" spans="3:17" x14ac:dyDescent="0.2">
      <c r="C2375" s="159"/>
      <c r="D2375" s="165"/>
      <c r="E2375" s="161"/>
      <c r="F2375" s="172" t="str">
        <f t="shared" si="111"/>
        <v>-</v>
      </c>
      <c r="G2375" s="68"/>
      <c r="H2375" s="167"/>
      <c r="I2375" s="173"/>
      <c r="J2375" s="168" t="str">
        <f>IFERROR(MIN('MP Calculations'!$E$30/I2375,1),"-")</f>
        <v>-</v>
      </c>
      <c r="K2375" s="12"/>
      <c r="L2375" s="159"/>
      <c r="M2375" s="159"/>
      <c r="N2375" s="159"/>
      <c r="O2375" s="185" t="str">
        <f t="shared" si="112"/>
        <v>-</v>
      </c>
      <c r="P2375" s="215" t="str">
        <f t="shared" si="113"/>
        <v>-</v>
      </c>
      <c r="Q2375" s="215" cm="1">
        <f t="array" ref="Q2375">IF(P2375="-",0,P2375/(1+'General inputs'!$H$32)^IFERROR(INDEX('MP Calculations'!$C$40:$C$130,MATCH(F2375,'MP Calculations'!$D$40:$D$130,0),0),-1))</f>
        <v>0</v>
      </c>
    </row>
    <row r="2376" spans="3:17" x14ac:dyDescent="0.2">
      <c r="C2376" s="159"/>
      <c r="D2376" s="165"/>
      <c r="E2376" s="161"/>
      <c r="F2376" s="172" t="str">
        <f t="shared" si="111"/>
        <v>-</v>
      </c>
      <c r="G2376" s="68"/>
      <c r="H2376" s="167"/>
      <c r="I2376" s="173"/>
      <c r="J2376" s="168" t="str">
        <f>IFERROR(MIN('MP Calculations'!$E$30/I2376,1),"-")</f>
        <v>-</v>
      </c>
      <c r="K2376" s="12"/>
      <c r="L2376" s="159"/>
      <c r="M2376" s="159"/>
      <c r="N2376" s="159"/>
      <c r="O2376" s="185" t="str">
        <f t="shared" si="112"/>
        <v>-</v>
      </c>
      <c r="P2376" s="215" t="str">
        <f t="shared" si="113"/>
        <v>-</v>
      </c>
      <c r="Q2376" s="215" cm="1">
        <f t="array" ref="Q2376">IF(P2376="-",0,P2376/(1+'General inputs'!$H$32)^IFERROR(INDEX('MP Calculations'!$C$40:$C$130,MATCH(F2376,'MP Calculations'!$D$40:$D$130,0),0),-1))</f>
        <v>0</v>
      </c>
    </row>
    <row r="2377" spans="3:17" x14ac:dyDescent="0.2">
      <c r="C2377" s="159"/>
      <c r="D2377" s="165"/>
      <c r="E2377" s="161"/>
      <c r="F2377" s="172" t="str">
        <f t="shared" si="111"/>
        <v>-</v>
      </c>
      <c r="G2377" s="68"/>
      <c r="H2377" s="167"/>
      <c r="I2377" s="173"/>
      <c r="J2377" s="168" t="str">
        <f>IFERROR(MIN('MP Calculations'!$E$30/I2377,1),"-")</f>
        <v>-</v>
      </c>
      <c r="K2377" s="12"/>
      <c r="L2377" s="159"/>
      <c r="M2377" s="159"/>
      <c r="N2377" s="159"/>
      <c r="O2377" s="185" t="str">
        <f t="shared" si="112"/>
        <v>-</v>
      </c>
      <c r="P2377" s="215" t="str">
        <f t="shared" si="113"/>
        <v>-</v>
      </c>
      <c r="Q2377" s="215" cm="1">
        <f t="array" ref="Q2377">IF(P2377="-",0,P2377/(1+'General inputs'!$H$32)^IFERROR(INDEX('MP Calculations'!$C$40:$C$130,MATCH(F2377,'MP Calculations'!$D$40:$D$130,0),0),-1))</f>
        <v>0</v>
      </c>
    </row>
    <row r="2378" spans="3:17" x14ac:dyDescent="0.2">
      <c r="C2378" s="159"/>
      <c r="D2378" s="165"/>
      <c r="E2378" s="161"/>
      <c r="F2378" s="172" t="str">
        <f t="shared" si="111"/>
        <v>-</v>
      </c>
      <c r="G2378" s="68"/>
      <c r="H2378" s="167"/>
      <c r="I2378" s="173"/>
      <c r="J2378" s="168" t="str">
        <f>IFERROR(MIN('MP Calculations'!$E$30/I2378,1),"-")</f>
        <v>-</v>
      </c>
      <c r="K2378" s="12"/>
      <c r="L2378" s="159"/>
      <c r="M2378" s="159"/>
      <c r="N2378" s="159"/>
      <c r="O2378" s="185" t="str">
        <f t="shared" si="112"/>
        <v>-</v>
      </c>
      <c r="P2378" s="215" t="str">
        <f t="shared" si="113"/>
        <v>-</v>
      </c>
      <c r="Q2378" s="215" cm="1">
        <f t="array" ref="Q2378">IF(P2378="-",0,P2378/(1+'General inputs'!$H$32)^IFERROR(INDEX('MP Calculations'!$C$40:$C$130,MATCH(F2378,'MP Calculations'!$D$40:$D$130,0),0),-1))</f>
        <v>0</v>
      </c>
    </row>
    <row r="2379" spans="3:17" x14ac:dyDescent="0.2">
      <c r="C2379" s="159"/>
      <c r="D2379" s="165"/>
      <c r="E2379" s="161"/>
      <c r="F2379" s="172" t="str">
        <f t="shared" si="111"/>
        <v>-</v>
      </c>
      <c r="G2379" s="68"/>
      <c r="H2379" s="167"/>
      <c r="I2379" s="173"/>
      <c r="J2379" s="168" t="str">
        <f>IFERROR(MIN('MP Calculations'!$E$30/I2379,1),"-")</f>
        <v>-</v>
      </c>
      <c r="K2379" s="12"/>
      <c r="L2379" s="159"/>
      <c r="M2379" s="159"/>
      <c r="N2379" s="159"/>
      <c r="O2379" s="185" t="str">
        <f t="shared" si="112"/>
        <v>-</v>
      </c>
      <c r="P2379" s="215" t="str">
        <f t="shared" si="113"/>
        <v>-</v>
      </c>
      <c r="Q2379" s="215" cm="1">
        <f t="array" ref="Q2379">IF(P2379="-",0,P2379/(1+'General inputs'!$H$32)^IFERROR(INDEX('MP Calculations'!$C$40:$C$130,MATCH(F2379,'MP Calculations'!$D$40:$D$130,0),0),-1))</f>
        <v>0</v>
      </c>
    </row>
    <row r="2380" spans="3:17" x14ac:dyDescent="0.2">
      <c r="C2380" s="159"/>
      <c r="D2380" s="165"/>
      <c r="E2380" s="161"/>
      <c r="F2380" s="172" t="str">
        <f t="shared" si="111"/>
        <v>-</v>
      </c>
      <c r="G2380" s="68"/>
      <c r="H2380" s="167"/>
      <c r="I2380" s="173"/>
      <c r="J2380" s="168" t="str">
        <f>IFERROR(MIN('MP Calculations'!$E$30/I2380,1),"-")</f>
        <v>-</v>
      </c>
      <c r="K2380" s="12"/>
      <c r="L2380" s="159"/>
      <c r="M2380" s="159"/>
      <c r="N2380" s="159"/>
      <c r="O2380" s="185" t="str">
        <f t="shared" si="112"/>
        <v>-</v>
      </c>
      <c r="P2380" s="215" t="str">
        <f t="shared" si="113"/>
        <v>-</v>
      </c>
      <c r="Q2380" s="215" cm="1">
        <f t="array" ref="Q2380">IF(P2380="-",0,P2380/(1+'General inputs'!$H$32)^IFERROR(INDEX('MP Calculations'!$C$40:$C$130,MATCH(F2380,'MP Calculations'!$D$40:$D$130,0),0),-1))</f>
        <v>0</v>
      </c>
    </row>
    <row r="2381" spans="3:17" x14ac:dyDescent="0.2">
      <c r="C2381" s="159"/>
      <c r="D2381" s="165"/>
      <c r="E2381" s="161"/>
      <c r="F2381" s="172" t="str">
        <f t="shared" si="111"/>
        <v>-</v>
      </c>
      <c r="G2381" s="68"/>
      <c r="H2381" s="167"/>
      <c r="I2381" s="173"/>
      <c r="J2381" s="168" t="str">
        <f>IFERROR(MIN('MP Calculations'!$E$30/I2381,1),"-")</f>
        <v>-</v>
      </c>
      <c r="K2381" s="12"/>
      <c r="L2381" s="159"/>
      <c r="M2381" s="159"/>
      <c r="N2381" s="159"/>
      <c r="O2381" s="185" t="str">
        <f t="shared" si="112"/>
        <v>-</v>
      </c>
      <c r="P2381" s="215" t="str">
        <f t="shared" si="113"/>
        <v>-</v>
      </c>
      <c r="Q2381" s="215" cm="1">
        <f t="array" ref="Q2381">IF(P2381="-",0,P2381/(1+'General inputs'!$H$32)^IFERROR(INDEX('MP Calculations'!$C$40:$C$130,MATCH(F2381,'MP Calculations'!$D$40:$D$130,0),0),-1))</f>
        <v>0</v>
      </c>
    </row>
    <row r="2382" spans="3:17" x14ac:dyDescent="0.2">
      <c r="C2382" s="159"/>
      <c r="D2382" s="165"/>
      <c r="E2382" s="161"/>
      <c r="F2382" s="172" t="str">
        <f t="shared" si="111"/>
        <v>-</v>
      </c>
      <c r="G2382" s="68"/>
      <c r="H2382" s="167"/>
      <c r="I2382" s="173"/>
      <c r="J2382" s="168" t="str">
        <f>IFERROR(MIN('MP Calculations'!$E$30/I2382,1),"-")</f>
        <v>-</v>
      </c>
      <c r="K2382" s="12"/>
      <c r="L2382" s="159"/>
      <c r="M2382" s="159"/>
      <c r="N2382" s="159"/>
      <c r="O2382" s="185" t="str">
        <f t="shared" si="112"/>
        <v>-</v>
      </c>
      <c r="P2382" s="215" t="str">
        <f t="shared" si="113"/>
        <v>-</v>
      </c>
      <c r="Q2382" s="215" cm="1">
        <f t="array" ref="Q2382">IF(P2382="-",0,P2382/(1+'General inputs'!$H$32)^IFERROR(INDEX('MP Calculations'!$C$40:$C$130,MATCH(F2382,'MP Calculations'!$D$40:$D$130,0),0),-1))</f>
        <v>0</v>
      </c>
    </row>
    <row r="2383" spans="3:17" x14ac:dyDescent="0.2">
      <c r="C2383" s="159"/>
      <c r="D2383" s="165"/>
      <c r="E2383" s="161"/>
      <c r="F2383" s="172" t="str">
        <f t="shared" si="111"/>
        <v>-</v>
      </c>
      <c r="G2383" s="68"/>
      <c r="H2383" s="167"/>
      <c r="I2383" s="173"/>
      <c r="J2383" s="168" t="str">
        <f>IFERROR(MIN('MP Calculations'!$E$30/I2383,1),"-")</f>
        <v>-</v>
      </c>
      <c r="K2383" s="12"/>
      <c r="L2383" s="159"/>
      <c r="M2383" s="159"/>
      <c r="N2383" s="159"/>
      <c r="O2383" s="185" t="str">
        <f t="shared" si="112"/>
        <v>-</v>
      </c>
      <c r="P2383" s="215" t="str">
        <f t="shared" si="113"/>
        <v>-</v>
      </c>
      <c r="Q2383" s="215" cm="1">
        <f t="array" ref="Q2383">IF(P2383="-",0,P2383/(1+'General inputs'!$H$32)^IFERROR(INDEX('MP Calculations'!$C$40:$C$130,MATCH(F2383,'MP Calculations'!$D$40:$D$130,0),0),-1))</f>
        <v>0</v>
      </c>
    </row>
    <row r="2384" spans="3:17" x14ac:dyDescent="0.2">
      <c r="C2384" s="159"/>
      <c r="D2384" s="165"/>
      <c r="E2384" s="161"/>
      <c r="F2384" s="172" t="str">
        <f t="shared" si="111"/>
        <v>-</v>
      </c>
      <c r="G2384" s="68"/>
      <c r="H2384" s="167"/>
      <c r="I2384" s="173"/>
      <c r="J2384" s="168" t="str">
        <f>IFERROR(MIN('MP Calculations'!$E$30/I2384,1),"-")</f>
        <v>-</v>
      </c>
      <c r="K2384" s="12"/>
      <c r="L2384" s="159"/>
      <c r="M2384" s="159"/>
      <c r="N2384" s="159"/>
      <c r="O2384" s="185" t="str">
        <f t="shared" si="112"/>
        <v>-</v>
      </c>
      <c r="P2384" s="215" t="str">
        <f t="shared" si="113"/>
        <v>-</v>
      </c>
      <c r="Q2384" s="215" cm="1">
        <f t="array" ref="Q2384">IF(P2384="-",0,P2384/(1+'General inputs'!$H$32)^IFERROR(INDEX('MP Calculations'!$C$40:$C$130,MATCH(F2384,'MP Calculations'!$D$40:$D$130,0),0),-1))</f>
        <v>0</v>
      </c>
    </row>
    <row r="2385" spans="3:17" x14ac:dyDescent="0.2">
      <c r="C2385" s="159"/>
      <c r="D2385" s="165"/>
      <c r="E2385" s="161"/>
      <c r="F2385" s="172" t="str">
        <f t="shared" si="111"/>
        <v>-</v>
      </c>
      <c r="G2385" s="68"/>
      <c r="H2385" s="167"/>
      <c r="I2385" s="173"/>
      <c r="J2385" s="168" t="str">
        <f>IFERROR(MIN('MP Calculations'!$E$30/I2385,1),"-")</f>
        <v>-</v>
      </c>
      <c r="K2385" s="12"/>
      <c r="L2385" s="159"/>
      <c r="M2385" s="159"/>
      <c r="N2385" s="159"/>
      <c r="O2385" s="185" t="str">
        <f t="shared" si="112"/>
        <v>-</v>
      </c>
      <c r="P2385" s="215" t="str">
        <f t="shared" si="113"/>
        <v>-</v>
      </c>
      <c r="Q2385" s="215" cm="1">
        <f t="array" ref="Q2385">IF(P2385="-",0,P2385/(1+'General inputs'!$H$32)^IFERROR(INDEX('MP Calculations'!$C$40:$C$130,MATCH(F2385,'MP Calculations'!$D$40:$D$130,0),0),-1))</f>
        <v>0</v>
      </c>
    </row>
    <row r="2386" spans="3:17" x14ac:dyDescent="0.2">
      <c r="C2386" s="159"/>
      <c r="D2386" s="165"/>
      <c r="E2386" s="161"/>
      <c r="F2386" s="172" t="str">
        <f t="shared" si="111"/>
        <v>-</v>
      </c>
      <c r="G2386" s="68"/>
      <c r="H2386" s="167"/>
      <c r="I2386" s="173"/>
      <c r="J2386" s="168" t="str">
        <f>IFERROR(MIN('MP Calculations'!$E$30/I2386,1),"-")</f>
        <v>-</v>
      </c>
      <c r="K2386" s="12"/>
      <c r="L2386" s="159"/>
      <c r="M2386" s="159"/>
      <c r="N2386" s="159"/>
      <c r="O2386" s="185" t="str">
        <f t="shared" si="112"/>
        <v>-</v>
      </c>
      <c r="P2386" s="215" t="str">
        <f t="shared" si="113"/>
        <v>-</v>
      </c>
      <c r="Q2386" s="215" cm="1">
        <f t="array" ref="Q2386">IF(P2386="-",0,P2386/(1+'General inputs'!$H$32)^IFERROR(INDEX('MP Calculations'!$C$40:$C$130,MATCH(F2386,'MP Calculations'!$D$40:$D$130,0),0),-1))</f>
        <v>0</v>
      </c>
    </row>
    <row r="2387" spans="3:17" x14ac:dyDescent="0.2">
      <c r="C2387" s="159"/>
      <c r="D2387" s="165"/>
      <c r="E2387" s="161"/>
      <c r="F2387" s="172" t="str">
        <f t="shared" si="111"/>
        <v>-</v>
      </c>
      <c r="G2387" s="68"/>
      <c r="H2387" s="167"/>
      <c r="I2387" s="173"/>
      <c r="J2387" s="168" t="str">
        <f>IFERROR(MIN('MP Calculations'!$E$30/I2387,1),"-")</f>
        <v>-</v>
      </c>
      <c r="K2387" s="12"/>
      <c r="L2387" s="159"/>
      <c r="M2387" s="159"/>
      <c r="N2387" s="159"/>
      <c r="O2387" s="185" t="str">
        <f t="shared" si="112"/>
        <v>-</v>
      </c>
      <c r="P2387" s="215" t="str">
        <f t="shared" si="113"/>
        <v>-</v>
      </c>
      <c r="Q2387" s="215" cm="1">
        <f t="array" ref="Q2387">IF(P2387="-",0,P2387/(1+'General inputs'!$H$32)^IFERROR(INDEX('MP Calculations'!$C$40:$C$130,MATCH(F2387,'MP Calculations'!$D$40:$D$130,0),0),-1))</f>
        <v>0</v>
      </c>
    </row>
    <row r="2388" spans="3:17" x14ac:dyDescent="0.2">
      <c r="C2388" s="159"/>
      <c r="D2388" s="165"/>
      <c r="E2388" s="161"/>
      <c r="F2388" s="172" t="str">
        <f t="shared" si="111"/>
        <v>-</v>
      </c>
      <c r="G2388" s="68"/>
      <c r="H2388" s="167"/>
      <c r="I2388" s="173"/>
      <c r="J2388" s="168" t="str">
        <f>IFERROR(MIN('MP Calculations'!$E$30/I2388,1),"-")</f>
        <v>-</v>
      </c>
      <c r="K2388" s="12"/>
      <c r="L2388" s="159"/>
      <c r="M2388" s="159"/>
      <c r="N2388" s="159"/>
      <c r="O2388" s="185" t="str">
        <f t="shared" si="112"/>
        <v>-</v>
      </c>
      <c r="P2388" s="215" t="str">
        <f t="shared" si="113"/>
        <v>-</v>
      </c>
      <c r="Q2388" s="215" cm="1">
        <f t="array" ref="Q2388">IF(P2388="-",0,P2388/(1+'General inputs'!$H$32)^IFERROR(INDEX('MP Calculations'!$C$40:$C$130,MATCH(F2388,'MP Calculations'!$D$40:$D$130,0),0),-1))</f>
        <v>0</v>
      </c>
    </row>
    <row r="2389" spans="3:17" x14ac:dyDescent="0.2">
      <c r="C2389" s="159"/>
      <c r="D2389" s="165"/>
      <c r="E2389" s="161"/>
      <c r="F2389" s="172" t="str">
        <f t="shared" si="111"/>
        <v>-</v>
      </c>
      <c r="G2389" s="68"/>
      <c r="H2389" s="167"/>
      <c r="I2389" s="173"/>
      <c r="J2389" s="168" t="str">
        <f>IFERROR(MIN('MP Calculations'!$E$30/I2389,1),"-")</f>
        <v>-</v>
      </c>
      <c r="K2389" s="12"/>
      <c r="L2389" s="159"/>
      <c r="M2389" s="159"/>
      <c r="N2389" s="159"/>
      <c r="O2389" s="185" t="str">
        <f t="shared" si="112"/>
        <v>-</v>
      </c>
      <c r="P2389" s="215" t="str">
        <f t="shared" si="113"/>
        <v>-</v>
      </c>
      <c r="Q2389" s="215" cm="1">
        <f t="array" ref="Q2389">IF(P2389="-",0,P2389/(1+'General inputs'!$H$32)^IFERROR(INDEX('MP Calculations'!$C$40:$C$130,MATCH(F2389,'MP Calculations'!$D$40:$D$130,0),0),-1))</f>
        <v>0</v>
      </c>
    </row>
    <row r="2390" spans="3:17" x14ac:dyDescent="0.2">
      <c r="C2390" s="159"/>
      <c r="D2390" s="165"/>
      <c r="E2390" s="161"/>
      <c r="F2390" s="172" t="str">
        <f t="shared" ref="F2390:F2453" si="114">IF(E2390="","-",IF(OR(E2390&lt;$E$15,E2390&gt;$E$16),"ERROR - date outside of range",IF(MONTH(E2390)&gt;=7,YEAR(E2390)&amp;"-"&amp;IF(YEAR(E2390)=1999,"00",IF(AND(YEAR(E2390)&gt;=2000,YEAR(E2390)&lt;2009),"0","")&amp;RIGHT(YEAR(E2390),2)+1),RIGHT(YEAR(E2390),4)-1&amp;"-"&amp;RIGHT(YEAR(E2390),2))))</f>
        <v>-</v>
      </c>
      <c r="G2390" s="68"/>
      <c r="H2390" s="167"/>
      <c r="I2390" s="173"/>
      <c r="J2390" s="168" t="str">
        <f>IFERROR(MIN('MP Calculations'!$E$30/I2390,1),"-")</f>
        <v>-</v>
      </c>
      <c r="K2390" s="12"/>
      <c r="L2390" s="159"/>
      <c r="M2390" s="159"/>
      <c r="N2390" s="159"/>
      <c r="O2390" s="185" t="str">
        <f t="shared" ref="O2390:O2453" si="115">IF(N2390="","-",L2390*N2390)</f>
        <v>-</v>
      </c>
      <c r="P2390" s="215" t="str">
        <f t="shared" ref="P2390:P2453" si="116">IF(O2390="-","-",IF(OR(E2390&lt;$E$15,E2390&gt;$E$16),0,O2390*J2390))</f>
        <v>-</v>
      </c>
      <c r="Q2390" s="215" cm="1">
        <f t="array" ref="Q2390">IF(P2390="-",0,P2390/(1+'General inputs'!$H$32)^IFERROR(INDEX('MP Calculations'!$C$40:$C$130,MATCH(F2390,'MP Calculations'!$D$40:$D$130,0),0),-1))</f>
        <v>0</v>
      </c>
    </row>
    <row r="2391" spans="3:17" x14ac:dyDescent="0.2">
      <c r="C2391" s="159"/>
      <c r="D2391" s="165"/>
      <c r="E2391" s="161"/>
      <c r="F2391" s="172" t="str">
        <f t="shared" si="114"/>
        <v>-</v>
      </c>
      <c r="G2391" s="68"/>
      <c r="H2391" s="167"/>
      <c r="I2391" s="173"/>
      <c r="J2391" s="168" t="str">
        <f>IFERROR(MIN('MP Calculations'!$E$30/I2391,1),"-")</f>
        <v>-</v>
      </c>
      <c r="K2391" s="12"/>
      <c r="L2391" s="159"/>
      <c r="M2391" s="159"/>
      <c r="N2391" s="159"/>
      <c r="O2391" s="185" t="str">
        <f t="shared" si="115"/>
        <v>-</v>
      </c>
      <c r="P2391" s="215" t="str">
        <f t="shared" si="116"/>
        <v>-</v>
      </c>
      <c r="Q2391" s="215" cm="1">
        <f t="array" ref="Q2391">IF(P2391="-",0,P2391/(1+'General inputs'!$H$32)^IFERROR(INDEX('MP Calculations'!$C$40:$C$130,MATCH(F2391,'MP Calculations'!$D$40:$D$130,0),0),-1))</f>
        <v>0</v>
      </c>
    </row>
    <row r="2392" spans="3:17" x14ac:dyDescent="0.2">
      <c r="C2392" s="159"/>
      <c r="D2392" s="165"/>
      <c r="E2392" s="161"/>
      <c r="F2392" s="172" t="str">
        <f t="shared" si="114"/>
        <v>-</v>
      </c>
      <c r="G2392" s="68"/>
      <c r="H2392" s="167"/>
      <c r="I2392" s="173"/>
      <c r="J2392" s="168" t="str">
        <f>IFERROR(MIN('MP Calculations'!$E$30/I2392,1),"-")</f>
        <v>-</v>
      </c>
      <c r="K2392" s="12"/>
      <c r="L2392" s="159"/>
      <c r="M2392" s="159"/>
      <c r="N2392" s="159"/>
      <c r="O2392" s="185" t="str">
        <f t="shared" si="115"/>
        <v>-</v>
      </c>
      <c r="P2392" s="215" t="str">
        <f t="shared" si="116"/>
        <v>-</v>
      </c>
      <c r="Q2392" s="215" cm="1">
        <f t="array" ref="Q2392">IF(P2392="-",0,P2392/(1+'General inputs'!$H$32)^IFERROR(INDEX('MP Calculations'!$C$40:$C$130,MATCH(F2392,'MP Calculations'!$D$40:$D$130,0),0),-1))</f>
        <v>0</v>
      </c>
    </row>
    <row r="2393" spans="3:17" x14ac:dyDescent="0.2">
      <c r="C2393" s="159"/>
      <c r="D2393" s="165"/>
      <c r="E2393" s="161"/>
      <c r="F2393" s="172" t="str">
        <f t="shared" si="114"/>
        <v>-</v>
      </c>
      <c r="G2393" s="68"/>
      <c r="H2393" s="167"/>
      <c r="I2393" s="173"/>
      <c r="J2393" s="168" t="str">
        <f>IFERROR(MIN('MP Calculations'!$E$30/I2393,1),"-")</f>
        <v>-</v>
      </c>
      <c r="K2393" s="12"/>
      <c r="L2393" s="159"/>
      <c r="M2393" s="159"/>
      <c r="N2393" s="159"/>
      <c r="O2393" s="185" t="str">
        <f t="shared" si="115"/>
        <v>-</v>
      </c>
      <c r="P2393" s="215" t="str">
        <f t="shared" si="116"/>
        <v>-</v>
      </c>
      <c r="Q2393" s="215" cm="1">
        <f t="array" ref="Q2393">IF(P2393="-",0,P2393/(1+'General inputs'!$H$32)^IFERROR(INDEX('MP Calculations'!$C$40:$C$130,MATCH(F2393,'MP Calculations'!$D$40:$D$130,0),0),-1))</f>
        <v>0</v>
      </c>
    </row>
    <row r="2394" spans="3:17" x14ac:dyDescent="0.2">
      <c r="C2394" s="159"/>
      <c r="D2394" s="165"/>
      <c r="E2394" s="161"/>
      <c r="F2394" s="172" t="str">
        <f t="shared" si="114"/>
        <v>-</v>
      </c>
      <c r="G2394" s="68"/>
      <c r="H2394" s="167"/>
      <c r="I2394" s="173"/>
      <c r="J2394" s="168" t="str">
        <f>IFERROR(MIN('MP Calculations'!$E$30/I2394,1),"-")</f>
        <v>-</v>
      </c>
      <c r="K2394" s="12"/>
      <c r="L2394" s="159"/>
      <c r="M2394" s="159"/>
      <c r="N2394" s="159"/>
      <c r="O2394" s="185" t="str">
        <f t="shared" si="115"/>
        <v>-</v>
      </c>
      <c r="P2394" s="215" t="str">
        <f t="shared" si="116"/>
        <v>-</v>
      </c>
      <c r="Q2394" s="215" cm="1">
        <f t="array" ref="Q2394">IF(P2394="-",0,P2394/(1+'General inputs'!$H$32)^IFERROR(INDEX('MP Calculations'!$C$40:$C$130,MATCH(F2394,'MP Calculations'!$D$40:$D$130,0),0),-1))</f>
        <v>0</v>
      </c>
    </row>
    <row r="2395" spans="3:17" x14ac:dyDescent="0.2">
      <c r="C2395" s="159"/>
      <c r="D2395" s="165"/>
      <c r="E2395" s="161"/>
      <c r="F2395" s="172" t="str">
        <f t="shared" si="114"/>
        <v>-</v>
      </c>
      <c r="G2395" s="68"/>
      <c r="H2395" s="167"/>
      <c r="I2395" s="173"/>
      <c r="J2395" s="168" t="str">
        <f>IFERROR(MIN('MP Calculations'!$E$30/I2395,1),"-")</f>
        <v>-</v>
      </c>
      <c r="K2395" s="12"/>
      <c r="L2395" s="159"/>
      <c r="M2395" s="159"/>
      <c r="N2395" s="159"/>
      <c r="O2395" s="185" t="str">
        <f t="shared" si="115"/>
        <v>-</v>
      </c>
      <c r="P2395" s="215" t="str">
        <f t="shared" si="116"/>
        <v>-</v>
      </c>
      <c r="Q2395" s="215" cm="1">
        <f t="array" ref="Q2395">IF(P2395="-",0,P2395/(1+'General inputs'!$H$32)^IFERROR(INDEX('MP Calculations'!$C$40:$C$130,MATCH(F2395,'MP Calculations'!$D$40:$D$130,0),0),-1))</f>
        <v>0</v>
      </c>
    </row>
    <row r="2396" spans="3:17" x14ac:dyDescent="0.2">
      <c r="C2396" s="159"/>
      <c r="D2396" s="165"/>
      <c r="E2396" s="161"/>
      <c r="F2396" s="172" t="str">
        <f t="shared" si="114"/>
        <v>-</v>
      </c>
      <c r="G2396" s="68"/>
      <c r="H2396" s="167"/>
      <c r="I2396" s="173"/>
      <c r="J2396" s="168" t="str">
        <f>IFERROR(MIN('MP Calculations'!$E$30/I2396,1),"-")</f>
        <v>-</v>
      </c>
      <c r="K2396" s="12"/>
      <c r="L2396" s="159"/>
      <c r="M2396" s="159"/>
      <c r="N2396" s="159"/>
      <c r="O2396" s="185" t="str">
        <f t="shared" si="115"/>
        <v>-</v>
      </c>
      <c r="P2396" s="215" t="str">
        <f t="shared" si="116"/>
        <v>-</v>
      </c>
      <c r="Q2396" s="215" cm="1">
        <f t="array" ref="Q2396">IF(P2396="-",0,P2396/(1+'General inputs'!$H$32)^IFERROR(INDEX('MP Calculations'!$C$40:$C$130,MATCH(F2396,'MP Calculations'!$D$40:$D$130,0),0),-1))</f>
        <v>0</v>
      </c>
    </row>
    <row r="2397" spans="3:17" x14ac:dyDescent="0.2">
      <c r="C2397" s="159"/>
      <c r="D2397" s="165"/>
      <c r="E2397" s="161"/>
      <c r="F2397" s="172" t="str">
        <f t="shared" si="114"/>
        <v>-</v>
      </c>
      <c r="G2397" s="68"/>
      <c r="H2397" s="167"/>
      <c r="I2397" s="173"/>
      <c r="J2397" s="168" t="str">
        <f>IFERROR(MIN('MP Calculations'!$E$30/I2397,1),"-")</f>
        <v>-</v>
      </c>
      <c r="K2397" s="12"/>
      <c r="L2397" s="159"/>
      <c r="M2397" s="159"/>
      <c r="N2397" s="159"/>
      <c r="O2397" s="185" t="str">
        <f t="shared" si="115"/>
        <v>-</v>
      </c>
      <c r="P2397" s="215" t="str">
        <f t="shared" si="116"/>
        <v>-</v>
      </c>
      <c r="Q2397" s="215" cm="1">
        <f t="array" ref="Q2397">IF(P2397="-",0,P2397/(1+'General inputs'!$H$32)^IFERROR(INDEX('MP Calculations'!$C$40:$C$130,MATCH(F2397,'MP Calculations'!$D$40:$D$130,0),0),-1))</f>
        <v>0</v>
      </c>
    </row>
    <row r="2398" spans="3:17" x14ac:dyDescent="0.2">
      <c r="C2398" s="159"/>
      <c r="D2398" s="165"/>
      <c r="E2398" s="161"/>
      <c r="F2398" s="172" t="str">
        <f t="shared" si="114"/>
        <v>-</v>
      </c>
      <c r="G2398" s="68"/>
      <c r="H2398" s="167"/>
      <c r="I2398" s="173"/>
      <c r="J2398" s="168" t="str">
        <f>IFERROR(MIN('MP Calculations'!$E$30/I2398,1),"-")</f>
        <v>-</v>
      </c>
      <c r="K2398" s="12"/>
      <c r="L2398" s="159"/>
      <c r="M2398" s="159"/>
      <c r="N2398" s="159"/>
      <c r="O2398" s="185" t="str">
        <f t="shared" si="115"/>
        <v>-</v>
      </c>
      <c r="P2398" s="215" t="str">
        <f t="shared" si="116"/>
        <v>-</v>
      </c>
      <c r="Q2398" s="215" cm="1">
        <f t="array" ref="Q2398">IF(P2398="-",0,P2398/(1+'General inputs'!$H$32)^IFERROR(INDEX('MP Calculations'!$C$40:$C$130,MATCH(F2398,'MP Calculations'!$D$40:$D$130,0),0),-1))</f>
        <v>0</v>
      </c>
    </row>
    <row r="2399" spans="3:17" x14ac:dyDescent="0.2">
      <c r="C2399" s="159"/>
      <c r="D2399" s="165"/>
      <c r="E2399" s="161"/>
      <c r="F2399" s="172" t="str">
        <f t="shared" si="114"/>
        <v>-</v>
      </c>
      <c r="G2399" s="68"/>
      <c r="H2399" s="167"/>
      <c r="I2399" s="173"/>
      <c r="J2399" s="168" t="str">
        <f>IFERROR(MIN('MP Calculations'!$E$30/I2399,1),"-")</f>
        <v>-</v>
      </c>
      <c r="K2399" s="12"/>
      <c r="L2399" s="159"/>
      <c r="M2399" s="159"/>
      <c r="N2399" s="159"/>
      <c r="O2399" s="185" t="str">
        <f t="shared" si="115"/>
        <v>-</v>
      </c>
      <c r="P2399" s="215" t="str">
        <f t="shared" si="116"/>
        <v>-</v>
      </c>
      <c r="Q2399" s="215" cm="1">
        <f t="array" ref="Q2399">IF(P2399="-",0,P2399/(1+'General inputs'!$H$32)^IFERROR(INDEX('MP Calculations'!$C$40:$C$130,MATCH(F2399,'MP Calculations'!$D$40:$D$130,0),0),-1))</f>
        <v>0</v>
      </c>
    </row>
    <row r="2400" spans="3:17" x14ac:dyDescent="0.2">
      <c r="C2400" s="159"/>
      <c r="D2400" s="165"/>
      <c r="E2400" s="161"/>
      <c r="F2400" s="172" t="str">
        <f t="shared" si="114"/>
        <v>-</v>
      </c>
      <c r="G2400" s="68"/>
      <c r="H2400" s="167"/>
      <c r="I2400" s="173"/>
      <c r="J2400" s="168" t="str">
        <f>IFERROR(MIN('MP Calculations'!$E$30/I2400,1),"-")</f>
        <v>-</v>
      </c>
      <c r="K2400" s="12"/>
      <c r="L2400" s="159"/>
      <c r="M2400" s="159"/>
      <c r="N2400" s="159"/>
      <c r="O2400" s="185" t="str">
        <f t="shared" si="115"/>
        <v>-</v>
      </c>
      <c r="P2400" s="215" t="str">
        <f t="shared" si="116"/>
        <v>-</v>
      </c>
      <c r="Q2400" s="215" cm="1">
        <f t="array" ref="Q2400">IF(P2400="-",0,P2400/(1+'General inputs'!$H$32)^IFERROR(INDEX('MP Calculations'!$C$40:$C$130,MATCH(F2400,'MP Calculations'!$D$40:$D$130,0),0),-1))</f>
        <v>0</v>
      </c>
    </row>
    <row r="2401" spans="3:17" x14ac:dyDescent="0.2">
      <c r="C2401" s="159"/>
      <c r="D2401" s="165"/>
      <c r="E2401" s="161"/>
      <c r="F2401" s="172" t="str">
        <f t="shared" si="114"/>
        <v>-</v>
      </c>
      <c r="G2401" s="68"/>
      <c r="H2401" s="167"/>
      <c r="I2401" s="173"/>
      <c r="J2401" s="168" t="str">
        <f>IFERROR(MIN('MP Calculations'!$E$30/I2401,1),"-")</f>
        <v>-</v>
      </c>
      <c r="K2401" s="12"/>
      <c r="L2401" s="159"/>
      <c r="M2401" s="159"/>
      <c r="N2401" s="159"/>
      <c r="O2401" s="185" t="str">
        <f t="shared" si="115"/>
        <v>-</v>
      </c>
      <c r="P2401" s="215" t="str">
        <f t="shared" si="116"/>
        <v>-</v>
      </c>
      <c r="Q2401" s="215" cm="1">
        <f t="array" ref="Q2401">IF(P2401="-",0,P2401/(1+'General inputs'!$H$32)^IFERROR(INDEX('MP Calculations'!$C$40:$C$130,MATCH(F2401,'MP Calculations'!$D$40:$D$130,0),0),-1))</f>
        <v>0</v>
      </c>
    </row>
    <row r="2402" spans="3:17" x14ac:dyDescent="0.2">
      <c r="C2402" s="159"/>
      <c r="D2402" s="165"/>
      <c r="E2402" s="161"/>
      <c r="F2402" s="172" t="str">
        <f t="shared" si="114"/>
        <v>-</v>
      </c>
      <c r="G2402" s="68"/>
      <c r="H2402" s="167"/>
      <c r="I2402" s="173"/>
      <c r="J2402" s="168" t="str">
        <f>IFERROR(MIN('MP Calculations'!$E$30/I2402,1),"-")</f>
        <v>-</v>
      </c>
      <c r="K2402" s="12"/>
      <c r="L2402" s="159"/>
      <c r="M2402" s="159"/>
      <c r="N2402" s="159"/>
      <c r="O2402" s="185" t="str">
        <f t="shared" si="115"/>
        <v>-</v>
      </c>
      <c r="P2402" s="215" t="str">
        <f t="shared" si="116"/>
        <v>-</v>
      </c>
      <c r="Q2402" s="215" cm="1">
        <f t="array" ref="Q2402">IF(P2402="-",0,P2402/(1+'General inputs'!$H$32)^IFERROR(INDEX('MP Calculations'!$C$40:$C$130,MATCH(F2402,'MP Calculations'!$D$40:$D$130,0),0),-1))</f>
        <v>0</v>
      </c>
    </row>
    <row r="2403" spans="3:17" x14ac:dyDescent="0.2">
      <c r="C2403" s="159"/>
      <c r="D2403" s="165"/>
      <c r="E2403" s="161"/>
      <c r="F2403" s="172" t="str">
        <f t="shared" si="114"/>
        <v>-</v>
      </c>
      <c r="G2403" s="68"/>
      <c r="H2403" s="167"/>
      <c r="I2403" s="173"/>
      <c r="J2403" s="168" t="str">
        <f>IFERROR(MIN('MP Calculations'!$E$30/I2403,1),"-")</f>
        <v>-</v>
      </c>
      <c r="K2403" s="12"/>
      <c r="L2403" s="159"/>
      <c r="M2403" s="159"/>
      <c r="N2403" s="159"/>
      <c r="O2403" s="185" t="str">
        <f t="shared" si="115"/>
        <v>-</v>
      </c>
      <c r="P2403" s="215" t="str">
        <f t="shared" si="116"/>
        <v>-</v>
      </c>
      <c r="Q2403" s="215" cm="1">
        <f t="array" ref="Q2403">IF(P2403="-",0,P2403/(1+'General inputs'!$H$32)^IFERROR(INDEX('MP Calculations'!$C$40:$C$130,MATCH(F2403,'MP Calculations'!$D$40:$D$130,0),0),-1))</f>
        <v>0</v>
      </c>
    </row>
    <row r="2404" spans="3:17" x14ac:dyDescent="0.2">
      <c r="C2404" s="159"/>
      <c r="D2404" s="165"/>
      <c r="E2404" s="161"/>
      <c r="F2404" s="172" t="str">
        <f t="shared" si="114"/>
        <v>-</v>
      </c>
      <c r="G2404" s="68"/>
      <c r="H2404" s="167"/>
      <c r="I2404" s="173"/>
      <c r="J2404" s="168" t="str">
        <f>IFERROR(MIN('MP Calculations'!$E$30/I2404,1),"-")</f>
        <v>-</v>
      </c>
      <c r="K2404" s="12"/>
      <c r="L2404" s="159"/>
      <c r="M2404" s="159"/>
      <c r="N2404" s="159"/>
      <c r="O2404" s="185" t="str">
        <f t="shared" si="115"/>
        <v>-</v>
      </c>
      <c r="P2404" s="215" t="str">
        <f t="shared" si="116"/>
        <v>-</v>
      </c>
      <c r="Q2404" s="215" cm="1">
        <f t="array" ref="Q2404">IF(P2404="-",0,P2404/(1+'General inputs'!$H$32)^IFERROR(INDEX('MP Calculations'!$C$40:$C$130,MATCH(F2404,'MP Calculations'!$D$40:$D$130,0),0),-1))</f>
        <v>0</v>
      </c>
    </row>
    <row r="2405" spans="3:17" x14ac:dyDescent="0.2">
      <c r="C2405" s="159"/>
      <c r="D2405" s="165"/>
      <c r="E2405" s="161"/>
      <c r="F2405" s="172" t="str">
        <f t="shared" si="114"/>
        <v>-</v>
      </c>
      <c r="G2405" s="68"/>
      <c r="H2405" s="167"/>
      <c r="I2405" s="173"/>
      <c r="J2405" s="168" t="str">
        <f>IFERROR(MIN('MP Calculations'!$E$30/I2405,1),"-")</f>
        <v>-</v>
      </c>
      <c r="K2405" s="12"/>
      <c r="L2405" s="159"/>
      <c r="M2405" s="159"/>
      <c r="N2405" s="159"/>
      <c r="O2405" s="185" t="str">
        <f t="shared" si="115"/>
        <v>-</v>
      </c>
      <c r="P2405" s="215" t="str">
        <f t="shared" si="116"/>
        <v>-</v>
      </c>
      <c r="Q2405" s="215" cm="1">
        <f t="array" ref="Q2405">IF(P2405="-",0,P2405/(1+'General inputs'!$H$32)^IFERROR(INDEX('MP Calculations'!$C$40:$C$130,MATCH(F2405,'MP Calculations'!$D$40:$D$130,0),0),-1))</f>
        <v>0</v>
      </c>
    </row>
    <row r="2406" spans="3:17" x14ac:dyDescent="0.2">
      <c r="C2406" s="159"/>
      <c r="D2406" s="165"/>
      <c r="E2406" s="161"/>
      <c r="F2406" s="172" t="str">
        <f t="shared" si="114"/>
        <v>-</v>
      </c>
      <c r="G2406" s="68"/>
      <c r="H2406" s="167"/>
      <c r="I2406" s="173"/>
      <c r="J2406" s="168" t="str">
        <f>IFERROR(MIN('MP Calculations'!$E$30/I2406,1),"-")</f>
        <v>-</v>
      </c>
      <c r="K2406" s="12"/>
      <c r="L2406" s="159"/>
      <c r="M2406" s="159"/>
      <c r="N2406" s="159"/>
      <c r="O2406" s="185" t="str">
        <f t="shared" si="115"/>
        <v>-</v>
      </c>
      <c r="P2406" s="215" t="str">
        <f t="shared" si="116"/>
        <v>-</v>
      </c>
      <c r="Q2406" s="215" cm="1">
        <f t="array" ref="Q2406">IF(P2406="-",0,P2406/(1+'General inputs'!$H$32)^IFERROR(INDEX('MP Calculations'!$C$40:$C$130,MATCH(F2406,'MP Calculations'!$D$40:$D$130,0),0),-1))</f>
        <v>0</v>
      </c>
    </row>
    <row r="2407" spans="3:17" x14ac:dyDescent="0.2">
      <c r="C2407" s="159"/>
      <c r="D2407" s="165"/>
      <c r="E2407" s="161"/>
      <c r="F2407" s="172" t="str">
        <f t="shared" si="114"/>
        <v>-</v>
      </c>
      <c r="G2407" s="68"/>
      <c r="H2407" s="167"/>
      <c r="I2407" s="173"/>
      <c r="J2407" s="168" t="str">
        <f>IFERROR(MIN('MP Calculations'!$E$30/I2407,1),"-")</f>
        <v>-</v>
      </c>
      <c r="K2407" s="12"/>
      <c r="L2407" s="159"/>
      <c r="M2407" s="159"/>
      <c r="N2407" s="159"/>
      <c r="O2407" s="185" t="str">
        <f t="shared" si="115"/>
        <v>-</v>
      </c>
      <c r="P2407" s="215" t="str">
        <f t="shared" si="116"/>
        <v>-</v>
      </c>
      <c r="Q2407" s="215" cm="1">
        <f t="array" ref="Q2407">IF(P2407="-",0,P2407/(1+'General inputs'!$H$32)^IFERROR(INDEX('MP Calculations'!$C$40:$C$130,MATCH(F2407,'MP Calculations'!$D$40:$D$130,0),0),-1))</f>
        <v>0</v>
      </c>
    </row>
    <row r="2408" spans="3:17" x14ac:dyDescent="0.2">
      <c r="C2408" s="159"/>
      <c r="D2408" s="165"/>
      <c r="E2408" s="161"/>
      <c r="F2408" s="172" t="str">
        <f t="shared" si="114"/>
        <v>-</v>
      </c>
      <c r="G2408" s="68"/>
      <c r="H2408" s="167"/>
      <c r="I2408" s="173"/>
      <c r="J2408" s="168" t="str">
        <f>IFERROR(MIN('MP Calculations'!$E$30/I2408,1),"-")</f>
        <v>-</v>
      </c>
      <c r="K2408" s="12"/>
      <c r="L2408" s="159"/>
      <c r="M2408" s="159"/>
      <c r="N2408" s="159"/>
      <c r="O2408" s="185" t="str">
        <f t="shared" si="115"/>
        <v>-</v>
      </c>
      <c r="P2408" s="215" t="str">
        <f t="shared" si="116"/>
        <v>-</v>
      </c>
      <c r="Q2408" s="215" cm="1">
        <f t="array" ref="Q2408">IF(P2408="-",0,P2408/(1+'General inputs'!$H$32)^IFERROR(INDEX('MP Calculations'!$C$40:$C$130,MATCH(F2408,'MP Calculations'!$D$40:$D$130,0),0),-1))</f>
        <v>0</v>
      </c>
    </row>
    <row r="2409" spans="3:17" x14ac:dyDescent="0.2">
      <c r="C2409" s="159"/>
      <c r="D2409" s="165"/>
      <c r="E2409" s="161"/>
      <c r="F2409" s="172" t="str">
        <f t="shared" si="114"/>
        <v>-</v>
      </c>
      <c r="G2409" s="68"/>
      <c r="H2409" s="167"/>
      <c r="I2409" s="173"/>
      <c r="J2409" s="168" t="str">
        <f>IFERROR(MIN('MP Calculations'!$E$30/I2409,1),"-")</f>
        <v>-</v>
      </c>
      <c r="K2409" s="12"/>
      <c r="L2409" s="159"/>
      <c r="M2409" s="159"/>
      <c r="N2409" s="159"/>
      <c r="O2409" s="185" t="str">
        <f t="shared" si="115"/>
        <v>-</v>
      </c>
      <c r="P2409" s="215" t="str">
        <f t="shared" si="116"/>
        <v>-</v>
      </c>
      <c r="Q2409" s="215" cm="1">
        <f t="array" ref="Q2409">IF(P2409="-",0,P2409/(1+'General inputs'!$H$32)^IFERROR(INDEX('MP Calculations'!$C$40:$C$130,MATCH(F2409,'MP Calculations'!$D$40:$D$130,0),0),-1))</f>
        <v>0</v>
      </c>
    </row>
    <row r="2410" spans="3:17" x14ac:dyDescent="0.2">
      <c r="C2410" s="159"/>
      <c r="D2410" s="165"/>
      <c r="E2410" s="161"/>
      <c r="F2410" s="172" t="str">
        <f t="shared" si="114"/>
        <v>-</v>
      </c>
      <c r="G2410" s="68"/>
      <c r="H2410" s="167"/>
      <c r="I2410" s="173"/>
      <c r="J2410" s="168" t="str">
        <f>IFERROR(MIN('MP Calculations'!$E$30/I2410,1),"-")</f>
        <v>-</v>
      </c>
      <c r="K2410" s="12"/>
      <c r="L2410" s="159"/>
      <c r="M2410" s="159"/>
      <c r="N2410" s="159"/>
      <c r="O2410" s="185" t="str">
        <f t="shared" si="115"/>
        <v>-</v>
      </c>
      <c r="P2410" s="215" t="str">
        <f t="shared" si="116"/>
        <v>-</v>
      </c>
      <c r="Q2410" s="215" cm="1">
        <f t="array" ref="Q2410">IF(P2410="-",0,P2410/(1+'General inputs'!$H$32)^IFERROR(INDEX('MP Calculations'!$C$40:$C$130,MATCH(F2410,'MP Calculations'!$D$40:$D$130,0),0),-1))</f>
        <v>0</v>
      </c>
    </row>
    <row r="2411" spans="3:17" x14ac:dyDescent="0.2">
      <c r="C2411" s="159"/>
      <c r="D2411" s="165"/>
      <c r="E2411" s="161"/>
      <c r="F2411" s="172" t="str">
        <f t="shared" si="114"/>
        <v>-</v>
      </c>
      <c r="G2411" s="68"/>
      <c r="H2411" s="167"/>
      <c r="I2411" s="173"/>
      <c r="J2411" s="168" t="str">
        <f>IFERROR(MIN('MP Calculations'!$E$30/I2411,1),"-")</f>
        <v>-</v>
      </c>
      <c r="K2411" s="12"/>
      <c r="L2411" s="159"/>
      <c r="M2411" s="159"/>
      <c r="N2411" s="159"/>
      <c r="O2411" s="185" t="str">
        <f t="shared" si="115"/>
        <v>-</v>
      </c>
      <c r="P2411" s="215" t="str">
        <f t="shared" si="116"/>
        <v>-</v>
      </c>
      <c r="Q2411" s="215" cm="1">
        <f t="array" ref="Q2411">IF(P2411="-",0,P2411/(1+'General inputs'!$H$32)^IFERROR(INDEX('MP Calculations'!$C$40:$C$130,MATCH(F2411,'MP Calculations'!$D$40:$D$130,0),0),-1))</f>
        <v>0</v>
      </c>
    </row>
    <row r="2412" spans="3:17" x14ac:dyDescent="0.2">
      <c r="C2412" s="159"/>
      <c r="D2412" s="165"/>
      <c r="E2412" s="161"/>
      <c r="F2412" s="172" t="str">
        <f t="shared" si="114"/>
        <v>-</v>
      </c>
      <c r="G2412" s="68"/>
      <c r="H2412" s="167"/>
      <c r="I2412" s="173"/>
      <c r="J2412" s="168" t="str">
        <f>IFERROR(MIN('MP Calculations'!$E$30/I2412,1),"-")</f>
        <v>-</v>
      </c>
      <c r="K2412" s="12"/>
      <c r="L2412" s="159"/>
      <c r="M2412" s="159"/>
      <c r="N2412" s="159"/>
      <c r="O2412" s="185" t="str">
        <f t="shared" si="115"/>
        <v>-</v>
      </c>
      <c r="P2412" s="215" t="str">
        <f t="shared" si="116"/>
        <v>-</v>
      </c>
      <c r="Q2412" s="215" cm="1">
        <f t="array" ref="Q2412">IF(P2412="-",0,P2412/(1+'General inputs'!$H$32)^IFERROR(INDEX('MP Calculations'!$C$40:$C$130,MATCH(F2412,'MP Calculations'!$D$40:$D$130,0),0),-1))</f>
        <v>0</v>
      </c>
    </row>
    <row r="2413" spans="3:17" x14ac:dyDescent="0.2">
      <c r="C2413" s="159"/>
      <c r="D2413" s="165"/>
      <c r="E2413" s="161"/>
      <c r="F2413" s="172" t="str">
        <f t="shared" si="114"/>
        <v>-</v>
      </c>
      <c r="G2413" s="68"/>
      <c r="H2413" s="167"/>
      <c r="I2413" s="173"/>
      <c r="J2413" s="168" t="str">
        <f>IFERROR(MIN('MP Calculations'!$E$30/I2413,1),"-")</f>
        <v>-</v>
      </c>
      <c r="K2413" s="12"/>
      <c r="L2413" s="159"/>
      <c r="M2413" s="159"/>
      <c r="N2413" s="159"/>
      <c r="O2413" s="185" t="str">
        <f t="shared" si="115"/>
        <v>-</v>
      </c>
      <c r="P2413" s="215" t="str">
        <f t="shared" si="116"/>
        <v>-</v>
      </c>
      <c r="Q2413" s="215" cm="1">
        <f t="array" ref="Q2413">IF(P2413="-",0,P2413/(1+'General inputs'!$H$32)^IFERROR(INDEX('MP Calculations'!$C$40:$C$130,MATCH(F2413,'MP Calculations'!$D$40:$D$130,0),0),-1))</f>
        <v>0</v>
      </c>
    </row>
    <row r="2414" spans="3:17" x14ac:dyDescent="0.2">
      <c r="C2414" s="159"/>
      <c r="D2414" s="165"/>
      <c r="E2414" s="161"/>
      <c r="F2414" s="172" t="str">
        <f t="shared" si="114"/>
        <v>-</v>
      </c>
      <c r="G2414" s="68"/>
      <c r="H2414" s="167"/>
      <c r="I2414" s="173"/>
      <c r="J2414" s="168" t="str">
        <f>IFERROR(MIN('MP Calculations'!$E$30/I2414,1),"-")</f>
        <v>-</v>
      </c>
      <c r="K2414" s="12"/>
      <c r="L2414" s="159"/>
      <c r="M2414" s="159"/>
      <c r="N2414" s="159"/>
      <c r="O2414" s="185" t="str">
        <f t="shared" si="115"/>
        <v>-</v>
      </c>
      <c r="P2414" s="215" t="str">
        <f t="shared" si="116"/>
        <v>-</v>
      </c>
      <c r="Q2414" s="215" cm="1">
        <f t="array" ref="Q2414">IF(P2414="-",0,P2414/(1+'General inputs'!$H$32)^IFERROR(INDEX('MP Calculations'!$C$40:$C$130,MATCH(F2414,'MP Calculations'!$D$40:$D$130,0),0),-1))</f>
        <v>0</v>
      </c>
    </row>
    <row r="2415" spans="3:17" x14ac:dyDescent="0.2">
      <c r="C2415" s="159"/>
      <c r="D2415" s="165"/>
      <c r="E2415" s="161"/>
      <c r="F2415" s="172" t="str">
        <f t="shared" si="114"/>
        <v>-</v>
      </c>
      <c r="G2415" s="68"/>
      <c r="H2415" s="167"/>
      <c r="I2415" s="173"/>
      <c r="J2415" s="168" t="str">
        <f>IFERROR(MIN('MP Calculations'!$E$30/I2415,1),"-")</f>
        <v>-</v>
      </c>
      <c r="K2415" s="12"/>
      <c r="L2415" s="159"/>
      <c r="M2415" s="159"/>
      <c r="N2415" s="159"/>
      <c r="O2415" s="185" t="str">
        <f t="shared" si="115"/>
        <v>-</v>
      </c>
      <c r="P2415" s="215" t="str">
        <f t="shared" si="116"/>
        <v>-</v>
      </c>
      <c r="Q2415" s="215" cm="1">
        <f t="array" ref="Q2415">IF(P2415="-",0,P2415/(1+'General inputs'!$H$32)^IFERROR(INDEX('MP Calculations'!$C$40:$C$130,MATCH(F2415,'MP Calculations'!$D$40:$D$130,0),0),-1))</f>
        <v>0</v>
      </c>
    </row>
    <row r="2416" spans="3:17" x14ac:dyDescent="0.2">
      <c r="C2416" s="159"/>
      <c r="D2416" s="165"/>
      <c r="E2416" s="161"/>
      <c r="F2416" s="172" t="str">
        <f t="shared" si="114"/>
        <v>-</v>
      </c>
      <c r="G2416" s="68"/>
      <c r="H2416" s="167"/>
      <c r="I2416" s="173"/>
      <c r="J2416" s="168" t="str">
        <f>IFERROR(MIN('MP Calculations'!$E$30/I2416,1),"-")</f>
        <v>-</v>
      </c>
      <c r="K2416" s="12"/>
      <c r="L2416" s="159"/>
      <c r="M2416" s="159"/>
      <c r="N2416" s="159"/>
      <c r="O2416" s="185" t="str">
        <f t="shared" si="115"/>
        <v>-</v>
      </c>
      <c r="P2416" s="215" t="str">
        <f t="shared" si="116"/>
        <v>-</v>
      </c>
      <c r="Q2416" s="215" cm="1">
        <f t="array" ref="Q2416">IF(P2416="-",0,P2416/(1+'General inputs'!$H$32)^IFERROR(INDEX('MP Calculations'!$C$40:$C$130,MATCH(F2416,'MP Calculations'!$D$40:$D$130,0),0),-1))</f>
        <v>0</v>
      </c>
    </row>
    <row r="2417" spans="3:17" x14ac:dyDescent="0.2">
      <c r="C2417" s="159"/>
      <c r="D2417" s="165"/>
      <c r="E2417" s="161"/>
      <c r="F2417" s="172" t="str">
        <f t="shared" si="114"/>
        <v>-</v>
      </c>
      <c r="G2417" s="68"/>
      <c r="H2417" s="167"/>
      <c r="I2417" s="173"/>
      <c r="J2417" s="168" t="str">
        <f>IFERROR(MIN('MP Calculations'!$E$30/I2417,1),"-")</f>
        <v>-</v>
      </c>
      <c r="K2417" s="12"/>
      <c r="L2417" s="159"/>
      <c r="M2417" s="159"/>
      <c r="N2417" s="159"/>
      <c r="O2417" s="185" t="str">
        <f t="shared" si="115"/>
        <v>-</v>
      </c>
      <c r="P2417" s="215" t="str">
        <f t="shared" si="116"/>
        <v>-</v>
      </c>
      <c r="Q2417" s="215" cm="1">
        <f t="array" ref="Q2417">IF(P2417="-",0,P2417/(1+'General inputs'!$H$32)^IFERROR(INDEX('MP Calculations'!$C$40:$C$130,MATCH(F2417,'MP Calculations'!$D$40:$D$130,0),0),-1))</f>
        <v>0</v>
      </c>
    </row>
    <row r="2418" spans="3:17" x14ac:dyDescent="0.2">
      <c r="C2418" s="159"/>
      <c r="D2418" s="165"/>
      <c r="E2418" s="161"/>
      <c r="F2418" s="172" t="str">
        <f t="shared" si="114"/>
        <v>-</v>
      </c>
      <c r="G2418" s="68"/>
      <c r="H2418" s="167"/>
      <c r="I2418" s="173"/>
      <c r="J2418" s="168" t="str">
        <f>IFERROR(MIN('MP Calculations'!$E$30/I2418,1),"-")</f>
        <v>-</v>
      </c>
      <c r="K2418" s="12"/>
      <c r="L2418" s="159"/>
      <c r="M2418" s="159"/>
      <c r="N2418" s="159"/>
      <c r="O2418" s="185" t="str">
        <f t="shared" si="115"/>
        <v>-</v>
      </c>
      <c r="P2418" s="215" t="str">
        <f t="shared" si="116"/>
        <v>-</v>
      </c>
      <c r="Q2418" s="215" cm="1">
        <f t="array" ref="Q2418">IF(P2418="-",0,P2418/(1+'General inputs'!$H$32)^IFERROR(INDEX('MP Calculations'!$C$40:$C$130,MATCH(F2418,'MP Calculations'!$D$40:$D$130,0),0),-1))</f>
        <v>0</v>
      </c>
    </row>
    <row r="2419" spans="3:17" x14ac:dyDescent="0.2">
      <c r="C2419" s="159"/>
      <c r="D2419" s="165"/>
      <c r="E2419" s="161"/>
      <c r="F2419" s="172" t="str">
        <f t="shared" si="114"/>
        <v>-</v>
      </c>
      <c r="G2419" s="68"/>
      <c r="H2419" s="167"/>
      <c r="I2419" s="173"/>
      <c r="J2419" s="168" t="str">
        <f>IFERROR(MIN('MP Calculations'!$E$30/I2419,1),"-")</f>
        <v>-</v>
      </c>
      <c r="K2419" s="12"/>
      <c r="L2419" s="159"/>
      <c r="M2419" s="159"/>
      <c r="N2419" s="159"/>
      <c r="O2419" s="185" t="str">
        <f t="shared" si="115"/>
        <v>-</v>
      </c>
      <c r="P2419" s="215" t="str">
        <f t="shared" si="116"/>
        <v>-</v>
      </c>
      <c r="Q2419" s="215" cm="1">
        <f t="array" ref="Q2419">IF(P2419="-",0,P2419/(1+'General inputs'!$H$32)^IFERROR(INDEX('MP Calculations'!$C$40:$C$130,MATCH(F2419,'MP Calculations'!$D$40:$D$130,0),0),-1))</f>
        <v>0</v>
      </c>
    </row>
    <row r="2420" spans="3:17" x14ac:dyDescent="0.2">
      <c r="C2420" s="159"/>
      <c r="D2420" s="165"/>
      <c r="E2420" s="161"/>
      <c r="F2420" s="172" t="str">
        <f t="shared" si="114"/>
        <v>-</v>
      </c>
      <c r="G2420" s="68"/>
      <c r="H2420" s="167"/>
      <c r="I2420" s="173"/>
      <c r="J2420" s="168" t="str">
        <f>IFERROR(MIN('MP Calculations'!$E$30/I2420,1),"-")</f>
        <v>-</v>
      </c>
      <c r="K2420" s="12"/>
      <c r="L2420" s="159"/>
      <c r="M2420" s="159"/>
      <c r="N2420" s="159"/>
      <c r="O2420" s="185" t="str">
        <f t="shared" si="115"/>
        <v>-</v>
      </c>
      <c r="P2420" s="215" t="str">
        <f t="shared" si="116"/>
        <v>-</v>
      </c>
      <c r="Q2420" s="215" cm="1">
        <f t="array" ref="Q2420">IF(P2420="-",0,P2420/(1+'General inputs'!$H$32)^IFERROR(INDEX('MP Calculations'!$C$40:$C$130,MATCH(F2420,'MP Calculations'!$D$40:$D$130,0),0),-1))</f>
        <v>0</v>
      </c>
    </row>
    <row r="2421" spans="3:17" x14ac:dyDescent="0.2">
      <c r="C2421" s="159"/>
      <c r="D2421" s="165"/>
      <c r="E2421" s="161"/>
      <c r="F2421" s="172" t="str">
        <f t="shared" si="114"/>
        <v>-</v>
      </c>
      <c r="G2421" s="68"/>
      <c r="H2421" s="167"/>
      <c r="I2421" s="173"/>
      <c r="J2421" s="168" t="str">
        <f>IFERROR(MIN('MP Calculations'!$E$30/I2421,1),"-")</f>
        <v>-</v>
      </c>
      <c r="K2421" s="12"/>
      <c r="L2421" s="159"/>
      <c r="M2421" s="159"/>
      <c r="N2421" s="159"/>
      <c r="O2421" s="185" t="str">
        <f t="shared" si="115"/>
        <v>-</v>
      </c>
      <c r="P2421" s="215" t="str">
        <f t="shared" si="116"/>
        <v>-</v>
      </c>
      <c r="Q2421" s="215" cm="1">
        <f t="array" ref="Q2421">IF(P2421="-",0,P2421/(1+'General inputs'!$H$32)^IFERROR(INDEX('MP Calculations'!$C$40:$C$130,MATCH(F2421,'MP Calculations'!$D$40:$D$130,0),0),-1))</f>
        <v>0</v>
      </c>
    </row>
    <row r="2422" spans="3:17" x14ac:dyDescent="0.2">
      <c r="C2422" s="159"/>
      <c r="D2422" s="165"/>
      <c r="E2422" s="161"/>
      <c r="F2422" s="172" t="str">
        <f t="shared" si="114"/>
        <v>-</v>
      </c>
      <c r="G2422" s="68"/>
      <c r="H2422" s="167"/>
      <c r="I2422" s="173"/>
      <c r="J2422" s="168" t="str">
        <f>IFERROR(MIN('MP Calculations'!$E$30/I2422,1),"-")</f>
        <v>-</v>
      </c>
      <c r="K2422" s="12"/>
      <c r="L2422" s="159"/>
      <c r="M2422" s="159"/>
      <c r="N2422" s="159"/>
      <c r="O2422" s="185" t="str">
        <f t="shared" si="115"/>
        <v>-</v>
      </c>
      <c r="P2422" s="215" t="str">
        <f t="shared" si="116"/>
        <v>-</v>
      </c>
      <c r="Q2422" s="215" cm="1">
        <f t="array" ref="Q2422">IF(P2422="-",0,P2422/(1+'General inputs'!$H$32)^IFERROR(INDEX('MP Calculations'!$C$40:$C$130,MATCH(F2422,'MP Calculations'!$D$40:$D$130,0),0),-1))</f>
        <v>0</v>
      </c>
    </row>
    <row r="2423" spans="3:17" x14ac:dyDescent="0.2">
      <c r="C2423" s="159"/>
      <c r="D2423" s="165"/>
      <c r="E2423" s="161"/>
      <c r="F2423" s="172" t="str">
        <f t="shared" si="114"/>
        <v>-</v>
      </c>
      <c r="G2423" s="68"/>
      <c r="H2423" s="167"/>
      <c r="I2423" s="173"/>
      <c r="J2423" s="168" t="str">
        <f>IFERROR(MIN('MP Calculations'!$E$30/I2423,1),"-")</f>
        <v>-</v>
      </c>
      <c r="K2423" s="12"/>
      <c r="L2423" s="159"/>
      <c r="M2423" s="159"/>
      <c r="N2423" s="159"/>
      <c r="O2423" s="185" t="str">
        <f t="shared" si="115"/>
        <v>-</v>
      </c>
      <c r="P2423" s="215" t="str">
        <f t="shared" si="116"/>
        <v>-</v>
      </c>
      <c r="Q2423" s="215" cm="1">
        <f t="array" ref="Q2423">IF(P2423="-",0,P2423/(1+'General inputs'!$H$32)^IFERROR(INDEX('MP Calculations'!$C$40:$C$130,MATCH(F2423,'MP Calculations'!$D$40:$D$130,0),0),-1))</f>
        <v>0</v>
      </c>
    </row>
    <row r="2424" spans="3:17" x14ac:dyDescent="0.2">
      <c r="C2424" s="159"/>
      <c r="D2424" s="165"/>
      <c r="E2424" s="161"/>
      <c r="F2424" s="172" t="str">
        <f t="shared" si="114"/>
        <v>-</v>
      </c>
      <c r="G2424" s="68"/>
      <c r="H2424" s="167"/>
      <c r="I2424" s="173"/>
      <c r="J2424" s="168" t="str">
        <f>IFERROR(MIN('MP Calculations'!$E$30/I2424,1),"-")</f>
        <v>-</v>
      </c>
      <c r="K2424" s="12"/>
      <c r="L2424" s="159"/>
      <c r="M2424" s="159"/>
      <c r="N2424" s="159"/>
      <c r="O2424" s="185" t="str">
        <f t="shared" si="115"/>
        <v>-</v>
      </c>
      <c r="P2424" s="215" t="str">
        <f t="shared" si="116"/>
        <v>-</v>
      </c>
      <c r="Q2424" s="215" cm="1">
        <f t="array" ref="Q2424">IF(P2424="-",0,P2424/(1+'General inputs'!$H$32)^IFERROR(INDEX('MP Calculations'!$C$40:$C$130,MATCH(F2424,'MP Calculations'!$D$40:$D$130,0),0),-1))</f>
        <v>0</v>
      </c>
    </row>
    <row r="2425" spans="3:17" x14ac:dyDescent="0.2">
      <c r="C2425" s="159"/>
      <c r="D2425" s="165"/>
      <c r="E2425" s="161"/>
      <c r="F2425" s="172" t="str">
        <f t="shared" si="114"/>
        <v>-</v>
      </c>
      <c r="G2425" s="68"/>
      <c r="H2425" s="167"/>
      <c r="I2425" s="173"/>
      <c r="J2425" s="168" t="str">
        <f>IFERROR(MIN('MP Calculations'!$E$30/I2425,1),"-")</f>
        <v>-</v>
      </c>
      <c r="K2425" s="12"/>
      <c r="L2425" s="159"/>
      <c r="M2425" s="159"/>
      <c r="N2425" s="159"/>
      <c r="O2425" s="185" t="str">
        <f t="shared" si="115"/>
        <v>-</v>
      </c>
      <c r="P2425" s="215" t="str">
        <f t="shared" si="116"/>
        <v>-</v>
      </c>
      <c r="Q2425" s="215" cm="1">
        <f t="array" ref="Q2425">IF(P2425="-",0,P2425/(1+'General inputs'!$H$32)^IFERROR(INDEX('MP Calculations'!$C$40:$C$130,MATCH(F2425,'MP Calculations'!$D$40:$D$130,0),0),-1))</f>
        <v>0</v>
      </c>
    </row>
    <row r="2426" spans="3:17" x14ac:dyDescent="0.2">
      <c r="C2426" s="159"/>
      <c r="D2426" s="165"/>
      <c r="E2426" s="161"/>
      <c r="F2426" s="172" t="str">
        <f t="shared" si="114"/>
        <v>-</v>
      </c>
      <c r="G2426" s="68"/>
      <c r="H2426" s="167"/>
      <c r="I2426" s="173"/>
      <c r="J2426" s="168" t="str">
        <f>IFERROR(MIN('MP Calculations'!$E$30/I2426,1),"-")</f>
        <v>-</v>
      </c>
      <c r="K2426" s="12"/>
      <c r="L2426" s="159"/>
      <c r="M2426" s="159"/>
      <c r="N2426" s="159"/>
      <c r="O2426" s="185" t="str">
        <f t="shared" si="115"/>
        <v>-</v>
      </c>
      <c r="P2426" s="215" t="str">
        <f t="shared" si="116"/>
        <v>-</v>
      </c>
      <c r="Q2426" s="215" cm="1">
        <f t="array" ref="Q2426">IF(P2426="-",0,P2426/(1+'General inputs'!$H$32)^IFERROR(INDEX('MP Calculations'!$C$40:$C$130,MATCH(F2426,'MP Calculations'!$D$40:$D$130,0),0),-1))</f>
        <v>0</v>
      </c>
    </row>
    <row r="2427" spans="3:17" x14ac:dyDescent="0.2">
      <c r="C2427" s="159"/>
      <c r="D2427" s="165"/>
      <c r="E2427" s="161"/>
      <c r="F2427" s="172" t="str">
        <f t="shared" si="114"/>
        <v>-</v>
      </c>
      <c r="G2427" s="68"/>
      <c r="H2427" s="167"/>
      <c r="I2427" s="173"/>
      <c r="J2427" s="168" t="str">
        <f>IFERROR(MIN('MP Calculations'!$E$30/I2427,1),"-")</f>
        <v>-</v>
      </c>
      <c r="K2427" s="12"/>
      <c r="L2427" s="159"/>
      <c r="M2427" s="159"/>
      <c r="N2427" s="159"/>
      <c r="O2427" s="185" t="str">
        <f t="shared" si="115"/>
        <v>-</v>
      </c>
      <c r="P2427" s="215" t="str">
        <f t="shared" si="116"/>
        <v>-</v>
      </c>
      <c r="Q2427" s="215" cm="1">
        <f t="array" ref="Q2427">IF(P2427="-",0,P2427/(1+'General inputs'!$H$32)^IFERROR(INDEX('MP Calculations'!$C$40:$C$130,MATCH(F2427,'MP Calculations'!$D$40:$D$130,0),0),-1))</f>
        <v>0</v>
      </c>
    </row>
    <row r="2428" spans="3:17" x14ac:dyDescent="0.2">
      <c r="C2428" s="159"/>
      <c r="D2428" s="165"/>
      <c r="E2428" s="161"/>
      <c r="F2428" s="172" t="str">
        <f t="shared" si="114"/>
        <v>-</v>
      </c>
      <c r="G2428" s="68"/>
      <c r="H2428" s="167"/>
      <c r="I2428" s="173"/>
      <c r="J2428" s="168" t="str">
        <f>IFERROR(MIN('MP Calculations'!$E$30/I2428,1),"-")</f>
        <v>-</v>
      </c>
      <c r="K2428" s="12"/>
      <c r="L2428" s="159"/>
      <c r="M2428" s="159"/>
      <c r="N2428" s="159"/>
      <c r="O2428" s="185" t="str">
        <f t="shared" si="115"/>
        <v>-</v>
      </c>
      <c r="P2428" s="215" t="str">
        <f t="shared" si="116"/>
        <v>-</v>
      </c>
      <c r="Q2428" s="215" cm="1">
        <f t="array" ref="Q2428">IF(P2428="-",0,P2428/(1+'General inputs'!$H$32)^IFERROR(INDEX('MP Calculations'!$C$40:$C$130,MATCH(F2428,'MP Calculations'!$D$40:$D$130,0),0),-1))</f>
        <v>0</v>
      </c>
    </row>
    <row r="2429" spans="3:17" x14ac:dyDescent="0.2">
      <c r="C2429" s="159"/>
      <c r="D2429" s="165"/>
      <c r="E2429" s="161"/>
      <c r="F2429" s="172" t="str">
        <f t="shared" si="114"/>
        <v>-</v>
      </c>
      <c r="G2429" s="68"/>
      <c r="H2429" s="167"/>
      <c r="I2429" s="173"/>
      <c r="J2429" s="168" t="str">
        <f>IFERROR(MIN('MP Calculations'!$E$30/I2429,1),"-")</f>
        <v>-</v>
      </c>
      <c r="K2429" s="12"/>
      <c r="L2429" s="159"/>
      <c r="M2429" s="159"/>
      <c r="N2429" s="159"/>
      <c r="O2429" s="185" t="str">
        <f t="shared" si="115"/>
        <v>-</v>
      </c>
      <c r="P2429" s="215" t="str">
        <f t="shared" si="116"/>
        <v>-</v>
      </c>
      <c r="Q2429" s="215" cm="1">
        <f t="array" ref="Q2429">IF(P2429="-",0,P2429/(1+'General inputs'!$H$32)^IFERROR(INDEX('MP Calculations'!$C$40:$C$130,MATCH(F2429,'MP Calculations'!$D$40:$D$130,0),0),-1))</f>
        <v>0</v>
      </c>
    </row>
    <row r="2430" spans="3:17" x14ac:dyDescent="0.2">
      <c r="C2430" s="159"/>
      <c r="D2430" s="165"/>
      <c r="E2430" s="161"/>
      <c r="F2430" s="172" t="str">
        <f t="shared" si="114"/>
        <v>-</v>
      </c>
      <c r="G2430" s="68"/>
      <c r="H2430" s="167"/>
      <c r="I2430" s="173"/>
      <c r="J2430" s="168" t="str">
        <f>IFERROR(MIN('MP Calculations'!$E$30/I2430,1),"-")</f>
        <v>-</v>
      </c>
      <c r="K2430" s="12"/>
      <c r="L2430" s="159"/>
      <c r="M2430" s="159"/>
      <c r="N2430" s="159"/>
      <c r="O2430" s="185" t="str">
        <f t="shared" si="115"/>
        <v>-</v>
      </c>
      <c r="P2430" s="215" t="str">
        <f t="shared" si="116"/>
        <v>-</v>
      </c>
      <c r="Q2430" s="215" cm="1">
        <f t="array" ref="Q2430">IF(P2430="-",0,P2430/(1+'General inputs'!$H$32)^IFERROR(INDEX('MP Calculations'!$C$40:$C$130,MATCH(F2430,'MP Calculations'!$D$40:$D$130,0),0),-1))</f>
        <v>0</v>
      </c>
    </row>
    <row r="2431" spans="3:17" x14ac:dyDescent="0.2">
      <c r="C2431" s="159"/>
      <c r="D2431" s="165"/>
      <c r="E2431" s="161"/>
      <c r="F2431" s="172" t="str">
        <f t="shared" si="114"/>
        <v>-</v>
      </c>
      <c r="G2431" s="68"/>
      <c r="H2431" s="167"/>
      <c r="I2431" s="173"/>
      <c r="J2431" s="168" t="str">
        <f>IFERROR(MIN('MP Calculations'!$E$30/I2431,1),"-")</f>
        <v>-</v>
      </c>
      <c r="K2431" s="12"/>
      <c r="L2431" s="159"/>
      <c r="M2431" s="159"/>
      <c r="N2431" s="159"/>
      <c r="O2431" s="185" t="str">
        <f t="shared" si="115"/>
        <v>-</v>
      </c>
      <c r="P2431" s="215" t="str">
        <f t="shared" si="116"/>
        <v>-</v>
      </c>
      <c r="Q2431" s="215" cm="1">
        <f t="array" ref="Q2431">IF(P2431="-",0,P2431/(1+'General inputs'!$H$32)^IFERROR(INDEX('MP Calculations'!$C$40:$C$130,MATCH(F2431,'MP Calculations'!$D$40:$D$130,0),0),-1))</f>
        <v>0</v>
      </c>
    </row>
    <row r="2432" spans="3:17" x14ac:dyDescent="0.2">
      <c r="C2432" s="159"/>
      <c r="D2432" s="165"/>
      <c r="E2432" s="161"/>
      <c r="F2432" s="172" t="str">
        <f t="shared" si="114"/>
        <v>-</v>
      </c>
      <c r="G2432" s="68"/>
      <c r="H2432" s="167"/>
      <c r="I2432" s="173"/>
      <c r="J2432" s="168" t="str">
        <f>IFERROR(MIN('MP Calculations'!$E$30/I2432,1),"-")</f>
        <v>-</v>
      </c>
      <c r="K2432" s="12"/>
      <c r="L2432" s="159"/>
      <c r="M2432" s="159"/>
      <c r="N2432" s="159"/>
      <c r="O2432" s="185" t="str">
        <f t="shared" si="115"/>
        <v>-</v>
      </c>
      <c r="P2432" s="215" t="str">
        <f t="shared" si="116"/>
        <v>-</v>
      </c>
      <c r="Q2432" s="215" cm="1">
        <f t="array" ref="Q2432">IF(P2432="-",0,P2432/(1+'General inputs'!$H$32)^IFERROR(INDEX('MP Calculations'!$C$40:$C$130,MATCH(F2432,'MP Calculations'!$D$40:$D$130,0),0),-1))</f>
        <v>0</v>
      </c>
    </row>
    <row r="2433" spans="3:17" x14ac:dyDescent="0.2">
      <c r="C2433" s="159"/>
      <c r="D2433" s="165"/>
      <c r="E2433" s="161"/>
      <c r="F2433" s="172" t="str">
        <f t="shared" si="114"/>
        <v>-</v>
      </c>
      <c r="G2433" s="68"/>
      <c r="H2433" s="167"/>
      <c r="I2433" s="173"/>
      <c r="J2433" s="168" t="str">
        <f>IFERROR(MIN('MP Calculations'!$E$30/I2433,1),"-")</f>
        <v>-</v>
      </c>
      <c r="K2433" s="12"/>
      <c r="L2433" s="159"/>
      <c r="M2433" s="159"/>
      <c r="N2433" s="159"/>
      <c r="O2433" s="185" t="str">
        <f t="shared" si="115"/>
        <v>-</v>
      </c>
      <c r="P2433" s="215" t="str">
        <f t="shared" si="116"/>
        <v>-</v>
      </c>
      <c r="Q2433" s="215" cm="1">
        <f t="array" ref="Q2433">IF(P2433="-",0,P2433/(1+'General inputs'!$H$32)^IFERROR(INDEX('MP Calculations'!$C$40:$C$130,MATCH(F2433,'MP Calculations'!$D$40:$D$130,0),0),-1))</f>
        <v>0</v>
      </c>
    </row>
    <row r="2434" spans="3:17" x14ac:dyDescent="0.2">
      <c r="C2434" s="159"/>
      <c r="D2434" s="165"/>
      <c r="E2434" s="161"/>
      <c r="F2434" s="172" t="str">
        <f t="shared" si="114"/>
        <v>-</v>
      </c>
      <c r="G2434" s="68"/>
      <c r="H2434" s="167"/>
      <c r="I2434" s="173"/>
      <c r="J2434" s="168" t="str">
        <f>IFERROR(MIN('MP Calculations'!$E$30/I2434,1),"-")</f>
        <v>-</v>
      </c>
      <c r="K2434" s="12"/>
      <c r="L2434" s="159"/>
      <c r="M2434" s="159"/>
      <c r="N2434" s="159"/>
      <c r="O2434" s="185" t="str">
        <f t="shared" si="115"/>
        <v>-</v>
      </c>
      <c r="P2434" s="215" t="str">
        <f t="shared" si="116"/>
        <v>-</v>
      </c>
      <c r="Q2434" s="215" cm="1">
        <f t="array" ref="Q2434">IF(P2434="-",0,P2434/(1+'General inputs'!$H$32)^IFERROR(INDEX('MP Calculations'!$C$40:$C$130,MATCH(F2434,'MP Calculations'!$D$40:$D$130,0),0),-1))</f>
        <v>0</v>
      </c>
    </row>
    <row r="2435" spans="3:17" x14ac:dyDescent="0.2">
      <c r="C2435" s="159"/>
      <c r="D2435" s="165"/>
      <c r="E2435" s="161"/>
      <c r="F2435" s="172" t="str">
        <f t="shared" si="114"/>
        <v>-</v>
      </c>
      <c r="G2435" s="68"/>
      <c r="H2435" s="167"/>
      <c r="I2435" s="173"/>
      <c r="J2435" s="168" t="str">
        <f>IFERROR(MIN('MP Calculations'!$E$30/I2435,1),"-")</f>
        <v>-</v>
      </c>
      <c r="K2435" s="12"/>
      <c r="L2435" s="159"/>
      <c r="M2435" s="159"/>
      <c r="N2435" s="159"/>
      <c r="O2435" s="185" t="str">
        <f t="shared" si="115"/>
        <v>-</v>
      </c>
      <c r="P2435" s="215" t="str">
        <f t="shared" si="116"/>
        <v>-</v>
      </c>
      <c r="Q2435" s="215" cm="1">
        <f t="array" ref="Q2435">IF(P2435="-",0,P2435/(1+'General inputs'!$H$32)^IFERROR(INDEX('MP Calculations'!$C$40:$C$130,MATCH(F2435,'MP Calculations'!$D$40:$D$130,0),0),-1))</f>
        <v>0</v>
      </c>
    </row>
    <row r="2436" spans="3:17" x14ac:dyDescent="0.2">
      <c r="C2436" s="159"/>
      <c r="D2436" s="165"/>
      <c r="E2436" s="161"/>
      <c r="F2436" s="172" t="str">
        <f t="shared" si="114"/>
        <v>-</v>
      </c>
      <c r="G2436" s="68"/>
      <c r="H2436" s="167"/>
      <c r="I2436" s="173"/>
      <c r="J2436" s="168" t="str">
        <f>IFERROR(MIN('MP Calculations'!$E$30/I2436,1),"-")</f>
        <v>-</v>
      </c>
      <c r="K2436" s="12"/>
      <c r="L2436" s="159"/>
      <c r="M2436" s="159"/>
      <c r="N2436" s="159"/>
      <c r="O2436" s="185" t="str">
        <f t="shared" si="115"/>
        <v>-</v>
      </c>
      <c r="P2436" s="215" t="str">
        <f t="shared" si="116"/>
        <v>-</v>
      </c>
      <c r="Q2436" s="215" cm="1">
        <f t="array" ref="Q2436">IF(P2436="-",0,P2436/(1+'General inputs'!$H$32)^IFERROR(INDEX('MP Calculations'!$C$40:$C$130,MATCH(F2436,'MP Calculations'!$D$40:$D$130,0),0),-1))</f>
        <v>0</v>
      </c>
    </row>
    <row r="2437" spans="3:17" x14ac:dyDescent="0.2">
      <c r="C2437" s="159"/>
      <c r="D2437" s="165"/>
      <c r="E2437" s="161"/>
      <c r="F2437" s="172" t="str">
        <f t="shared" si="114"/>
        <v>-</v>
      </c>
      <c r="G2437" s="68"/>
      <c r="H2437" s="167"/>
      <c r="I2437" s="173"/>
      <c r="J2437" s="168" t="str">
        <f>IFERROR(MIN('MP Calculations'!$E$30/I2437,1),"-")</f>
        <v>-</v>
      </c>
      <c r="K2437" s="12"/>
      <c r="L2437" s="159"/>
      <c r="M2437" s="159"/>
      <c r="N2437" s="159"/>
      <c r="O2437" s="185" t="str">
        <f t="shared" si="115"/>
        <v>-</v>
      </c>
      <c r="P2437" s="215" t="str">
        <f t="shared" si="116"/>
        <v>-</v>
      </c>
      <c r="Q2437" s="215" cm="1">
        <f t="array" ref="Q2437">IF(P2437="-",0,P2437/(1+'General inputs'!$H$32)^IFERROR(INDEX('MP Calculations'!$C$40:$C$130,MATCH(F2437,'MP Calculations'!$D$40:$D$130,0),0),-1))</f>
        <v>0</v>
      </c>
    </row>
    <row r="2438" spans="3:17" x14ac:dyDescent="0.2">
      <c r="C2438" s="159"/>
      <c r="D2438" s="165"/>
      <c r="E2438" s="161"/>
      <c r="F2438" s="172" t="str">
        <f t="shared" si="114"/>
        <v>-</v>
      </c>
      <c r="G2438" s="68"/>
      <c r="H2438" s="167"/>
      <c r="I2438" s="173"/>
      <c r="J2438" s="168" t="str">
        <f>IFERROR(MIN('MP Calculations'!$E$30/I2438,1),"-")</f>
        <v>-</v>
      </c>
      <c r="K2438" s="12"/>
      <c r="L2438" s="159"/>
      <c r="M2438" s="159"/>
      <c r="N2438" s="159"/>
      <c r="O2438" s="185" t="str">
        <f t="shared" si="115"/>
        <v>-</v>
      </c>
      <c r="P2438" s="215" t="str">
        <f t="shared" si="116"/>
        <v>-</v>
      </c>
      <c r="Q2438" s="215" cm="1">
        <f t="array" ref="Q2438">IF(P2438="-",0,P2438/(1+'General inputs'!$H$32)^IFERROR(INDEX('MP Calculations'!$C$40:$C$130,MATCH(F2438,'MP Calculations'!$D$40:$D$130,0),0),-1))</f>
        <v>0</v>
      </c>
    </row>
    <row r="2439" spans="3:17" x14ac:dyDescent="0.2">
      <c r="C2439" s="159"/>
      <c r="D2439" s="165"/>
      <c r="E2439" s="161"/>
      <c r="F2439" s="172" t="str">
        <f t="shared" si="114"/>
        <v>-</v>
      </c>
      <c r="G2439" s="68"/>
      <c r="H2439" s="167"/>
      <c r="I2439" s="173"/>
      <c r="J2439" s="168" t="str">
        <f>IFERROR(MIN('MP Calculations'!$E$30/I2439,1),"-")</f>
        <v>-</v>
      </c>
      <c r="K2439" s="12"/>
      <c r="L2439" s="159"/>
      <c r="M2439" s="159"/>
      <c r="N2439" s="159"/>
      <c r="O2439" s="185" t="str">
        <f t="shared" si="115"/>
        <v>-</v>
      </c>
      <c r="P2439" s="215" t="str">
        <f t="shared" si="116"/>
        <v>-</v>
      </c>
      <c r="Q2439" s="215" cm="1">
        <f t="array" ref="Q2439">IF(P2439="-",0,P2439/(1+'General inputs'!$H$32)^IFERROR(INDEX('MP Calculations'!$C$40:$C$130,MATCH(F2439,'MP Calculations'!$D$40:$D$130,0),0),-1))</f>
        <v>0</v>
      </c>
    </row>
    <row r="2440" spans="3:17" x14ac:dyDescent="0.2">
      <c r="C2440" s="159"/>
      <c r="D2440" s="165"/>
      <c r="E2440" s="161"/>
      <c r="F2440" s="172" t="str">
        <f t="shared" si="114"/>
        <v>-</v>
      </c>
      <c r="G2440" s="68"/>
      <c r="H2440" s="167"/>
      <c r="I2440" s="173"/>
      <c r="J2440" s="168" t="str">
        <f>IFERROR(MIN('MP Calculations'!$E$30/I2440,1),"-")</f>
        <v>-</v>
      </c>
      <c r="K2440" s="12"/>
      <c r="L2440" s="159"/>
      <c r="M2440" s="159"/>
      <c r="N2440" s="159"/>
      <c r="O2440" s="185" t="str">
        <f t="shared" si="115"/>
        <v>-</v>
      </c>
      <c r="P2440" s="215" t="str">
        <f t="shared" si="116"/>
        <v>-</v>
      </c>
      <c r="Q2440" s="215" cm="1">
        <f t="array" ref="Q2440">IF(P2440="-",0,P2440/(1+'General inputs'!$H$32)^IFERROR(INDEX('MP Calculations'!$C$40:$C$130,MATCH(F2440,'MP Calculations'!$D$40:$D$130,0),0),-1))</f>
        <v>0</v>
      </c>
    </row>
    <row r="2441" spans="3:17" x14ac:dyDescent="0.2">
      <c r="C2441" s="159"/>
      <c r="D2441" s="165"/>
      <c r="E2441" s="161"/>
      <c r="F2441" s="172" t="str">
        <f t="shared" si="114"/>
        <v>-</v>
      </c>
      <c r="G2441" s="68"/>
      <c r="H2441" s="167"/>
      <c r="I2441" s="173"/>
      <c r="J2441" s="168" t="str">
        <f>IFERROR(MIN('MP Calculations'!$E$30/I2441,1),"-")</f>
        <v>-</v>
      </c>
      <c r="K2441" s="12"/>
      <c r="L2441" s="159"/>
      <c r="M2441" s="159"/>
      <c r="N2441" s="159"/>
      <c r="O2441" s="185" t="str">
        <f t="shared" si="115"/>
        <v>-</v>
      </c>
      <c r="P2441" s="215" t="str">
        <f t="shared" si="116"/>
        <v>-</v>
      </c>
      <c r="Q2441" s="215" cm="1">
        <f t="array" ref="Q2441">IF(P2441="-",0,P2441/(1+'General inputs'!$H$32)^IFERROR(INDEX('MP Calculations'!$C$40:$C$130,MATCH(F2441,'MP Calculations'!$D$40:$D$130,0),0),-1))</f>
        <v>0</v>
      </c>
    </row>
    <row r="2442" spans="3:17" x14ac:dyDescent="0.2">
      <c r="C2442" s="159"/>
      <c r="D2442" s="165"/>
      <c r="E2442" s="161"/>
      <c r="F2442" s="172" t="str">
        <f t="shared" si="114"/>
        <v>-</v>
      </c>
      <c r="G2442" s="68"/>
      <c r="H2442" s="167"/>
      <c r="I2442" s="173"/>
      <c r="J2442" s="168" t="str">
        <f>IFERROR(MIN('MP Calculations'!$E$30/I2442,1),"-")</f>
        <v>-</v>
      </c>
      <c r="K2442" s="12"/>
      <c r="L2442" s="159"/>
      <c r="M2442" s="159"/>
      <c r="N2442" s="159"/>
      <c r="O2442" s="185" t="str">
        <f t="shared" si="115"/>
        <v>-</v>
      </c>
      <c r="P2442" s="215" t="str">
        <f t="shared" si="116"/>
        <v>-</v>
      </c>
      <c r="Q2442" s="215" cm="1">
        <f t="array" ref="Q2442">IF(P2442="-",0,P2442/(1+'General inputs'!$H$32)^IFERROR(INDEX('MP Calculations'!$C$40:$C$130,MATCH(F2442,'MP Calculations'!$D$40:$D$130,0),0),-1))</f>
        <v>0</v>
      </c>
    </row>
    <row r="2443" spans="3:17" x14ac:dyDescent="0.2">
      <c r="C2443" s="159"/>
      <c r="D2443" s="165"/>
      <c r="E2443" s="161"/>
      <c r="F2443" s="172" t="str">
        <f t="shared" si="114"/>
        <v>-</v>
      </c>
      <c r="G2443" s="68"/>
      <c r="H2443" s="167"/>
      <c r="I2443" s="173"/>
      <c r="J2443" s="168" t="str">
        <f>IFERROR(MIN('MP Calculations'!$E$30/I2443,1),"-")</f>
        <v>-</v>
      </c>
      <c r="K2443" s="12"/>
      <c r="L2443" s="159"/>
      <c r="M2443" s="159"/>
      <c r="N2443" s="159"/>
      <c r="O2443" s="185" t="str">
        <f t="shared" si="115"/>
        <v>-</v>
      </c>
      <c r="P2443" s="215" t="str">
        <f t="shared" si="116"/>
        <v>-</v>
      </c>
      <c r="Q2443" s="215" cm="1">
        <f t="array" ref="Q2443">IF(P2443="-",0,P2443/(1+'General inputs'!$H$32)^IFERROR(INDEX('MP Calculations'!$C$40:$C$130,MATCH(F2443,'MP Calculations'!$D$40:$D$130,0),0),-1))</f>
        <v>0</v>
      </c>
    </row>
    <row r="2444" spans="3:17" x14ac:dyDescent="0.2">
      <c r="C2444" s="159"/>
      <c r="D2444" s="165"/>
      <c r="E2444" s="161"/>
      <c r="F2444" s="172" t="str">
        <f t="shared" si="114"/>
        <v>-</v>
      </c>
      <c r="G2444" s="68"/>
      <c r="H2444" s="167"/>
      <c r="I2444" s="173"/>
      <c r="J2444" s="168" t="str">
        <f>IFERROR(MIN('MP Calculations'!$E$30/I2444,1),"-")</f>
        <v>-</v>
      </c>
      <c r="K2444" s="12"/>
      <c r="L2444" s="159"/>
      <c r="M2444" s="159"/>
      <c r="N2444" s="159"/>
      <c r="O2444" s="185" t="str">
        <f t="shared" si="115"/>
        <v>-</v>
      </c>
      <c r="P2444" s="215" t="str">
        <f t="shared" si="116"/>
        <v>-</v>
      </c>
      <c r="Q2444" s="215" cm="1">
        <f t="array" ref="Q2444">IF(P2444="-",0,P2444/(1+'General inputs'!$H$32)^IFERROR(INDEX('MP Calculations'!$C$40:$C$130,MATCH(F2444,'MP Calculations'!$D$40:$D$130,0),0),-1))</f>
        <v>0</v>
      </c>
    </row>
    <row r="2445" spans="3:17" x14ac:dyDescent="0.2">
      <c r="C2445" s="159"/>
      <c r="D2445" s="165"/>
      <c r="E2445" s="161"/>
      <c r="F2445" s="172" t="str">
        <f t="shared" si="114"/>
        <v>-</v>
      </c>
      <c r="G2445" s="68"/>
      <c r="H2445" s="167"/>
      <c r="I2445" s="173"/>
      <c r="J2445" s="168" t="str">
        <f>IFERROR(MIN('MP Calculations'!$E$30/I2445,1),"-")</f>
        <v>-</v>
      </c>
      <c r="K2445" s="12"/>
      <c r="L2445" s="159"/>
      <c r="M2445" s="159"/>
      <c r="N2445" s="159"/>
      <c r="O2445" s="185" t="str">
        <f t="shared" si="115"/>
        <v>-</v>
      </c>
      <c r="P2445" s="215" t="str">
        <f t="shared" si="116"/>
        <v>-</v>
      </c>
      <c r="Q2445" s="215" cm="1">
        <f t="array" ref="Q2445">IF(P2445="-",0,P2445/(1+'General inputs'!$H$32)^IFERROR(INDEX('MP Calculations'!$C$40:$C$130,MATCH(F2445,'MP Calculations'!$D$40:$D$130,0),0),-1))</f>
        <v>0</v>
      </c>
    </row>
    <row r="2446" spans="3:17" x14ac:dyDescent="0.2">
      <c r="C2446" s="159"/>
      <c r="D2446" s="165"/>
      <c r="E2446" s="161"/>
      <c r="F2446" s="172" t="str">
        <f t="shared" si="114"/>
        <v>-</v>
      </c>
      <c r="G2446" s="68"/>
      <c r="H2446" s="167"/>
      <c r="I2446" s="173"/>
      <c r="J2446" s="168" t="str">
        <f>IFERROR(MIN('MP Calculations'!$E$30/I2446,1),"-")</f>
        <v>-</v>
      </c>
      <c r="K2446" s="12"/>
      <c r="L2446" s="159"/>
      <c r="M2446" s="159"/>
      <c r="N2446" s="159"/>
      <c r="O2446" s="185" t="str">
        <f t="shared" si="115"/>
        <v>-</v>
      </c>
      <c r="P2446" s="215" t="str">
        <f t="shared" si="116"/>
        <v>-</v>
      </c>
      <c r="Q2446" s="215" cm="1">
        <f t="array" ref="Q2446">IF(P2446="-",0,P2446/(1+'General inputs'!$H$32)^IFERROR(INDEX('MP Calculations'!$C$40:$C$130,MATCH(F2446,'MP Calculations'!$D$40:$D$130,0),0),-1))</f>
        <v>0</v>
      </c>
    </row>
    <row r="2447" spans="3:17" x14ac:dyDescent="0.2">
      <c r="C2447" s="159"/>
      <c r="D2447" s="165"/>
      <c r="E2447" s="161"/>
      <c r="F2447" s="172" t="str">
        <f t="shared" si="114"/>
        <v>-</v>
      </c>
      <c r="G2447" s="68"/>
      <c r="H2447" s="167"/>
      <c r="I2447" s="173"/>
      <c r="J2447" s="168" t="str">
        <f>IFERROR(MIN('MP Calculations'!$E$30/I2447,1),"-")</f>
        <v>-</v>
      </c>
      <c r="K2447" s="12"/>
      <c r="L2447" s="159"/>
      <c r="M2447" s="159"/>
      <c r="N2447" s="159"/>
      <c r="O2447" s="185" t="str">
        <f t="shared" si="115"/>
        <v>-</v>
      </c>
      <c r="P2447" s="215" t="str">
        <f t="shared" si="116"/>
        <v>-</v>
      </c>
      <c r="Q2447" s="215" cm="1">
        <f t="array" ref="Q2447">IF(P2447="-",0,P2447/(1+'General inputs'!$H$32)^IFERROR(INDEX('MP Calculations'!$C$40:$C$130,MATCH(F2447,'MP Calculations'!$D$40:$D$130,0),0),-1))</f>
        <v>0</v>
      </c>
    </row>
    <row r="2448" spans="3:17" x14ac:dyDescent="0.2">
      <c r="C2448" s="159"/>
      <c r="D2448" s="165"/>
      <c r="E2448" s="161"/>
      <c r="F2448" s="172" t="str">
        <f t="shared" si="114"/>
        <v>-</v>
      </c>
      <c r="G2448" s="68"/>
      <c r="H2448" s="167"/>
      <c r="I2448" s="173"/>
      <c r="J2448" s="168" t="str">
        <f>IFERROR(MIN('MP Calculations'!$E$30/I2448,1),"-")</f>
        <v>-</v>
      </c>
      <c r="K2448" s="12"/>
      <c r="L2448" s="159"/>
      <c r="M2448" s="159"/>
      <c r="N2448" s="159"/>
      <c r="O2448" s="185" t="str">
        <f t="shared" si="115"/>
        <v>-</v>
      </c>
      <c r="P2448" s="215" t="str">
        <f t="shared" si="116"/>
        <v>-</v>
      </c>
      <c r="Q2448" s="215" cm="1">
        <f t="array" ref="Q2448">IF(P2448="-",0,P2448/(1+'General inputs'!$H$32)^IFERROR(INDEX('MP Calculations'!$C$40:$C$130,MATCH(F2448,'MP Calculations'!$D$40:$D$130,0),0),-1))</f>
        <v>0</v>
      </c>
    </row>
    <row r="2449" spans="3:17" x14ac:dyDescent="0.2">
      <c r="C2449" s="159"/>
      <c r="D2449" s="165"/>
      <c r="E2449" s="161"/>
      <c r="F2449" s="172" t="str">
        <f t="shared" si="114"/>
        <v>-</v>
      </c>
      <c r="G2449" s="68"/>
      <c r="H2449" s="167"/>
      <c r="I2449" s="173"/>
      <c r="J2449" s="168" t="str">
        <f>IFERROR(MIN('MP Calculations'!$E$30/I2449,1),"-")</f>
        <v>-</v>
      </c>
      <c r="K2449" s="12"/>
      <c r="L2449" s="159"/>
      <c r="M2449" s="159"/>
      <c r="N2449" s="159"/>
      <c r="O2449" s="185" t="str">
        <f t="shared" si="115"/>
        <v>-</v>
      </c>
      <c r="P2449" s="215" t="str">
        <f t="shared" si="116"/>
        <v>-</v>
      </c>
      <c r="Q2449" s="215" cm="1">
        <f t="array" ref="Q2449">IF(P2449="-",0,P2449/(1+'General inputs'!$H$32)^IFERROR(INDEX('MP Calculations'!$C$40:$C$130,MATCH(F2449,'MP Calculations'!$D$40:$D$130,0),0),-1))</f>
        <v>0</v>
      </c>
    </row>
    <row r="2450" spans="3:17" x14ac:dyDescent="0.2">
      <c r="C2450" s="159"/>
      <c r="D2450" s="165"/>
      <c r="E2450" s="161"/>
      <c r="F2450" s="172" t="str">
        <f t="shared" si="114"/>
        <v>-</v>
      </c>
      <c r="G2450" s="68"/>
      <c r="H2450" s="167"/>
      <c r="I2450" s="173"/>
      <c r="J2450" s="168" t="str">
        <f>IFERROR(MIN('MP Calculations'!$E$30/I2450,1),"-")</f>
        <v>-</v>
      </c>
      <c r="K2450" s="12"/>
      <c r="L2450" s="159"/>
      <c r="M2450" s="159"/>
      <c r="N2450" s="159"/>
      <c r="O2450" s="185" t="str">
        <f t="shared" si="115"/>
        <v>-</v>
      </c>
      <c r="P2450" s="215" t="str">
        <f t="shared" si="116"/>
        <v>-</v>
      </c>
      <c r="Q2450" s="215" cm="1">
        <f t="array" ref="Q2450">IF(P2450="-",0,P2450/(1+'General inputs'!$H$32)^IFERROR(INDEX('MP Calculations'!$C$40:$C$130,MATCH(F2450,'MP Calculations'!$D$40:$D$130,0),0),-1))</f>
        <v>0</v>
      </c>
    </row>
    <row r="2451" spans="3:17" x14ac:dyDescent="0.2">
      <c r="C2451" s="159"/>
      <c r="D2451" s="165"/>
      <c r="E2451" s="161"/>
      <c r="F2451" s="172" t="str">
        <f t="shared" si="114"/>
        <v>-</v>
      </c>
      <c r="G2451" s="68"/>
      <c r="H2451" s="167"/>
      <c r="I2451" s="173"/>
      <c r="J2451" s="168" t="str">
        <f>IFERROR(MIN('MP Calculations'!$E$30/I2451,1),"-")</f>
        <v>-</v>
      </c>
      <c r="K2451" s="12"/>
      <c r="L2451" s="159"/>
      <c r="M2451" s="159"/>
      <c r="N2451" s="159"/>
      <c r="O2451" s="185" t="str">
        <f t="shared" si="115"/>
        <v>-</v>
      </c>
      <c r="P2451" s="215" t="str">
        <f t="shared" si="116"/>
        <v>-</v>
      </c>
      <c r="Q2451" s="215" cm="1">
        <f t="array" ref="Q2451">IF(P2451="-",0,P2451/(1+'General inputs'!$H$32)^IFERROR(INDEX('MP Calculations'!$C$40:$C$130,MATCH(F2451,'MP Calculations'!$D$40:$D$130,0),0),-1))</f>
        <v>0</v>
      </c>
    </row>
    <row r="2452" spans="3:17" x14ac:dyDescent="0.2">
      <c r="C2452" s="159"/>
      <c r="D2452" s="165"/>
      <c r="E2452" s="161"/>
      <c r="F2452" s="172" t="str">
        <f t="shared" si="114"/>
        <v>-</v>
      </c>
      <c r="G2452" s="68"/>
      <c r="H2452" s="167"/>
      <c r="I2452" s="173"/>
      <c r="J2452" s="168" t="str">
        <f>IFERROR(MIN('MP Calculations'!$E$30/I2452,1),"-")</f>
        <v>-</v>
      </c>
      <c r="K2452" s="12"/>
      <c r="L2452" s="159"/>
      <c r="M2452" s="159"/>
      <c r="N2452" s="159"/>
      <c r="O2452" s="185" t="str">
        <f t="shared" si="115"/>
        <v>-</v>
      </c>
      <c r="P2452" s="215" t="str">
        <f t="shared" si="116"/>
        <v>-</v>
      </c>
      <c r="Q2452" s="215" cm="1">
        <f t="array" ref="Q2452">IF(P2452="-",0,P2452/(1+'General inputs'!$H$32)^IFERROR(INDEX('MP Calculations'!$C$40:$C$130,MATCH(F2452,'MP Calculations'!$D$40:$D$130,0),0),-1))</f>
        <v>0</v>
      </c>
    </row>
    <row r="2453" spans="3:17" x14ac:dyDescent="0.2">
      <c r="C2453" s="159"/>
      <c r="D2453" s="165"/>
      <c r="E2453" s="161"/>
      <c r="F2453" s="172" t="str">
        <f t="shared" si="114"/>
        <v>-</v>
      </c>
      <c r="G2453" s="68"/>
      <c r="H2453" s="167"/>
      <c r="I2453" s="173"/>
      <c r="J2453" s="168" t="str">
        <f>IFERROR(MIN('MP Calculations'!$E$30/I2453,1),"-")</f>
        <v>-</v>
      </c>
      <c r="K2453" s="12"/>
      <c r="L2453" s="159"/>
      <c r="M2453" s="159"/>
      <c r="N2453" s="159"/>
      <c r="O2453" s="185" t="str">
        <f t="shared" si="115"/>
        <v>-</v>
      </c>
      <c r="P2453" s="215" t="str">
        <f t="shared" si="116"/>
        <v>-</v>
      </c>
      <c r="Q2453" s="215" cm="1">
        <f t="array" ref="Q2453">IF(P2453="-",0,P2453/(1+'General inputs'!$H$32)^IFERROR(INDEX('MP Calculations'!$C$40:$C$130,MATCH(F2453,'MP Calculations'!$D$40:$D$130,0),0),-1))</f>
        <v>0</v>
      </c>
    </row>
    <row r="2454" spans="3:17" x14ac:dyDescent="0.2">
      <c r="C2454" s="159"/>
      <c r="D2454" s="165"/>
      <c r="E2454" s="161"/>
      <c r="F2454" s="172" t="str">
        <f t="shared" ref="F2454:F2517" si="117">IF(E2454="","-",IF(OR(E2454&lt;$E$15,E2454&gt;$E$16),"ERROR - date outside of range",IF(MONTH(E2454)&gt;=7,YEAR(E2454)&amp;"-"&amp;IF(YEAR(E2454)=1999,"00",IF(AND(YEAR(E2454)&gt;=2000,YEAR(E2454)&lt;2009),"0","")&amp;RIGHT(YEAR(E2454),2)+1),RIGHT(YEAR(E2454),4)-1&amp;"-"&amp;RIGHT(YEAR(E2454),2))))</f>
        <v>-</v>
      </c>
      <c r="G2454" s="68"/>
      <c r="H2454" s="167"/>
      <c r="I2454" s="173"/>
      <c r="J2454" s="168" t="str">
        <f>IFERROR(MIN('MP Calculations'!$E$30/I2454,1),"-")</f>
        <v>-</v>
      </c>
      <c r="K2454" s="12"/>
      <c r="L2454" s="159"/>
      <c r="M2454" s="159"/>
      <c r="N2454" s="159"/>
      <c r="O2454" s="185" t="str">
        <f t="shared" ref="O2454:O2517" si="118">IF(N2454="","-",L2454*N2454)</f>
        <v>-</v>
      </c>
      <c r="P2454" s="215" t="str">
        <f t="shared" ref="P2454:P2517" si="119">IF(O2454="-","-",IF(OR(E2454&lt;$E$15,E2454&gt;$E$16),0,O2454*J2454))</f>
        <v>-</v>
      </c>
      <c r="Q2454" s="215" cm="1">
        <f t="array" ref="Q2454">IF(P2454="-",0,P2454/(1+'General inputs'!$H$32)^IFERROR(INDEX('MP Calculations'!$C$40:$C$130,MATCH(F2454,'MP Calculations'!$D$40:$D$130,0),0),-1))</f>
        <v>0</v>
      </c>
    </row>
    <row r="2455" spans="3:17" x14ac:dyDescent="0.2">
      <c r="C2455" s="159"/>
      <c r="D2455" s="165"/>
      <c r="E2455" s="161"/>
      <c r="F2455" s="172" t="str">
        <f t="shared" si="117"/>
        <v>-</v>
      </c>
      <c r="G2455" s="68"/>
      <c r="H2455" s="167"/>
      <c r="I2455" s="173"/>
      <c r="J2455" s="168" t="str">
        <f>IFERROR(MIN('MP Calculations'!$E$30/I2455,1),"-")</f>
        <v>-</v>
      </c>
      <c r="K2455" s="12"/>
      <c r="L2455" s="159"/>
      <c r="M2455" s="159"/>
      <c r="N2455" s="159"/>
      <c r="O2455" s="185" t="str">
        <f t="shared" si="118"/>
        <v>-</v>
      </c>
      <c r="P2455" s="215" t="str">
        <f t="shared" si="119"/>
        <v>-</v>
      </c>
      <c r="Q2455" s="215" cm="1">
        <f t="array" ref="Q2455">IF(P2455="-",0,P2455/(1+'General inputs'!$H$32)^IFERROR(INDEX('MP Calculations'!$C$40:$C$130,MATCH(F2455,'MP Calculations'!$D$40:$D$130,0),0),-1))</f>
        <v>0</v>
      </c>
    </row>
    <row r="2456" spans="3:17" x14ac:dyDescent="0.2">
      <c r="C2456" s="159"/>
      <c r="D2456" s="165"/>
      <c r="E2456" s="161"/>
      <c r="F2456" s="172" t="str">
        <f t="shared" si="117"/>
        <v>-</v>
      </c>
      <c r="G2456" s="68"/>
      <c r="H2456" s="167"/>
      <c r="I2456" s="173"/>
      <c r="J2456" s="168" t="str">
        <f>IFERROR(MIN('MP Calculations'!$E$30/I2456,1),"-")</f>
        <v>-</v>
      </c>
      <c r="K2456" s="12"/>
      <c r="L2456" s="159"/>
      <c r="M2456" s="159"/>
      <c r="N2456" s="159"/>
      <c r="O2456" s="185" t="str">
        <f t="shared" si="118"/>
        <v>-</v>
      </c>
      <c r="P2456" s="215" t="str">
        <f t="shared" si="119"/>
        <v>-</v>
      </c>
      <c r="Q2456" s="215" cm="1">
        <f t="array" ref="Q2456">IF(P2456="-",0,P2456/(1+'General inputs'!$H$32)^IFERROR(INDEX('MP Calculations'!$C$40:$C$130,MATCH(F2456,'MP Calculations'!$D$40:$D$130,0),0),-1))</f>
        <v>0</v>
      </c>
    </row>
    <row r="2457" spans="3:17" x14ac:dyDescent="0.2">
      <c r="C2457" s="159"/>
      <c r="D2457" s="165"/>
      <c r="E2457" s="161"/>
      <c r="F2457" s="172" t="str">
        <f t="shared" si="117"/>
        <v>-</v>
      </c>
      <c r="G2457" s="68"/>
      <c r="H2457" s="167"/>
      <c r="I2457" s="173"/>
      <c r="J2457" s="168" t="str">
        <f>IFERROR(MIN('MP Calculations'!$E$30/I2457,1),"-")</f>
        <v>-</v>
      </c>
      <c r="K2457" s="12"/>
      <c r="L2457" s="159"/>
      <c r="M2457" s="159"/>
      <c r="N2457" s="159"/>
      <c r="O2457" s="185" t="str">
        <f t="shared" si="118"/>
        <v>-</v>
      </c>
      <c r="P2457" s="215" t="str">
        <f t="shared" si="119"/>
        <v>-</v>
      </c>
      <c r="Q2457" s="215" cm="1">
        <f t="array" ref="Q2457">IF(P2457="-",0,P2457/(1+'General inputs'!$H$32)^IFERROR(INDEX('MP Calculations'!$C$40:$C$130,MATCH(F2457,'MP Calculations'!$D$40:$D$130,0),0),-1))</f>
        <v>0</v>
      </c>
    </row>
    <row r="2458" spans="3:17" x14ac:dyDescent="0.2">
      <c r="C2458" s="159"/>
      <c r="D2458" s="165"/>
      <c r="E2458" s="161"/>
      <c r="F2458" s="172" t="str">
        <f t="shared" si="117"/>
        <v>-</v>
      </c>
      <c r="G2458" s="68"/>
      <c r="H2458" s="167"/>
      <c r="I2458" s="173"/>
      <c r="J2458" s="168" t="str">
        <f>IFERROR(MIN('MP Calculations'!$E$30/I2458,1),"-")</f>
        <v>-</v>
      </c>
      <c r="K2458" s="12"/>
      <c r="L2458" s="159"/>
      <c r="M2458" s="159"/>
      <c r="N2458" s="159"/>
      <c r="O2458" s="185" t="str">
        <f t="shared" si="118"/>
        <v>-</v>
      </c>
      <c r="P2458" s="215" t="str">
        <f t="shared" si="119"/>
        <v>-</v>
      </c>
      <c r="Q2458" s="215" cm="1">
        <f t="array" ref="Q2458">IF(P2458="-",0,P2458/(1+'General inputs'!$H$32)^IFERROR(INDEX('MP Calculations'!$C$40:$C$130,MATCH(F2458,'MP Calculations'!$D$40:$D$130,0),0),-1))</f>
        <v>0</v>
      </c>
    </row>
    <row r="2459" spans="3:17" x14ac:dyDescent="0.2">
      <c r="C2459" s="159"/>
      <c r="D2459" s="165"/>
      <c r="E2459" s="161"/>
      <c r="F2459" s="172" t="str">
        <f t="shared" si="117"/>
        <v>-</v>
      </c>
      <c r="G2459" s="68"/>
      <c r="H2459" s="167"/>
      <c r="I2459" s="173"/>
      <c r="J2459" s="168" t="str">
        <f>IFERROR(MIN('MP Calculations'!$E$30/I2459,1),"-")</f>
        <v>-</v>
      </c>
      <c r="K2459" s="12"/>
      <c r="L2459" s="159"/>
      <c r="M2459" s="159"/>
      <c r="N2459" s="159"/>
      <c r="O2459" s="185" t="str">
        <f t="shared" si="118"/>
        <v>-</v>
      </c>
      <c r="P2459" s="215" t="str">
        <f t="shared" si="119"/>
        <v>-</v>
      </c>
      <c r="Q2459" s="215" cm="1">
        <f t="array" ref="Q2459">IF(P2459="-",0,P2459/(1+'General inputs'!$H$32)^IFERROR(INDEX('MP Calculations'!$C$40:$C$130,MATCH(F2459,'MP Calculations'!$D$40:$D$130,0),0),-1))</f>
        <v>0</v>
      </c>
    </row>
    <row r="2460" spans="3:17" x14ac:dyDescent="0.2">
      <c r="C2460" s="159"/>
      <c r="D2460" s="165"/>
      <c r="E2460" s="161"/>
      <c r="F2460" s="172" t="str">
        <f t="shared" si="117"/>
        <v>-</v>
      </c>
      <c r="G2460" s="68"/>
      <c r="H2460" s="167"/>
      <c r="I2460" s="173"/>
      <c r="J2460" s="168" t="str">
        <f>IFERROR(MIN('MP Calculations'!$E$30/I2460,1),"-")</f>
        <v>-</v>
      </c>
      <c r="K2460" s="12"/>
      <c r="L2460" s="159"/>
      <c r="M2460" s="159"/>
      <c r="N2460" s="159"/>
      <c r="O2460" s="185" t="str">
        <f t="shared" si="118"/>
        <v>-</v>
      </c>
      <c r="P2460" s="215" t="str">
        <f t="shared" si="119"/>
        <v>-</v>
      </c>
      <c r="Q2460" s="215" cm="1">
        <f t="array" ref="Q2460">IF(P2460="-",0,P2460/(1+'General inputs'!$H$32)^IFERROR(INDEX('MP Calculations'!$C$40:$C$130,MATCH(F2460,'MP Calculations'!$D$40:$D$130,0),0),-1))</f>
        <v>0</v>
      </c>
    </row>
    <row r="2461" spans="3:17" x14ac:dyDescent="0.2">
      <c r="C2461" s="159"/>
      <c r="D2461" s="165"/>
      <c r="E2461" s="161"/>
      <c r="F2461" s="172" t="str">
        <f t="shared" si="117"/>
        <v>-</v>
      </c>
      <c r="G2461" s="68"/>
      <c r="H2461" s="167"/>
      <c r="I2461" s="173"/>
      <c r="J2461" s="168" t="str">
        <f>IFERROR(MIN('MP Calculations'!$E$30/I2461,1),"-")</f>
        <v>-</v>
      </c>
      <c r="K2461" s="12"/>
      <c r="L2461" s="159"/>
      <c r="M2461" s="159"/>
      <c r="N2461" s="159"/>
      <c r="O2461" s="185" t="str">
        <f t="shared" si="118"/>
        <v>-</v>
      </c>
      <c r="P2461" s="215" t="str">
        <f t="shared" si="119"/>
        <v>-</v>
      </c>
      <c r="Q2461" s="215" cm="1">
        <f t="array" ref="Q2461">IF(P2461="-",0,P2461/(1+'General inputs'!$H$32)^IFERROR(INDEX('MP Calculations'!$C$40:$C$130,MATCH(F2461,'MP Calculations'!$D$40:$D$130,0),0),-1))</f>
        <v>0</v>
      </c>
    </row>
    <row r="2462" spans="3:17" x14ac:dyDescent="0.2">
      <c r="C2462" s="159"/>
      <c r="D2462" s="165"/>
      <c r="E2462" s="161"/>
      <c r="F2462" s="172" t="str">
        <f t="shared" si="117"/>
        <v>-</v>
      </c>
      <c r="G2462" s="68"/>
      <c r="H2462" s="167"/>
      <c r="I2462" s="173"/>
      <c r="J2462" s="168" t="str">
        <f>IFERROR(MIN('MP Calculations'!$E$30/I2462,1),"-")</f>
        <v>-</v>
      </c>
      <c r="K2462" s="12"/>
      <c r="L2462" s="159"/>
      <c r="M2462" s="159"/>
      <c r="N2462" s="159"/>
      <c r="O2462" s="185" t="str">
        <f t="shared" si="118"/>
        <v>-</v>
      </c>
      <c r="P2462" s="215" t="str">
        <f t="shared" si="119"/>
        <v>-</v>
      </c>
      <c r="Q2462" s="215" cm="1">
        <f t="array" ref="Q2462">IF(P2462="-",0,P2462/(1+'General inputs'!$H$32)^IFERROR(INDEX('MP Calculations'!$C$40:$C$130,MATCH(F2462,'MP Calculations'!$D$40:$D$130,0),0),-1))</f>
        <v>0</v>
      </c>
    </row>
    <row r="2463" spans="3:17" x14ac:dyDescent="0.2">
      <c r="C2463" s="159"/>
      <c r="D2463" s="165"/>
      <c r="E2463" s="161"/>
      <c r="F2463" s="172" t="str">
        <f t="shared" si="117"/>
        <v>-</v>
      </c>
      <c r="G2463" s="68"/>
      <c r="H2463" s="167"/>
      <c r="I2463" s="173"/>
      <c r="J2463" s="168" t="str">
        <f>IFERROR(MIN('MP Calculations'!$E$30/I2463,1),"-")</f>
        <v>-</v>
      </c>
      <c r="K2463" s="12"/>
      <c r="L2463" s="159"/>
      <c r="M2463" s="159"/>
      <c r="N2463" s="159"/>
      <c r="O2463" s="185" t="str">
        <f t="shared" si="118"/>
        <v>-</v>
      </c>
      <c r="P2463" s="215" t="str">
        <f t="shared" si="119"/>
        <v>-</v>
      </c>
      <c r="Q2463" s="215" cm="1">
        <f t="array" ref="Q2463">IF(P2463="-",0,P2463/(1+'General inputs'!$H$32)^IFERROR(INDEX('MP Calculations'!$C$40:$C$130,MATCH(F2463,'MP Calculations'!$D$40:$D$130,0),0),-1))</f>
        <v>0</v>
      </c>
    </row>
    <row r="2464" spans="3:17" x14ac:dyDescent="0.2">
      <c r="C2464" s="159"/>
      <c r="D2464" s="165"/>
      <c r="E2464" s="161"/>
      <c r="F2464" s="172" t="str">
        <f t="shared" si="117"/>
        <v>-</v>
      </c>
      <c r="G2464" s="68"/>
      <c r="H2464" s="167"/>
      <c r="I2464" s="173"/>
      <c r="J2464" s="168" t="str">
        <f>IFERROR(MIN('MP Calculations'!$E$30/I2464,1),"-")</f>
        <v>-</v>
      </c>
      <c r="K2464" s="12"/>
      <c r="L2464" s="159"/>
      <c r="M2464" s="159"/>
      <c r="N2464" s="159"/>
      <c r="O2464" s="185" t="str">
        <f t="shared" si="118"/>
        <v>-</v>
      </c>
      <c r="P2464" s="215" t="str">
        <f t="shared" si="119"/>
        <v>-</v>
      </c>
      <c r="Q2464" s="215" cm="1">
        <f t="array" ref="Q2464">IF(P2464="-",0,P2464/(1+'General inputs'!$H$32)^IFERROR(INDEX('MP Calculations'!$C$40:$C$130,MATCH(F2464,'MP Calculations'!$D$40:$D$130,0),0),-1))</f>
        <v>0</v>
      </c>
    </row>
    <row r="2465" spans="3:17" x14ac:dyDescent="0.2">
      <c r="C2465" s="159"/>
      <c r="D2465" s="165"/>
      <c r="E2465" s="161"/>
      <c r="F2465" s="172" t="str">
        <f t="shared" si="117"/>
        <v>-</v>
      </c>
      <c r="G2465" s="68"/>
      <c r="H2465" s="167"/>
      <c r="I2465" s="173"/>
      <c r="J2465" s="168" t="str">
        <f>IFERROR(MIN('MP Calculations'!$E$30/I2465,1),"-")</f>
        <v>-</v>
      </c>
      <c r="K2465" s="12"/>
      <c r="L2465" s="159"/>
      <c r="M2465" s="159"/>
      <c r="N2465" s="159"/>
      <c r="O2465" s="185" t="str">
        <f t="shared" si="118"/>
        <v>-</v>
      </c>
      <c r="P2465" s="215" t="str">
        <f t="shared" si="119"/>
        <v>-</v>
      </c>
      <c r="Q2465" s="215" cm="1">
        <f t="array" ref="Q2465">IF(P2465="-",0,P2465/(1+'General inputs'!$H$32)^IFERROR(INDEX('MP Calculations'!$C$40:$C$130,MATCH(F2465,'MP Calculations'!$D$40:$D$130,0),0),-1))</f>
        <v>0</v>
      </c>
    </row>
    <row r="2466" spans="3:17" x14ac:dyDescent="0.2">
      <c r="C2466" s="159"/>
      <c r="D2466" s="165"/>
      <c r="E2466" s="161"/>
      <c r="F2466" s="172" t="str">
        <f t="shared" si="117"/>
        <v>-</v>
      </c>
      <c r="G2466" s="68"/>
      <c r="H2466" s="167"/>
      <c r="I2466" s="173"/>
      <c r="J2466" s="168" t="str">
        <f>IFERROR(MIN('MP Calculations'!$E$30/I2466,1),"-")</f>
        <v>-</v>
      </c>
      <c r="K2466" s="12"/>
      <c r="L2466" s="159"/>
      <c r="M2466" s="159"/>
      <c r="N2466" s="159"/>
      <c r="O2466" s="185" t="str">
        <f t="shared" si="118"/>
        <v>-</v>
      </c>
      <c r="P2466" s="215" t="str">
        <f t="shared" si="119"/>
        <v>-</v>
      </c>
      <c r="Q2466" s="215" cm="1">
        <f t="array" ref="Q2466">IF(P2466="-",0,P2466/(1+'General inputs'!$H$32)^IFERROR(INDEX('MP Calculations'!$C$40:$C$130,MATCH(F2466,'MP Calculations'!$D$40:$D$130,0),0),-1))</f>
        <v>0</v>
      </c>
    </row>
    <row r="2467" spans="3:17" x14ac:dyDescent="0.2">
      <c r="C2467" s="159"/>
      <c r="D2467" s="165"/>
      <c r="E2467" s="161"/>
      <c r="F2467" s="172" t="str">
        <f t="shared" si="117"/>
        <v>-</v>
      </c>
      <c r="G2467" s="68"/>
      <c r="H2467" s="167"/>
      <c r="I2467" s="173"/>
      <c r="J2467" s="168" t="str">
        <f>IFERROR(MIN('MP Calculations'!$E$30/I2467,1),"-")</f>
        <v>-</v>
      </c>
      <c r="K2467" s="12"/>
      <c r="L2467" s="159"/>
      <c r="M2467" s="159"/>
      <c r="N2467" s="159"/>
      <c r="O2467" s="185" t="str">
        <f t="shared" si="118"/>
        <v>-</v>
      </c>
      <c r="P2467" s="215" t="str">
        <f t="shared" si="119"/>
        <v>-</v>
      </c>
      <c r="Q2467" s="215" cm="1">
        <f t="array" ref="Q2467">IF(P2467="-",0,P2467/(1+'General inputs'!$H$32)^IFERROR(INDEX('MP Calculations'!$C$40:$C$130,MATCH(F2467,'MP Calculations'!$D$40:$D$130,0),0),-1))</f>
        <v>0</v>
      </c>
    </row>
    <row r="2468" spans="3:17" x14ac:dyDescent="0.2">
      <c r="C2468" s="159"/>
      <c r="D2468" s="165"/>
      <c r="E2468" s="161"/>
      <c r="F2468" s="172" t="str">
        <f t="shared" si="117"/>
        <v>-</v>
      </c>
      <c r="G2468" s="68"/>
      <c r="H2468" s="167"/>
      <c r="I2468" s="173"/>
      <c r="J2468" s="168" t="str">
        <f>IFERROR(MIN('MP Calculations'!$E$30/I2468,1),"-")</f>
        <v>-</v>
      </c>
      <c r="K2468" s="12"/>
      <c r="L2468" s="159"/>
      <c r="M2468" s="159"/>
      <c r="N2468" s="159"/>
      <c r="O2468" s="185" t="str">
        <f t="shared" si="118"/>
        <v>-</v>
      </c>
      <c r="P2468" s="215" t="str">
        <f t="shared" si="119"/>
        <v>-</v>
      </c>
      <c r="Q2468" s="215" cm="1">
        <f t="array" ref="Q2468">IF(P2468="-",0,P2468/(1+'General inputs'!$H$32)^IFERROR(INDEX('MP Calculations'!$C$40:$C$130,MATCH(F2468,'MP Calculations'!$D$40:$D$130,0),0),-1))</f>
        <v>0</v>
      </c>
    </row>
    <row r="2469" spans="3:17" x14ac:dyDescent="0.2">
      <c r="C2469" s="159"/>
      <c r="D2469" s="165"/>
      <c r="E2469" s="161"/>
      <c r="F2469" s="172" t="str">
        <f t="shared" si="117"/>
        <v>-</v>
      </c>
      <c r="G2469" s="68"/>
      <c r="H2469" s="167"/>
      <c r="I2469" s="173"/>
      <c r="J2469" s="168" t="str">
        <f>IFERROR(MIN('MP Calculations'!$E$30/I2469,1),"-")</f>
        <v>-</v>
      </c>
      <c r="K2469" s="12"/>
      <c r="L2469" s="159"/>
      <c r="M2469" s="159"/>
      <c r="N2469" s="159"/>
      <c r="O2469" s="185" t="str">
        <f t="shared" si="118"/>
        <v>-</v>
      </c>
      <c r="P2469" s="215" t="str">
        <f t="shared" si="119"/>
        <v>-</v>
      </c>
      <c r="Q2469" s="215" cm="1">
        <f t="array" ref="Q2469">IF(P2469="-",0,P2469/(1+'General inputs'!$H$32)^IFERROR(INDEX('MP Calculations'!$C$40:$C$130,MATCH(F2469,'MP Calculations'!$D$40:$D$130,0),0),-1))</f>
        <v>0</v>
      </c>
    </row>
    <row r="2470" spans="3:17" x14ac:dyDescent="0.2">
      <c r="C2470" s="159"/>
      <c r="D2470" s="165"/>
      <c r="E2470" s="161"/>
      <c r="F2470" s="172" t="str">
        <f t="shared" si="117"/>
        <v>-</v>
      </c>
      <c r="G2470" s="68"/>
      <c r="H2470" s="167"/>
      <c r="I2470" s="173"/>
      <c r="J2470" s="168" t="str">
        <f>IFERROR(MIN('MP Calculations'!$E$30/I2470,1),"-")</f>
        <v>-</v>
      </c>
      <c r="K2470" s="12"/>
      <c r="L2470" s="159"/>
      <c r="M2470" s="159"/>
      <c r="N2470" s="159"/>
      <c r="O2470" s="185" t="str">
        <f t="shared" si="118"/>
        <v>-</v>
      </c>
      <c r="P2470" s="215" t="str">
        <f t="shared" si="119"/>
        <v>-</v>
      </c>
      <c r="Q2470" s="215" cm="1">
        <f t="array" ref="Q2470">IF(P2470="-",0,P2470/(1+'General inputs'!$H$32)^IFERROR(INDEX('MP Calculations'!$C$40:$C$130,MATCH(F2470,'MP Calculations'!$D$40:$D$130,0),0),-1))</f>
        <v>0</v>
      </c>
    </row>
    <row r="2471" spans="3:17" x14ac:dyDescent="0.2">
      <c r="C2471" s="159"/>
      <c r="D2471" s="165"/>
      <c r="E2471" s="161"/>
      <c r="F2471" s="172" t="str">
        <f t="shared" si="117"/>
        <v>-</v>
      </c>
      <c r="G2471" s="68"/>
      <c r="H2471" s="167"/>
      <c r="I2471" s="173"/>
      <c r="J2471" s="168" t="str">
        <f>IFERROR(MIN('MP Calculations'!$E$30/I2471,1),"-")</f>
        <v>-</v>
      </c>
      <c r="K2471" s="12"/>
      <c r="L2471" s="159"/>
      <c r="M2471" s="159"/>
      <c r="N2471" s="159"/>
      <c r="O2471" s="185" t="str">
        <f t="shared" si="118"/>
        <v>-</v>
      </c>
      <c r="P2471" s="215" t="str">
        <f t="shared" si="119"/>
        <v>-</v>
      </c>
      <c r="Q2471" s="215" cm="1">
        <f t="array" ref="Q2471">IF(P2471="-",0,P2471/(1+'General inputs'!$H$32)^IFERROR(INDEX('MP Calculations'!$C$40:$C$130,MATCH(F2471,'MP Calculations'!$D$40:$D$130,0),0),-1))</f>
        <v>0</v>
      </c>
    </row>
    <row r="2472" spans="3:17" x14ac:dyDescent="0.2">
      <c r="C2472" s="159"/>
      <c r="D2472" s="165"/>
      <c r="E2472" s="161"/>
      <c r="F2472" s="172" t="str">
        <f t="shared" si="117"/>
        <v>-</v>
      </c>
      <c r="G2472" s="68"/>
      <c r="H2472" s="167"/>
      <c r="I2472" s="173"/>
      <c r="J2472" s="168" t="str">
        <f>IFERROR(MIN('MP Calculations'!$E$30/I2472,1),"-")</f>
        <v>-</v>
      </c>
      <c r="K2472" s="12"/>
      <c r="L2472" s="159"/>
      <c r="M2472" s="159"/>
      <c r="N2472" s="159"/>
      <c r="O2472" s="185" t="str">
        <f t="shared" si="118"/>
        <v>-</v>
      </c>
      <c r="P2472" s="215" t="str">
        <f t="shared" si="119"/>
        <v>-</v>
      </c>
      <c r="Q2472" s="215" cm="1">
        <f t="array" ref="Q2472">IF(P2472="-",0,P2472/(1+'General inputs'!$H$32)^IFERROR(INDEX('MP Calculations'!$C$40:$C$130,MATCH(F2472,'MP Calculations'!$D$40:$D$130,0),0),-1))</f>
        <v>0</v>
      </c>
    </row>
    <row r="2473" spans="3:17" x14ac:dyDescent="0.2">
      <c r="C2473" s="159"/>
      <c r="D2473" s="165"/>
      <c r="E2473" s="161"/>
      <c r="F2473" s="172" t="str">
        <f t="shared" si="117"/>
        <v>-</v>
      </c>
      <c r="G2473" s="68"/>
      <c r="H2473" s="167"/>
      <c r="I2473" s="173"/>
      <c r="J2473" s="168" t="str">
        <f>IFERROR(MIN('MP Calculations'!$E$30/I2473,1),"-")</f>
        <v>-</v>
      </c>
      <c r="K2473" s="12"/>
      <c r="L2473" s="159"/>
      <c r="M2473" s="159"/>
      <c r="N2473" s="159"/>
      <c r="O2473" s="185" t="str">
        <f t="shared" si="118"/>
        <v>-</v>
      </c>
      <c r="P2473" s="215" t="str">
        <f t="shared" si="119"/>
        <v>-</v>
      </c>
      <c r="Q2473" s="215" cm="1">
        <f t="array" ref="Q2473">IF(P2473="-",0,P2473/(1+'General inputs'!$H$32)^IFERROR(INDEX('MP Calculations'!$C$40:$C$130,MATCH(F2473,'MP Calculations'!$D$40:$D$130,0),0),-1))</f>
        <v>0</v>
      </c>
    </row>
    <row r="2474" spans="3:17" x14ac:dyDescent="0.2">
      <c r="C2474" s="159"/>
      <c r="D2474" s="165"/>
      <c r="E2474" s="161"/>
      <c r="F2474" s="172" t="str">
        <f t="shared" si="117"/>
        <v>-</v>
      </c>
      <c r="G2474" s="68"/>
      <c r="H2474" s="167"/>
      <c r="I2474" s="173"/>
      <c r="J2474" s="168" t="str">
        <f>IFERROR(MIN('MP Calculations'!$E$30/I2474,1),"-")</f>
        <v>-</v>
      </c>
      <c r="K2474" s="12"/>
      <c r="L2474" s="159"/>
      <c r="M2474" s="159"/>
      <c r="N2474" s="159"/>
      <c r="O2474" s="185" t="str">
        <f t="shared" si="118"/>
        <v>-</v>
      </c>
      <c r="P2474" s="215" t="str">
        <f t="shared" si="119"/>
        <v>-</v>
      </c>
      <c r="Q2474" s="215" cm="1">
        <f t="array" ref="Q2474">IF(P2474="-",0,P2474/(1+'General inputs'!$H$32)^IFERROR(INDEX('MP Calculations'!$C$40:$C$130,MATCH(F2474,'MP Calculations'!$D$40:$D$130,0),0),-1))</f>
        <v>0</v>
      </c>
    </row>
    <row r="2475" spans="3:17" x14ac:dyDescent="0.2">
      <c r="C2475" s="159"/>
      <c r="D2475" s="165"/>
      <c r="E2475" s="161"/>
      <c r="F2475" s="172" t="str">
        <f t="shared" si="117"/>
        <v>-</v>
      </c>
      <c r="G2475" s="68"/>
      <c r="H2475" s="167"/>
      <c r="I2475" s="173"/>
      <c r="J2475" s="168" t="str">
        <f>IFERROR(MIN('MP Calculations'!$E$30/I2475,1),"-")</f>
        <v>-</v>
      </c>
      <c r="K2475" s="12"/>
      <c r="L2475" s="159"/>
      <c r="M2475" s="159"/>
      <c r="N2475" s="159"/>
      <c r="O2475" s="185" t="str">
        <f t="shared" si="118"/>
        <v>-</v>
      </c>
      <c r="P2475" s="215" t="str">
        <f t="shared" si="119"/>
        <v>-</v>
      </c>
      <c r="Q2475" s="215" cm="1">
        <f t="array" ref="Q2475">IF(P2475="-",0,P2475/(1+'General inputs'!$H$32)^IFERROR(INDEX('MP Calculations'!$C$40:$C$130,MATCH(F2475,'MP Calculations'!$D$40:$D$130,0),0),-1))</f>
        <v>0</v>
      </c>
    </row>
    <row r="2476" spans="3:17" x14ac:dyDescent="0.2">
      <c r="C2476" s="159"/>
      <c r="D2476" s="165"/>
      <c r="E2476" s="161"/>
      <c r="F2476" s="172" t="str">
        <f t="shared" si="117"/>
        <v>-</v>
      </c>
      <c r="G2476" s="68"/>
      <c r="H2476" s="167"/>
      <c r="I2476" s="173"/>
      <c r="J2476" s="168" t="str">
        <f>IFERROR(MIN('MP Calculations'!$E$30/I2476,1),"-")</f>
        <v>-</v>
      </c>
      <c r="K2476" s="12"/>
      <c r="L2476" s="159"/>
      <c r="M2476" s="159"/>
      <c r="N2476" s="159"/>
      <c r="O2476" s="185" t="str">
        <f t="shared" si="118"/>
        <v>-</v>
      </c>
      <c r="P2476" s="215" t="str">
        <f t="shared" si="119"/>
        <v>-</v>
      </c>
      <c r="Q2476" s="215" cm="1">
        <f t="array" ref="Q2476">IF(P2476="-",0,P2476/(1+'General inputs'!$H$32)^IFERROR(INDEX('MP Calculations'!$C$40:$C$130,MATCH(F2476,'MP Calculations'!$D$40:$D$130,0),0),-1))</f>
        <v>0</v>
      </c>
    </row>
    <row r="2477" spans="3:17" x14ac:dyDescent="0.2">
      <c r="C2477" s="159"/>
      <c r="D2477" s="165"/>
      <c r="E2477" s="161"/>
      <c r="F2477" s="172" t="str">
        <f t="shared" si="117"/>
        <v>-</v>
      </c>
      <c r="G2477" s="68"/>
      <c r="H2477" s="167"/>
      <c r="I2477" s="173"/>
      <c r="J2477" s="168" t="str">
        <f>IFERROR(MIN('MP Calculations'!$E$30/I2477,1),"-")</f>
        <v>-</v>
      </c>
      <c r="K2477" s="12"/>
      <c r="L2477" s="159"/>
      <c r="M2477" s="159"/>
      <c r="N2477" s="159"/>
      <c r="O2477" s="185" t="str">
        <f t="shared" si="118"/>
        <v>-</v>
      </c>
      <c r="P2477" s="215" t="str">
        <f t="shared" si="119"/>
        <v>-</v>
      </c>
      <c r="Q2477" s="215" cm="1">
        <f t="array" ref="Q2477">IF(P2477="-",0,P2477/(1+'General inputs'!$H$32)^IFERROR(INDEX('MP Calculations'!$C$40:$C$130,MATCH(F2477,'MP Calculations'!$D$40:$D$130,0),0),-1))</f>
        <v>0</v>
      </c>
    </row>
    <row r="2478" spans="3:17" x14ac:dyDescent="0.2">
      <c r="C2478" s="159"/>
      <c r="D2478" s="165"/>
      <c r="E2478" s="161"/>
      <c r="F2478" s="172" t="str">
        <f t="shared" si="117"/>
        <v>-</v>
      </c>
      <c r="G2478" s="68"/>
      <c r="H2478" s="167"/>
      <c r="I2478" s="173"/>
      <c r="J2478" s="168" t="str">
        <f>IFERROR(MIN('MP Calculations'!$E$30/I2478,1),"-")</f>
        <v>-</v>
      </c>
      <c r="K2478" s="12"/>
      <c r="L2478" s="159"/>
      <c r="M2478" s="159"/>
      <c r="N2478" s="159"/>
      <c r="O2478" s="185" t="str">
        <f t="shared" si="118"/>
        <v>-</v>
      </c>
      <c r="P2478" s="215" t="str">
        <f t="shared" si="119"/>
        <v>-</v>
      </c>
      <c r="Q2478" s="215" cm="1">
        <f t="array" ref="Q2478">IF(P2478="-",0,P2478/(1+'General inputs'!$H$32)^IFERROR(INDEX('MP Calculations'!$C$40:$C$130,MATCH(F2478,'MP Calculations'!$D$40:$D$130,0),0),-1))</f>
        <v>0</v>
      </c>
    </row>
    <row r="2479" spans="3:17" x14ac:dyDescent="0.2">
      <c r="C2479" s="159"/>
      <c r="D2479" s="165"/>
      <c r="E2479" s="161"/>
      <c r="F2479" s="172" t="str">
        <f t="shared" si="117"/>
        <v>-</v>
      </c>
      <c r="G2479" s="68"/>
      <c r="H2479" s="167"/>
      <c r="I2479" s="173"/>
      <c r="J2479" s="168" t="str">
        <f>IFERROR(MIN('MP Calculations'!$E$30/I2479,1),"-")</f>
        <v>-</v>
      </c>
      <c r="K2479" s="12"/>
      <c r="L2479" s="159"/>
      <c r="M2479" s="159"/>
      <c r="N2479" s="159"/>
      <c r="O2479" s="185" t="str">
        <f t="shared" si="118"/>
        <v>-</v>
      </c>
      <c r="P2479" s="215" t="str">
        <f t="shared" si="119"/>
        <v>-</v>
      </c>
      <c r="Q2479" s="215" cm="1">
        <f t="array" ref="Q2479">IF(P2479="-",0,P2479/(1+'General inputs'!$H$32)^IFERROR(INDEX('MP Calculations'!$C$40:$C$130,MATCH(F2479,'MP Calculations'!$D$40:$D$130,0),0),-1))</f>
        <v>0</v>
      </c>
    </row>
    <row r="2480" spans="3:17" x14ac:dyDescent="0.2">
      <c r="C2480" s="159"/>
      <c r="D2480" s="165"/>
      <c r="E2480" s="161"/>
      <c r="F2480" s="172" t="str">
        <f t="shared" si="117"/>
        <v>-</v>
      </c>
      <c r="G2480" s="68"/>
      <c r="H2480" s="167"/>
      <c r="I2480" s="173"/>
      <c r="J2480" s="168" t="str">
        <f>IFERROR(MIN('MP Calculations'!$E$30/I2480,1),"-")</f>
        <v>-</v>
      </c>
      <c r="K2480" s="12"/>
      <c r="L2480" s="159"/>
      <c r="M2480" s="159"/>
      <c r="N2480" s="159"/>
      <c r="O2480" s="185" t="str">
        <f t="shared" si="118"/>
        <v>-</v>
      </c>
      <c r="P2480" s="215" t="str">
        <f t="shared" si="119"/>
        <v>-</v>
      </c>
      <c r="Q2480" s="215" cm="1">
        <f t="array" ref="Q2480">IF(P2480="-",0,P2480/(1+'General inputs'!$H$32)^IFERROR(INDEX('MP Calculations'!$C$40:$C$130,MATCH(F2480,'MP Calculations'!$D$40:$D$130,0),0),-1))</f>
        <v>0</v>
      </c>
    </row>
    <row r="2481" spans="3:17" x14ac:dyDescent="0.2">
      <c r="C2481" s="159"/>
      <c r="D2481" s="165"/>
      <c r="E2481" s="161"/>
      <c r="F2481" s="172" t="str">
        <f t="shared" si="117"/>
        <v>-</v>
      </c>
      <c r="G2481" s="68"/>
      <c r="H2481" s="167"/>
      <c r="I2481" s="173"/>
      <c r="J2481" s="168" t="str">
        <f>IFERROR(MIN('MP Calculations'!$E$30/I2481,1),"-")</f>
        <v>-</v>
      </c>
      <c r="K2481" s="12"/>
      <c r="L2481" s="159"/>
      <c r="M2481" s="159"/>
      <c r="N2481" s="159"/>
      <c r="O2481" s="185" t="str">
        <f t="shared" si="118"/>
        <v>-</v>
      </c>
      <c r="P2481" s="215" t="str">
        <f t="shared" si="119"/>
        <v>-</v>
      </c>
      <c r="Q2481" s="215" cm="1">
        <f t="array" ref="Q2481">IF(P2481="-",0,P2481/(1+'General inputs'!$H$32)^IFERROR(INDEX('MP Calculations'!$C$40:$C$130,MATCH(F2481,'MP Calculations'!$D$40:$D$130,0),0),-1))</f>
        <v>0</v>
      </c>
    </row>
    <row r="2482" spans="3:17" x14ac:dyDescent="0.2">
      <c r="C2482" s="159"/>
      <c r="D2482" s="165"/>
      <c r="E2482" s="161"/>
      <c r="F2482" s="172" t="str">
        <f t="shared" si="117"/>
        <v>-</v>
      </c>
      <c r="G2482" s="68"/>
      <c r="H2482" s="167"/>
      <c r="I2482" s="173"/>
      <c r="J2482" s="168" t="str">
        <f>IFERROR(MIN('MP Calculations'!$E$30/I2482,1),"-")</f>
        <v>-</v>
      </c>
      <c r="K2482" s="12"/>
      <c r="L2482" s="159"/>
      <c r="M2482" s="159"/>
      <c r="N2482" s="159"/>
      <c r="O2482" s="185" t="str">
        <f t="shared" si="118"/>
        <v>-</v>
      </c>
      <c r="P2482" s="215" t="str">
        <f t="shared" si="119"/>
        <v>-</v>
      </c>
      <c r="Q2482" s="215" cm="1">
        <f t="array" ref="Q2482">IF(P2482="-",0,P2482/(1+'General inputs'!$H$32)^IFERROR(INDEX('MP Calculations'!$C$40:$C$130,MATCH(F2482,'MP Calculations'!$D$40:$D$130,0),0),-1))</f>
        <v>0</v>
      </c>
    </row>
    <row r="2483" spans="3:17" x14ac:dyDescent="0.2">
      <c r="C2483" s="159"/>
      <c r="D2483" s="165"/>
      <c r="E2483" s="161"/>
      <c r="F2483" s="172" t="str">
        <f t="shared" si="117"/>
        <v>-</v>
      </c>
      <c r="G2483" s="68"/>
      <c r="H2483" s="167"/>
      <c r="I2483" s="173"/>
      <c r="J2483" s="168" t="str">
        <f>IFERROR(MIN('MP Calculations'!$E$30/I2483,1),"-")</f>
        <v>-</v>
      </c>
      <c r="K2483" s="12"/>
      <c r="L2483" s="159"/>
      <c r="M2483" s="159"/>
      <c r="N2483" s="159"/>
      <c r="O2483" s="185" t="str">
        <f t="shared" si="118"/>
        <v>-</v>
      </c>
      <c r="P2483" s="215" t="str">
        <f t="shared" si="119"/>
        <v>-</v>
      </c>
      <c r="Q2483" s="215" cm="1">
        <f t="array" ref="Q2483">IF(P2483="-",0,P2483/(1+'General inputs'!$H$32)^IFERROR(INDEX('MP Calculations'!$C$40:$C$130,MATCH(F2483,'MP Calculations'!$D$40:$D$130,0),0),-1))</f>
        <v>0</v>
      </c>
    </row>
    <row r="2484" spans="3:17" x14ac:dyDescent="0.2">
      <c r="C2484" s="159"/>
      <c r="D2484" s="165"/>
      <c r="E2484" s="161"/>
      <c r="F2484" s="172" t="str">
        <f t="shared" si="117"/>
        <v>-</v>
      </c>
      <c r="G2484" s="68"/>
      <c r="H2484" s="167"/>
      <c r="I2484" s="173"/>
      <c r="J2484" s="168" t="str">
        <f>IFERROR(MIN('MP Calculations'!$E$30/I2484,1),"-")</f>
        <v>-</v>
      </c>
      <c r="K2484" s="12"/>
      <c r="L2484" s="159"/>
      <c r="M2484" s="159"/>
      <c r="N2484" s="159"/>
      <c r="O2484" s="185" t="str">
        <f t="shared" si="118"/>
        <v>-</v>
      </c>
      <c r="P2484" s="215" t="str">
        <f t="shared" si="119"/>
        <v>-</v>
      </c>
      <c r="Q2484" s="215" cm="1">
        <f t="array" ref="Q2484">IF(P2484="-",0,P2484/(1+'General inputs'!$H$32)^IFERROR(INDEX('MP Calculations'!$C$40:$C$130,MATCH(F2484,'MP Calculations'!$D$40:$D$130,0),0),-1))</f>
        <v>0</v>
      </c>
    </row>
    <row r="2485" spans="3:17" x14ac:dyDescent="0.2">
      <c r="C2485" s="159"/>
      <c r="D2485" s="165"/>
      <c r="E2485" s="161"/>
      <c r="F2485" s="172" t="str">
        <f t="shared" si="117"/>
        <v>-</v>
      </c>
      <c r="G2485" s="68"/>
      <c r="H2485" s="167"/>
      <c r="I2485" s="173"/>
      <c r="J2485" s="168" t="str">
        <f>IFERROR(MIN('MP Calculations'!$E$30/I2485,1),"-")</f>
        <v>-</v>
      </c>
      <c r="K2485" s="12"/>
      <c r="L2485" s="159"/>
      <c r="M2485" s="159"/>
      <c r="N2485" s="159"/>
      <c r="O2485" s="185" t="str">
        <f t="shared" si="118"/>
        <v>-</v>
      </c>
      <c r="P2485" s="215" t="str">
        <f t="shared" si="119"/>
        <v>-</v>
      </c>
      <c r="Q2485" s="215" cm="1">
        <f t="array" ref="Q2485">IF(P2485="-",0,P2485/(1+'General inputs'!$H$32)^IFERROR(INDEX('MP Calculations'!$C$40:$C$130,MATCH(F2485,'MP Calculations'!$D$40:$D$130,0),0),-1))</f>
        <v>0</v>
      </c>
    </row>
    <row r="2486" spans="3:17" x14ac:dyDescent="0.2">
      <c r="C2486" s="159"/>
      <c r="D2486" s="165"/>
      <c r="E2486" s="161"/>
      <c r="F2486" s="172" t="str">
        <f t="shared" si="117"/>
        <v>-</v>
      </c>
      <c r="G2486" s="68"/>
      <c r="H2486" s="167"/>
      <c r="I2486" s="173"/>
      <c r="J2486" s="168" t="str">
        <f>IFERROR(MIN('MP Calculations'!$E$30/I2486,1),"-")</f>
        <v>-</v>
      </c>
      <c r="K2486" s="12"/>
      <c r="L2486" s="159"/>
      <c r="M2486" s="159"/>
      <c r="N2486" s="159"/>
      <c r="O2486" s="185" t="str">
        <f t="shared" si="118"/>
        <v>-</v>
      </c>
      <c r="P2486" s="215" t="str">
        <f t="shared" si="119"/>
        <v>-</v>
      </c>
      <c r="Q2486" s="215" cm="1">
        <f t="array" ref="Q2486">IF(P2486="-",0,P2486/(1+'General inputs'!$H$32)^IFERROR(INDEX('MP Calculations'!$C$40:$C$130,MATCH(F2486,'MP Calculations'!$D$40:$D$130,0),0),-1))</f>
        <v>0</v>
      </c>
    </row>
    <row r="2487" spans="3:17" x14ac:dyDescent="0.2">
      <c r="C2487" s="159"/>
      <c r="D2487" s="165"/>
      <c r="E2487" s="161"/>
      <c r="F2487" s="172" t="str">
        <f t="shared" si="117"/>
        <v>-</v>
      </c>
      <c r="G2487" s="68"/>
      <c r="H2487" s="167"/>
      <c r="I2487" s="173"/>
      <c r="J2487" s="168" t="str">
        <f>IFERROR(MIN('MP Calculations'!$E$30/I2487,1),"-")</f>
        <v>-</v>
      </c>
      <c r="K2487" s="12"/>
      <c r="L2487" s="159"/>
      <c r="M2487" s="159"/>
      <c r="N2487" s="159"/>
      <c r="O2487" s="185" t="str">
        <f t="shared" si="118"/>
        <v>-</v>
      </c>
      <c r="P2487" s="215" t="str">
        <f t="shared" si="119"/>
        <v>-</v>
      </c>
      <c r="Q2487" s="215" cm="1">
        <f t="array" ref="Q2487">IF(P2487="-",0,P2487/(1+'General inputs'!$H$32)^IFERROR(INDEX('MP Calculations'!$C$40:$C$130,MATCH(F2487,'MP Calculations'!$D$40:$D$130,0),0),-1))</f>
        <v>0</v>
      </c>
    </row>
    <row r="2488" spans="3:17" x14ac:dyDescent="0.2">
      <c r="C2488" s="159"/>
      <c r="D2488" s="165"/>
      <c r="E2488" s="161"/>
      <c r="F2488" s="172" t="str">
        <f t="shared" si="117"/>
        <v>-</v>
      </c>
      <c r="G2488" s="68"/>
      <c r="H2488" s="167"/>
      <c r="I2488" s="173"/>
      <c r="J2488" s="168" t="str">
        <f>IFERROR(MIN('MP Calculations'!$E$30/I2488,1),"-")</f>
        <v>-</v>
      </c>
      <c r="K2488" s="12"/>
      <c r="L2488" s="159"/>
      <c r="M2488" s="159"/>
      <c r="N2488" s="159"/>
      <c r="O2488" s="185" t="str">
        <f t="shared" si="118"/>
        <v>-</v>
      </c>
      <c r="P2488" s="215" t="str">
        <f t="shared" si="119"/>
        <v>-</v>
      </c>
      <c r="Q2488" s="215" cm="1">
        <f t="array" ref="Q2488">IF(P2488="-",0,P2488/(1+'General inputs'!$H$32)^IFERROR(INDEX('MP Calculations'!$C$40:$C$130,MATCH(F2488,'MP Calculations'!$D$40:$D$130,0),0),-1))</f>
        <v>0</v>
      </c>
    </row>
    <row r="2489" spans="3:17" x14ac:dyDescent="0.2">
      <c r="C2489" s="159"/>
      <c r="D2489" s="165"/>
      <c r="E2489" s="161"/>
      <c r="F2489" s="172" t="str">
        <f t="shared" si="117"/>
        <v>-</v>
      </c>
      <c r="G2489" s="68"/>
      <c r="H2489" s="167"/>
      <c r="I2489" s="173"/>
      <c r="J2489" s="168" t="str">
        <f>IFERROR(MIN('MP Calculations'!$E$30/I2489,1),"-")</f>
        <v>-</v>
      </c>
      <c r="K2489" s="12"/>
      <c r="L2489" s="159"/>
      <c r="M2489" s="159"/>
      <c r="N2489" s="159"/>
      <c r="O2489" s="185" t="str">
        <f t="shared" si="118"/>
        <v>-</v>
      </c>
      <c r="P2489" s="215" t="str">
        <f t="shared" si="119"/>
        <v>-</v>
      </c>
      <c r="Q2489" s="215" cm="1">
        <f t="array" ref="Q2489">IF(P2489="-",0,P2489/(1+'General inputs'!$H$32)^IFERROR(INDEX('MP Calculations'!$C$40:$C$130,MATCH(F2489,'MP Calculations'!$D$40:$D$130,0),0),-1))</f>
        <v>0</v>
      </c>
    </row>
    <row r="2490" spans="3:17" x14ac:dyDescent="0.2">
      <c r="C2490" s="159"/>
      <c r="D2490" s="165"/>
      <c r="E2490" s="161"/>
      <c r="F2490" s="172" t="str">
        <f t="shared" si="117"/>
        <v>-</v>
      </c>
      <c r="G2490" s="68"/>
      <c r="H2490" s="167"/>
      <c r="I2490" s="173"/>
      <c r="J2490" s="168" t="str">
        <f>IFERROR(MIN('MP Calculations'!$E$30/I2490,1),"-")</f>
        <v>-</v>
      </c>
      <c r="K2490" s="12"/>
      <c r="L2490" s="159"/>
      <c r="M2490" s="159"/>
      <c r="N2490" s="159"/>
      <c r="O2490" s="185" t="str">
        <f t="shared" si="118"/>
        <v>-</v>
      </c>
      <c r="P2490" s="215" t="str">
        <f t="shared" si="119"/>
        <v>-</v>
      </c>
      <c r="Q2490" s="215" cm="1">
        <f t="array" ref="Q2490">IF(P2490="-",0,P2490/(1+'General inputs'!$H$32)^IFERROR(INDEX('MP Calculations'!$C$40:$C$130,MATCH(F2490,'MP Calculations'!$D$40:$D$130,0),0),-1))</f>
        <v>0</v>
      </c>
    </row>
    <row r="2491" spans="3:17" x14ac:dyDescent="0.2">
      <c r="C2491" s="159"/>
      <c r="D2491" s="165"/>
      <c r="E2491" s="161"/>
      <c r="F2491" s="172" t="str">
        <f t="shared" si="117"/>
        <v>-</v>
      </c>
      <c r="G2491" s="68"/>
      <c r="H2491" s="167"/>
      <c r="I2491" s="173"/>
      <c r="J2491" s="168" t="str">
        <f>IFERROR(MIN('MP Calculations'!$E$30/I2491,1),"-")</f>
        <v>-</v>
      </c>
      <c r="K2491" s="12"/>
      <c r="L2491" s="159"/>
      <c r="M2491" s="159"/>
      <c r="N2491" s="159"/>
      <c r="O2491" s="185" t="str">
        <f t="shared" si="118"/>
        <v>-</v>
      </c>
      <c r="P2491" s="215" t="str">
        <f t="shared" si="119"/>
        <v>-</v>
      </c>
      <c r="Q2491" s="215" cm="1">
        <f t="array" ref="Q2491">IF(P2491="-",0,P2491/(1+'General inputs'!$H$32)^IFERROR(INDEX('MP Calculations'!$C$40:$C$130,MATCH(F2491,'MP Calculations'!$D$40:$D$130,0),0),-1))</f>
        <v>0</v>
      </c>
    </row>
    <row r="2492" spans="3:17" x14ac:dyDescent="0.2">
      <c r="C2492" s="159"/>
      <c r="D2492" s="165"/>
      <c r="E2492" s="161"/>
      <c r="F2492" s="172" t="str">
        <f t="shared" si="117"/>
        <v>-</v>
      </c>
      <c r="G2492" s="68"/>
      <c r="H2492" s="167"/>
      <c r="I2492" s="173"/>
      <c r="J2492" s="168" t="str">
        <f>IFERROR(MIN('MP Calculations'!$E$30/I2492,1),"-")</f>
        <v>-</v>
      </c>
      <c r="K2492" s="12"/>
      <c r="L2492" s="159"/>
      <c r="M2492" s="159"/>
      <c r="N2492" s="159"/>
      <c r="O2492" s="185" t="str">
        <f t="shared" si="118"/>
        <v>-</v>
      </c>
      <c r="P2492" s="215" t="str">
        <f t="shared" si="119"/>
        <v>-</v>
      </c>
      <c r="Q2492" s="215" cm="1">
        <f t="array" ref="Q2492">IF(P2492="-",0,P2492/(1+'General inputs'!$H$32)^IFERROR(INDEX('MP Calculations'!$C$40:$C$130,MATCH(F2492,'MP Calculations'!$D$40:$D$130,0),0),-1))</f>
        <v>0</v>
      </c>
    </row>
    <row r="2493" spans="3:17" x14ac:dyDescent="0.2">
      <c r="C2493" s="159"/>
      <c r="D2493" s="165"/>
      <c r="E2493" s="161"/>
      <c r="F2493" s="172" t="str">
        <f t="shared" si="117"/>
        <v>-</v>
      </c>
      <c r="G2493" s="68"/>
      <c r="H2493" s="167"/>
      <c r="I2493" s="173"/>
      <c r="J2493" s="168" t="str">
        <f>IFERROR(MIN('MP Calculations'!$E$30/I2493,1),"-")</f>
        <v>-</v>
      </c>
      <c r="K2493" s="12"/>
      <c r="L2493" s="159"/>
      <c r="M2493" s="159"/>
      <c r="N2493" s="159"/>
      <c r="O2493" s="185" t="str">
        <f t="shared" si="118"/>
        <v>-</v>
      </c>
      <c r="P2493" s="215" t="str">
        <f t="shared" si="119"/>
        <v>-</v>
      </c>
      <c r="Q2493" s="215" cm="1">
        <f t="array" ref="Q2493">IF(P2493="-",0,P2493/(1+'General inputs'!$H$32)^IFERROR(INDEX('MP Calculations'!$C$40:$C$130,MATCH(F2493,'MP Calculations'!$D$40:$D$130,0),0),-1))</f>
        <v>0</v>
      </c>
    </row>
    <row r="2494" spans="3:17" x14ac:dyDescent="0.2">
      <c r="C2494" s="159"/>
      <c r="D2494" s="165"/>
      <c r="E2494" s="161"/>
      <c r="F2494" s="172" t="str">
        <f t="shared" si="117"/>
        <v>-</v>
      </c>
      <c r="G2494" s="68"/>
      <c r="H2494" s="167"/>
      <c r="I2494" s="173"/>
      <c r="J2494" s="168" t="str">
        <f>IFERROR(MIN('MP Calculations'!$E$30/I2494,1),"-")</f>
        <v>-</v>
      </c>
      <c r="K2494" s="12"/>
      <c r="L2494" s="159"/>
      <c r="M2494" s="159"/>
      <c r="N2494" s="159"/>
      <c r="O2494" s="185" t="str">
        <f t="shared" si="118"/>
        <v>-</v>
      </c>
      <c r="P2494" s="215" t="str">
        <f t="shared" si="119"/>
        <v>-</v>
      </c>
      <c r="Q2494" s="215" cm="1">
        <f t="array" ref="Q2494">IF(P2494="-",0,P2494/(1+'General inputs'!$H$32)^IFERROR(INDEX('MP Calculations'!$C$40:$C$130,MATCH(F2494,'MP Calculations'!$D$40:$D$130,0),0),-1))</f>
        <v>0</v>
      </c>
    </row>
    <row r="2495" spans="3:17" x14ac:dyDescent="0.2">
      <c r="C2495" s="159"/>
      <c r="D2495" s="165"/>
      <c r="E2495" s="161"/>
      <c r="F2495" s="172" t="str">
        <f t="shared" si="117"/>
        <v>-</v>
      </c>
      <c r="G2495" s="68"/>
      <c r="H2495" s="167"/>
      <c r="I2495" s="173"/>
      <c r="J2495" s="168" t="str">
        <f>IFERROR(MIN('MP Calculations'!$E$30/I2495,1),"-")</f>
        <v>-</v>
      </c>
      <c r="K2495" s="12"/>
      <c r="L2495" s="159"/>
      <c r="M2495" s="159"/>
      <c r="N2495" s="159"/>
      <c r="O2495" s="185" t="str">
        <f t="shared" si="118"/>
        <v>-</v>
      </c>
      <c r="P2495" s="215" t="str">
        <f t="shared" si="119"/>
        <v>-</v>
      </c>
      <c r="Q2495" s="215" cm="1">
        <f t="array" ref="Q2495">IF(P2495="-",0,P2495/(1+'General inputs'!$H$32)^IFERROR(INDEX('MP Calculations'!$C$40:$C$130,MATCH(F2495,'MP Calculations'!$D$40:$D$130,0),0),-1))</f>
        <v>0</v>
      </c>
    </row>
    <row r="2496" spans="3:17" x14ac:dyDescent="0.2">
      <c r="C2496" s="159"/>
      <c r="D2496" s="165"/>
      <c r="E2496" s="161"/>
      <c r="F2496" s="172" t="str">
        <f t="shared" si="117"/>
        <v>-</v>
      </c>
      <c r="G2496" s="68"/>
      <c r="H2496" s="167"/>
      <c r="I2496" s="173"/>
      <c r="J2496" s="168" t="str">
        <f>IFERROR(MIN('MP Calculations'!$E$30/I2496,1),"-")</f>
        <v>-</v>
      </c>
      <c r="K2496" s="12"/>
      <c r="L2496" s="159"/>
      <c r="M2496" s="159"/>
      <c r="N2496" s="159"/>
      <c r="O2496" s="185" t="str">
        <f t="shared" si="118"/>
        <v>-</v>
      </c>
      <c r="P2496" s="215" t="str">
        <f t="shared" si="119"/>
        <v>-</v>
      </c>
      <c r="Q2496" s="215" cm="1">
        <f t="array" ref="Q2496">IF(P2496="-",0,P2496/(1+'General inputs'!$H$32)^IFERROR(INDEX('MP Calculations'!$C$40:$C$130,MATCH(F2496,'MP Calculations'!$D$40:$D$130,0),0),-1))</f>
        <v>0</v>
      </c>
    </row>
    <row r="2497" spans="3:17" x14ac:dyDescent="0.2">
      <c r="C2497" s="159"/>
      <c r="D2497" s="165"/>
      <c r="E2497" s="161"/>
      <c r="F2497" s="172" t="str">
        <f t="shared" si="117"/>
        <v>-</v>
      </c>
      <c r="G2497" s="68"/>
      <c r="H2497" s="167"/>
      <c r="I2497" s="173"/>
      <c r="J2497" s="168" t="str">
        <f>IFERROR(MIN('MP Calculations'!$E$30/I2497,1),"-")</f>
        <v>-</v>
      </c>
      <c r="K2497" s="12"/>
      <c r="L2497" s="159"/>
      <c r="M2497" s="159"/>
      <c r="N2497" s="159"/>
      <c r="O2497" s="185" t="str">
        <f t="shared" si="118"/>
        <v>-</v>
      </c>
      <c r="P2497" s="215" t="str">
        <f t="shared" si="119"/>
        <v>-</v>
      </c>
      <c r="Q2497" s="215" cm="1">
        <f t="array" ref="Q2497">IF(P2497="-",0,P2497/(1+'General inputs'!$H$32)^IFERROR(INDEX('MP Calculations'!$C$40:$C$130,MATCH(F2497,'MP Calculations'!$D$40:$D$130,0),0),-1))</f>
        <v>0</v>
      </c>
    </row>
    <row r="2498" spans="3:17" x14ac:dyDescent="0.2">
      <c r="C2498" s="159"/>
      <c r="D2498" s="165"/>
      <c r="E2498" s="161"/>
      <c r="F2498" s="172" t="str">
        <f t="shared" si="117"/>
        <v>-</v>
      </c>
      <c r="G2498" s="68"/>
      <c r="H2498" s="167"/>
      <c r="I2498" s="173"/>
      <c r="J2498" s="168" t="str">
        <f>IFERROR(MIN('MP Calculations'!$E$30/I2498,1),"-")</f>
        <v>-</v>
      </c>
      <c r="K2498" s="12"/>
      <c r="L2498" s="159"/>
      <c r="M2498" s="159"/>
      <c r="N2498" s="159"/>
      <c r="O2498" s="185" t="str">
        <f t="shared" si="118"/>
        <v>-</v>
      </c>
      <c r="P2498" s="215" t="str">
        <f t="shared" si="119"/>
        <v>-</v>
      </c>
      <c r="Q2498" s="215" cm="1">
        <f t="array" ref="Q2498">IF(P2498="-",0,P2498/(1+'General inputs'!$H$32)^IFERROR(INDEX('MP Calculations'!$C$40:$C$130,MATCH(F2498,'MP Calculations'!$D$40:$D$130,0),0),-1))</f>
        <v>0</v>
      </c>
    </row>
    <row r="2499" spans="3:17" x14ac:dyDescent="0.2">
      <c r="C2499" s="159"/>
      <c r="D2499" s="165"/>
      <c r="E2499" s="161"/>
      <c r="F2499" s="172" t="str">
        <f t="shared" si="117"/>
        <v>-</v>
      </c>
      <c r="G2499" s="68"/>
      <c r="H2499" s="167"/>
      <c r="I2499" s="173"/>
      <c r="J2499" s="168" t="str">
        <f>IFERROR(MIN('MP Calculations'!$E$30/I2499,1),"-")</f>
        <v>-</v>
      </c>
      <c r="K2499" s="12"/>
      <c r="L2499" s="159"/>
      <c r="M2499" s="159"/>
      <c r="N2499" s="159"/>
      <c r="O2499" s="185" t="str">
        <f t="shared" si="118"/>
        <v>-</v>
      </c>
      <c r="P2499" s="215" t="str">
        <f t="shared" si="119"/>
        <v>-</v>
      </c>
      <c r="Q2499" s="215" cm="1">
        <f t="array" ref="Q2499">IF(P2499="-",0,P2499/(1+'General inputs'!$H$32)^IFERROR(INDEX('MP Calculations'!$C$40:$C$130,MATCH(F2499,'MP Calculations'!$D$40:$D$130,0),0),-1))</f>
        <v>0</v>
      </c>
    </row>
    <row r="2500" spans="3:17" x14ac:dyDescent="0.2">
      <c r="C2500" s="159"/>
      <c r="D2500" s="165"/>
      <c r="E2500" s="161"/>
      <c r="F2500" s="172" t="str">
        <f t="shared" si="117"/>
        <v>-</v>
      </c>
      <c r="G2500" s="68"/>
      <c r="H2500" s="167"/>
      <c r="I2500" s="173"/>
      <c r="J2500" s="168" t="str">
        <f>IFERROR(MIN('MP Calculations'!$E$30/I2500,1),"-")</f>
        <v>-</v>
      </c>
      <c r="K2500" s="12"/>
      <c r="L2500" s="159"/>
      <c r="M2500" s="159"/>
      <c r="N2500" s="159"/>
      <c r="O2500" s="185" t="str">
        <f t="shared" si="118"/>
        <v>-</v>
      </c>
      <c r="P2500" s="215" t="str">
        <f t="shared" si="119"/>
        <v>-</v>
      </c>
      <c r="Q2500" s="215" cm="1">
        <f t="array" ref="Q2500">IF(P2500="-",0,P2500/(1+'General inputs'!$H$32)^IFERROR(INDEX('MP Calculations'!$C$40:$C$130,MATCH(F2500,'MP Calculations'!$D$40:$D$130,0),0),-1))</f>
        <v>0</v>
      </c>
    </row>
    <row r="2501" spans="3:17" x14ac:dyDescent="0.2">
      <c r="C2501" s="159"/>
      <c r="D2501" s="165"/>
      <c r="E2501" s="161"/>
      <c r="F2501" s="172" t="str">
        <f t="shared" si="117"/>
        <v>-</v>
      </c>
      <c r="G2501" s="68"/>
      <c r="H2501" s="167"/>
      <c r="I2501" s="173"/>
      <c r="J2501" s="168" t="str">
        <f>IFERROR(MIN('MP Calculations'!$E$30/I2501,1),"-")</f>
        <v>-</v>
      </c>
      <c r="K2501" s="12"/>
      <c r="L2501" s="159"/>
      <c r="M2501" s="159"/>
      <c r="N2501" s="159"/>
      <c r="O2501" s="185" t="str">
        <f t="shared" si="118"/>
        <v>-</v>
      </c>
      <c r="P2501" s="215" t="str">
        <f t="shared" si="119"/>
        <v>-</v>
      </c>
      <c r="Q2501" s="215" cm="1">
        <f t="array" ref="Q2501">IF(P2501="-",0,P2501/(1+'General inputs'!$H$32)^IFERROR(INDEX('MP Calculations'!$C$40:$C$130,MATCH(F2501,'MP Calculations'!$D$40:$D$130,0),0),-1))</f>
        <v>0</v>
      </c>
    </row>
    <row r="2502" spans="3:17" x14ac:dyDescent="0.2">
      <c r="C2502" s="159"/>
      <c r="D2502" s="165"/>
      <c r="E2502" s="161"/>
      <c r="F2502" s="172" t="str">
        <f t="shared" si="117"/>
        <v>-</v>
      </c>
      <c r="G2502" s="68"/>
      <c r="H2502" s="167"/>
      <c r="I2502" s="173"/>
      <c r="J2502" s="168" t="str">
        <f>IFERROR(MIN('MP Calculations'!$E$30/I2502,1),"-")</f>
        <v>-</v>
      </c>
      <c r="K2502" s="12"/>
      <c r="L2502" s="159"/>
      <c r="M2502" s="159"/>
      <c r="N2502" s="159"/>
      <c r="O2502" s="185" t="str">
        <f t="shared" si="118"/>
        <v>-</v>
      </c>
      <c r="P2502" s="215" t="str">
        <f t="shared" si="119"/>
        <v>-</v>
      </c>
      <c r="Q2502" s="215" cm="1">
        <f t="array" ref="Q2502">IF(P2502="-",0,P2502/(1+'General inputs'!$H$32)^IFERROR(INDEX('MP Calculations'!$C$40:$C$130,MATCH(F2502,'MP Calculations'!$D$40:$D$130,0),0),-1))</f>
        <v>0</v>
      </c>
    </row>
    <row r="2503" spans="3:17" x14ac:dyDescent="0.2">
      <c r="C2503" s="159"/>
      <c r="D2503" s="165"/>
      <c r="E2503" s="161"/>
      <c r="F2503" s="172" t="str">
        <f t="shared" si="117"/>
        <v>-</v>
      </c>
      <c r="G2503" s="68"/>
      <c r="H2503" s="167"/>
      <c r="I2503" s="173"/>
      <c r="J2503" s="168" t="str">
        <f>IFERROR(MIN('MP Calculations'!$E$30/I2503,1),"-")</f>
        <v>-</v>
      </c>
      <c r="K2503" s="12"/>
      <c r="L2503" s="159"/>
      <c r="M2503" s="159"/>
      <c r="N2503" s="159"/>
      <c r="O2503" s="185" t="str">
        <f t="shared" si="118"/>
        <v>-</v>
      </c>
      <c r="P2503" s="215" t="str">
        <f t="shared" si="119"/>
        <v>-</v>
      </c>
      <c r="Q2503" s="215" cm="1">
        <f t="array" ref="Q2503">IF(P2503="-",0,P2503/(1+'General inputs'!$H$32)^IFERROR(INDEX('MP Calculations'!$C$40:$C$130,MATCH(F2503,'MP Calculations'!$D$40:$D$130,0),0),-1))</f>
        <v>0</v>
      </c>
    </row>
    <row r="2504" spans="3:17" x14ac:dyDescent="0.2">
      <c r="C2504" s="159"/>
      <c r="D2504" s="165"/>
      <c r="E2504" s="161"/>
      <c r="F2504" s="172" t="str">
        <f t="shared" si="117"/>
        <v>-</v>
      </c>
      <c r="G2504" s="68"/>
      <c r="H2504" s="167"/>
      <c r="I2504" s="173"/>
      <c r="J2504" s="168" t="str">
        <f>IFERROR(MIN('MP Calculations'!$E$30/I2504,1),"-")</f>
        <v>-</v>
      </c>
      <c r="K2504" s="12"/>
      <c r="L2504" s="159"/>
      <c r="M2504" s="159"/>
      <c r="N2504" s="159"/>
      <c r="O2504" s="185" t="str">
        <f t="shared" si="118"/>
        <v>-</v>
      </c>
      <c r="P2504" s="215" t="str">
        <f t="shared" si="119"/>
        <v>-</v>
      </c>
      <c r="Q2504" s="215" cm="1">
        <f t="array" ref="Q2504">IF(P2504="-",0,P2504/(1+'General inputs'!$H$32)^IFERROR(INDEX('MP Calculations'!$C$40:$C$130,MATCH(F2504,'MP Calculations'!$D$40:$D$130,0),0),-1))</f>
        <v>0</v>
      </c>
    </row>
    <row r="2505" spans="3:17" x14ac:dyDescent="0.2">
      <c r="C2505" s="159"/>
      <c r="D2505" s="165"/>
      <c r="E2505" s="161"/>
      <c r="F2505" s="172" t="str">
        <f t="shared" si="117"/>
        <v>-</v>
      </c>
      <c r="G2505" s="68"/>
      <c r="H2505" s="167"/>
      <c r="I2505" s="173"/>
      <c r="J2505" s="168" t="str">
        <f>IFERROR(MIN('MP Calculations'!$E$30/I2505,1),"-")</f>
        <v>-</v>
      </c>
      <c r="K2505" s="12"/>
      <c r="L2505" s="159"/>
      <c r="M2505" s="159"/>
      <c r="N2505" s="159"/>
      <c r="O2505" s="185" t="str">
        <f t="shared" si="118"/>
        <v>-</v>
      </c>
      <c r="P2505" s="215" t="str">
        <f t="shared" si="119"/>
        <v>-</v>
      </c>
      <c r="Q2505" s="215" cm="1">
        <f t="array" ref="Q2505">IF(P2505="-",0,P2505/(1+'General inputs'!$H$32)^IFERROR(INDEX('MP Calculations'!$C$40:$C$130,MATCH(F2505,'MP Calculations'!$D$40:$D$130,0),0),-1))</f>
        <v>0</v>
      </c>
    </row>
    <row r="2506" spans="3:17" x14ac:dyDescent="0.2">
      <c r="C2506" s="159"/>
      <c r="D2506" s="165"/>
      <c r="E2506" s="161"/>
      <c r="F2506" s="172" t="str">
        <f t="shared" si="117"/>
        <v>-</v>
      </c>
      <c r="G2506" s="68"/>
      <c r="H2506" s="167"/>
      <c r="I2506" s="173"/>
      <c r="J2506" s="168" t="str">
        <f>IFERROR(MIN('MP Calculations'!$E$30/I2506,1),"-")</f>
        <v>-</v>
      </c>
      <c r="K2506" s="12"/>
      <c r="L2506" s="159"/>
      <c r="M2506" s="159"/>
      <c r="N2506" s="159"/>
      <c r="O2506" s="185" t="str">
        <f t="shared" si="118"/>
        <v>-</v>
      </c>
      <c r="P2506" s="215" t="str">
        <f t="shared" si="119"/>
        <v>-</v>
      </c>
      <c r="Q2506" s="215" cm="1">
        <f t="array" ref="Q2506">IF(P2506="-",0,P2506/(1+'General inputs'!$H$32)^IFERROR(INDEX('MP Calculations'!$C$40:$C$130,MATCH(F2506,'MP Calculations'!$D$40:$D$130,0),0),-1))</f>
        <v>0</v>
      </c>
    </row>
    <row r="2507" spans="3:17" x14ac:dyDescent="0.2">
      <c r="C2507" s="159"/>
      <c r="D2507" s="165"/>
      <c r="E2507" s="161"/>
      <c r="F2507" s="172" t="str">
        <f t="shared" si="117"/>
        <v>-</v>
      </c>
      <c r="G2507" s="68"/>
      <c r="H2507" s="167"/>
      <c r="I2507" s="173"/>
      <c r="J2507" s="168" t="str">
        <f>IFERROR(MIN('MP Calculations'!$E$30/I2507,1),"-")</f>
        <v>-</v>
      </c>
      <c r="K2507" s="12"/>
      <c r="L2507" s="159"/>
      <c r="M2507" s="159"/>
      <c r="N2507" s="159"/>
      <c r="O2507" s="185" t="str">
        <f t="shared" si="118"/>
        <v>-</v>
      </c>
      <c r="P2507" s="215" t="str">
        <f t="shared" si="119"/>
        <v>-</v>
      </c>
      <c r="Q2507" s="215" cm="1">
        <f t="array" ref="Q2507">IF(P2507="-",0,P2507/(1+'General inputs'!$H$32)^IFERROR(INDEX('MP Calculations'!$C$40:$C$130,MATCH(F2507,'MP Calculations'!$D$40:$D$130,0),0),-1))</f>
        <v>0</v>
      </c>
    </row>
    <row r="2508" spans="3:17" x14ac:dyDescent="0.2">
      <c r="C2508" s="159"/>
      <c r="D2508" s="165"/>
      <c r="E2508" s="161"/>
      <c r="F2508" s="172" t="str">
        <f t="shared" si="117"/>
        <v>-</v>
      </c>
      <c r="G2508" s="68"/>
      <c r="H2508" s="167"/>
      <c r="I2508" s="173"/>
      <c r="J2508" s="168" t="str">
        <f>IFERROR(MIN('MP Calculations'!$E$30/I2508,1),"-")</f>
        <v>-</v>
      </c>
      <c r="K2508" s="12"/>
      <c r="L2508" s="159"/>
      <c r="M2508" s="159"/>
      <c r="N2508" s="159"/>
      <c r="O2508" s="185" t="str">
        <f t="shared" si="118"/>
        <v>-</v>
      </c>
      <c r="P2508" s="215" t="str">
        <f t="shared" si="119"/>
        <v>-</v>
      </c>
      <c r="Q2508" s="215" cm="1">
        <f t="array" ref="Q2508">IF(P2508="-",0,P2508/(1+'General inputs'!$H$32)^IFERROR(INDEX('MP Calculations'!$C$40:$C$130,MATCH(F2508,'MP Calculations'!$D$40:$D$130,0),0),-1))</f>
        <v>0</v>
      </c>
    </row>
    <row r="2509" spans="3:17" x14ac:dyDescent="0.2">
      <c r="C2509" s="159"/>
      <c r="D2509" s="165"/>
      <c r="E2509" s="161"/>
      <c r="F2509" s="172" t="str">
        <f t="shared" si="117"/>
        <v>-</v>
      </c>
      <c r="G2509" s="68"/>
      <c r="H2509" s="167"/>
      <c r="I2509" s="173"/>
      <c r="J2509" s="168" t="str">
        <f>IFERROR(MIN('MP Calculations'!$E$30/I2509,1),"-")</f>
        <v>-</v>
      </c>
      <c r="K2509" s="12"/>
      <c r="L2509" s="159"/>
      <c r="M2509" s="159"/>
      <c r="N2509" s="159"/>
      <c r="O2509" s="185" t="str">
        <f t="shared" si="118"/>
        <v>-</v>
      </c>
      <c r="P2509" s="215" t="str">
        <f t="shared" si="119"/>
        <v>-</v>
      </c>
      <c r="Q2509" s="215" cm="1">
        <f t="array" ref="Q2509">IF(P2509="-",0,P2509/(1+'General inputs'!$H$32)^IFERROR(INDEX('MP Calculations'!$C$40:$C$130,MATCH(F2509,'MP Calculations'!$D$40:$D$130,0),0),-1))</f>
        <v>0</v>
      </c>
    </row>
    <row r="2510" spans="3:17" x14ac:dyDescent="0.2">
      <c r="C2510" s="159"/>
      <c r="D2510" s="165"/>
      <c r="E2510" s="161"/>
      <c r="F2510" s="172" t="str">
        <f t="shared" si="117"/>
        <v>-</v>
      </c>
      <c r="G2510" s="68"/>
      <c r="H2510" s="167"/>
      <c r="I2510" s="173"/>
      <c r="J2510" s="168" t="str">
        <f>IFERROR(MIN('MP Calculations'!$E$30/I2510,1),"-")</f>
        <v>-</v>
      </c>
      <c r="K2510" s="12"/>
      <c r="L2510" s="159"/>
      <c r="M2510" s="159"/>
      <c r="N2510" s="159"/>
      <c r="O2510" s="185" t="str">
        <f t="shared" si="118"/>
        <v>-</v>
      </c>
      <c r="P2510" s="215" t="str">
        <f t="shared" si="119"/>
        <v>-</v>
      </c>
      <c r="Q2510" s="215" cm="1">
        <f t="array" ref="Q2510">IF(P2510="-",0,P2510/(1+'General inputs'!$H$32)^IFERROR(INDEX('MP Calculations'!$C$40:$C$130,MATCH(F2510,'MP Calculations'!$D$40:$D$130,0),0),-1))</f>
        <v>0</v>
      </c>
    </row>
    <row r="2511" spans="3:17" x14ac:dyDescent="0.2">
      <c r="C2511" s="159"/>
      <c r="D2511" s="165"/>
      <c r="E2511" s="161"/>
      <c r="F2511" s="172" t="str">
        <f t="shared" si="117"/>
        <v>-</v>
      </c>
      <c r="G2511" s="68"/>
      <c r="H2511" s="167"/>
      <c r="I2511" s="173"/>
      <c r="J2511" s="168" t="str">
        <f>IFERROR(MIN('MP Calculations'!$E$30/I2511,1),"-")</f>
        <v>-</v>
      </c>
      <c r="K2511" s="12"/>
      <c r="L2511" s="159"/>
      <c r="M2511" s="159"/>
      <c r="N2511" s="159"/>
      <c r="O2511" s="185" t="str">
        <f t="shared" si="118"/>
        <v>-</v>
      </c>
      <c r="P2511" s="215" t="str">
        <f t="shared" si="119"/>
        <v>-</v>
      </c>
      <c r="Q2511" s="215" cm="1">
        <f t="array" ref="Q2511">IF(P2511="-",0,P2511/(1+'General inputs'!$H$32)^IFERROR(INDEX('MP Calculations'!$C$40:$C$130,MATCH(F2511,'MP Calculations'!$D$40:$D$130,0),0),-1))</f>
        <v>0</v>
      </c>
    </row>
    <row r="2512" spans="3:17" x14ac:dyDescent="0.2">
      <c r="C2512" s="159"/>
      <c r="D2512" s="165"/>
      <c r="E2512" s="161"/>
      <c r="F2512" s="172" t="str">
        <f t="shared" si="117"/>
        <v>-</v>
      </c>
      <c r="G2512" s="68"/>
      <c r="H2512" s="167"/>
      <c r="I2512" s="173"/>
      <c r="J2512" s="168" t="str">
        <f>IFERROR(MIN('MP Calculations'!$E$30/I2512,1),"-")</f>
        <v>-</v>
      </c>
      <c r="K2512" s="12"/>
      <c r="L2512" s="159"/>
      <c r="M2512" s="159"/>
      <c r="N2512" s="159"/>
      <c r="O2512" s="185" t="str">
        <f t="shared" si="118"/>
        <v>-</v>
      </c>
      <c r="P2512" s="215" t="str">
        <f t="shared" si="119"/>
        <v>-</v>
      </c>
      <c r="Q2512" s="215" cm="1">
        <f t="array" ref="Q2512">IF(P2512="-",0,P2512/(1+'General inputs'!$H$32)^IFERROR(INDEX('MP Calculations'!$C$40:$C$130,MATCH(F2512,'MP Calculations'!$D$40:$D$130,0),0),-1))</f>
        <v>0</v>
      </c>
    </row>
    <row r="2513" spans="3:17" x14ac:dyDescent="0.2">
      <c r="C2513" s="159"/>
      <c r="D2513" s="165"/>
      <c r="E2513" s="161"/>
      <c r="F2513" s="172" t="str">
        <f t="shared" si="117"/>
        <v>-</v>
      </c>
      <c r="G2513" s="68"/>
      <c r="H2513" s="167"/>
      <c r="I2513" s="173"/>
      <c r="J2513" s="168" t="str">
        <f>IFERROR(MIN('MP Calculations'!$E$30/I2513,1),"-")</f>
        <v>-</v>
      </c>
      <c r="K2513" s="12"/>
      <c r="L2513" s="159"/>
      <c r="M2513" s="159"/>
      <c r="N2513" s="159"/>
      <c r="O2513" s="185" t="str">
        <f t="shared" si="118"/>
        <v>-</v>
      </c>
      <c r="P2513" s="215" t="str">
        <f t="shared" si="119"/>
        <v>-</v>
      </c>
      <c r="Q2513" s="215" cm="1">
        <f t="array" ref="Q2513">IF(P2513="-",0,P2513/(1+'General inputs'!$H$32)^IFERROR(INDEX('MP Calculations'!$C$40:$C$130,MATCH(F2513,'MP Calculations'!$D$40:$D$130,0),0),-1))</f>
        <v>0</v>
      </c>
    </row>
    <row r="2514" spans="3:17" x14ac:dyDescent="0.2">
      <c r="C2514" s="159"/>
      <c r="D2514" s="165"/>
      <c r="E2514" s="161"/>
      <c r="F2514" s="172" t="str">
        <f t="shared" si="117"/>
        <v>-</v>
      </c>
      <c r="G2514" s="68"/>
      <c r="H2514" s="167"/>
      <c r="I2514" s="173"/>
      <c r="J2514" s="168" t="str">
        <f>IFERROR(MIN('MP Calculations'!$E$30/I2514,1),"-")</f>
        <v>-</v>
      </c>
      <c r="K2514" s="12"/>
      <c r="L2514" s="159"/>
      <c r="M2514" s="159"/>
      <c r="N2514" s="159"/>
      <c r="O2514" s="185" t="str">
        <f t="shared" si="118"/>
        <v>-</v>
      </c>
      <c r="P2514" s="215" t="str">
        <f t="shared" si="119"/>
        <v>-</v>
      </c>
      <c r="Q2514" s="215" cm="1">
        <f t="array" ref="Q2514">IF(P2514="-",0,P2514/(1+'General inputs'!$H$32)^IFERROR(INDEX('MP Calculations'!$C$40:$C$130,MATCH(F2514,'MP Calculations'!$D$40:$D$130,0),0),-1))</f>
        <v>0</v>
      </c>
    </row>
    <row r="2515" spans="3:17" x14ac:dyDescent="0.2">
      <c r="C2515" s="159"/>
      <c r="D2515" s="165"/>
      <c r="E2515" s="161"/>
      <c r="F2515" s="172" t="str">
        <f t="shared" si="117"/>
        <v>-</v>
      </c>
      <c r="G2515" s="68"/>
      <c r="H2515" s="167"/>
      <c r="I2515" s="173"/>
      <c r="J2515" s="168" t="str">
        <f>IFERROR(MIN('MP Calculations'!$E$30/I2515,1),"-")</f>
        <v>-</v>
      </c>
      <c r="K2515" s="12"/>
      <c r="L2515" s="159"/>
      <c r="M2515" s="159"/>
      <c r="N2515" s="159"/>
      <c r="O2515" s="185" t="str">
        <f t="shared" si="118"/>
        <v>-</v>
      </c>
      <c r="P2515" s="215" t="str">
        <f t="shared" si="119"/>
        <v>-</v>
      </c>
      <c r="Q2515" s="215" cm="1">
        <f t="array" ref="Q2515">IF(P2515="-",0,P2515/(1+'General inputs'!$H$32)^IFERROR(INDEX('MP Calculations'!$C$40:$C$130,MATCH(F2515,'MP Calculations'!$D$40:$D$130,0),0),-1))</f>
        <v>0</v>
      </c>
    </row>
    <row r="2516" spans="3:17" x14ac:dyDescent="0.2">
      <c r="C2516" s="159"/>
      <c r="D2516" s="165"/>
      <c r="E2516" s="161"/>
      <c r="F2516" s="172" t="str">
        <f t="shared" si="117"/>
        <v>-</v>
      </c>
      <c r="G2516" s="68"/>
      <c r="H2516" s="167"/>
      <c r="I2516" s="173"/>
      <c r="J2516" s="168" t="str">
        <f>IFERROR(MIN('MP Calculations'!$E$30/I2516,1),"-")</f>
        <v>-</v>
      </c>
      <c r="K2516" s="12"/>
      <c r="L2516" s="159"/>
      <c r="M2516" s="159"/>
      <c r="N2516" s="159"/>
      <c r="O2516" s="185" t="str">
        <f t="shared" si="118"/>
        <v>-</v>
      </c>
      <c r="P2516" s="215" t="str">
        <f t="shared" si="119"/>
        <v>-</v>
      </c>
      <c r="Q2516" s="215" cm="1">
        <f t="array" ref="Q2516">IF(P2516="-",0,P2516/(1+'General inputs'!$H$32)^IFERROR(INDEX('MP Calculations'!$C$40:$C$130,MATCH(F2516,'MP Calculations'!$D$40:$D$130,0),0),-1))</f>
        <v>0</v>
      </c>
    </row>
    <row r="2517" spans="3:17" x14ac:dyDescent="0.2">
      <c r="C2517" s="159"/>
      <c r="D2517" s="165"/>
      <c r="E2517" s="161"/>
      <c r="F2517" s="172" t="str">
        <f t="shared" si="117"/>
        <v>-</v>
      </c>
      <c r="G2517" s="68"/>
      <c r="H2517" s="167"/>
      <c r="I2517" s="173"/>
      <c r="J2517" s="168" t="str">
        <f>IFERROR(MIN('MP Calculations'!$E$30/I2517,1),"-")</f>
        <v>-</v>
      </c>
      <c r="K2517" s="12"/>
      <c r="L2517" s="159"/>
      <c r="M2517" s="159"/>
      <c r="N2517" s="159"/>
      <c r="O2517" s="185" t="str">
        <f t="shared" si="118"/>
        <v>-</v>
      </c>
      <c r="P2517" s="215" t="str">
        <f t="shared" si="119"/>
        <v>-</v>
      </c>
      <c r="Q2517" s="215" cm="1">
        <f t="array" ref="Q2517">IF(P2517="-",0,P2517/(1+'General inputs'!$H$32)^IFERROR(INDEX('MP Calculations'!$C$40:$C$130,MATCH(F2517,'MP Calculations'!$D$40:$D$130,0),0),-1))</f>
        <v>0</v>
      </c>
    </row>
    <row r="2518" spans="3:17" x14ac:dyDescent="0.2">
      <c r="C2518" s="159"/>
      <c r="D2518" s="165"/>
      <c r="E2518" s="161"/>
      <c r="F2518" s="172" t="str">
        <f t="shared" ref="F2518:F2529" si="120">IF(E2518="","-",IF(OR(E2518&lt;$E$15,E2518&gt;$E$16),"ERROR - date outside of range",IF(MONTH(E2518)&gt;=7,YEAR(E2518)&amp;"-"&amp;IF(YEAR(E2518)=1999,"00",IF(AND(YEAR(E2518)&gt;=2000,YEAR(E2518)&lt;2009),"0","")&amp;RIGHT(YEAR(E2518),2)+1),RIGHT(YEAR(E2518),4)-1&amp;"-"&amp;RIGHT(YEAR(E2518),2))))</f>
        <v>-</v>
      </c>
      <c r="G2518" s="68"/>
      <c r="H2518" s="167"/>
      <c r="I2518" s="173"/>
      <c r="J2518" s="168" t="str">
        <f>IFERROR(MIN('MP Calculations'!$E$30/I2518,1),"-")</f>
        <v>-</v>
      </c>
      <c r="K2518" s="12"/>
      <c r="L2518" s="159"/>
      <c r="M2518" s="159"/>
      <c r="N2518" s="159"/>
      <c r="O2518" s="185" t="str">
        <f t="shared" ref="O2518:O2529" si="121">IF(N2518="","-",L2518*N2518)</f>
        <v>-</v>
      </c>
      <c r="P2518" s="215" t="str">
        <f t="shared" ref="P2518:P2529" si="122">IF(O2518="-","-",IF(OR(E2518&lt;$E$15,E2518&gt;$E$16),0,O2518*J2518))</f>
        <v>-</v>
      </c>
      <c r="Q2518" s="215" cm="1">
        <f t="array" ref="Q2518">IF(P2518="-",0,P2518/(1+'General inputs'!$H$32)^IFERROR(INDEX('MP Calculations'!$C$40:$C$130,MATCH(F2518,'MP Calculations'!$D$40:$D$130,0),0),-1))</f>
        <v>0</v>
      </c>
    </row>
    <row r="2519" spans="3:17" x14ac:dyDescent="0.2">
      <c r="C2519" s="159"/>
      <c r="D2519" s="165"/>
      <c r="E2519" s="161"/>
      <c r="F2519" s="172" t="str">
        <f t="shared" si="120"/>
        <v>-</v>
      </c>
      <c r="G2519" s="68"/>
      <c r="H2519" s="167"/>
      <c r="I2519" s="173"/>
      <c r="J2519" s="168" t="str">
        <f>IFERROR(MIN('MP Calculations'!$E$30/I2519,1),"-")</f>
        <v>-</v>
      </c>
      <c r="K2519" s="12"/>
      <c r="L2519" s="159"/>
      <c r="M2519" s="159"/>
      <c r="N2519" s="159"/>
      <c r="O2519" s="185" t="str">
        <f t="shared" si="121"/>
        <v>-</v>
      </c>
      <c r="P2519" s="215" t="str">
        <f t="shared" si="122"/>
        <v>-</v>
      </c>
      <c r="Q2519" s="215" cm="1">
        <f t="array" ref="Q2519">IF(P2519="-",0,P2519/(1+'General inputs'!$H$32)^IFERROR(INDEX('MP Calculations'!$C$40:$C$130,MATCH(F2519,'MP Calculations'!$D$40:$D$130,0),0),-1))</f>
        <v>0</v>
      </c>
    </row>
    <row r="2520" spans="3:17" x14ac:dyDescent="0.2">
      <c r="C2520" s="159"/>
      <c r="D2520" s="165"/>
      <c r="E2520" s="161"/>
      <c r="F2520" s="172" t="str">
        <f t="shared" si="120"/>
        <v>-</v>
      </c>
      <c r="G2520" s="68"/>
      <c r="H2520" s="167"/>
      <c r="I2520" s="173"/>
      <c r="J2520" s="168" t="str">
        <f>IFERROR(MIN('MP Calculations'!$E$30/I2520,1),"-")</f>
        <v>-</v>
      </c>
      <c r="K2520" s="12"/>
      <c r="L2520" s="159"/>
      <c r="M2520" s="159"/>
      <c r="N2520" s="159"/>
      <c r="O2520" s="185" t="str">
        <f t="shared" si="121"/>
        <v>-</v>
      </c>
      <c r="P2520" s="215" t="str">
        <f t="shared" si="122"/>
        <v>-</v>
      </c>
      <c r="Q2520" s="215" cm="1">
        <f t="array" ref="Q2520">IF(P2520="-",0,P2520/(1+'General inputs'!$H$32)^IFERROR(INDEX('MP Calculations'!$C$40:$C$130,MATCH(F2520,'MP Calculations'!$D$40:$D$130,0),0),-1))</f>
        <v>0</v>
      </c>
    </row>
    <row r="2521" spans="3:17" x14ac:dyDescent="0.2">
      <c r="C2521" s="159"/>
      <c r="D2521" s="165"/>
      <c r="E2521" s="161"/>
      <c r="F2521" s="172" t="str">
        <f t="shared" si="120"/>
        <v>-</v>
      </c>
      <c r="G2521" s="68"/>
      <c r="H2521" s="167"/>
      <c r="I2521" s="173"/>
      <c r="J2521" s="168" t="str">
        <f>IFERROR(MIN('MP Calculations'!$E$30/I2521,1),"-")</f>
        <v>-</v>
      </c>
      <c r="K2521" s="12"/>
      <c r="L2521" s="159"/>
      <c r="M2521" s="159"/>
      <c r="N2521" s="159"/>
      <c r="O2521" s="185" t="str">
        <f t="shared" si="121"/>
        <v>-</v>
      </c>
      <c r="P2521" s="215" t="str">
        <f t="shared" si="122"/>
        <v>-</v>
      </c>
      <c r="Q2521" s="215" cm="1">
        <f t="array" ref="Q2521">IF(P2521="-",0,P2521/(1+'General inputs'!$H$32)^IFERROR(INDEX('MP Calculations'!$C$40:$C$130,MATCH(F2521,'MP Calculations'!$D$40:$D$130,0),0),-1))</f>
        <v>0</v>
      </c>
    </row>
    <row r="2522" spans="3:17" x14ac:dyDescent="0.2">
      <c r="C2522" s="159"/>
      <c r="D2522" s="165"/>
      <c r="E2522" s="161"/>
      <c r="F2522" s="172" t="str">
        <f t="shared" si="120"/>
        <v>-</v>
      </c>
      <c r="G2522" s="68"/>
      <c r="H2522" s="167"/>
      <c r="I2522" s="173"/>
      <c r="J2522" s="168" t="str">
        <f>IFERROR(MIN('MP Calculations'!$E$30/I2522,1),"-")</f>
        <v>-</v>
      </c>
      <c r="K2522" s="12"/>
      <c r="L2522" s="159"/>
      <c r="M2522" s="159"/>
      <c r="N2522" s="159"/>
      <c r="O2522" s="185" t="str">
        <f t="shared" si="121"/>
        <v>-</v>
      </c>
      <c r="P2522" s="215" t="str">
        <f t="shared" si="122"/>
        <v>-</v>
      </c>
      <c r="Q2522" s="215" cm="1">
        <f t="array" ref="Q2522">IF(P2522="-",0,P2522/(1+'General inputs'!$H$32)^IFERROR(INDEX('MP Calculations'!$C$40:$C$130,MATCH(F2522,'MP Calculations'!$D$40:$D$130,0),0),-1))</f>
        <v>0</v>
      </c>
    </row>
    <row r="2523" spans="3:17" x14ac:dyDescent="0.2">
      <c r="C2523" s="159"/>
      <c r="D2523" s="165"/>
      <c r="E2523" s="161"/>
      <c r="F2523" s="172" t="str">
        <f t="shared" si="120"/>
        <v>-</v>
      </c>
      <c r="G2523" s="68"/>
      <c r="H2523" s="167"/>
      <c r="I2523" s="173"/>
      <c r="J2523" s="168" t="str">
        <f>IFERROR(MIN('MP Calculations'!$E$30/I2523,1),"-")</f>
        <v>-</v>
      </c>
      <c r="K2523" s="12"/>
      <c r="L2523" s="159"/>
      <c r="M2523" s="159"/>
      <c r="N2523" s="159"/>
      <c r="O2523" s="185" t="str">
        <f t="shared" si="121"/>
        <v>-</v>
      </c>
      <c r="P2523" s="215" t="str">
        <f t="shared" si="122"/>
        <v>-</v>
      </c>
      <c r="Q2523" s="215" cm="1">
        <f t="array" ref="Q2523">IF(P2523="-",0,P2523/(1+'General inputs'!$H$32)^IFERROR(INDEX('MP Calculations'!$C$40:$C$130,MATCH(F2523,'MP Calculations'!$D$40:$D$130,0),0),-1))</f>
        <v>0</v>
      </c>
    </row>
    <row r="2524" spans="3:17" x14ac:dyDescent="0.2">
      <c r="C2524" s="159"/>
      <c r="D2524" s="165"/>
      <c r="E2524" s="161"/>
      <c r="F2524" s="172" t="str">
        <f t="shared" si="120"/>
        <v>-</v>
      </c>
      <c r="G2524" s="68"/>
      <c r="H2524" s="167"/>
      <c r="I2524" s="173"/>
      <c r="J2524" s="168" t="str">
        <f>IFERROR(MIN('MP Calculations'!$E$30/I2524,1),"-")</f>
        <v>-</v>
      </c>
      <c r="K2524" s="12"/>
      <c r="L2524" s="159"/>
      <c r="M2524" s="159"/>
      <c r="N2524" s="159"/>
      <c r="O2524" s="185" t="str">
        <f t="shared" si="121"/>
        <v>-</v>
      </c>
      <c r="P2524" s="215" t="str">
        <f t="shared" si="122"/>
        <v>-</v>
      </c>
      <c r="Q2524" s="215" cm="1">
        <f t="array" ref="Q2524">IF(P2524="-",0,P2524/(1+'General inputs'!$H$32)^IFERROR(INDEX('MP Calculations'!$C$40:$C$130,MATCH(F2524,'MP Calculations'!$D$40:$D$130,0),0),-1))</f>
        <v>0</v>
      </c>
    </row>
    <row r="2525" spans="3:17" x14ac:dyDescent="0.2">
      <c r="C2525" s="159"/>
      <c r="D2525" s="165"/>
      <c r="E2525" s="161"/>
      <c r="F2525" s="172" t="str">
        <f t="shared" si="120"/>
        <v>-</v>
      </c>
      <c r="G2525" s="68"/>
      <c r="H2525" s="167"/>
      <c r="I2525" s="173"/>
      <c r="J2525" s="168" t="str">
        <f>IFERROR(MIN('MP Calculations'!$E$30/I2525,1),"-")</f>
        <v>-</v>
      </c>
      <c r="K2525" s="12"/>
      <c r="L2525" s="159"/>
      <c r="M2525" s="159"/>
      <c r="N2525" s="159"/>
      <c r="O2525" s="185" t="str">
        <f t="shared" si="121"/>
        <v>-</v>
      </c>
      <c r="P2525" s="215" t="str">
        <f t="shared" si="122"/>
        <v>-</v>
      </c>
      <c r="Q2525" s="215" cm="1">
        <f t="array" ref="Q2525">IF(P2525="-",0,P2525/(1+'General inputs'!$H$32)^IFERROR(INDEX('MP Calculations'!$C$40:$C$130,MATCH(F2525,'MP Calculations'!$D$40:$D$130,0),0),-1))</f>
        <v>0</v>
      </c>
    </row>
    <row r="2526" spans="3:17" x14ac:dyDescent="0.2">
      <c r="C2526" s="159"/>
      <c r="D2526" s="165"/>
      <c r="E2526" s="161"/>
      <c r="F2526" s="172" t="str">
        <f t="shared" si="120"/>
        <v>-</v>
      </c>
      <c r="G2526" s="68"/>
      <c r="H2526" s="167"/>
      <c r="I2526" s="173"/>
      <c r="J2526" s="168" t="str">
        <f>IFERROR(MIN('MP Calculations'!$E$30/I2526,1),"-")</f>
        <v>-</v>
      </c>
      <c r="K2526" s="12"/>
      <c r="L2526" s="159"/>
      <c r="M2526" s="159"/>
      <c r="N2526" s="159"/>
      <c r="O2526" s="185" t="str">
        <f t="shared" si="121"/>
        <v>-</v>
      </c>
      <c r="P2526" s="215" t="str">
        <f t="shared" si="122"/>
        <v>-</v>
      </c>
      <c r="Q2526" s="215" cm="1">
        <f t="array" ref="Q2526">IF(P2526="-",0,P2526/(1+'General inputs'!$H$32)^IFERROR(INDEX('MP Calculations'!$C$40:$C$130,MATCH(F2526,'MP Calculations'!$D$40:$D$130,0),0),-1))</f>
        <v>0</v>
      </c>
    </row>
    <row r="2527" spans="3:17" x14ac:dyDescent="0.2">
      <c r="C2527" s="159"/>
      <c r="D2527" s="165"/>
      <c r="E2527" s="161"/>
      <c r="F2527" s="172" t="str">
        <f t="shared" si="120"/>
        <v>-</v>
      </c>
      <c r="G2527" s="68"/>
      <c r="H2527" s="167"/>
      <c r="I2527" s="173"/>
      <c r="J2527" s="168" t="str">
        <f>IFERROR(MIN('MP Calculations'!$E$30/I2527,1),"-")</f>
        <v>-</v>
      </c>
      <c r="K2527" s="12"/>
      <c r="L2527" s="159"/>
      <c r="M2527" s="159"/>
      <c r="N2527" s="159"/>
      <c r="O2527" s="185" t="str">
        <f t="shared" si="121"/>
        <v>-</v>
      </c>
      <c r="P2527" s="215" t="str">
        <f t="shared" si="122"/>
        <v>-</v>
      </c>
      <c r="Q2527" s="215" cm="1">
        <f t="array" ref="Q2527">IF(P2527="-",0,P2527/(1+'General inputs'!$H$32)^IFERROR(INDEX('MP Calculations'!$C$40:$C$130,MATCH(F2527,'MP Calculations'!$D$40:$D$130,0),0),-1))</f>
        <v>0</v>
      </c>
    </row>
    <row r="2528" spans="3:17" x14ac:dyDescent="0.2">
      <c r="C2528" s="159"/>
      <c r="D2528" s="165"/>
      <c r="E2528" s="161"/>
      <c r="F2528" s="172" t="str">
        <f t="shared" si="120"/>
        <v>-</v>
      </c>
      <c r="G2528" s="68"/>
      <c r="H2528" s="167"/>
      <c r="I2528" s="173"/>
      <c r="J2528" s="168" t="str">
        <f>IFERROR(MIN('MP Calculations'!$E$30/I2528,1),"-")</f>
        <v>-</v>
      </c>
      <c r="K2528" s="12"/>
      <c r="L2528" s="159"/>
      <c r="M2528" s="159"/>
      <c r="N2528" s="159"/>
      <c r="O2528" s="185" t="str">
        <f t="shared" si="121"/>
        <v>-</v>
      </c>
      <c r="P2528" s="215" t="str">
        <f t="shared" si="122"/>
        <v>-</v>
      </c>
      <c r="Q2528" s="215" cm="1">
        <f t="array" ref="Q2528">IF(P2528="-",0,P2528/(1+'General inputs'!$H$32)^IFERROR(INDEX('MP Calculations'!$C$40:$C$130,MATCH(F2528,'MP Calculations'!$D$40:$D$130,0),0),-1))</f>
        <v>0</v>
      </c>
    </row>
    <row r="2529" spans="3:17" x14ac:dyDescent="0.2">
      <c r="C2529" s="160"/>
      <c r="D2529" s="211"/>
      <c r="E2529" s="203"/>
      <c r="F2529" s="223" t="str">
        <f t="shared" si="120"/>
        <v>-</v>
      </c>
      <c r="G2529" s="217"/>
      <c r="H2529" s="196"/>
      <c r="I2529" s="204"/>
      <c r="J2529" s="171" t="str">
        <f>IFERROR(MIN('MP Calculations'!$E$30/I2529,1),"-")</f>
        <v>-</v>
      </c>
      <c r="K2529" s="218"/>
      <c r="L2529" s="160"/>
      <c r="M2529" s="160"/>
      <c r="N2529" s="160"/>
      <c r="O2529" s="205" t="str">
        <f t="shared" si="121"/>
        <v>-</v>
      </c>
      <c r="P2529" s="216" t="str">
        <f t="shared" si="122"/>
        <v>-</v>
      </c>
      <c r="Q2529" s="215" cm="1">
        <f t="array" ref="Q2529">IF(P2529="-",0,P2529/(1+'General inputs'!$H$32)^IFERROR(INDEX('MP Calculations'!$C$40:$C$130,MATCH(F2529,'MP Calculations'!$D$40:$D$130,0),0),-1))</f>
        <v>0</v>
      </c>
    </row>
    <row r="2530" spans="3:17" x14ac:dyDescent="0.2">
      <c r="D2530" s="94"/>
      <c r="O2530" s="6" t="s">
        <v>19</v>
      </c>
      <c r="P2530" s="235">
        <f>SUM(P22:P2529)</f>
        <v>14948377.040807992</v>
      </c>
      <c r="Q2530" s="236">
        <f>SUM(Q22:Q2529)</f>
        <v>30734462.010778386</v>
      </c>
    </row>
  </sheetData>
  <conditionalFormatting sqref="F22:F2529">
    <cfRule type="containsText" dxfId="3" priority="2" operator="containsText" text="ERROR">
      <formula>NOT(ISERROR(SEARCH("ERROR",F22)))</formula>
    </cfRule>
  </conditionalFormatting>
  <conditionalFormatting sqref="J22:J2529">
    <cfRule type="cellIs" dxfId="2" priority="1" operator="equal">
      <formula>1</formula>
    </cfRule>
  </conditionalFormatting>
  <hyperlinks>
    <hyperlink ref="E7" location="'Asset exclusions'!A1" display="'Asset exclusions'!A1" xr:uid="{00000000-0004-0000-0600-000000000000}"/>
  </hyperlinks>
  <pageMargins left="0.7" right="0.7" top="0.75" bottom="0.75" header="0.3" footer="0.3"/>
  <pageSetup paperSize="9" orientation="portrait" horizontalDpi="200" verticalDpi="200"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7" tint="0.79998168889431442"/>
  </sheetPr>
  <dimension ref="C1:R29"/>
  <sheetViews>
    <sheetView showGridLines="0" workbookViewId="0">
      <pane ySplit="21" topLeftCell="A22" activePane="bottomLeft" state="frozen"/>
      <selection activeCell="A22" sqref="A22"/>
      <selection pane="bottomLeft" activeCell="D32" sqref="D32"/>
    </sheetView>
  </sheetViews>
  <sheetFormatPr defaultRowHeight="12" x14ac:dyDescent="0.2"/>
  <cols>
    <col min="1" max="2" width="2.7109375" customWidth="1"/>
    <col min="3" max="3" width="15.7109375" customWidth="1"/>
    <col min="4" max="4" width="49.7109375" customWidth="1"/>
    <col min="5" max="5" width="15.7109375" customWidth="1"/>
    <col min="6" max="6" width="25.85546875" bestFit="1" customWidth="1"/>
    <col min="7" max="7" width="2.7109375" customWidth="1"/>
    <col min="8" max="10" width="15.7109375" customWidth="1"/>
    <col min="11" max="11" width="2.7109375" customWidth="1"/>
    <col min="12" max="13" width="15.7109375" customWidth="1"/>
    <col min="14" max="14" width="18" customWidth="1"/>
    <col min="15" max="16" width="15.7109375" customWidth="1"/>
    <col min="17" max="17" width="15" customWidth="1"/>
    <col min="18" max="18" width="9.140625" customWidth="1"/>
  </cols>
  <sheetData>
    <row r="1" spans="3:6" x14ac:dyDescent="0.2">
      <c r="E1" s="27"/>
    </row>
    <row r="2" spans="3:6" x14ac:dyDescent="0.2">
      <c r="E2" s="27"/>
      <c r="F2" s="27"/>
    </row>
    <row r="3" spans="3:6" ht="20.25" x14ac:dyDescent="0.3">
      <c r="C3" s="50" t="s">
        <v>203</v>
      </c>
    </row>
    <row r="6" spans="3:6" ht="12" customHeight="1" x14ac:dyDescent="0.2">
      <c r="C6" s="89" t="str">
        <f ca="1">"Consideration must be given to the principles regarding asset exclusions presented on the '"&amp;MID(CELL("filename",'Asset exclusions'!A1),FIND("]",CELL("filename",'Asset exclusions'!A1))+1,255)&amp;"' worksheet before they are entered into the register."</f>
        <v>Consideration must be given to the principles regarding asset exclusions presented on the 'Asset exclusions' worksheet before they are entered into the register.</v>
      </c>
    </row>
    <row r="7" spans="3:6" x14ac:dyDescent="0.2">
      <c r="C7" s="104" t="str">
        <f ca="1">"Hyperlink to the '"&amp;MID(CELL("filename",'Asset exclusions'!A1),FIND("]",CELL("filename",'Asset exclusions'!A1))+1,255)&amp;"' worksheet:"</f>
        <v>Hyperlink to the 'Asset exclusions' worksheet:</v>
      </c>
      <c r="E7" s="134" t="s">
        <v>187</v>
      </c>
    </row>
    <row r="8" spans="3:6" x14ac:dyDescent="0.2">
      <c r="C8" s="104"/>
      <c r="E8" s="134"/>
    </row>
    <row r="9" spans="3:6" x14ac:dyDescent="0.2">
      <c r="C9" s="104" t="s">
        <v>242</v>
      </c>
      <c r="E9" s="134"/>
    </row>
    <row r="10" spans="3:6" x14ac:dyDescent="0.2">
      <c r="C10" s="104" t="s">
        <v>245</v>
      </c>
      <c r="E10" s="134"/>
    </row>
    <row r="11" spans="3:6" x14ac:dyDescent="0.2">
      <c r="C11" s="104" t="s">
        <v>244</v>
      </c>
      <c r="E11" s="134"/>
    </row>
    <row r="12" spans="3:6" x14ac:dyDescent="0.2">
      <c r="C12" s="104" t="s">
        <v>243</v>
      </c>
      <c r="E12" s="134"/>
    </row>
    <row r="14" spans="3:6" x14ac:dyDescent="0.2">
      <c r="C14" s="6" t="s">
        <v>54</v>
      </c>
    </row>
    <row r="15" spans="3:6" x14ac:dyDescent="0.2">
      <c r="C15" s="57" t="s">
        <v>58</v>
      </c>
      <c r="E15" s="232">
        <f>'General inputs'!$H$18+1-365</f>
        <v>44378</v>
      </c>
      <c r="F15" s="57" t="s">
        <v>430</v>
      </c>
    </row>
    <row r="16" spans="3:6" x14ac:dyDescent="0.2">
      <c r="C16" s="57"/>
      <c r="F16" s="242" t="s">
        <v>431</v>
      </c>
    </row>
    <row r="17" spans="3:18" x14ac:dyDescent="0.2">
      <c r="F17" s="242" t="s">
        <v>432</v>
      </c>
    </row>
    <row r="18" spans="3:18" ht="15.75" x14ac:dyDescent="0.25">
      <c r="C18" s="2" t="s">
        <v>209</v>
      </c>
      <c r="I18" s="188"/>
    </row>
    <row r="20" spans="3:18" x14ac:dyDescent="0.2">
      <c r="C20" s="6" t="s">
        <v>16</v>
      </c>
      <c r="H20" s="6" t="s">
        <v>17</v>
      </c>
      <c r="L20" s="6" t="s">
        <v>18</v>
      </c>
      <c r="M20" s="6"/>
    </row>
    <row r="21" spans="3:18" ht="48" x14ac:dyDescent="0.2">
      <c r="C21" s="24" t="s">
        <v>13</v>
      </c>
      <c r="D21" s="24" t="s">
        <v>12</v>
      </c>
      <c r="E21" s="24" t="s">
        <v>14</v>
      </c>
      <c r="F21" s="24" t="s">
        <v>25</v>
      </c>
      <c r="H21" s="24" t="s">
        <v>30</v>
      </c>
      <c r="I21" s="24" t="s">
        <v>90</v>
      </c>
      <c r="J21" s="24" t="s">
        <v>88</v>
      </c>
      <c r="L21" s="24" t="s">
        <v>89</v>
      </c>
      <c r="M21" s="24" t="s">
        <v>115</v>
      </c>
      <c r="N21" s="225" t="str">
        <f>"MEERA value per unit/measure of length (B) 
("&amp;'General inputs'!$H$42&amp;" as at 1 July "&amp;LEFT('General inputs'!$I$40,4)&amp;")"</f>
        <v>MEERA value per unit/measure of length (B) 
($ as at 1 July 2020)</v>
      </c>
      <c r="O21" s="24" t="str">
        <f>"Total MEERA value (A x B)
("&amp;'General inputs'!$H$42&amp;", $"&amp;'General inputs'!$I$40&amp;")"</f>
        <v>Total MEERA value (A x B)
($, $2020-21)</v>
      </c>
      <c r="P21" s="24" t="str">
        <f>"MEERA value to be recovered via DSP ("&amp;'General inputs'!$H$42&amp;", $"&amp;'General inputs'!$I$40&amp;")"</f>
        <v>MEERA value to be recovered via DSP ($, $2020-21)</v>
      </c>
      <c r="Q21" s="24" t="str">
        <f>"PV MEERA value to be recovered via DSP ("&amp;'General inputs'!$H$42&amp;", $"&amp;'General inputs'!$I$40&amp;")"</f>
        <v>PV MEERA value to be recovered via DSP ($, $2020-21)</v>
      </c>
    </row>
    <row r="22" spans="3:18" x14ac:dyDescent="0.2">
      <c r="C22" s="158"/>
      <c r="D22" s="165" t="s">
        <v>404</v>
      </c>
      <c r="E22" s="161">
        <v>47664</v>
      </c>
      <c r="F22" s="164" t="str">
        <f>IF(E22="","-",IF(E22&lt;$E$15,"ERROR - date outside of range",IF(MONTH(E22)&gt;=7,YEAR(E22)&amp;"-"&amp;RIGHT(YEAR(E22),2)+1,YEAR(E22)-1&amp;"-"&amp;RIGHT(YEAR(E22),2))))</f>
        <v>2029-30</v>
      </c>
      <c r="G22" s="68"/>
      <c r="H22" s="167" t="s">
        <v>279</v>
      </c>
      <c r="I22" s="192"/>
      <c r="J22" s="189">
        <v>0.7</v>
      </c>
      <c r="K22" s="12"/>
      <c r="L22" s="158">
        <v>1</v>
      </c>
      <c r="M22" s="158" t="s">
        <v>402</v>
      </c>
      <c r="N22" s="173">
        <v>4499496</v>
      </c>
      <c r="O22" s="226">
        <f>IF(N22="","-",L22*N22)</f>
        <v>4499496</v>
      </c>
      <c r="P22" s="227">
        <f>IF(O22="-","-",IF(E22&lt;$E$15,0,O22*J22))</f>
        <v>3149647.1999999997</v>
      </c>
      <c r="Q22" s="215" cm="1">
        <f t="array" ref="Q22">IF(P22="-",0,P22/(1+'General inputs'!$H$32)^IFERROR(INDEX('MP Calculations'!$C$40:$C$130,MATCH(F22,'MP Calculations'!$D$40:$D$130,0),0),-1))</f>
        <v>2361499.605376408</v>
      </c>
    </row>
    <row r="23" spans="3:18" x14ac:dyDescent="0.2">
      <c r="C23" s="159"/>
      <c r="D23" s="165" t="s">
        <v>405</v>
      </c>
      <c r="E23" s="161">
        <v>48395</v>
      </c>
      <c r="F23" s="169" t="str">
        <f t="shared" ref="F23:F27" si="0">IF(E23="","-",IF(E23&lt;$E$15,"ERROR - date outside of range",IF(MONTH(E23)&gt;=7,YEAR(E23)&amp;"-"&amp;RIGHT(YEAR(E23),2)+1,YEAR(E23)-1&amp;"-"&amp;RIGHT(YEAR(E23),2))))</f>
        <v>2031-32</v>
      </c>
      <c r="G23" s="68"/>
      <c r="H23" s="167" t="s">
        <v>279</v>
      </c>
      <c r="I23" s="193"/>
      <c r="J23" s="190">
        <v>1</v>
      </c>
      <c r="K23" s="12"/>
      <c r="L23" s="174">
        <v>1</v>
      </c>
      <c r="M23" s="159" t="s">
        <v>402</v>
      </c>
      <c r="N23" s="173">
        <v>600000</v>
      </c>
      <c r="O23" s="228">
        <f t="shared" ref="O23:O28" si="1">IF(N23="","-",L23*N23)</f>
        <v>600000</v>
      </c>
      <c r="P23" s="229">
        <f t="shared" ref="P23:P28" si="2">IF(O23="-","-",IF(E23&lt;$E$15,0,O23*J23))</f>
        <v>600000</v>
      </c>
      <c r="Q23" s="215" cm="1">
        <f t="array" ref="Q23">IF(P23="-",0,P23/(1+'General inputs'!$H$32)^IFERROR(INDEX('MP Calculations'!$C$40:$C$130,MATCH(F23,'MP Calculations'!$D$40:$D$130,0),0),-1))</f>
        <v>414325.61122344737</v>
      </c>
      <c r="R23" s="84"/>
    </row>
    <row r="24" spans="3:18" x14ac:dyDescent="0.2">
      <c r="C24" s="159"/>
      <c r="D24" s="165"/>
      <c r="E24" s="161"/>
      <c r="F24" s="169" t="str">
        <f t="shared" si="0"/>
        <v>-</v>
      </c>
      <c r="G24" s="68"/>
      <c r="H24" s="167"/>
      <c r="I24" s="194"/>
      <c r="J24" s="191"/>
      <c r="K24" s="12"/>
      <c r="L24" s="159"/>
      <c r="M24" s="159"/>
      <c r="N24" s="173"/>
      <c r="O24" s="228" t="str">
        <f t="shared" si="1"/>
        <v>-</v>
      </c>
      <c r="P24" s="229" t="str">
        <f t="shared" si="2"/>
        <v>-</v>
      </c>
      <c r="Q24" s="215" cm="1">
        <f t="array" ref="Q24">IF(P24="-",0,P24/(1+'General inputs'!$H$32)^IFERROR(INDEX('MP Calculations'!$C$40:$C$130,MATCH(F24,'MP Calculations'!$D$40:$D$130,0),0),-1))</f>
        <v>0</v>
      </c>
    </row>
    <row r="25" spans="3:18" x14ac:dyDescent="0.2">
      <c r="C25" s="159"/>
      <c r="D25" s="165"/>
      <c r="E25" s="161"/>
      <c r="F25" s="169" t="str">
        <f t="shared" si="0"/>
        <v>-</v>
      </c>
      <c r="G25" s="68"/>
      <c r="H25" s="167"/>
      <c r="I25" s="194"/>
      <c r="J25" s="191"/>
      <c r="K25" s="12"/>
      <c r="L25" s="159"/>
      <c r="M25" s="231"/>
      <c r="N25" s="173"/>
      <c r="O25" s="228" t="str">
        <f t="shared" si="1"/>
        <v>-</v>
      </c>
      <c r="P25" s="229" t="str">
        <f t="shared" si="2"/>
        <v>-</v>
      </c>
      <c r="Q25" s="215" cm="1">
        <f t="array" ref="Q25">IF(P25="-",0,P25/(1+'General inputs'!$H$32)^IFERROR(INDEX('MP Calculations'!$C$40:$C$130,MATCH(F25,'MP Calculations'!$D$40:$D$130,0),0),-1))</f>
        <v>0</v>
      </c>
      <c r="R25" s="188"/>
    </row>
    <row r="26" spans="3:18" x14ac:dyDescent="0.2">
      <c r="C26" s="159"/>
      <c r="D26" s="165"/>
      <c r="E26" s="161"/>
      <c r="F26" s="169" t="str">
        <f t="shared" si="0"/>
        <v>-</v>
      </c>
      <c r="G26" s="68"/>
      <c r="H26" s="167"/>
      <c r="I26" s="194"/>
      <c r="J26" s="191"/>
      <c r="K26" s="12"/>
      <c r="L26" s="159"/>
      <c r="M26" s="231"/>
      <c r="N26" s="173"/>
      <c r="O26" s="228" t="str">
        <f t="shared" si="1"/>
        <v>-</v>
      </c>
      <c r="P26" s="229" t="str">
        <f t="shared" si="2"/>
        <v>-</v>
      </c>
      <c r="Q26" s="215" cm="1">
        <f t="array" ref="Q26">IF(P26="-",0,P26/(1+'General inputs'!$H$32)^IFERROR(INDEX('MP Calculations'!$C$40:$C$130,MATCH(F26,'MP Calculations'!$D$40:$D$130,0),0),-1))</f>
        <v>0</v>
      </c>
    </row>
    <row r="27" spans="3:18" x14ac:dyDescent="0.2">
      <c r="C27" s="159"/>
      <c r="D27" s="165"/>
      <c r="E27" s="161"/>
      <c r="F27" s="169" t="str">
        <f t="shared" si="0"/>
        <v>-</v>
      </c>
      <c r="G27" s="68"/>
      <c r="H27" s="175"/>
      <c r="I27" s="194"/>
      <c r="J27" s="191"/>
      <c r="K27" s="12"/>
      <c r="L27" s="159"/>
      <c r="M27" s="159"/>
      <c r="N27" s="159"/>
      <c r="O27" s="228" t="str">
        <f t="shared" si="1"/>
        <v>-</v>
      </c>
      <c r="P27" s="229" t="str">
        <f t="shared" si="2"/>
        <v>-</v>
      </c>
      <c r="Q27" s="215" cm="1">
        <f t="array" ref="Q27">IF(P27="-",0,P27/(1+'General inputs'!$H$32)^IFERROR(INDEX('MP Calculations'!$C$40:$C$130,MATCH(F27,'MP Calculations'!$D$40:$D$130,0),0),-1))</f>
        <v>0</v>
      </c>
    </row>
    <row r="28" spans="3:18" x14ac:dyDescent="0.2">
      <c r="C28" s="160"/>
      <c r="D28" s="211"/>
      <c r="E28" s="203"/>
      <c r="F28" s="210" t="str">
        <f t="shared" ref="F28" si="3">IF(E28="","-",IF(E28&lt;$E$15,"ERROR - date outside of range",IF(MONTH(E28)&gt;=7,YEAR(E28)&amp;"-"&amp;RIGHT(YEAR(E28),2)+1,YEAR(E28)-1&amp;"-"&amp;RIGHT(YEAR(E28),2))))</f>
        <v>-</v>
      </c>
      <c r="G28" s="68"/>
      <c r="H28" s="212"/>
      <c r="I28" s="213"/>
      <c r="J28" s="195"/>
      <c r="K28" s="12"/>
      <c r="L28" s="160"/>
      <c r="M28" s="160"/>
      <c r="N28" s="160"/>
      <c r="O28" s="230" t="str">
        <f t="shared" si="1"/>
        <v>-</v>
      </c>
      <c r="P28" s="229" t="str">
        <f t="shared" si="2"/>
        <v>-</v>
      </c>
      <c r="Q28" s="215" cm="1">
        <f t="array" ref="Q28">IF(P28="-",0,P28/(1+'General inputs'!$H$32)^IFERROR(INDEX('MP Calculations'!$C$40:$C$130,MATCH(F28,'MP Calculations'!$D$40:$D$130,0),0),-1))</f>
        <v>0</v>
      </c>
    </row>
    <row r="29" spans="3:18" x14ac:dyDescent="0.2">
      <c r="O29" s="6" t="s">
        <v>19</v>
      </c>
      <c r="P29" s="220">
        <f>SUM(P22:P28)</f>
        <v>3749647.1999999997</v>
      </c>
      <c r="Q29" s="220">
        <f>SUM(Q22:Q28)</f>
        <v>2775825.2165998556</v>
      </c>
    </row>
  </sheetData>
  <hyperlinks>
    <hyperlink ref="E7" location="'Asset exclusions'!A1" display="'Asset exclusions'!A1" xr:uid="{00000000-0004-0000-0700-000000000000}"/>
  </hyperlinks>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tabColor theme="7" tint="0.79998168889431442"/>
  </sheetPr>
  <dimension ref="C3:AT103"/>
  <sheetViews>
    <sheetView showGridLines="0" zoomScaleNormal="100" workbookViewId="0">
      <selection activeCell="AV18" sqref="AV18"/>
    </sheetView>
  </sheetViews>
  <sheetFormatPr defaultRowHeight="12" outlineLevelCol="1" x14ac:dyDescent="0.2"/>
  <cols>
    <col min="1" max="2" width="2.7109375" customWidth="1"/>
    <col min="3" max="3" width="15.7109375" customWidth="1"/>
    <col min="4" max="4" width="21.140625" customWidth="1"/>
    <col min="5" max="5" width="2.7109375" customWidth="1"/>
    <col min="6" max="6" width="15.7109375" customWidth="1"/>
    <col min="7" max="7" width="7.7109375" customWidth="1"/>
    <col min="8" max="8" width="2.7109375" customWidth="1"/>
    <col min="9" max="9" width="15.7109375" hidden="1" customWidth="1" outlineLevel="1"/>
    <col min="10" max="10" width="7.7109375" hidden="1" customWidth="1" outlineLevel="1"/>
    <col min="11" max="11" width="2.7109375" hidden="1" customWidth="1" outlineLevel="1"/>
    <col min="12" max="12" width="15.7109375" hidden="1" customWidth="1" outlineLevel="1"/>
    <col min="13" max="13" width="7.7109375" hidden="1" customWidth="1" outlineLevel="1"/>
    <col min="14" max="14" width="2.7109375" hidden="1" customWidth="1" outlineLevel="1"/>
    <col min="15" max="15" width="15.7109375" hidden="1" customWidth="1" outlineLevel="1"/>
    <col min="16" max="16" width="7.7109375" hidden="1" customWidth="1" outlineLevel="1"/>
    <col min="17" max="17" width="2.7109375" hidden="1" customWidth="1" outlineLevel="1"/>
    <col min="18" max="18" width="15.7109375" hidden="1" customWidth="1" outlineLevel="1"/>
    <col min="19" max="19" width="7.7109375" hidden="1" customWidth="1" outlineLevel="1"/>
    <col min="20" max="20" width="2.7109375" hidden="1" customWidth="1" outlineLevel="1"/>
    <col min="21" max="21" width="15.7109375" hidden="1" customWidth="1" outlineLevel="1"/>
    <col min="22" max="22" width="7.7109375" hidden="1" customWidth="1" outlineLevel="1"/>
    <col min="23" max="23" width="2.7109375" hidden="1" customWidth="1" outlineLevel="1"/>
    <col min="24" max="24" width="15.7109375" hidden="1" customWidth="1" outlineLevel="1"/>
    <col min="25" max="25" width="7.7109375" hidden="1" customWidth="1" outlineLevel="1"/>
    <col min="26" max="26" width="2.7109375" hidden="1" customWidth="1" outlineLevel="1"/>
    <col min="27" max="27" width="15.7109375" hidden="1" customWidth="1" outlineLevel="1"/>
    <col min="28" max="28" width="7.7109375" hidden="1" customWidth="1" outlineLevel="1"/>
    <col min="29" max="29" width="2.7109375" hidden="1" customWidth="1" outlineLevel="1"/>
    <col min="30" max="30" width="15.7109375" hidden="1" customWidth="1" outlineLevel="1"/>
    <col min="31" max="31" width="7.7109375" hidden="1" customWidth="1" outlineLevel="1"/>
    <col min="32" max="32" width="2.7109375" hidden="1" customWidth="1" outlineLevel="1"/>
    <col min="33" max="33" width="15.7109375" hidden="1" customWidth="1" outlineLevel="1"/>
    <col min="34" max="35" width="0" hidden="1" customWidth="1" outlineLevel="1"/>
    <col min="36" max="36" width="29.5703125" hidden="1" customWidth="1" outlineLevel="1"/>
    <col min="37" max="37" width="23.5703125" hidden="1" customWidth="1" outlineLevel="1"/>
    <col min="38" max="45" width="0" hidden="1" customWidth="1" outlineLevel="1"/>
    <col min="46" max="46" width="9.140625" collapsed="1"/>
  </cols>
  <sheetData>
    <row r="3" spans="3:40" ht="20.25" x14ac:dyDescent="0.3">
      <c r="C3" s="50" t="s">
        <v>117</v>
      </c>
    </row>
    <row r="6" spans="3:40" x14ac:dyDescent="0.2">
      <c r="C6" s="6" t="s">
        <v>118</v>
      </c>
      <c r="F6" s="105">
        <f>'General inputs'!H36</f>
        <v>181</v>
      </c>
      <c r="G6" s="144" t="str">
        <f ca="1">"Input entered at "&amp;ADDRESS(ROW('General inputs'!$H$36),COLUMN('General inputs'!$H$36))&amp;" on the '"&amp;MID(CELL("filename",'General inputs'!$A$1),FIND("]",CELL("filename",'General inputs'!$A$1))+1,255)&amp;"' worksheet. "</f>
        <v xml:space="preserve">Input entered at $H$36 on the 'General inputs' worksheet. </v>
      </c>
    </row>
    <row r="8" spans="3:40" x14ac:dyDescent="0.2">
      <c r="F8" s="39" t="s">
        <v>273</v>
      </c>
      <c r="G8" s="39"/>
      <c r="H8" s="40"/>
      <c r="I8" s="39" t="s">
        <v>20</v>
      </c>
      <c r="J8" s="39"/>
      <c r="K8" s="40"/>
      <c r="L8" s="249" t="s">
        <v>93</v>
      </c>
      <c r="M8" s="250"/>
      <c r="N8" s="40"/>
      <c r="O8" s="249" t="s">
        <v>95</v>
      </c>
      <c r="P8" s="250"/>
      <c r="Q8" s="40"/>
      <c r="R8" s="249" t="s">
        <v>94</v>
      </c>
      <c r="S8" s="250"/>
      <c r="T8" s="40"/>
      <c r="U8" s="249" t="s">
        <v>119</v>
      </c>
      <c r="V8" s="250"/>
      <c r="W8" s="40"/>
      <c r="X8" s="249" t="s">
        <v>120</v>
      </c>
      <c r="Y8" s="250"/>
      <c r="Z8" s="40"/>
      <c r="AA8" s="249" t="s">
        <v>121</v>
      </c>
      <c r="AB8" s="250"/>
      <c r="AC8" s="40"/>
      <c r="AD8" s="249" t="s">
        <v>122</v>
      </c>
      <c r="AE8" s="250"/>
      <c r="AF8" s="40"/>
      <c r="AG8" s="249" t="s">
        <v>123</v>
      </c>
      <c r="AH8" s="250"/>
    </row>
    <row r="9" spans="3:40" x14ac:dyDescent="0.2">
      <c r="C9" s="6" t="s">
        <v>31</v>
      </c>
      <c r="F9" s="24" t="s">
        <v>32</v>
      </c>
      <c r="G9" s="55">
        <v>181</v>
      </c>
      <c r="H9" s="30"/>
      <c r="I9" s="24" t="s">
        <v>32</v>
      </c>
      <c r="J9" s="55"/>
      <c r="K9" s="30"/>
      <c r="L9" s="53" t="s">
        <v>37</v>
      </c>
      <c r="M9" s="54"/>
      <c r="N9" s="30"/>
      <c r="O9" s="53" t="s">
        <v>36</v>
      </c>
      <c r="P9" s="54"/>
      <c r="Q9" s="30"/>
      <c r="R9" s="53" t="s">
        <v>37</v>
      </c>
      <c r="S9" s="54"/>
      <c r="T9" s="30"/>
      <c r="U9" s="53" t="s">
        <v>36</v>
      </c>
      <c r="V9" s="54"/>
      <c r="W9" s="30"/>
      <c r="X9" s="53" t="s">
        <v>37</v>
      </c>
      <c r="Y9" s="54"/>
      <c r="Z9" s="30"/>
      <c r="AA9" s="53" t="s">
        <v>36</v>
      </c>
      <c r="AB9" s="54"/>
      <c r="AC9" s="30"/>
      <c r="AD9" s="53" t="s">
        <v>37</v>
      </c>
      <c r="AE9" s="54"/>
      <c r="AF9" s="30"/>
      <c r="AG9" s="53" t="s">
        <v>36</v>
      </c>
      <c r="AH9" s="54"/>
    </row>
    <row r="11" spans="3:40" ht="36" x14ac:dyDescent="0.2">
      <c r="D11" s="143" t="s">
        <v>91</v>
      </c>
      <c r="E11" s="28"/>
      <c r="F11" s="143" t="s">
        <v>274</v>
      </c>
      <c r="G11" s="30" t="s">
        <v>21</v>
      </c>
      <c r="H11" s="30"/>
      <c r="I11" s="28" t="s">
        <v>142</v>
      </c>
      <c r="J11" s="30" t="s">
        <v>21</v>
      </c>
      <c r="K11" s="30"/>
      <c r="L11" s="28" t="str">
        <f>"Annual take-up of "&amp;INDEX($AK$12:$AK$19,MATCH(L9,$AJ$12:$AJ$20,0))&amp;" for "&amp;L8</f>
        <v>Annual take-up of hectares for Schools</v>
      </c>
      <c r="M11" s="30" t="s">
        <v>21</v>
      </c>
      <c r="N11" s="30"/>
      <c r="O11" s="28" t="str">
        <f>"Annual take-up of "&amp;INDEX($AK$12:$AK$19,MATCH(O9,$AJ$12:$AJ$20,0))&amp;" for "&amp;O8</f>
        <v>Annual take-up of properties for Commercial</v>
      </c>
      <c r="P11" s="30" t="s">
        <v>21</v>
      </c>
      <c r="Q11" s="30"/>
      <c r="R11" s="28" t="str">
        <f>"Annual take-up of "&amp;INDEX($AK$12:$AK$19,MATCH(R9,$AJ$12:$AJ$20,0))&amp;" for "&amp;R8</f>
        <v>Annual take-up of hectares for Light industrial</v>
      </c>
      <c r="S11" s="30" t="s">
        <v>21</v>
      </c>
      <c r="T11" s="30"/>
      <c r="U11" s="28" t="str">
        <f>"Annual take-up of "&amp;INDEX($AK$12:$AK$19,MATCH(U9,$AJ$12:$AJ$20,0))&amp;" for "&amp;U8</f>
        <v>Annual take-up of properties for Non-res 4</v>
      </c>
      <c r="V11" s="30" t="s">
        <v>21</v>
      </c>
      <c r="W11" s="30"/>
      <c r="X11" s="28" t="str">
        <f>"Annual take-up of "&amp;INDEX($AK$12:$AK$19,MATCH(X9,$AJ$12:$AJ$20,0))&amp;" for "&amp;X8</f>
        <v>Annual take-up of hectares for Non-res 5</v>
      </c>
      <c r="Y11" s="30" t="s">
        <v>21</v>
      </c>
      <c r="Z11" s="30"/>
      <c r="AA11" s="28" t="str">
        <f>"Annual take-up of "&amp;INDEX($AK$12:$AK$19,MATCH(AA9,$AJ$12:$AJ$20,0))&amp;" for "&amp;AA8</f>
        <v>Annual take-up of properties for Non-res 6</v>
      </c>
      <c r="AB11" s="30" t="s">
        <v>21</v>
      </c>
      <c r="AC11" s="30"/>
      <c r="AD11" s="28" t="str">
        <f>"Annual take-up of "&amp;INDEX($AK$12:$AK$19,MATCH(AD9,$AJ$12:$AJ$20,0))&amp;" for "&amp;AD8</f>
        <v>Annual take-up of hectares for Non-res 7</v>
      </c>
      <c r="AE11" s="30" t="s">
        <v>21</v>
      </c>
      <c r="AF11" s="30"/>
      <c r="AG11" s="28" t="str">
        <f>"Annual take-up of "&amp;INDEX($AK$12:$AK$19,MATCH(AG9,$AJ$12:$AJ$20,0))&amp;" for "&amp;AG8</f>
        <v>Annual take-up of properties for Non-res 8</v>
      </c>
      <c r="AH11" s="30" t="s">
        <v>21</v>
      </c>
      <c r="AJ11" s="85" t="s">
        <v>38</v>
      </c>
      <c r="AK11" s="26"/>
      <c r="AM11" s="106"/>
      <c r="AN11" s="26"/>
    </row>
    <row r="12" spans="3:40" ht="12" customHeight="1" x14ac:dyDescent="0.2">
      <c r="C12" s="26" t="str">
        <f>'MP Calculations'!D40</f>
        <v>1995-96</v>
      </c>
      <c r="D12" s="176">
        <f>IF(LEFT($C12,4)*1&lt;LEFT('General inputs'!$I$16,4)+'General inputs'!$H$38,SUM(G12,J12,M12,P12,S12,V12,Y12,AB12,AE12,AH12),"")</f>
        <v>4.2260480285979698</v>
      </c>
      <c r="F12" s="41">
        <f>4.22604802859797</f>
        <v>4.2260480285979698</v>
      </c>
      <c r="G12" s="176">
        <f>F12*$G$9/$F$6</f>
        <v>4.2260480285979698</v>
      </c>
      <c r="I12" s="41"/>
      <c r="J12" s="36">
        <f t="shared" ref="J12:J43" si="0">I12*$J$9/$F$6</f>
        <v>0</v>
      </c>
      <c r="L12" s="41"/>
      <c r="M12" s="36">
        <f t="shared" ref="M12:M43" si="1">L12*$M$9/$F$6</f>
        <v>0</v>
      </c>
      <c r="O12" s="41"/>
      <c r="P12" s="36">
        <f t="shared" ref="P12:P43" si="2">O12*$P$9/$F$6</f>
        <v>0</v>
      </c>
      <c r="R12" s="41"/>
      <c r="S12" s="36">
        <f t="shared" ref="S12:S43" si="3">R12*$S$9/$F$6</f>
        <v>0</v>
      </c>
      <c r="U12" s="41"/>
      <c r="V12" s="36">
        <f t="shared" ref="V12:V43" si="4">U12*$V$9/$F$6</f>
        <v>0</v>
      </c>
      <c r="X12" s="41"/>
      <c r="Y12" s="36">
        <f t="shared" ref="Y12:Y43" si="5">X12*$Y$9/$F$6</f>
        <v>0</v>
      </c>
      <c r="AA12" s="41"/>
      <c r="AB12" s="36">
        <f t="shared" ref="AB12:AB43" si="6">AA12*$AB$9/$F$6</f>
        <v>0</v>
      </c>
      <c r="AD12" s="41"/>
      <c r="AE12" s="36">
        <f t="shared" ref="AE12:AE43" si="7">AD12*$AE$9/$F$6</f>
        <v>0</v>
      </c>
      <c r="AG12" s="41"/>
      <c r="AH12" s="36">
        <f t="shared" ref="AH12:AH43" si="8">AG12*$AH$9/$F$6</f>
        <v>0</v>
      </c>
      <c r="AI12" s="86">
        <v>1</v>
      </c>
      <c r="AJ12" s="56" t="s">
        <v>36</v>
      </c>
      <c r="AK12" s="56" t="s">
        <v>96</v>
      </c>
    </row>
    <row r="13" spans="3:40" x14ac:dyDescent="0.2">
      <c r="C13" s="26" t="str">
        <f>'MP Calculations'!D41</f>
        <v>1996-97</v>
      </c>
      <c r="D13" s="177">
        <f>IF(LEFT($C13,4)*1&lt;LEFT('General inputs'!$I$16,4)+'General inputs'!$H$38,SUM(G13,J13,M13,P13,S13,V13,Y13,AB13,AE13,AH13),"")</f>
        <v>8.9263769753493989</v>
      </c>
      <c r="F13" s="32">
        <v>8.9263769753493989</v>
      </c>
      <c r="G13" s="177">
        <f t="shared" ref="G13:G43" si="9">F13*$G$9/$F$6</f>
        <v>8.9263769753493989</v>
      </c>
      <c r="I13" s="32"/>
      <c r="J13" s="37">
        <f t="shared" si="0"/>
        <v>0</v>
      </c>
      <c r="L13" s="32"/>
      <c r="M13" s="37">
        <f t="shared" si="1"/>
        <v>0</v>
      </c>
      <c r="O13" s="32"/>
      <c r="P13" s="37">
        <f t="shared" si="2"/>
        <v>0</v>
      </c>
      <c r="R13" s="32"/>
      <c r="S13" s="37">
        <f t="shared" si="3"/>
        <v>0</v>
      </c>
      <c r="U13" s="32"/>
      <c r="V13" s="37">
        <f t="shared" si="4"/>
        <v>0</v>
      </c>
      <c r="X13" s="32"/>
      <c r="Y13" s="37">
        <f t="shared" si="5"/>
        <v>0</v>
      </c>
      <c r="AA13" s="32"/>
      <c r="AB13" s="37">
        <f t="shared" si="6"/>
        <v>0</v>
      </c>
      <c r="AD13" s="32"/>
      <c r="AE13" s="37">
        <f t="shared" si="7"/>
        <v>0</v>
      </c>
      <c r="AG13" s="32"/>
      <c r="AH13" s="37">
        <f t="shared" si="8"/>
        <v>0</v>
      </c>
      <c r="AI13">
        <f>AI12+1</f>
        <v>2</v>
      </c>
      <c r="AJ13" s="25" t="s">
        <v>37</v>
      </c>
      <c r="AK13" s="25" t="s">
        <v>97</v>
      </c>
    </row>
    <row r="14" spans="3:40" x14ac:dyDescent="0.2">
      <c r="C14" s="26" t="str">
        <f>'MP Calculations'!D42</f>
        <v>1997-98</v>
      </c>
      <c r="D14" s="177">
        <f>IF(LEFT($C14,4)*1&lt;LEFT('General inputs'!$I$16,4)+'General inputs'!$H$38,SUM(G14,J14,M14,P14,S14,V14,Y14,AB14,AE14,AH14),"")</f>
        <v>9.4272716929442026</v>
      </c>
      <c r="F14" s="32">
        <v>9.4272716929442026</v>
      </c>
      <c r="G14" s="177">
        <f t="shared" si="9"/>
        <v>9.4272716929442026</v>
      </c>
      <c r="I14" s="32"/>
      <c r="J14" s="37">
        <f t="shared" si="0"/>
        <v>0</v>
      </c>
      <c r="L14" s="32"/>
      <c r="M14" s="37">
        <f t="shared" si="1"/>
        <v>0</v>
      </c>
      <c r="O14" s="32"/>
      <c r="P14" s="37">
        <f t="shared" si="2"/>
        <v>0</v>
      </c>
      <c r="R14" s="32"/>
      <c r="S14" s="37">
        <f t="shared" si="3"/>
        <v>0</v>
      </c>
      <c r="U14" s="32"/>
      <c r="V14" s="37">
        <f t="shared" si="4"/>
        <v>0</v>
      </c>
      <c r="X14" s="32"/>
      <c r="Y14" s="37">
        <f t="shared" si="5"/>
        <v>0</v>
      </c>
      <c r="AA14" s="32"/>
      <c r="AB14" s="37">
        <f t="shared" si="6"/>
        <v>0</v>
      </c>
      <c r="AD14" s="32"/>
      <c r="AE14" s="37">
        <f t="shared" si="7"/>
        <v>0</v>
      </c>
      <c r="AG14" s="32"/>
      <c r="AH14" s="37">
        <f t="shared" si="8"/>
        <v>0</v>
      </c>
      <c r="AI14">
        <f t="shared" ref="AI14:AI18" si="10">AI13+1</f>
        <v>3</v>
      </c>
      <c r="AJ14" s="25"/>
      <c r="AK14" s="25"/>
    </row>
    <row r="15" spans="3:40" x14ac:dyDescent="0.2">
      <c r="C15" s="26" t="str">
        <f>'MP Calculations'!D43</f>
        <v>1998-99</v>
      </c>
      <c r="D15" s="177">
        <f>IF(LEFT($C15,4)*1&lt;LEFT('General inputs'!$I$16,4)+'General inputs'!$H$38,SUM(G15,J15,M15,P15,S15,V15,Y15,AB15,AE15,AH15),"")</f>
        <v>9.956273616722001</v>
      </c>
      <c r="F15" s="32">
        <v>9.956273616722001</v>
      </c>
      <c r="G15" s="177">
        <f t="shared" si="9"/>
        <v>9.956273616722001</v>
      </c>
      <c r="I15" s="32"/>
      <c r="J15" s="37">
        <f t="shared" si="0"/>
        <v>0</v>
      </c>
      <c r="L15" s="32"/>
      <c r="M15" s="37">
        <f t="shared" si="1"/>
        <v>0</v>
      </c>
      <c r="O15" s="32"/>
      <c r="P15" s="37">
        <f t="shared" si="2"/>
        <v>0</v>
      </c>
      <c r="R15" s="32"/>
      <c r="S15" s="37">
        <f t="shared" si="3"/>
        <v>0</v>
      </c>
      <c r="U15" s="32"/>
      <c r="V15" s="37">
        <f t="shared" si="4"/>
        <v>0</v>
      </c>
      <c r="X15" s="32"/>
      <c r="Y15" s="37">
        <f t="shared" si="5"/>
        <v>0</v>
      </c>
      <c r="AA15" s="32"/>
      <c r="AB15" s="37">
        <f t="shared" si="6"/>
        <v>0</v>
      </c>
      <c r="AD15" s="32"/>
      <c r="AE15" s="37">
        <f t="shared" si="7"/>
        <v>0</v>
      </c>
      <c r="AG15" s="32"/>
      <c r="AH15" s="37">
        <f t="shared" si="8"/>
        <v>0</v>
      </c>
      <c r="AI15">
        <f t="shared" si="10"/>
        <v>4</v>
      </c>
      <c r="AJ15" s="25"/>
      <c r="AK15" s="25"/>
      <c r="AL15" s="107" t="str">
        <f>"Provide plural notation for the units of measure entered at "&amp;ADDRESS(ROW($AJ$12),COLUMN($AJ$12))&amp;" to "&amp;ADDRESS(ROW($AJ$18),COLUMN($AJ$18))&amp;"."</f>
        <v>Provide plural notation for the units of measure entered at $AJ$12 to $AJ$18.</v>
      </c>
    </row>
    <row r="16" spans="3:40" x14ac:dyDescent="0.2">
      <c r="C16" s="26" t="str">
        <f>'MP Calculations'!D44</f>
        <v>1999-00</v>
      </c>
      <c r="D16" s="177">
        <f>IF(LEFT($C16,4)*1&lt;LEFT('General inputs'!$I$16,4)+'General inputs'!$H$38,SUM(G16,J16,M16,P16,S16,V16,Y16,AB16,AE16,AH16),"")</f>
        <v>10.514959954450774</v>
      </c>
      <c r="F16" s="32">
        <v>10.514959954450774</v>
      </c>
      <c r="G16" s="177">
        <f t="shared" si="9"/>
        <v>10.514959954450774</v>
      </c>
      <c r="I16" s="32"/>
      <c r="J16" s="37">
        <f t="shared" si="0"/>
        <v>0</v>
      </c>
      <c r="L16" s="32"/>
      <c r="M16" s="37">
        <f t="shared" si="1"/>
        <v>0</v>
      </c>
      <c r="O16" s="32"/>
      <c r="P16" s="37">
        <f t="shared" si="2"/>
        <v>0</v>
      </c>
      <c r="R16" s="32"/>
      <c r="S16" s="37">
        <f t="shared" si="3"/>
        <v>0</v>
      </c>
      <c r="U16" s="32"/>
      <c r="V16" s="37">
        <f t="shared" si="4"/>
        <v>0</v>
      </c>
      <c r="X16" s="32"/>
      <c r="Y16" s="37">
        <f t="shared" si="5"/>
        <v>0</v>
      </c>
      <c r="AA16" s="32"/>
      <c r="AB16" s="37">
        <f t="shared" si="6"/>
        <v>0</v>
      </c>
      <c r="AD16" s="32"/>
      <c r="AE16" s="37">
        <f t="shared" si="7"/>
        <v>0</v>
      </c>
      <c r="AG16" s="32"/>
      <c r="AH16" s="37">
        <f t="shared" si="8"/>
        <v>0</v>
      </c>
      <c r="AI16">
        <f t="shared" si="10"/>
        <v>5</v>
      </c>
      <c r="AJ16" s="112"/>
      <c r="AK16" s="112"/>
      <c r="AL16" s="107" t="s">
        <v>116</v>
      </c>
    </row>
    <row r="17" spans="3:37" x14ac:dyDescent="0.2">
      <c r="C17" s="26" t="str">
        <f>'MP Calculations'!D45</f>
        <v>2000-01</v>
      </c>
      <c r="D17" s="177">
        <f>IF(LEFT($C17,4)*1&lt;LEFT('General inputs'!$I$16,4)+'General inputs'!$H$38,SUM(G17,J17,M17,P17,S17,V17,Y17,AB17,AE17,AH17),"")</f>
        <v>11.104996417334803</v>
      </c>
      <c r="F17" s="32">
        <v>11.104996417334803</v>
      </c>
      <c r="G17" s="177">
        <f t="shared" si="9"/>
        <v>11.104996417334803</v>
      </c>
      <c r="I17" s="32"/>
      <c r="J17" s="37">
        <f t="shared" si="0"/>
        <v>0</v>
      </c>
      <c r="L17" s="32"/>
      <c r="M17" s="37">
        <f t="shared" si="1"/>
        <v>0</v>
      </c>
      <c r="O17" s="32"/>
      <c r="P17" s="37">
        <f t="shared" si="2"/>
        <v>0</v>
      </c>
      <c r="R17" s="32"/>
      <c r="S17" s="37">
        <f t="shared" si="3"/>
        <v>0</v>
      </c>
      <c r="U17" s="32"/>
      <c r="V17" s="37">
        <f t="shared" si="4"/>
        <v>0</v>
      </c>
      <c r="X17" s="32"/>
      <c r="Y17" s="37">
        <f t="shared" si="5"/>
        <v>0</v>
      </c>
      <c r="AA17" s="32"/>
      <c r="AB17" s="37">
        <f t="shared" si="6"/>
        <v>0</v>
      </c>
      <c r="AD17" s="32"/>
      <c r="AE17" s="37">
        <f t="shared" si="7"/>
        <v>0</v>
      </c>
      <c r="AG17" s="32"/>
      <c r="AH17" s="37">
        <f t="shared" si="8"/>
        <v>0</v>
      </c>
      <c r="AI17">
        <f t="shared" si="10"/>
        <v>6</v>
      </c>
      <c r="AJ17" s="25"/>
      <c r="AK17" s="25"/>
    </row>
    <row r="18" spans="3:37" x14ac:dyDescent="0.2">
      <c r="C18" s="26" t="str">
        <f>'MP Calculations'!D46</f>
        <v>2001-02</v>
      </c>
      <c r="D18" s="177">
        <f>IF(LEFT($C18,4)*1&lt;LEFT('General inputs'!$I$16,4)+'General inputs'!$H$38,SUM(G18,J18,M18,P18,S18,V18,Y18,AB18,AE18,AH18),"")</f>
        <v>11.728142186297163</v>
      </c>
      <c r="F18" s="32">
        <v>11.728142186297163</v>
      </c>
      <c r="G18" s="177">
        <f t="shared" si="9"/>
        <v>11.728142186297163</v>
      </c>
      <c r="I18" s="32"/>
      <c r="J18" s="37">
        <f t="shared" si="0"/>
        <v>0</v>
      </c>
      <c r="L18" s="32"/>
      <c r="M18" s="37">
        <f t="shared" si="1"/>
        <v>0</v>
      </c>
      <c r="O18" s="32"/>
      <c r="P18" s="37">
        <f t="shared" si="2"/>
        <v>0</v>
      </c>
      <c r="R18" s="32"/>
      <c r="S18" s="37">
        <f t="shared" si="3"/>
        <v>0</v>
      </c>
      <c r="U18" s="32"/>
      <c r="V18" s="37">
        <f t="shared" si="4"/>
        <v>0</v>
      </c>
      <c r="X18" s="32"/>
      <c r="Y18" s="37">
        <f t="shared" si="5"/>
        <v>0</v>
      </c>
      <c r="AA18" s="32"/>
      <c r="AB18" s="37">
        <f t="shared" si="6"/>
        <v>0</v>
      </c>
      <c r="AD18" s="32"/>
      <c r="AE18" s="37">
        <f t="shared" si="7"/>
        <v>0</v>
      </c>
      <c r="AG18" s="32"/>
      <c r="AH18" s="37">
        <f t="shared" si="8"/>
        <v>0</v>
      </c>
      <c r="AI18">
        <f t="shared" si="10"/>
        <v>7</v>
      </c>
      <c r="AJ18" s="25"/>
      <c r="AK18" s="25"/>
    </row>
    <row r="19" spans="3:37" x14ac:dyDescent="0.2">
      <c r="C19" s="26" t="str">
        <f>'MP Calculations'!D47</f>
        <v>2002-03</v>
      </c>
      <c r="D19" s="177">
        <f>IF(LEFT($C19,4)*1&lt;LEFT('General inputs'!$I$16,4)+'General inputs'!$H$38,SUM(G19,J19,M19,P19,S19,V19,Y19,AB19,AE19,AH19),"")</f>
        <v>12.386255156939001</v>
      </c>
      <c r="F19" s="32">
        <v>12.386255156939001</v>
      </c>
      <c r="G19" s="177">
        <f t="shared" si="9"/>
        <v>12.386255156939001</v>
      </c>
      <c r="I19" s="32"/>
      <c r="J19" s="37">
        <f t="shared" si="0"/>
        <v>0</v>
      </c>
      <c r="L19" s="32"/>
      <c r="M19" s="37">
        <f>L19*$M$9/$F$6</f>
        <v>0</v>
      </c>
      <c r="O19" s="32"/>
      <c r="P19" s="37">
        <f t="shared" si="2"/>
        <v>0</v>
      </c>
      <c r="R19" s="32"/>
      <c r="S19" s="37">
        <f t="shared" si="3"/>
        <v>0</v>
      </c>
      <c r="U19" s="32"/>
      <c r="V19" s="37">
        <f t="shared" si="4"/>
        <v>0</v>
      </c>
      <c r="X19" s="32"/>
      <c r="Y19" s="37">
        <f t="shared" si="5"/>
        <v>0</v>
      </c>
      <c r="AA19" s="32"/>
      <c r="AB19" s="37">
        <f t="shared" si="6"/>
        <v>0</v>
      </c>
      <c r="AD19" s="32"/>
      <c r="AE19" s="37">
        <f t="shared" si="7"/>
        <v>0</v>
      </c>
      <c r="AG19" s="32"/>
      <c r="AH19" s="37">
        <f t="shared" si="8"/>
        <v>0</v>
      </c>
      <c r="AJ19" s="87" t="str">
        <f>"add alternatives at "&amp;ADDRESS(ROW(AJ18),COLUMN(AJ18))&amp;":"&amp;ADDRESS(ROW(AJ23),COLUMN(AJ23))</f>
        <v>add alternatives at $AJ$18:$AJ$23</v>
      </c>
      <c r="AK19" s="108"/>
    </row>
    <row r="20" spans="3:37" x14ac:dyDescent="0.2">
      <c r="C20" s="26" t="str">
        <f>'MP Calculations'!D48</f>
        <v>2003-04</v>
      </c>
      <c r="D20" s="177">
        <f>IF(LEFT($C20,4)*1&lt;LEFT('General inputs'!$I$16,4)+'General inputs'!$H$38,SUM(G20,J20,M20,P20,S20,V20,Y20,AB20,AE20,AH20),"")</f>
        <v>13.081297478815486</v>
      </c>
      <c r="F20" s="32">
        <v>13.081297478815486</v>
      </c>
      <c r="G20" s="177">
        <f t="shared" si="9"/>
        <v>13.081297478815486</v>
      </c>
      <c r="I20" s="32"/>
      <c r="J20" s="37">
        <f t="shared" si="0"/>
        <v>0</v>
      </c>
      <c r="L20" s="32"/>
      <c r="M20" s="37">
        <f t="shared" si="1"/>
        <v>0</v>
      </c>
      <c r="O20" s="32"/>
      <c r="P20" s="37">
        <f t="shared" si="2"/>
        <v>0</v>
      </c>
      <c r="R20" s="32"/>
      <c r="S20" s="37">
        <f t="shared" si="3"/>
        <v>0</v>
      </c>
      <c r="U20" s="32"/>
      <c r="V20" s="37">
        <f t="shared" si="4"/>
        <v>0</v>
      </c>
      <c r="X20" s="32"/>
      <c r="Y20" s="37">
        <f t="shared" si="5"/>
        <v>0</v>
      </c>
      <c r="AA20" s="32"/>
      <c r="AB20" s="37">
        <f t="shared" si="6"/>
        <v>0</v>
      </c>
      <c r="AD20" s="32"/>
      <c r="AE20" s="37">
        <f t="shared" si="7"/>
        <v>0</v>
      </c>
      <c r="AG20" s="32"/>
      <c r="AH20" s="37">
        <f t="shared" si="8"/>
        <v>0</v>
      </c>
    </row>
    <row r="21" spans="3:37" x14ac:dyDescent="0.2">
      <c r="C21" s="26" t="str">
        <f>'MP Calculations'!D49</f>
        <v>2004-05</v>
      </c>
      <c r="D21" s="177">
        <f>IF(LEFT($C21,4)*1&lt;LEFT('General inputs'!$I$16,4)+'General inputs'!$H$38,SUM(G21,J21,M21,P21,S21,V21,Y21,AB21,AE21,AH21),"")</f>
        <v>13.815341405541744</v>
      </c>
      <c r="F21" s="32">
        <v>13.815341405541744</v>
      </c>
      <c r="G21" s="177">
        <f t="shared" si="9"/>
        <v>13.815341405541744</v>
      </c>
      <c r="I21" s="32"/>
      <c r="J21" s="37">
        <f t="shared" si="0"/>
        <v>0</v>
      </c>
      <c r="L21" s="32"/>
      <c r="M21" s="37">
        <f t="shared" si="1"/>
        <v>0</v>
      </c>
      <c r="O21" s="32"/>
      <c r="P21" s="37">
        <f t="shared" si="2"/>
        <v>0</v>
      </c>
      <c r="R21" s="32"/>
      <c r="S21" s="37">
        <f t="shared" si="3"/>
        <v>0</v>
      </c>
      <c r="U21" s="32"/>
      <c r="V21" s="37">
        <f t="shared" si="4"/>
        <v>0</v>
      </c>
      <c r="X21" s="32"/>
      <c r="Y21" s="37">
        <f t="shared" si="5"/>
        <v>0</v>
      </c>
      <c r="AA21" s="32"/>
      <c r="AB21" s="37">
        <f t="shared" si="6"/>
        <v>0</v>
      </c>
      <c r="AD21" s="32"/>
      <c r="AE21" s="37">
        <f t="shared" si="7"/>
        <v>0</v>
      </c>
      <c r="AG21" s="32"/>
      <c r="AH21" s="37">
        <f t="shared" si="8"/>
        <v>0</v>
      </c>
    </row>
    <row r="22" spans="3:37" x14ac:dyDescent="0.2">
      <c r="C22" s="26" t="str">
        <f>'MP Calculations'!D50</f>
        <v>2005-06</v>
      </c>
      <c r="D22" s="177">
        <f>IF(LEFT($C22,4)*1&lt;LEFT('General inputs'!$I$16,4)+'General inputs'!$H$38,SUM(G22,J22,M22,P22,S22,V22,Y22,AB22,AE22,AH22),"")</f>
        <v>14.590575473172292</v>
      </c>
      <c r="F22" s="32">
        <v>14.590575473172294</v>
      </c>
      <c r="G22" s="177">
        <f t="shared" si="9"/>
        <v>14.590575473172292</v>
      </c>
      <c r="I22" s="32"/>
      <c r="J22" s="37">
        <f t="shared" si="0"/>
        <v>0</v>
      </c>
      <c r="L22" s="32"/>
      <c r="M22" s="37">
        <f t="shared" si="1"/>
        <v>0</v>
      </c>
      <c r="O22" s="32"/>
      <c r="P22" s="37">
        <f t="shared" si="2"/>
        <v>0</v>
      </c>
      <c r="R22" s="32"/>
      <c r="S22" s="37">
        <f t="shared" si="3"/>
        <v>0</v>
      </c>
      <c r="U22" s="32"/>
      <c r="V22" s="37">
        <f t="shared" si="4"/>
        <v>0</v>
      </c>
      <c r="X22" s="32"/>
      <c r="Y22" s="37">
        <f t="shared" si="5"/>
        <v>0</v>
      </c>
      <c r="AA22" s="32"/>
      <c r="AB22" s="37">
        <f t="shared" si="6"/>
        <v>0</v>
      </c>
      <c r="AD22" s="32"/>
      <c r="AE22" s="37">
        <f t="shared" si="7"/>
        <v>0</v>
      </c>
      <c r="AG22" s="32"/>
      <c r="AH22" s="37">
        <f t="shared" si="8"/>
        <v>0</v>
      </c>
    </row>
    <row r="23" spans="3:37" x14ac:dyDescent="0.2">
      <c r="C23" s="26" t="str">
        <f>'MP Calculations'!D51</f>
        <v>2006-07</v>
      </c>
      <c r="D23" s="177">
        <f>IF(LEFT($C23,4)*1&lt;LEFT('General inputs'!$I$16,4)+'General inputs'!$H$38,SUM(G23,J23,M23,P23,S23,V23,Y23,AB23,AE23,AH23),"")</f>
        <v>15.409311025273896</v>
      </c>
      <c r="F23" s="32">
        <v>15.409311025273894</v>
      </c>
      <c r="G23" s="177">
        <f t="shared" si="9"/>
        <v>15.409311025273896</v>
      </c>
      <c r="I23" s="32"/>
      <c r="J23" s="37">
        <f t="shared" si="0"/>
        <v>0</v>
      </c>
      <c r="L23" s="32"/>
      <c r="M23" s="37">
        <f t="shared" si="1"/>
        <v>0</v>
      </c>
      <c r="O23" s="32"/>
      <c r="P23" s="37">
        <f t="shared" si="2"/>
        <v>0</v>
      </c>
      <c r="R23" s="32"/>
      <c r="S23" s="37">
        <f t="shared" si="3"/>
        <v>0</v>
      </c>
      <c r="U23" s="32"/>
      <c r="V23" s="37">
        <f t="shared" si="4"/>
        <v>0</v>
      </c>
      <c r="X23" s="32"/>
      <c r="Y23" s="37">
        <f t="shared" si="5"/>
        <v>0</v>
      </c>
      <c r="AA23" s="32"/>
      <c r="AB23" s="37">
        <f t="shared" si="6"/>
        <v>0</v>
      </c>
      <c r="AD23" s="32"/>
      <c r="AE23" s="37">
        <f t="shared" si="7"/>
        <v>0</v>
      </c>
      <c r="AG23" s="32"/>
      <c r="AH23" s="37">
        <f t="shared" si="8"/>
        <v>0</v>
      </c>
    </row>
    <row r="24" spans="3:37" x14ac:dyDescent="0.2">
      <c r="C24" s="26" t="str">
        <f>'MP Calculations'!D52</f>
        <v>2007-08</v>
      </c>
      <c r="D24" s="177">
        <f>IF(LEFT($C24,4)*1&lt;LEFT('General inputs'!$I$16,4)+'General inputs'!$H$38,SUM(G24,J24,M24,P24,S24,V24,Y24,AB24,AE24,AH24),"")</f>
        <v>16.273989104146153</v>
      </c>
      <c r="F24" s="32">
        <v>16.273989104146153</v>
      </c>
      <c r="G24" s="177">
        <f t="shared" si="9"/>
        <v>16.273989104146153</v>
      </c>
      <c r="I24" s="32"/>
      <c r="J24" s="37">
        <f t="shared" si="0"/>
        <v>0</v>
      </c>
      <c r="L24" s="32"/>
      <c r="M24" s="37">
        <f t="shared" si="1"/>
        <v>0</v>
      </c>
      <c r="O24" s="32"/>
      <c r="P24" s="37">
        <f t="shared" si="2"/>
        <v>0</v>
      </c>
      <c r="R24" s="32"/>
      <c r="S24" s="37">
        <f t="shared" si="3"/>
        <v>0</v>
      </c>
      <c r="U24" s="32"/>
      <c r="V24" s="37">
        <f t="shared" si="4"/>
        <v>0</v>
      </c>
      <c r="X24" s="32"/>
      <c r="Y24" s="37">
        <f t="shared" si="5"/>
        <v>0</v>
      </c>
      <c r="AA24" s="32"/>
      <c r="AB24" s="37">
        <f t="shared" si="6"/>
        <v>0</v>
      </c>
      <c r="AD24" s="32"/>
      <c r="AE24" s="37">
        <f t="shared" si="7"/>
        <v>0</v>
      </c>
      <c r="AG24" s="32"/>
      <c r="AH24" s="37">
        <f t="shared" si="8"/>
        <v>0</v>
      </c>
    </row>
    <row r="25" spans="3:37" x14ac:dyDescent="0.2">
      <c r="C25" s="26" t="str">
        <f>'MP Calculations'!D53</f>
        <v>2008-09</v>
      </c>
      <c r="D25" s="177">
        <f>IF(LEFT($C25,4)*1&lt;LEFT('General inputs'!$I$16,4)+'General inputs'!$H$38,SUM(G25,J25,M25,P25,S25,V25,Y25,AB25,AE25,AH25),"")</f>
        <v>17.187187728736149</v>
      </c>
      <c r="F25" s="32">
        <v>17.187187728736149</v>
      </c>
      <c r="G25" s="177">
        <f t="shared" si="9"/>
        <v>17.187187728736149</v>
      </c>
      <c r="I25" s="32"/>
      <c r="J25" s="37">
        <f t="shared" si="0"/>
        <v>0</v>
      </c>
      <c r="L25" s="32"/>
      <c r="M25" s="37">
        <f t="shared" si="1"/>
        <v>0</v>
      </c>
      <c r="O25" s="32"/>
      <c r="P25" s="37">
        <f t="shared" si="2"/>
        <v>0</v>
      </c>
      <c r="R25" s="32"/>
      <c r="S25" s="37">
        <f t="shared" si="3"/>
        <v>0</v>
      </c>
      <c r="U25" s="32"/>
      <c r="V25" s="37">
        <f t="shared" si="4"/>
        <v>0</v>
      </c>
      <c r="X25" s="32"/>
      <c r="Y25" s="37">
        <f t="shared" si="5"/>
        <v>0</v>
      </c>
      <c r="AA25" s="32"/>
      <c r="AB25" s="37">
        <f t="shared" si="6"/>
        <v>0</v>
      </c>
      <c r="AD25" s="32"/>
      <c r="AE25" s="37">
        <f t="shared" si="7"/>
        <v>0</v>
      </c>
      <c r="AG25" s="32"/>
      <c r="AH25" s="37">
        <f t="shared" si="8"/>
        <v>0</v>
      </c>
    </row>
    <row r="26" spans="3:37" x14ac:dyDescent="0.2">
      <c r="C26" s="26" t="str">
        <f>'MP Calculations'!D54</f>
        <v>2009-10</v>
      </c>
      <c r="D26" s="177">
        <f>IF(LEFT($C26,4)*1&lt;LEFT('General inputs'!$I$16,4)+'General inputs'!$H$38,SUM(G26,J26,M26,P26,S26,V26,Y26,AB26,AE26,AH26),"")</f>
        <v>18.151629580946576</v>
      </c>
      <c r="F26" s="32">
        <v>18.151629580946576</v>
      </c>
      <c r="G26" s="177">
        <f t="shared" si="9"/>
        <v>18.151629580946576</v>
      </c>
      <c r="I26" s="32"/>
      <c r="J26" s="37">
        <f t="shared" si="0"/>
        <v>0</v>
      </c>
      <c r="L26" s="32"/>
      <c r="M26" s="37">
        <f t="shared" si="1"/>
        <v>0</v>
      </c>
      <c r="O26" s="32"/>
      <c r="P26" s="37">
        <f t="shared" si="2"/>
        <v>0</v>
      </c>
      <c r="R26" s="32"/>
      <c r="S26" s="37">
        <f t="shared" si="3"/>
        <v>0</v>
      </c>
      <c r="U26" s="32"/>
      <c r="V26" s="37">
        <f t="shared" si="4"/>
        <v>0</v>
      </c>
      <c r="X26" s="32"/>
      <c r="Y26" s="37">
        <f t="shared" si="5"/>
        <v>0</v>
      </c>
      <c r="AA26" s="32"/>
      <c r="AB26" s="37">
        <f t="shared" si="6"/>
        <v>0</v>
      </c>
      <c r="AD26" s="32"/>
      <c r="AE26" s="37">
        <f t="shared" si="7"/>
        <v>0</v>
      </c>
      <c r="AG26" s="32"/>
      <c r="AH26" s="37">
        <f t="shared" si="8"/>
        <v>0</v>
      </c>
    </row>
    <row r="27" spans="3:37" x14ac:dyDescent="0.2">
      <c r="C27" s="26" t="str">
        <f>'MP Calculations'!D55</f>
        <v>2010-11</v>
      </c>
      <c r="D27" s="177">
        <f>IF(LEFT($C27,4)*1&lt;LEFT('General inputs'!$I$16,4)+'General inputs'!$H$38,SUM(G27,J27,M27,P27,S27,V27,Y27,AB27,AE27,AH27),"")</f>
        <v>19.1701901232517</v>
      </c>
      <c r="F27" s="32">
        <v>19.1701901232517</v>
      </c>
      <c r="G27" s="177">
        <f t="shared" si="9"/>
        <v>19.1701901232517</v>
      </c>
      <c r="I27" s="32"/>
      <c r="J27" s="37">
        <f t="shared" si="0"/>
        <v>0</v>
      </c>
      <c r="L27" s="32"/>
      <c r="M27" s="37">
        <f t="shared" si="1"/>
        <v>0</v>
      </c>
      <c r="O27" s="32"/>
      <c r="P27" s="37">
        <f t="shared" si="2"/>
        <v>0</v>
      </c>
      <c r="R27" s="32"/>
      <c r="S27" s="37">
        <f t="shared" si="3"/>
        <v>0</v>
      </c>
      <c r="U27" s="32"/>
      <c r="V27" s="37">
        <f t="shared" si="4"/>
        <v>0</v>
      </c>
      <c r="X27" s="32"/>
      <c r="Y27" s="37">
        <f t="shared" si="5"/>
        <v>0</v>
      </c>
      <c r="AA27" s="32"/>
      <c r="AB27" s="37">
        <f t="shared" si="6"/>
        <v>0</v>
      </c>
      <c r="AD27" s="32"/>
      <c r="AE27" s="37">
        <f t="shared" si="7"/>
        <v>0</v>
      </c>
      <c r="AG27" s="32"/>
      <c r="AH27" s="37">
        <f t="shared" si="8"/>
        <v>0</v>
      </c>
    </row>
    <row r="28" spans="3:37" x14ac:dyDescent="0.2">
      <c r="C28" s="26" t="str">
        <f>'MP Calculations'!D56</f>
        <v>2011-12</v>
      </c>
      <c r="D28" s="177">
        <f>IF(LEFT($C28,4)*1&lt;LEFT('General inputs'!$I$16,4)+'General inputs'!$H$38,SUM(G28,J28,M28,P28,S28,V28,Y28,AB28,AE28,AH28),"")</f>
        <v>20.245906171827869</v>
      </c>
      <c r="F28" s="32">
        <v>20.245906171827869</v>
      </c>
      <c r="G28" s="177">
        <f t="shared" si="9"/>
        <v>20.245906171827869</v>
      </c>
      <c r="I28" s="32"/>
      <c r="J28" s="37">
        <f t="shared" si="0"/>
        <v>0</v>
      </c>
      <c r="L28" s="32"/>
      <c r="M28" s="37">
        <f t="shared" si="1"/>
        <v>0</v>
      </c>
      <c r="O28" s="32"/>
      <c r="P28" s="37">
        <f t="shared" si="2"/>
        <v>0</v>
      </c>
      <c r="R28" s="32"/>
      <c r="S28" s="37">
        <f t="shared" si="3"/>
        <v>0</v>
      </c>
      <c r="U28" s="32"/>
      <c r="V28" s="37">
        <f t="shared" si="4"/>
        <v>0</v>
      </c>
      <c r="X28" s="32"/>
      <c r="Y28" s="37">
        <f t="shared" si="5"/>
        <v>0</v>
      </c>
      <c r="AA28" s="32"/>
      <c r="AB28" s="37">
        <f t="shared" si="6"/>
        <v>0</v>
      </c>
      <c r="AD28" s="32"/>
      <c r="AE28" s="37">
        <f t="shared" si="7"/>
        <v>0</v>
      </c>
      <c r="AG28" s="32"/>
      <c r="AH28" s="37">
        <f t="shared" si="8"/>
        <v>0</v>
      </c>
    </row>
    <row r="29" spans="3:37" x14ac:dyDescent="0.2">
      <c r="C29" s="26" t="str">
        <f>'MP Calculations'!D57</f>
        <v>2012-13</v>
      </c>
      <c r="D29" s="177">
        <f>IF(LEFT($C29,4)*1&lt;LEFT('General inputs'!$I$16,4)+'General inputs'!$H$38,SUM(G29,J29,M29,P29,S29,V29,Y29,AB29,AE29,AH29),"")</f>
        <v>21.381984950753861</v>
      </c>
      <c r="F29" s="32">
        <v>21.381984950753861</v>
      </c>
      <c r="G29" s="177">
        <f t="shared" si="9"/>
        <v>21.381984950753861</v>
      </c>
      <c r="I29" s="32"/>
      <c r="J29" s="37">
        <f t="shared" si="0"/>
        <v>0</v>
      </c>
      <c r="L29" s="32"/>
      <c r="M29" s="37">
        <f t="shared" si="1"/>
        <v>0</v>
      </c>
      <c r="O29" s="32"/>
      <c r="P29" s="37">
        <f t="shared" si="2"/>
        <v>0</v>
      </c>
      <c r="R29" s="32"/>
      <c r="S29" s="37">
        <f t="shared" si="3"/>
        <v>0</v>
      </c>
      <c r="U29" s="32"/>
      <c r="V29" s="37">
        <f t="shared" si="4"/>
        <v>0</v>
      </c>
      <c r="X29" s="32"/>
      <c r="Y29" s="37">
        <f t="shared" si="5"/>
        <v>0</v>
      </c>
      <c r="AA29" s="32"/>
      <c r="AB29" s="37">
        <f t="shared" si="6"/>
        <v>0</v>
      </c>
      <c r="AD29" s="32"/>
      <c r="AE29" s="37">
        <f t="shared" si="7"/>
        <v>0</v>
      </c>
      <c r="AG29" s="32"/>
      <c r="AH29" s="37">
        <f t="shared" si="8"/>
        <v>0</v>
      </c>
    </row>
    <row r="30" spans="3:37" x14ac:dyDescent="0.2">
      <c r="C30" s="26" t="str">
        <f>'MP Calculations'!D58</f>
        <v>2013-14</v>
      </c>
      <c r="D30" s="177">
        <f>IF(LEFT($C30,4)*1&lt;LEFT('General inputs'!$I$16,4)+'General inputs'!$H$38,SUM(G30,J30,M30,P30,S30,V30,Y30,AB30,AE30,AH30),"")</f>
        <v>22.581813654280381</v>
      </c>
      <c r="F30" s="32">
        <v>22.581813654280381</v>
      </c>
      <c r="G30" s="177">
        <f t="shared" si="9"/>
        <v>22.581813654280381</v>
      </c>
      <c r="I30" s="32"/>
      <c r="J30" s="37">
        <f t="shared" si="0"/>
        <v>0</v>
      </c>
      <c r="L30" s="32"/>
      <c r="M30" s="37">
        <f t="shared" si="1"/>
        <v>0</v>
      </c>
      <c r="O30" s="32"/>
      <c r="P30" s="37">
        <f t="shared" si="2"/>
        <v>0</v>
      </c>
      <c r="R30" s="32"/>
      <c r="S30" s="37">
        <f t="shared" si="3"/>
        <v>0</v>
      </c>
      <c r="U30" s="32"/>
      <c r="V30" s="37">
        <f t="shared" si="4"/>
        <v>0</v>
      </c>
      <c r="X30" s="32"/>
      <c r="Y30" s="37">
        <f t="shared" si="5"/>
        <v>0</v>
      </c>
      <c r="AA30" s="32"/>
      <c r="AB30" s="37">
        <f t="shared" si="6"/>
        <v>0</v>
      </c>
      <c r="AD30" s="32"/>
      <c r="AE30" s="37">
        <f t="shared" si="7"/>
        <v>0</v>
      </c>
      <c r="AG30" s="32"/>
      <c r="AH30" s="37">
        <f t="shared" si="8"/>
        <v>0</v>
      </c>
    </row>
    <row r="31" spans="3:37" x14ac:dyDescent="0.2">
      <c r="C31" s="26" t="str">
        <f>'MP Calculations'!D59</f>
        <v>2014-15</v>
      </c>
      <c r="D31" s="177">
        <f>IF(LEFT($C31,4)*1&lt;LEFT('General inputs'!$I$16,4)+'General inputs'!$H$38,SUM(G31,J31,M31,P31,S31,V31,Y31,AB31,AE31,AH31),"")</f>
        <v>23.848969545676709</v>
      </c>
      <c r="F31" s="32">
        <v>23.848969545676709</v>
      </c>
      <c r="G31" s="177">
        <f t="shared" si="9"/>
        <v>23.848969545676709</v>
      </c>
      <c r="I31" s="32"/>
      <c r="J31" s="37">
        <f t="shared" si="0"/>
        <v>0</v>
      </c>
      <c r="L31" s="32"/>
      <c r="M31" s="37">
        <f t="shared" si="1"/>
        <v>0</v>
      </c>
      <c r="O31" s="32"/>
      <c r="P31" s="37">
        <f t="shared" si="2"/>
        <v>0</v>
      </c>
      <c r="R31" s="32"/>
      <c r="S31" s="37">
        <f t="shared" si="3"/>
        <v>0</v>
      </c>
      <c r="U31" s="32"/>
      <c r="V31" s="37">
        <f t="shared" si="4"/>
        <v>0</v>
      </c>
      <c r="X31" s="32"/>
      <c r="Y31" s="37">
        <f t="shared" si="5"/>
        <v>0</v>
      </c>
      <c r="AA31" s="32"/>
      <c r="AB31" s="37">
        <f t="shared" si="6"/>
        <v>0</v>
      </c>
      <c r="AD31" s="32"/>
      <c r="AE31" s="37">
        <f t="shared" si="7"/>
        <v>0</v>
      </c>
      <c r="AG31" s="32"/>
      <c r="AH31" s="37">
        <f t="shared" si="8"/>
        <v>0</v>
      </c>
    </row>
    <row r="32" spans="3:37" x14ac:dyDescent="0.2">
      <c r="C32" s="26" t="str">
        <f>'MP Calculations'!D60</f>
        <v>2015-16</v>
      </c>
      <c r="D32" s="177">
        <f>IF(LEFT($C32,4)*1&lt;LEFT('General inputs'!$I$16,4)+'General inputs'!$H$38,SUM(G32,J32,M32,P32,S32,V32,Y32,AB32,AE32,AH32),"")</f>
        <v>25.187230622762858</v>
      </c>
      <c r="F32" s="32">
        <v>25.187230622762854</v>
      </c>
      <c r="G32" s="177">
        <f t="shared" si="9"/>
        <v>25.187230622762858</v>
      </c>
      <c r="I32" s="32"/>
      <c r="J32" s="37">
        <f t="shared" si="0"/>
        <v>0</v>
      </c>
      <c r="L32" s="32"/>
      <c r="M32" s="37">
        <f t="shared" si="1"/>
        <v>0</v>
      </c>
      <c r="O32" s="32"/>
      <c r="P32" s="37">
        <f t="shared" si="2"/>
        <v>0</v>
      </c>
      <c r="R32" s="32"/>
      <c r="S32" s="37">
        <f t="shared" si="3"/>
        <v>0</v>
      </c>
      <c r="U32" s="32"/>
      <c r="V32" s="37">
        <f t="shared" si="4"/>
        <v>0</v>
      </c>
      <c r="X32" s="32"/>
      <c r="Y32" s="37">
        <f t="shared" si="5"/>
        <v>0</v>
      </c>
      <c r="AA32" s="32"/>
      <c r="AB32" s="37">
        <f t="shared" si="6"/>
        <v>0</v>
      </c>
      <c r="AD32" s="32"/>
      <c r="AE32" s="37">
        <f t="shared" si="7"/>
        <v>0</v>
      </c>
      <c r="AG32" s="32"/>
      <c r="AH32" s="37">
        <f t="shared" si="8"/>
        <v>0</v>
      </c>
    </row>
    <row r="33" spans="3:34" x14ac:dyDescent="0.2">
      <c r="C33" s="26" t="str">
        <f>'MP Calculations'!D61</f>
        <v>2016-17</v>
      </c>
      <c r="D33" s="177">
        <f>IF(LEFT($C33,4)*1&lt;LEFT('General inputs'!$I$16,4)+'General inputs'!$H$38,SUM(G33,J33,M33,P33,S33,V33,Y33,AB33,AE33,AH33),"")</f>
        <v>26.60058688192845</v>
      </c>
      <c r="F33" s="32">
        <v>26.60058688192845</v>
      </c>
      <c r="G33" s="177">
        <f t="shared" si="9"/>
        <v>26.60058688192845</v>
      </c>
      <c r="I33" s="32"/>
      <c r="J33" s="37">
        <f t="shared" si="0"/>
        <v>0</v>
      </c>
      <c r="L33" s="32"/>
      <c r="M33" s="37">
        <f t="shared" si="1"/>
        <v>0</v>
      </c>
      <c r="O33" s="32"/>
      <c r="P33" s="37">
        <f t="shared" si="2"/>
        <v>0</v>
      </c>
      <c r="R33" s="32"/>
      <c r="S33" s="37">
        <f t="shared" si="3"/>
        <v>0</v>
      </c>
      <c r="U33" s="32"/>
      <c r="V33" s="37">
        <f t="shared" si="4"/>
        <v>0</v>
      </c>
      <c r="X33" s="32"/>
      <c r="Y33" s="37">
        <f t="shared" si="5"/>
        <v>0</v>
      </c>
      <c r="AA33" s="32"/>
      <c r="AB33" s="37">
        <f t="shared" si="6"/>
        <v>0</v>
      </c>
      <c r="AD33" s="32"/>
      <c r="AE33" s="37">
        <f t="shared" si="7"/>
        <v>0</v>
      </c>
      <c r="AG33" s="32"/>
      <c r="AH33" s="37">
        <f t="shared" si="8"/>
        <v>0</v>
      </c>
    </row>
    <row r="34" spans="3:34" x14ac:dyDescent="0.2">
      <c r="C34" s="26" t="str">
        <f>'MP Calculations'!D62</f>
        <v>2017-18</v>
      </c>
      <c r="D34" s="177">
        <f>IF(LEFT($C34,4)*1&lt;LEFT('General inputs'!$I$16,4)+'General inputs'!$H$38,SUM(G34,J34,M34,P34,S34,V34,Y34,AB34,AE34,AH34),"")</f>
        <v>28.093252214221081</v>
      </c>
      <c r="F34" s="32">
        <v>28.093252214221081</v>
      </c>
      <c r="G34" s="177">
        <f t="shared" si="9"/>
        <v>28.093252214221081</v>
      </c>
      <c r="I34" s="32"/>
      <c r="J34" s="37">
        <f t="shared" si="0"/>
        <v>0</v>
      </c>
      <c r="L34" s="32"/>
      <c r="M34" s="37">
        <f t="shared" si="1"/>
        <v>0</v>
      </c>
      <c r="O34" s="32"/>
      <c r="P34" s="37">
        <f t="shared" si="2"/>
        <v>0</v>
      </c>
      <c r="R34" s="32"/>
      <c r="S34" s="37">
        <f t="shared" si="3"/>
        <v>0</v>
      </c>
      <c r="U34" s="32"/>
      <c r="V34" s="37">
        <f t="shared" si="4"/>
        <v>0</v>
      </c>
      <c r="X34" s="32"/>
      <c r="Y34" s="37">
        <f t="shared" si="5"/>
        <v>0</v>
      </c>
      <c r="AA34" s="32"/>
      <c r="AB34" s="37">
        <f t="shared" si="6"/>
        <v>0</v>
      </c>
      <c r="AD34" s="32"/>
      <c r="AE34" s="37">
        <f t="shared" si="7"/>
        <v>0</v>
      </c>
      <c r="AG34" s="32"/>
      <c r="AH34" s="37">
        <f t="shared" si="8"/>
        <v>0</v>
      </c>
    </row>
    <row r="35" spans="3:34" x14ac:dyDescent="0.2">
      <c r="C35" s="26" t="str">
        <f>'MP Calculations'!D63</f>
        <v>2018-19</v>
      </c>
      <c r="D35" s="177">
        <f>IF(LEFT($C35,4)*1&lt;LEFT('General inputs'!$I$16,4)+'General inputs'!$H$38,SUM(G35,J35,M35,P35,S35,V35,Y35,AB35,AE35,AH35),"")</f>
        <v>29.669676968969842</v>
      </c>
      <c r="F35" s="32">
        <v>29.669676968969839</v>
      </c>
      <c r="G35" s="177">
        <f t="shared" si="9"/>
        <v>29.669676968969842</v>
      </c>
      <c r="I35" s="32"/>
      <c r="J35" s="37">
        <f t="shared" si="0"/>
        <v>0</v>
      </c>
      <c r="L35" s="32"/>
      <c r="M35" s="37">
        <f t="shared" si="1"/>
        <v>0</v>
      </c>
      <c r="O35" s="32"/>
      <c r="P35" s="37">
        <f t="shared" si="2"/>
        <v>0</v>
      </c>
      <c r="R35" s="32"/>
      <c r="S35" s="37">
        <f t="shared" si="3"/>
        <v>0</v>
      </c>
      <c r="U35" s="32"/>
      <c r="V35" s="37">
        <f t="shared" si="4"/>
        <v>0</v>
      </c>
      <c r="X35" s="32"/>
      <c r="Y35" s="37">
        <f t="shared" si="5"/>
        <v>0</v>
      </c>
      <c r="AA35" s="32"/>
      <c r="AB35" s="37">
        <f t="shared" si="6"/>
        <v>0</v>
      </c>
      <c r="AD35" s="32"/>
      <c r="AE35" s="37">
        <f t="shared" si="7"/>
        <v>0</v>
      </c>
      <c r="AG35" s="32"/>
      <c r="AH35" s="37">
        <f t="shared" si="8"/>
        <v>0</v>
      </c>
    </row>
    <row r="36" spans="3:34" x14ac:dyDescent="0.2">
      <c r="C36" s="26" t="str">
        <f>'MP Calculations'!D64</f>
        <v>2019-20</v>
      </c>
      <c r="D36" s="177">
        <f>IF(LEFT($C36,4)*1&lt;LEFT('General inputs'!$I$16,4)+'General inputs'!$H$38,SUM(G36,J36,M36,P36,S36,V36,Y36,AB36,AE36,AH36),"")</f>
        <v>31.334561222406709</v>
      </c>
      <c r="F36" s="32">
        <v>31.334561222406705</v>
      </c>
      <c r="G36" s="177">
        <f t="shared" si="9"/>
        <v>31.334561222406709</v>
      </c>
      <c r="I36" s="32"/>
      <c r="J36" s="37">
        <f t="shared" si="0"/>
        <v>0</v>
      </c>
      <c r="L36" s="32"/>
      <c r="M36" s="37">
        <f t="shared" si="1"/>
        <v>0</v>
      </c>
      <c r="O36" s="32"/>
      <c r="P36" s="37">
        <f t="shared" si="2"/>
        <v>0</v>
      </c>
      <c r="R36" s="32"/>
      <c r="S36" s="37">
        <f t="shared" si="3"/>
        <v>0</v>
      </c>
      <c r="U36" s="32"/>
      <c r="V36" s="37">
        <f t="shared" si="4"/>
        <v>0</v>
      </c>
      <c r="X36" s="32"/>
      <c r="Y36" s="37">
        <f t="shared" si="5"/>
        <v>0</v>
      </c>
      <c r="AA36" s="32"/>
      <c r="AB36" s="37">
        <f t="shared" si="6"/>
        <v>0</v>
      </c>
      <c r="AD36" s="32"/>
      <c r="AE36" s="37">
        <f t="shared" si="7"/>
        <v>0</v>
      </c>
      <c r="AG36" s="32"/>
      <c r="AH36" s="37">
        <f t="shared" si="8"/>
        <v>0</v>
      </c>
    </row>
    <row r="37" spans="3:34" x14ac:dyDescent="0.2">
      <c r="C37" s="26" t="str">
        <f>'MP Calculations'!D65</f>
        <v>2020-21</v>
      </c>
      <c r="D37" s="177">
        <f>IF(LEFT($C37,4)*1&lt;LEFT('General inputs'!$I$16,4)+'General inputs'!$H$38,SUM(G37,J37,M37,P37,S37,V37,Y37,AB37,AE37,AH37),"")</f>
        <v>33.092868790840726</v>
      </c>
      <c r="F37" s="32">
        <v>33.092868790840726</v>
      </c>
      <c r="G37" s="177">
        <f t="shared" si="9"/>
        <v>33.092868790840726</v>
      </c>
      <c r="I37" s="32"/>
      <c r="J37" s="37">
        <f t="shared" si="0"/>
        <v>0</v>
      </c>
      <c r="L37" s="32"/>
      <c r="M37" s="37">
        <f t="shared" si="1"/>
        <v>0</v>
      </c>
      <c r="O37" s="32"/>
      <c r="P37" s="37">
        <f t="shared" si="2"/>
        <v>0</v>
      </c>
      <c r="R37" s="32"/>
      <c r="S37" s="37">
        <f t="shared" si="3"/>
        <v>0</v>
      </c>
      <c r="U37" s="32"/>
      <c r="V37" s="37">
        <f t="shared" si="4"/>
        <v>0</v>
      </c>
      <c r="X37" s="32"/>
      <c r="Y37" s="37">
        <f t="shared" si="5"/>
        <v>0</v>
      </c>
      <c r="AA37" s="32"/>
      <c r="AB37" s="37">
        <f t="shared" si="6"/>
        <v>0</v>
      </c>
      <c r="AD37" s="32"/>
      <c r="AE37" s="37">
        <f t="shared" si="7"/>
        <v>0</v>
      </c>
      <c r="AG37" s="32"/>
      <c r="AH37" s="37">
        <f t="shared" si="8"/>
        <v>0</v>
      </c>
    </row>
    <row r="38" spans="3:34" x14ac:dyDescent="0.2">
      <c r="C38" s="26" t="str">
        <f>'MP Calculations'!D66</f>
        <v>2021-22</v>
      </c>
      <c r="D38" s="177">
        <f>IF(LEFT($C38,4)*1&lt;LEFT('General inputs'!$I$16,4)+'General inputs'!$H$38,SUM(G38,J38,M38,P38,S38,V38,Y38,AB38,AE38,AH38),"")</f>
        <v>34.949842030169975</v>
      </c>
      <c r="F38" s="32">
        <v>34.949842030169975</v>
      </c>
      <c r="G38" s="177">
        <f t="shared" si="9"/>
        <v>34.949842030169975</v>
      </c>
      <c r="I38" s="32"/>
      <c r="J38" s="37">
        <f t="shared" si="0"/>
        <v>0</v>
      </c>
      <c r="L38" s="32"/>
      <c r="M38" s="37">
        <f t="shared" si="1"/>
        <v>0</v>
      </c>
      <c r="O38" s="32"/>
      <c r="P38" s="37">
        <f t="shared" si="2"/>
        <v>0</v>
      </c>
      <c r="R38" s="32"/>
      <c r="S38" s="37">
        <f t="shared" si="3"/>
        <v>0</v>
      </c>
      <c r="U38" s="32"/>
      <c r="V38" s="37">
        <f t="shared" si="4"/>
        <v>0</v>
      </c>
      <c r="X38" s="32"/>
      <c r="Y38" s="37">
        <f t="shared" si="5"/>
        <v>0</v>
      </c>
      <c r="AA38" s="32"/>
      <c r="AB38" s="37">
        <f t="shared" si="6"/>
        <v>0</v>
      </c>
      <c r="AD38" s="32"/>
      <c r="AE38" s="37">
        <f t="shared" si="7"/>
        <v>0</v>
      </c>
      <c r="AG38" s="32"/>
      <c r="AH38" s="37">
        <f t="shared" si="8"/>
        <v>0</v>
      </c>
    </row>
    <row r="39" spans="3:34" x14ac:dyDescent="0.2">
      <c r="C39" s="26" t="str">
        <f>'MP Calculations'!D67</f>
        <v>2022-23</v>
      </c>
      <c r="D39" s="177">
        <f>IF(LEFT($C39,4)*1&lt;LEFT('General inputs'!$I$16,4)+'General inputs'!$H$38,SUM(G39,J39,M39,P39,S39,V39,Y39,AB39,AE39,AH39),"")</f>
        <v>36.911017465851046</v>
      </c>
      <c r="F39" s="32">
        <v>36.911017465851046</v>
      </c>
      <c r="G39" s="177">
        <f t="shared" si="9"/>
        <v>36.911017465851046</v>
      </c>
      <c r="I39" s="32"/>
      <c r="J39" s="37">
        <f t="shared" si="0"/>
        <v>0</v>
      </c>
      <c r="L39" s="32"/>
      <c r="M39" s="37">
        <f t="shared" si="1"/>
        <v>0</v>
      </c>
      <c r="O39" s="32"/>
      <c r="P39" s="37">
        <f t="shared" si="2"/>
        <v>0</v>
      </c>
      <c r="R39" s="32"/>
      <c r="S39" s="37">
        <f t="shared" si="3"/>
        <v>0</v>
      </c>
      <c r="U39" s="32"/>
      <c r="V39" s="37">
        <f t="shared" si="4"/>
        <v>0</v>
      </c>
      <c r="X39" s="32"/>
      <c r="Y39" s="37">
        <f t="shared" si="5"/>
        <v>0</v>
      </c>
      <c r="AA39" s="32"/>
      <c r="AB39" s="37">
        <f t="shared" si="6"/>
        <v>0</v>
      </c>
      <c r="AD39" s="32"/>
      <c r="AE39" s="37">
        <f t="shared" si="7"/>
        <v>0</v>
      </c>
      <c r="AG39" s="32"/>
      <c r="AH39" s="37">
        <f t="shared" si="8"/>
        <v>0</v>
      </c>
    </row>
    <row r="40" spans="3:34" x14ac:dyDescent="0.2">
      <c r="C40" s="26" t="str">
        <f>'MP Calculations'!D68</f>
        <v>2023-24</v>
      </c>
      <c r="D40" s="177">
        <f>IF(LEFT($C40,4)*1&lt;LEFT('General inputs'!$I$16,4)+'General inputs'!$H$38,SUM(G40,J40,M40,P40,S40,V40,Y40,AB40,AE40,AH40),"")</f>
        <v>38.98224229992968</v>
      </c>
      <c r="F40" s="32">
        <v>38.98224229992968</v>
      </c>
      <c r="G40" s="177">
        <f t="shared" si="9"/>
        <v>38.98224229992968</v>
      </c>
      <c r="I40" s="32"/>
      <c r="J40" s="37">
        <f t="shared" si="0"/>
        <v>0</v>
      </c>
      <c r="L40" s="32"/>
      <c r="M40" s="37">
        <f t="shared" si="1"/>
        <v>0</v>
      </c>
      <c r="O40" s="32"/>
      <c r="P40" s="37">
        <f t="shared" si="2"/>
        <v>0</v>
      </c>
      <c r="R40" s="32"/>
      <c r="S40" s="37">
        <f t="shared" si="3"/>
        <v>0</v>
      </c>
      <c r="U40" s="32"/>
      <c r="V40" s="37">
        <f t="shared" si="4"/>
        <v>0</v>
      </c>
      <c r="X40" s="32"/>
      <c r="Y40" s="37">
        <f t="shared" si="5"/>
        <v>0</v>
      </c>
      <c r="AA40" s="32"/>
      <c r="AB40" s="37">
        <f t="shared" si="6"/>
        <v>0</v>
      </c>
      <c r="AD40" s="32"/>
      <c r="AE40" s="37">
        <f t="shared" si="7"/>
        <v>0</v>
      </c>
      <c r="AG40" s="32"/>
      <c r="AH40" s="37">
        <f t="shared" si="8"/>
        <v>0</v>
      </c>
    </row>
    <row r="41" spans="3:34" x14ac:dyDescent="0.2">
      <c r="C41" s="26" t="str">
        <f>'MP Calculations'!D69</f>
        <v>2024-25</v>
      </c>
      <c r="D41" s="177">
        <f>IF(LEFT($C41,4)*1&lt;LEFT('General inputs'!$I$16,4)+'General inputs'!$H$38,SUM(G41,J41,M41,P41,S41,V41,Y41,AB41,AE41,AH41),"")</f>
        <v>41.169691844347994</v>
      </c>
      <c r="F41" s="32">
        <v>41.169691844347994</v>
      </c>
      <c r="G41" s="177">
        <f t="shared" si="9"/>
        <v>41.169691844347994</v>
      </c>
      <c r="I41" s="32"/>
      <c r="J41" s="37">
        <f t="shared" si="0"/>
        <v>0</v>
      </c>
      <c r="L41" s="32"/>
      <c r="M41" s="37">
        <f t="shared" si="1"/>
        <v>0</v>
      </c>
      <c r="O41" s="32"/>
      <c r="P41" s="37">
        <f t="shared" si="2"/>
        <v>0</v>
      </c>
      <c r="R41" s="32"/>
      <c r="S41" s="37">
        <f t="shared" si="3"/>
        <v>0</v>
      </c>
      <c r="U41" s="32"/>
      <c r="V41" s="37">
        <f t="shared" si="4"/>
        <v>0</v>
      </c>
      <c r="X41" s="32"/>
      <c r="Y41" s="37">
        <f t="shared" si="5"/>
        <v>0</v>
      </c>
      <c r="AA41" s="32"/>
      <c r="AB41" s="37">
        <f t="shared" si="6"/>
        <v>0</v>
      </c>
      <c r="AD41" s="32"/>
      <c r="AE41" s="37">
        <f t="shared" si="7"/>
        <v>0</v>
      </c>
      <c r="AG41" s="32"/>
      <c r="AH41" s="37">
        <f t="shared" si="8"/>
        <v>0</v>
      </c>
    </row>
    <row r="42" spans="3:34" x14ac:dyDescent="0.2">
      <c r="C42" s="26" t="str">
        <f>'MP Calculations'!D70</f>
        <v>2025-26</v>
      </c>
      <c r="D42" s="177">
        <f>IF(LEFT($C42,4)*1&lt;LEFT('General inputs'!$I$16,4)+'General inputs'!$H$38,SUM(G42,J42,M42,P42,S42,V42,Y42,AB42,AE42,AH42),"")</f>
        <v>43.479887932501583</v>
      </c>
      <c r="F42" s="32">
        <v>43.479887932501583</v>
      </c>
      <c r="G42" s="177">
        <f t="shared" si="9"/>
        <v>43.479887932501583</v>
      </c>
      <c r="I42" s="32"/>
      <c r="J42" s="37">
        <f t="shared" si="0"/>
        <v>0</v>
      </c>
      <c r="L42" s="32"/>
      <c r="M42" s="37">
        <f t="shared" si="1"/>
        <v>0</v>
      </c>
      <c r="O42" s="32"/>
      <c r="P42" s="37">
        <f t="shared" si="2"/>
        <v>0</v>
      </c>
      <c r="R42" s="32"/>
      <c r="S42" s="37">
        <f t="shared" si="3"/>
        <v>0</v>
      </c>
      <c r="U42" s="32"/>
      <c r="V42" s="37">
        <f t="shared" si="4"/>
        <v>0</v>
      </c>
      <c r="X42" s="32"/>
      <c r="Y42" s="37">
        <f t="shared" si="5"/>
        <v>0</v>
      </c>
      <c r="AA42" s="32"/>
      <c r="AB42" s="37">
        <f t="shared" si="6"/>
        <v>0</v>
      </c>
      <c r="AD42" s="32"/>
      <c r="AE42" s="37">
        <f t="shared" si="7"/>
        <v>0</v>
      </c>
      <c r="AG42" s="32"/>
      <c r="AH42" s="37">
        <f t="shared" si="8"/>
        <v>0</v>
      </c>
    </row>
    <row r="43" spans="3:34" x14ac:dyDescent="0.2">
      <c r="C43" s="26" t="str">
        <f>'MP Calculations'!D71</f>
        <v>2026-27</v>
      </c>
      <c r="D43" s="177">
        <f>IF(LEFT($C43,4)*1&lt;LEFT('General inputs'!$I$16,4)+'General inputs'!$H$38,SUM(G43,J43,M43,P43,S43,V43,Y43,AB43,AE43,AH43),"")</f>
        <v>45.919718363946231</v>
      </c>
      <c r="F43" s="32">
        <v>45.919718363946231</v>
      </c>
      <c r="G43" s="177">
        <f t="shared" si="9"/>
        <v>45.919718363946231</v>
      </c>
      <c r="I43" s="32"/>
      <c r="J43" s="37">
        <f t="shared" si="0"/>
        <v>0</v>
      </c>
      <c r="L43" s="32"/>
      <c r="M43" s="37">
        <f t="shared" si="1"/>
        <v>0</v>
      </c>
      <c r="O43" s="32"/>
      <c r="P43" s="37">
        <f t="shared" si="2"/>
        <v>0</v>
      </c>
      <c r="R43" s="32"/>
      <c r="S43" s="37">
        <f t="shared" si="3"/>
        <v>0</v>
      </c>
      <c r="U43" s="32"/>
      <c r="V43" s="37">
        <f t="shared" si="4"/>
        <v>0</v>
      </c>
      <c r="X43" s="32"/>
      <c r="Y43" s="37">
        <f t="shared" si="5"/>
        <v>0</v>
      </c>
      <c r="AA43" s="32"/>
      <c r="AB43" s="37">
        <f t="shared" si="6"/>
        <v>0</v>
      </c>
      <c r="AD43" s="32"/>
      <c r="AE43" s="37">
        <f t="shared" si="7"/>
        <v>0</v>
      </c>
      <c r="AG43" s="32"/>
      <c r="AH43" s="37">
        <f t="shared" si="8"/>
        <v>0</v>
      </c>
    </row>
    <row r="44" spans="3:34" x14ac:dyDescent="0.2">
      <c r="C44" s="26" t="str">
        <f>'MP Calculations'!D72</f>
        <v>2027-28</v>
      </c>
      <c r="D44" s="177">
        <f>IF(LEFT($C44,4)*1&lt;LEFT('General inputs'!$I$16,4)+'General inputs'!$H$38,SUM(G44,J44,M44,P44,S44,V44,Y44,AB44,AE44,AH44),"")</f>
        <v>48.496457440220524</v>
      </c>
      <c r="F44" s="32">
        <v>48.496457440220524</v>
      </c>
      <c r="G44" s="177">
        <f t="shared" ref="G44:G75" si="11">F44*$G$9/$F$6</f>
        <v>48.496457440220524</v>
      </c>
      <c r="I44" s="32"/>
      <c r="J44" s="37">
        <f t="shared" ref="J44:J75" si="12">I44*$J$9/$F$6</f>
        <v>0</v>
      </c>
      <c r="L44" s="32"/>
      <c r="M44" s="37">
        <f t="shared" ref="M44:M75" si="13">L44*$M$9/$F$6</f>
        <v>0</v>
      </c>
      <c r="O44" s="32"/>
      <c r="P44" s="37">
        <f t="shared" ref="P44:P75" si="14">O44*$P$9/$F$6</f>
        <v>0</v>
      </c>
      <c r="R44" s="32"/>
      <c r="S44" s="37">
        <f t="shared" ref="S44:S75" si="15">R44*$S$9/$F$6</f>
        <v>0</v>
      </c>
      <c r="U44" s="32"/>
      <c r="V44" s="37">
        <f t="shared" ref="V44:V75" si="16">U44*$V$9/$F$6</f>
        <v>0</v>
      </c>
      <c r="X44" s="32"/>
      <c r="Y44" s="37">
        <f t="shared" ref="Y44:Y75" si="17">X44*$Y$9/$F$6</f>
        <v>0</v>
      </c>
      <c r="AA44" s="32"/>
      <c r="AB44" s="37">
        <f t="shared" ref="AB44:AB75" si="18">AA44*$AB$9/$F$6</f>
        <v>0</v>
      </c>
      <c r="AD44" s="32"/>
      <c r="AE44" s="37">
        <f t="shared" ref="AE44:AE75" si="19">AD44*$AE$9/$F$6</f>
        <v>0</v>
      </c>
      <c r="AG44" s="32"/>
      <c r="AH44" s="37">
        <f t="shared" ref="AH44:AH75" si="20">AG44*$AH$9/$F$6</f>
        <v>0</v>
      </c>
    </row>
    <row r="45" spans="3:34" x14ac:dyDescent="0.2">
      <c r="C45" s="26" t="str">
        <f>'MP Calculations'!D73</f>
        <v>2028-29</v>
      </c>
      <c r="D45" s="177">
        <f>IF(LEFT($C45,4)*1&lt;LEFT('General inputs'!$I$16,4)+'General inputs'!$H$38,SUM(G45,J45,M45,P45,S45,V45,Y45,AB45,AE45,AH45),"")</f>
        <v>51.217787653021219</v>
      </c>
      <c r="F45" s="32">
        <v>51.217787653021219</v>
      </c>
      <c r="G45" s="177">
        <f t="shared" si="11"/>
        <v>51.217787653021219</v>
      </c>
      <c r="I45" s="32"/>
      <c r="J45" s="37">
        <f t="shared" si="12"/>
        <v>0</v>
      </c>
      <c r="L45" s="32"/>
      <c r="M45" s="37">
        <f t="shared" si="13"/>
        <v>0</v>
      </c>
      <c r="O45" s="32"/>
      <c r="P45" s="37">
        <f t="shared" si="14"/>
        <v>0</v>
      </c>
      <c r="R45" s="32"/>
      <c r="S45" s="37">
        <f t="shared" si="15"/>
        <v>0</v>
      </c>
      <c r="U45" s="32"/>
      <c r="V45" s="37">
        <f t="shared" si="16"/>
        <v>0</v>
      </c>
      <c r="X45" s="32"/>
      <c r="Y45" s="37">
        <f t="shared" si="17"/>
        <v>0</v>
      </c>
      <c r="AA45" s="32"/>
      <c r="AB45" s="37">
        <f t="shared" si="18"/>
        <v>0</v>
      </c>
      <c r="AD45" s="32"/>
      <c r="AE45" s="37">
        <f t="shared" si="19"/>
        <v>0</v>
      </c>
      <c r="AG45" s="32"/>
      <c r="AH45" s="37">
        <f t="shared" si="20"/>
        <v>0</v>
      </c>
    </row>
    <row r="46" spans="3:34" x14ac:dyDescent="0.2">
      <c r="C46" s="26" t="str">
        <f>'MP Calculations'!D74</f>
        <v>2029-30</v>
      </c>
      <c r="D46" s="177">
        <f>IF(LEFT($C46,4)*1&lt;LEFT('General inputs'!$I$16,4)+'General inputs'!$H$38,SUM(G46,J46,M46,P46,S46,V46,Y46,AB46,AE46,AH46),"")</f>
        <v>54.091822589382787</v>
      </c>
      <c r="F46" s="32">
        <v>54.091822589382787</v>
      </c>
      <c r="G46" s="177">
        <f t="shared" si="11"/>
        <v>54.091822589382787</v>
      </c>
      <c r="I46" s="32"/>
      <c r="J46" s="37">
        <f t="shared" si="12"/>
        <v>0</v>
      </c>
      <c r="L46" s="32"/>
      <c r="M46" s="37">
        <f t="shared" si="13"/>
        <v>0</v>
      </c>
      <c r="O46" s="32"/>
      <c r="P46" s="37">
        <f t="shared" si="14"/>
        <v>0</v>
      </c>
      <c r="R46" s="32"/>
      <c r="S46" s="37">
        <f t="shared" si="15"/>
        <v>0</v>
      </c>
      <c r="U46" s="32"/>
      <c r="V46" s="37">
        <f t="shared" si="16"/>
        <v>0</v>
      </c>
      <c r="X46" s="32"/>
      <c r="Y46" s="37">
        <f t="shared" si="17"/>
        <v>0</v>
      </c>
      <c r="AA46" s="32"/>
      <c r="AB46" s="37">
        <f t="shared" si="18"/>
        <v>0</v>
      </c>
      <c r="AD46" s="32"/>
      <c r="AE46" s="37">
        <f t="shared" si="19"/>
        <v>0</v>
      </c>
      <c r="AG46" s="32"/>
      <c r="AH46" s="37">
        <f t="shared" si="20"/>
        <v>0</v>
      </c>
    </row>
    <row r="47" spans="3:34" x14ac:dyDescent="0.2">
      <c r="C47" s="26" t="str">
        <f>'MP Calculations'!D75</f>
        <v>2030-31</v>
      </c>
      <c r="D47" s="177">
        <f>IF(LEFT($C47,4)*1&lt;LEFT('General inputs'!$I$16,4)+'General inputs'!$H$38,SUM(G47,J47,M47,P47,S47,V47,Y47,AB47,AE47,AH47),"")</f>
        <v>57.127131122163526</v>
      </c>
      <c r="F47" s="32">
        <v>57.127131122163519</v>
      </c>
      <c r="G47" s="177">
        <f t="shared" si="11"/>
        <v>57.127131122163526</v>
      </c>
      <c r="I47" s="32"/>
      <c r="J47" s="37">
        <f t="shared" si="12"/>
        <v>0</v>
      </c>
      <c r="L47" s="32"/>
      <c r="M47" s="37">
        <f t="shared" si="13"/>
        <v>0</v>
      </c>
      <c r="O47" s="32"/>
      <c r="P47" s="37">
        <f t="shared" si="14"/>
        <v>0</v>
      </c>
      <c r="R47" s="32"/>
      <c r="S47" s="37">
        <f t="shared" si="15"/>
        <v>0</v>
      </c>
      <c r="U47" s="32"/>
      <c r="V47" s="37">
        <f t="shared" si="16"/>
        <v>0</v>
      </c>
      <c r="X47" s="32"/>
      <c r="Y47" s="37">
        <f t="shared" si="17"/>
        <v>0</v>
      </c>
      <c r="AA47" s="32"/>
      <c r="AB47" s="37">
        <f t="shared" si="18"/>
        <v>0</v>
      </c>
      <c r="AD47" s="32"/>
      <c r="AE47" s="37">
        <f t="shared" si="19"/>
        <v>0</v>
      </c>
      <c r="AG47" s="32"/>
      <c r="AH47" s="37">
        <f t="shared" si="20"/>
        <v>0</v>
      </c>
    </row>
    <row r="48" spans="3:34" x14ac:dyDescent="0.2">
      <c r="C48" s="26" t="str">
        <f>'MP Calculations'!D76</f>
        <v>2031-32</v>
      </c>
      <c r="D48" s="177">
        <f>IF(LEFT($C48,4)*1&lt;LEFT('General inputs'!$I$16,4)+'General inputs'!$H$38,SUM(G48,J48,M48,P48,S48,V48,Y48,AB48,AE48,AH48),"")</f>
        <v>60.332762957952347</v>
      </c>
      <c r="F48" s="32">
        <v>60.332762957952355</v>
      </c>
      <c r="G48" s="177">
        <f t="shared" si="11"/>
        <v>60.332762957952347</v>
      </c>
      <c r="I48" s="32"/>
      <c r="J48" s="37">
        <f t="shared" si="12"/>
        <v>0</v>
      </c>
      <c r="L48" s="32"/>
      <c r="M48" s="37">
        <f t="shared" si="13"/>
        <v>0</v>
      </c>
      <c r="O48" s="32"/>
      <c r="P48" s="37">
        <f t="shared" si="14"/>
        <v>0</v>
      </c>
      <c r="R48" s="32"/>
      <c r="S48" s="37">
        <f t="shared" si="15"/>
        <v>0</v>
      </c>
      <c r="U48" s="32"/>
      <c r="V48" s="37">
        <f t="shared" si="16"/>
        <v>0</v>
      </c>
      <c r="X48" s="32"/>
      <c r="Y48" s="37">
        <f t="shared" si="17"/>
        <v>0</v>
      </c>
      <c r="AA48" s="32"/>
      <c r="AB48" s="37">
        <f t="shared" si="18"/>
        <v>0</v>
      </c>
      <c r="AD48" s="32"/>
      <c r="AE48" s="37">
        <f t="shared" si="19"/>
        <v>0</v>
      </c>
      <c r="AG48" s="32"/>
      <c r="AH48" s="37">
        <f t="shared" si="20"/>
        <v>0</v>
      </c>
    </row>
    <row r="49" spans="3:34" x14ac:dyDescent="0.2">
      <c r="C49" s="26" t="str">
        <f>'MP Calculations'!D77</f>
        <v>2032-33</v>
      </c>
      <c r="D49" s="177">
        <f>IF(LEFT($C49,4)*1&lt;LEFT('General inputs'!$I$16,4)+'General inputs'!$H$38,SUM(G49,J49,M49,P49,S49,V49,Y49,AB49,AE49,AH49),"")</f>
        <v>63.718275618575035</v>
      </c>
      <c r="F49" s="32">
        <v>63.718275618575035</v>
      </c>
      <c r="G49" s="177">
        <f t="shared" si="11"/>
        <v>63.718275618575035</v>
      </c>
      <c r="I49" s="32"/>
      <c r="J49" s="37">
        <f t="shared" si="12"/>
        <v>0</v>
      </c>
      <c r="L49" s="32"/>
      <c r="M49" s="37">
        <f t="shared" si="13"/>
        <v>0</v>
      </c>
      <c r="O49" s="32"/>
      <c r="P49" s="37">
        <f t="shared" si="14"/>
        <v>0</v>
      </c>
      <c r="R49" s="32"/>
      <c r="S49" s="37">
        <f t="shared" si="15"/>
        <v>0</v>
      </c>
      <c r="U49" s="32"/>
      <c r="V49" s="37">
        <f t="shared" si="16"/>
        <v>0</v>
      </c>
      <c r="X49" s="32"/>
      <c r="Y49" s="37">
        <f t="shared" si="17"/>
        <v>0</v>
      </c>
      <c r="AA49" s="32"/>
      <c r="AB49" s="37">
        <f t="shared" si="18"/>
        <v>0</v>
      </c>
      <c r="AD49" s="32"/>
      <c r="AE49" s="37">
        <f t="shared" si="19"/>
        <v>0</v>
      </c>
      <c r="AG49" s="32"/>
      <c r="AH49" s="37">
        <f t="shared" si="20"/>
        <v>0</v>
      </c>
    </row>
    <row r="50" spans="3:34" x14ac:dyDescent="0.2">
      <c r="C50" s="26" t="str">
        <f>'MP Calculations'!D78</f>
        <v>2033-34</v>
      </c>
      <c r="D50" s="177">
        <f>IF(LEFT($C50,4)*1&lt;LEFT('General inputs'!$I$16,4)+'General inputs'!$H$38,SUM(G50,J50,M50,P50,S50,V50,Y50,AB50,AE50,AH50),"")</f>
        <v>67.29376293663563</v>
      </c>
      <c r="F50" s="32">
        <v>67.29376293663563</v>
      </c>
      <c r="G50" s="177">
        <f t="shared" si="11"/>
        <v>67.29376293663563</v>
      </c>
      <c r="I50" s="32"/>
      <c r="J50" s="37">
        <f t="shared" si="12"/>
        <v>0</v>
      </c>
      <c r="L50" s="32"/>
      <c r="M50" s="37">
        <f t="shared" si="13"/>
        <v>0</v>
      </c>
      <c r="O50" s="32"/>
      <c r="P50" s="37">
        <f t="shared" si="14"/>
        <v>0</v>
      </c>
      <c r="R50" s="32"/>
      <c r="S50" s="37">
        <f t="shared" si="15"/>
        <v>0</v>
      </c>
      <c r="U50" s="32"/>
      <c r="V50" s="37">
        <f t="shared" si="16"/>
        <v>0</v>
      </c>
      <c r="X50" s="32"/>
      <c r="Y50" s="37">
        <f t="shared" si="17"/>
        <v>0</v>
      </c>
      <c r="AA50" s="32"/>
      <c r="AB50" s="37">
        <f t="shared" si="18"/>
        <v>0</v>
      </c>
      <c r="AD50" s="32"/>
      <c r="AE50" s="37">
        <f t="shared" si="19"/>
        <v>0</v>
      </c>
      <c r="AG50" s="32"/>
      <c r="AH50" s="37">
        <f t="shared" si="20"/>
        <v>0</v>
      </c>
    </row>
    <row r="51" spans="3:34" x14ac:dyDescent="0.2">
      <c r="C51" s="26" t="str">
        <f>'MP Calculations'!D79</f>
        <v>2034-35</v>
      </c>
      <c r="D51" s="177">
        <f>IF(LEFT($C51,4)*1&lt;LEFT('General inputs'!$I$16,4)+'General inputs'!$H$38,SUM(G51,J51,M51,P51,S51,V51,Y51,AB51,AE51,AH51),"")</f>
        <v>71.069885150062191</v>
      </c>
      <c r="F51" s="32">
        <v>71.069885150062191</v>
      </c>
      <c r="G51" s="177">
        <f t="shared" si="11"/>
        <v>71.069885150062191</v>
      </c>
      <c r="I51" s="32"/>
      <c r="J51" s="37">
        <f t="shared" si="12"/>
        <v>0</v>
      </c>
      <c r="L51" s="32"/>
      <c r="M51" s="37">
        <f t="shared" si="13"/>
        <v>0</v>
      </c>
      <c r="O51" s="32"/>
      <c r="P51" s="37">
        <f t="shared" si="14"/>
        <v>0</v>
      </c>
      <c r="R51" s="32"/>
      <c r="S51" s="37">
        <f t="shared" si="15"/>
        <v>0</v>
      </c>
      <c r="U51" s="32"/>
      <c r="V51" s="37">
        <f t="shared" si="16"/>
        <v>0</v>
      </c>
      <c r="X51" s="32"/>
      <c r="Y51" s="37">
        <f t="shared" si="17"/>
        <v>0</v>
      </c>
      <c r="AA51" s="32"/>
      <c r="AB51" s="37">
        <f t="shared" si="18"/>
        <v>0</v>
      </c>
      <c r="AD51" s="32"/>
      <c r="AE51" s="37">
        <f t="shared" si="19"/>
        <v>0</v>
      </c>
      <c r="AG51" s="32"/>
      <c r="AH51" s="37">
        <f t="shared" si="20"/>
        <v>0</v>
      </c>
    </row>
    <row r="52" spans="3:34" x14ac:dyDescent="0.2">
      <c r="C52" s="26" t="str">
        <f>'MP Calculations'!D80</f>
        <v>2035-36</v>
      </c>
      <c r="D52" s="177">
        <f>IF(LEFT($C52,4)*1&lt;LEFT('General inputs'!$I$16,4)+'General inputs'!$H$38,SUM(G52,J52,M52,P52,S52,V52,Y52,AB52,AE52,AH52),"")</f>
        <v>75.057900685372488</v>
      </c>
      <c r="F52" s="32">
        <v>75.057900685372488</v>
      </c>
      <c r="G52" s="177">
        <f t="shared" si="11"/>
        <v>75.057900685372488</v>
      </c>
      <c r="I52" s="32"/>
      <c r="J52" s="37">
        <f t="shared" si="12"/>
        <v>0</v>
      </c>
      <c r="L52" s="32"/>
      <c r="M52" s="37">
        <f t="shared" si="13"/>
        <v>0</v>
      </c>
      <c r="O52" s="32"/>
      <c r="P52" s="37">
        <f t="shared" si="14"/>
        <v>0</v>
      </c>
      <c r="R52" s="32"/>
      <c r="S52" s="37">
        <f t="shared" si="15"/>
        <v>0</v>
      </c>
      <c r="U52" s="32"/>
      <c r="V52" s="37">
        <f t="shared" si="16"/>
        <v>0</v>
      </c>
      <c r="X52" s="32"/>
      <c r="Y52" s="37">
        <f t="shared" si="17"/>
        <v>0</v>
      </c>
      <c r="AA52" s="32"/>
      <c r="AB52" s="37">
        <f t="shared" si="18"/>
        <v>0</v>
      </c>
      <c r="AD52" s="32"/>
      <c r="AE52" s="37">
        <f t="shared" si="19"/>
        <v>0</v>
      </c>
      <c r="AG52" s="32"/>
      <c r="AH52" s="37">
        <f t="shared" si="20"/>
        <v>0</v>
      </c>
    </row>
    <row r="53" spans="3:34" x14ac:dyDescent="0.2">
      <c r="C53" s="26" t="str">
        <f>'MP Calculations'!D81</f>
        <v>2036-37</v>
      </c>
      <c r="D53" s="177">
        <f>IF(LEFT($C53,4)*1&lt;LEFT('General inputs'!$I$16,4)+'General inputs'!$H$38,SUM(G53,J53,M53,P53,S53,V53,Y53,AB53,AE53,AH53),"")</f>
        <v>79.269699724431803</v>
      </c>
      <c r="F53" s="32">
        <v>79.269699724431803</v>
      </c>
      <c r="G53" s="177">
        <f t="shared" si="11"/>
        <v>79.269699724431803</v>
      </c>
      <c r="I53" s="32"/>
      <c r="J53" s="37">
        <f t="shared" si="12"/>
        <v>0</v>
      </c>
      <c r="L53" s="32"/>
      <c r="M53" s="37">
        <f t="shared" si="13"/>
        <v>0</v>
      </c>
      <c r="O53" s="32"/>
      <c r="P53" s="37">
        <f t="shared" si="14"/>
        <v>0</v>
      </c>
      <c r="R53" s="32"/>
      <c r="S53" s="37">
        <f t="shared" si="15"/>
        <v>0</v>
      </c>
      <c r="U53" s="32"/>
      <c r="V53" s="37">
        <f t="shared" si="16"/>
        <v>0</v>
      </c>
      <c r="X53" s="32"/>
      <c r="Y53" s="37">
        <f t="shared" si="17"/>
        <v>0</v>
      </c>
      <c r="AA53" s="32"/>
      <c r="AB53" s="37">
        <f t="shared" si="18"/>
        <v>0</v>
      </c>
      <c r="AD53" s="32"/>
      <c r="AE53" s="37">
        <f t="shared" si="19"/>
        <v>0</v>
      </c>
      <c r="AG53" s="32"/>
      <c r="AH53" s="37">
        <f t="shared" si="20"/>
        <v>0</v>
      </c>
    </row>
    <row r="54" spans="3:34" x14ac:dyDescent="0.2">
      <c r="C54" s="26" t="str">
        <f>'MP Calculations'!D82</f>
        <v>2037-38</v>
      </c>
      <c r="D54" s="177">
        <f>IF(LEFT($C54,4)*1&lt;LEFT('General inputs'!$I$16,4)+'General inputs'!$H$38,SUM(G54,J54,M54,P54,S54,V54,Y54,AB54,AE54,AH54),"")</f>
        <v>83.717839654768568</v>
      </c>
      <c r="F54" s="32">
        <v>83.717839654768568</v>
      </c>
      <c r="G54" s="177">
        <f t="shared" si="11"/>
        <v>83.717839654768568</v>
      </c>
      <c r="I54" s="32"/>
      <c r="J54" s="37">
        <f t="shared" si="12"/>
        <v>0</v>
      </c>
      <c r="L54" s="32"/>
      <c r="M54" s="37">
        <f t="shared" si="13"/>
        <v>0</v>
      </c>
      <c r="O54" s="32"/>
      <c r="P54" s="37">
        <f t="shared" si="14"/>
        <v>0</v>
      </c>
      <c r="R54" s="32"/>
      <c r="S54" s="37">
        <f t="shared" si="15"/>
        <v>0</v>
      </c>
      <c r="U54" s="32"/>
      <c r="V54" s="37">
        <f t="shared" si="16"/>
        <v>0</v>
      </c>
      <c r="X54" s="32"/>
      <c r="Y54" s="37">
        <f t="shared" si="17"/>
        <v>0</v>
      </c>
      <c r="AA54" s="32"/>
      <c r="AB54" s="37">
        <f t="shared" si="18"/>
        <v>0</v>
      </c>
      <c r="AD54" s="32"/>
      <c r="AE54" s="37">
        <f t="shared" si="19"/>
        <v>0</v>
      </c>
      <c r="AG54" s="32"/>
      <c r="AH54" s="37">
        <f t="shared" si="20"/>
        <v>0</v>
      </c>
    </row>
    <row r="55" spans="3:34" x14ac:dyDescent="0.2">
      <c r="C55" s="26" t="str">
        <f>'MP Calculations'!D83</f>
        <v>2038-39</v>
      </c>
      <c r="D55" s="177">
        <f>IF(LEFT($C55,4)*1&lt;LEFT('General inputs'!$I$16,4)+'General inputs'!$H$38,SUM(G55,J55,M55,P55,S55,V55,Y55,AB55,AE55,AH55),"")</f>
        <v>88.415582509156138</v>
      </c>
      <c r="F55" s="32">
        <v>88.415582509156138</v>
      </c>
      <c r="G55" s="177">
        <f t="shared" si="11"/>
        <v>88.415582509156138</v>
      </c>
      <c r="I55" s="32"/>
      <c r="J55" s="37">
        <f t="shared" si="12"/>
        <v>0</v>
      </c>
      <c r="L55" s="32"/>
      <c r="M55" s="37">
        <f t="shared" si="13"/>
        <v>0</v>
      </c>
      <c r="O55" s="32"/>
      <c r="P55" s="37">
        <f t="shared" si="14"/>
        <v>0</v>
      </c>
      <c r="R55" s="32"/>
      <c r="S55" s="37">
        <f t="shared" si="15"/>
        <v>0</v>
      </c>
      <c r="U55" s="32"/>
      <c r="V55" s="37">
        <f t="shared" si="16"/>
        <v>0</v>
      </c>
      <c r="X55" s="32"/>
      <c r="Y55" s="37">
        <f t="shared" si="17"/>
        <v>0</v>
      </c>
      <c r="AA55" s="32"/>
      <c r="AB55" s="37">
        <f t="shared" si="18"/>
        <v>0</v>
      </c>
      <c r="AD55" s="32"/>
      <c r="AE55" s="37">
        <f t="shared" si="19"/>
        <v>0</v>
      </c>
      <c r="AG55" s="32"/>
      <c r="AH55" s="37">
        <f t="shared" si="20"/>
        <v>0</v>
      </c>
    </row>
    <row r="56" spans="3:34" x14ac:dyDescent="0.2">
      <c r="C56" s="26" t="str">
        <f>'MP Calculations'!D84</f>
        <v>2039-40</v>
      </c>
      <c r="D56" s="177">
        <f>IF(LEFT($C56,4)*1&lt;LEFT('General inputs'!$I$16,4)+'General inputs'!$H$38,SUM(G56,J56,M56,P56,S56,V56,Y56,AB56,AE56,AH56),"")</f>
        <v>93.376934506074804</v>
      </c>
      <c r="F56" s="32">
        <v>93.376934506074804</v>
      </c>
      <c r="G56" s="177">
        <f t="shared" si="11"/>
        <v>93.376934506074804</v>
      </c>
      <c r="I56" s="32"/>
      <c r="J56" s="37">
        <f t="shared" si="12"/>
        <v>0</v>
      </c>
      <c r="L56" s="32"/>
      <c r="M56" s="37">
        <f t="shared" si="13"/>
        <v>0</v>
      </c>
      <c r="O56" s="32"/>
      <c r="P56" s="37">
        <f t="shared" si="14"/>
        <v>0</v>
      </c>
      <c r="R56" s="32"/>
      <c r="S56" s="37">
        <f t="shared" si="15"/>
        <v>0</v>
      </c>
      <c r="U56" s="32"/>
      <c r="V56" s="37">
        <f t="shared" si="16"/>
        <v>0</v>
      </c>
      <c r="X56" s="32"/>
      <c r="Y56" s="37">
        <f t="shared" si="17"/>
        <v>0</v>
      </c>
      <c r="AA56" s="32"/>
      <c r="AB56" s="37">
        <f t="shared" si="18"/>
        <v>0</v>
      </c>
      <c r="AD56" s="32"/>
      <c r="AE56" s="37">
        <f t="shared" si="19"/>
        <v>0</v>
      </c>
      <c r="AG56" s="32"/>
      <c r="AH56" s="37">
        <f t="shared" si="20"/>
        <v>0</v>
      </c>
    </row>
    <row r="57" spans="3:34" x14ac:dyDescent="0.2">
      <c r="C57" s="26" t="str">
        <f>'MP Calculations'!D85</f>
        <v>2040-41</v>
      </c>
      <c r="D57" s="177">
        <f>IF(LEFT($C57,4)*1&lt;LEFT('General inputs'!$I$16,4)+'General inputs'!$H$38,SUM(G57,J57,M57,P57,S57,V57,Y57,AB57,AE57,AH57),"")</f>
        <v>98.616687808948882</v>
      </c>
      <c r="F57" s="32">
        <v>98.616687808948882</v>
      </c>
      <c r="G57" s="177">
        <f t="shared" si="11"/>
        <v>98.616687808948882</v>
      </c>
      <c r="I57" s="32"/>
      <c r="J57" s="37">
        <f t="shared" si="12"/>
        <v>0</v>
      </c>
      <c r="L57" s="32"/>
      <c r="M57" s="37">
        <f t="shared" si="13"/>
        <v>0</v>
      </c>
      <c r="O57" s="32"/>
      <c r="P57" s="37">
        <f t="shared" si="14"/>
        <v>0</v>
      </c>
      <c r="R57" s="32"/>
      <c r="S57" s="37">
        <f t="shared" si="15"/>
        <v>0</v>
      </c>
      <c r="U57" s="32"/>
      <c r="V57" s="37">
        <f t="shared" si="16"/>
        <v>0</v>
      </c>
      <c r="X57" s="32"/>
      <c r="Y57" s="37">
        <f t="shared" si="17"/>
        <v>0</v>
      </c>
      <c r="AA57" s="32"/>
      <c r="AB57" s="37">
        <f t="shared" si="18"/>
        <v>0</v>
      </c>
      <c r="AD57" s="32"/>
      <c r="AE57" s="37">
        <f t="shared" si="19"/>
        <v>0</v>
      </c>
      <c r="AG57" s="32"/>
      <c r="AH57" s="37">
        <f t="shared" si="20"/>
        <v>0</v>
      </c>
    </row>
    <row r="58" spans="3:34" x14ac:dyDescent="0.2">
      <c r="C58" s="26" t="str">
        <f>'MP Calculations'!D86</f>
        <v>2041-42</v>
      </c>
      <c r="D58" s="177">
        <f>IF(LEFT($C58,4)*1&lt;LEFT('General inputs'!$I$16,4)+'General inputs'!$H$38,SUM(G58,J58,M58,P58,S58,V58,Y58,AB58,AE58,AH58),"")</f>
        <v>104.15046462866007</v>
      </c>
      <c r="F58" s="32">
        <v>104.15046462866007</v>
      </c>
      <c r="G58" s="177">
        <f t="shared" si="11"/>
        <v>104.15046462866007</v>
      </c>
      <c r="I58" s="32"/>
      <c r="J58" s="37">
        <f t="shared" si="12"/>
        <v>0</v>
      </c>
      <c r="L58" s="32"/>
      <c r="M58" s="37">
        <f t="shared" si="13"/>
        <v>0</v>
      </c>
      <c r="O58" s="32"/>
      <c r="P58" s="37">
        <f t="shared" si="14"/>
        <v>0</v>
      </c>
      <c r="R58" s="32"/>
      <c r="S58" s="37">
        <f t="shared" si="15"/>
        <v>0</v>
      </c>
      <c r="U58" s="32"/>
      <c r="V58" s="37">
        <f t="shared" si="16"/>
        <v>0</v>
      </c>
      <c r="X58" s="32"/>
      <c r="Y58" s="37">
        <f t="shared" si="17"/>
        <v>0</v>
      </c>
      <c r="AA58" s="32"/>
      <c r="AB58" s="37">
        <f t="shared" si="18"/>
        <v>0</v>
      </c>
      <c r="AD58" s="32"/>
      <c r="AE58" s="37">
        <f t="shared" si="19"/>
        <v>0</v>
      </c>
      <c r="AG58" s="32"/>
      <c r="AH58" s="37">
        <f t="shared" si="20"/>
        <v>0</v>
      </c>
    </row>
    <row r="59" spans="3:34" x14ac:dyDescent="0.2">
      <c r="C59" s="26" t="str">
        <f>'MP Calculations'!D87</f>
        <v>2042-43</v>
      </c>
      <c r="D59" s="177">
        <f>IF(LEFT($C59,4)*1&lt;LEFT('General inputs'!$I$16,4)+'General inputs'!$H$38,SUM(G59,J59,M59,P59,S59,V59,Y59,AB59,AE59,AH59),"")</f>
        <v>109.99476380083318</v>
      </c>
      <c r="F59" s="32">
        <v>109.9947638008332</v>
      </c>
      <c r="G59" s="177">
        <f t="shared" si="11"/>
        <v>109.99476380083318</v>
      </c>
      <c r="I59" s="32"/>
      <c r="J59" s="37">
        <f t="shared" si="12"/>
        <v>0</v>
      </c>
      <c r="L59" s="32"/>
      <c r="M59" s="37">
        <f t="shared" si="13"/>
        <v>0</v>
      </c>
      <c r="O59" s="32"/>
      <c r="P59" s="37">
        <f t="shared" si="14"/>
        <v>0</v>
      </c>
      <c r="R59" s="32"/>
      <c r="S59" s="37">
        <f t="shared" si="15"/>
        <v>0</v>
      </c>
      <c r="U59" s="32"/>
      <c r="V59" s="37">
        <f t="shared" si="16"/>
        <v>0</v>
      </c>
      <c r="X59" s="32"/>
      <c r="Y59" s="37">
        <f t="shared" si="17"/>
        <v>0</v>
      </c>
      <c r="AA59" s="32"/>
      <c r="AB59" s="37">
        <f t="shared" si="18"/>
        <v>0</v>
      </c>
      <c r="AD59" s="32"/>
      <c r="AE59" s="37">
        <f t="shared" si="19"/>
        <v>0</v>
      </c>
      <c r="AG59" s="32"/>
      <c r="AH59" s="37">
        <f t="shared" si="20"/>
        <v>0</v>
      </c>
    </row>
    <row r="60" spans="3:34" x14ac:dyDescent="0.2">
      <c r="C60" s="26" t="str">
        <f>'MP Calculations'!D88</f>
        <v>2043-44</v>
      </c>
      <c r="D60" s="177">
        <f>IF(LEFT($C60,4)*1&lt;LEFT('General inputs'!$I$16,4)+'General inputs'!$H$38,SUM(G60,J60,M60,P60,S60,V60,Y60,AB60,AE60,AH60),"")</f>
        <v>116.16700997675251</v>
      </c>
      <c r="F60" s="32">
        <v>116.16700997675252</v>
      </c>
      <c r="G60" s="177">
        <f t="shared" si="11"/>
        <v>116.16700997675251</v>
      </c>
      <c r="I60" s="32"/>
      <c r="J60" s="37">
        <f t="shared" si="12"/>
        <v>0</v>
      </c>
      <c r="L60" s="32"/>
      <c r="M60" s="37">
        <f t="shared" si="13"/>
        <v>0</v>
      </c>
      <c r="O60" s="32"/>
      <c r="P60" s="37">
        <f t="shared" si="14"/>
        <v>0</v>
      </c>
      <c r="R60" s="32"/>
      <c r="S60" s="37">
        <f t="shared" si="15"/>
        <v>0</v>
      </c>
      <c r="U60" s="32"/>
      <c r="V60" s="37">
        <f t="shared" si="16"/>
        <v>0</v>
      </c>
      <c r="X60" s="32"/>
      <c r="Y60" s="37">
        <f t="shared" si="17"/>
        <v>0</v>
      </c>
      <c r="AA60" s="32"/>
      <c r="AB60" s="37">
        <f t="shared" si="18"/>
        <v>0</v>
      </c>
      <c r="AD60" s="32"/>
      <c r="AE60" s="37">
        <f t="shared" si="19"/>
        <v>0</v>
      </c>
      <c r="AG60" s="32"/>
      <c r="AH60" s="37">
        <f t="shared" si="20"/>
        <v>0</v>
      </c>
    </row>
    <row r="61" spans="3:34" x14ac:dyDescent="0.2">
      <c r="C61" s="26" t="str">
        <f>'MP Calculations'!D89</f>
        <v>2044-45</v>
      </c>
      <c r="D61" s="177">
        <f>IF(LEFT($C61,4)*1&lt;LEFT('General inputs'!$I$16,4)+'General inputs'!$H$38,SUM(G61,J61,M61,P61,S61,V61,Y61,AB61,AE61,AH61),"")</f>
        <v>122.68560557458841</v>
      </c>
      <c r="F61" s="32">
        <v>122.68560557458841</v>
      </c>
      <c r="G61" s="177">
        <f t="shared" si="11"/>
        <v>122.68560557458841</v>
      </c>
      <c r="I61" s="32"/>
      <c r="J61" s="37">
        <f t="shared" si="12"/>
        <v>0</v>
      </c>
      <c r="L61" s="32"/>
      <c r="M61" s="37">
        <f t="shared" si="13"/>
        <v>0</v>
      </c>
      <c r="O61" s="32"/>
      <c r="P61" s="37">
        <f t="shared" si="14"/>
        <v>0</v>
      </c>
      <c r="R61" s="32"/>
      <c r="S61" s="37">
        <f t="shared" si="15"/>
        <v>0</v>
      </c>
      <c r="U61" s="32"/>
      <c r="V61" s="37">
        <f t="shared" si="16"/>
        <v>0</v>
      </c>
      <c r="X61" s="32"/>
      <c r="Y61" s="37">
        <f t="shared" si="17"/>
        <v>0</v>
      </c>
      <c r="AA61" s="32"/>
      <c r="AB61" s="37">
        <f t="shared" si="18"/>
        <v>0</v>
      </c>
      <c r="AD61" s="32"/>
      <c r="AE61" s="37">
        <f t="shared" si="19"/>
        <v>0</v>
      </c>
      <c r="AG61" s="32"/>
      <c r="AH61" s="37">
        <f t="shared" si="20"/>
        <v>0</v>
      </c>
    </row>
    <row r="62" spans="3:34" x14ac:dyDescent="0.2">
      <c r="C62" s="26" t="str">
        <f>'MP Calculations'!D90</f>
        <v>2045-46</v>
      </c>
      <c r="D62" s="177">
        <f>IF(LEFT($C62,4)*1&lt;LEFT('General inputs'!$I$16,4)+'General inputs'!$H$38,SUM(G62,J62,M62,P62,S62,V62,Y62,AB62,AE62,AH62),"")</f>
        <v>129.5699856458009</v>
      </c>
      <c r="F62" s="32">
        <v>129.5699856458009</v>
      </c>
      <c r="G62" s="177">
        <f t="shared" si="11"/>
        <v>129.5699856458009</v>
      </c>
      <c r="I62" s="32"/>
      <c r="J62" s="37">
        <f t="shared" si="12"/>
        <v>0</v>
      </c>
      <c r="L62" s="32"/>
      <c r="M62" s="37">
        <f t="shared" si="13"/>
        <v>0</v>
      </c>
      <c r="O62" s="32"/>
      <c r="P62" s="37">
        <f t="shared" si="14"/>
        <v>0</v>
      </c>
      <c r="R62" s="32"/>
      <c r="S62" s="37">
        <f t="shared" si="15"/>
        <v>0</v>
      </c>
      <c r="U62" s="32"/>
      <c r="V62" s="37">
        <f t="shared" si="16"/>
        <v>0</v>
      </c>
      <c r="X62" s="32"/>
      <c r="Y62" s="37">
        <f t="shared" si="17"/>
        <v>0</v>
      </c>
      <c r="AA62" s="32"/>
      <c r="AB62" s="37">
        <f t="shared" si="18"/>
        <v>0</v>
      </c>
      <c r="AD62" s="32"/>
      <c r="AE62" s="37">
        <f t="shared" si="19"/>
        <v>0</v>
      </c>
      <c r="AG62" s="32"/>
      <c r="AH62" s="37">
        <f t="shared" si="20"/>
        <v>0</v>
      </c>
    </row>
    <row r="63" spans="3:34" x14ac:dyDescent="0.2">
      <c r="C63" s="26" t="str">
        <f>'MP Calculations'!D91</f>
        <v>2046-47</v>
      </c>
      <c r="D63" s="177">
        <f>IF(LEFT($C63,4)*1&lt;LEFT('General inputs'!$I$16,4)+'General inputs'!$H$38,SUM(G63,J63,M63,P63,S63,V63,Y63,AB63,AE63,AH63),"")</f>
        <v>136.84067582032958</v>
      </c>
      <c r="F63" s="32">
        <v>136.84067582032958</v>
      </c>
      <c r="G63" s="177">
        <f t="shared" si="11"/>
        <v>136.84067582032958</v>
      </c>
      <c r="I63" s="32"/>
      <c r="J63" s="37">
        <f t="shared" si="12"/>
        <v>0</v>
      </c>
      <c r="L63" s="32"/>
      <c r="M63" s="37">
        <f t="shared" si="13"/>
        <v>0</v>
      </c>
      <c r="O63" s="32"/>
      <c r="P63" s="37">
        <f t="shared" si="14"/>
        <v>0</v>
      </c>
      <c r="R63" s="32"/>
      <c r="S63" s="37">
        <f t="shared" si="15"/>
        <v>0</v>
      </c>
      <c r="U63" s="32"/>
      <c r="V63" s="37">
        <f t="shared" si="16"/>
        <v>0</v>
      </c>
      <c r="X63" s="32"/>
      <c r="Y63" s="37">
        <f t="shared" si="17"/>
        <v>0</v>
      </c>
      <c r="AA63" s="32"/>
      <c r="AB63" s="37">
        <f t="shared" si="18"/>
        <v>0</v>
      </c>
      <c r="AD63" s="32"/>
      <c r="AE63" s="37">
        <f t="shared" si="19"/>
        <v>0</v>
      </c>
      <c r="AG63" s="32"/>
      <c r="AH63" s="37">
        <f t="shared" si="20"/>
        <v>0</v>
      </c>
    </row>
    <row r="64" spans="3:34" x14ac:dyDescent="0.2">
      <c r="C64" s="26" t="str">
        <f>'MP Calculations'!D92</f>
        <v>2047-48</v>
      </c>
      <c r="D64" s="177">
        <f>IF(LEFT($C64,4)*1&lt;LEFT('General inputs'!$I$16,4)+'General inputs'!$H$38,SUM(G64,J64,M64,P64,S64,V64,Y64,AB64,AE64,AH64),"")</f>
        <v>144.51935350331041</v>
      </c>
      <c r="F64" s="32">
        <v>144.51935350331041</v>
      </c>
      <c r="G64" s="177">
        <f t="shared" si="11"/>
        <v>144.51935350331041</v>
      </c>
      <c r="I64" s="32"/>
      <c r="J64" s="37">
        <f t="shared" si="12"/>
        <v>0</v>
      </c>
      <c r="L64" s="32"/>
      <c r="M64" s="37">
        <f t="shared" si="13"/>
        <v>0</v>
      </c>
      <c r="O64" s="32"/>
      <c r="P64" s="37">
        <f t="shared" si="14"/>
        <v>0</v>
      </c>
      <c r="R64" s="32"/>
      <c r="S64" s="37">
        <f t="shared" si="15"/>
        <v>0</v>
      </c>
      <c r="U64" s="32"/>
      <c r="V64" s="37">
        <f t="shared" si="16"/>
        <v>0</v>
      </c>
      <c r="X64" s="32"/>
      <c r="Y64" s="37">
        <f t="shared" si="17"/>
        <v>0</v>
      </c>
      <c r="AA64" s="32"/>
      <c r="AB64" s="37">
        <f t="shared" si="18"/>
        <v>0</v>
      </c>
      <c r="AD64" s="32"/>
      <c r="AE64" s="37">
        <f t="shared" si="19"/>
        <v>0</v>
      </c>
      <c r="AG64" s="32"/>
      <c r="AH64" s="37">
        <f t="shared" si="20"/>
        <v>0</v>
      </c>
    </row>
    <row r="65" spans="3:34" x14ac:dyDescent="0.2">
      <c r="C65" s="26" t="str">
        <f>'MP Calculations'!D93</f>
        <v>2048-49</v>
      </c>
      <c r="D65" s="177">
        <f>IF(LEFT($C65,4)*1&lt;LEFT('General inputs'!$I$16,4)+'General inputs'!$H$38,SUM(G65,J65,M65,P65,S65,V65,Y65,AB65,AE65,AH65),"")</f>
        <v>152.62891250579605</v>
      </c>
      <c r="F65" s="32">
        <v>152.62891250579605</v>
      </c>
      <c r="G65" s="177">
        <f t="shared" si="11"/>
        <v>152.62891250579605</v>
      </c>
      <c r="I65" s="32"/>
      <c r="J65" s="37">
        <f t="shared" si="12"/>
        <v>0</v>
      </c>
      <c r="L65" s="32"/>
      <c r="M65" s="37">
        <f t="shared" si="13"/>
        <v>0</v>
      </c>
      <c r="O65" s="32"/>
      <c r="P65" s="37">
        <f t="shared" si="14"/>
        <v>0</v>
      </c>
      <c r="R65" s="32"/>
      <c r="S65" s="37">
        <f t="shared" si="15"/>
        <v>0</v>
      </c>
      <c r="U65" s="32"/>
      <c r="V65" s="37">
        <f t="shared" si="16"/>
        <v>0</v>
      </c>
      <c r="X65" s="32"/>
      <c r="Y65" s="37">
        <f t="shared" si="17"/>
        <v>0</v>
      </c>
      <c r="AA65" s="32"/>
      <c r="AB65" s="37">
        <f t="shared" si="18"/>
        <v>0</v>
      </c>
      <c r="AD65" s="32"/>
      <c r="AE65" s="37">
        <f t="shared" si="19"/>
        <v>0</v>
      </c>
      <c r="AG65" s="32"/>
      <c r="AH65" s="37">
        <f t="shared" si="20"/>
        <v>0</v>
      </c>
    </row>
    <row r="66" spans="3:34" x14ac:dyDescent="0.2">
      <c r="C66" s="26" t="str">
        <f>'MP Calculations'!D94</f>
        <v>2049-50</v>
      </c>
      <c r="D66" s="177">
        <f>IF(LEFT($C66,4)*1&lt;LEFT('General inputs'!$I$16,4)+'General inputs'!$H$38,SUM(G66,J66,M66,P66,S66,V66,Y66,AB66,AE66,AH66),"")</f>
        <v>161.19353130214586</v>
      </c>
      <c r="F66" s="32">
        <v>161.19353130214586</v>
      </c>
      <c r="G66" s="177">
        <f t="shared" si="11"/>
        <v>161.19353130214586</v>
      </c>
      <c r="I66" s="32"/>
      <c r="J66" s="37">
        <f t="shared" si="12"/>
        <v>0</v>
      </c>
      <c r="L66" s="32"/>
      <c r="M66" s="37">
        <f t="shared" si="13"/>
        <v>0</v>
      </c>
      <c r="O66" s="32"/>
      <c r="P66" s="37">
        <f t="shared" si="14"/>
        <v>0</v>
      </c>
      <c r="R66" s="32"/>
      <c r="S66" s="37">
        <f t="shared" si="15"/>
        <v>0</v>
      </c>
      <c r="U66" s="32"/>
      <c r="V66" s="37">
        <f t="shared" si="16"/>
        <v>0</v>
      </c>
      <c r="X66" s="32"/>
      <c r="Y66" s="37">
        <f t="shared" si="17"/>
        <v>0</v>
      </c>
      <c r="AA66" s="32"/>
      <c r="AB66" s="37">
        <f t="shared" si="18"/>
        <v>0</v>
      </c>
      <c r="AD66" s="32"/>
      <c r="AE66" s="37">
        <f t="shared" si="19"/>
        <v>0</v>
      </c>
      <c r="AG66" s="32"/>
      <c r="AH66" s="37">
        <f t="shared" si="20"/>
        <v>0</v>
      </c>
    </row>
    <row r="67" spans="3:34" x14ac:dyDescent="0.2">
      <c r="C67" s="26" t="str">
        <f>'MP Calculations'!D95</f>
        <v>2050-51</v>
      </c>
      <c r="D67" s="177">
        <f>IF(LEFT($C67,4)*1&lt;LEFT('General inputs'!$I$16,4)+'General inputs'!$H$38,SUM(G67,J67,M67,P67,S67,V67,Y67,AB67,AE67,AH67),"")</f>
        <v>170.23874511763506</v>
      </c>
      <c r="F67" s="32">
        <v>170.23874511763506</v>
      </c>
      <c r="G67" s="177">
        <f t="shared" si="11"/>
        <v>170.23874511763506</v>
      </c>
      <c r="I67" s="32"/>
      <c r="J67" s="37">
        <f t="shared" si="12"/>
        <v>0</v>
      </c>
      <c r="L67" s="32"/>
      <c r="M67" s="37">
        <f t="shared" si="13"/>
        <v>0</v>
      </c>
      <c r="O67" s="32"/>
      <c r="P67" s="37">
        <f t="shared" si="14"/>
        <v>0</v>
      </c>
      <c r="R67" s="32"/>
      <c r="S67" s="37">
        <f t="shared" si="15"/>
        <v>0</v>
      </c>
      <c r="U67" s="32"/>
      <c r="V67" s="37">
        <f t="shared" si="16"/>
        <v>0</v>
      </c>
      <c r="X67" s="32"/>
      <c r="Y67" s="37">
        <f t="shared" si="17"/>
        <v>0</v>
      </c>
      <c r="AA67" s="32"/>
      <c r="AB67" s="37">
        <f t="shared" si="18"/>
        <v>0</v>
      </c>
      <c r="AD67" s="32"/>
      <c r="AE67" s="37">
        <f t="shared" si="19"/>
        <v>0</v>
      </c>
      <c r="AG67" s="32"/>
      <c r="AH67" s="37">
        <f t="shared" si="20"/>
        <v>0</v>
      </c>
    </row>
    <row r="68" spans="3:34" x14ac:dyDescent="0.2">
      <c r="C68" s="26" t="str">
        <f>'MP Calculations'!D96</f>
        <v>2051-52</v>
      </c>
      <c r="D68" s="177">
        <f>IF(LEFT($C68,4)*1&lt;LEFT('General inputs'!$I$16,4)+'General inputs'!$H$38,SUM(G68,J68,M68,P68,S68,V68,Y68,AB68,AE68,AH68),"")</f>
        <v>179.79152206116532</v>
      </c>
      <c r="F68" s="32">
        <v>179.79152206116532</v>
      </c>
      <c r="G68" s="177">
        <f t="shared" si="11"/>
        <v>179.79152206116532</v>
      </c>
      <c r="I68" s="32"/>
      <c r="J68" s="37">
        <f t="shared" si="12"/>
        <v>0</v>
      </c>
      <c r="L68" s="32"/>
      <c r="M68" s="37">
        <f t="shared" si="13"/>
        <v>0</v>
      </c>
      <c r="O68" s="32"/>
      <c r="P68" s="37">
        <f t="shared" si="14"/>
        <v>0</v>
      </c>
      <c r="R68" s="32"/>
      <c r="S68" s="37">
        <f t="shared" si="15"/>
        <v>0</v>
      </c>
      <c r="U68" s="32"/>
      <c r="V68" s="37">
        <f t="shared" si="16"/>
        <v>0</v>
      </c>
      <c r="X68" s="32"/>
      <c r="Y68" s="37">
        <f t="shared" si="17"/>
        <v>0</v>
      </c>
      <c r="AA68" s="32"/>
      <c r="AB68" s="37">
        <f t="shared" si="18"/>
        <v>0</v>
      </c>
      <c r="AD68" s="32"/>
      <c r="AE68" s="37">
        <f t="shared" si="19"/>
        <v>0</v>
      </c>
      <c r="AG68" s="32"/>
      <c r="AH68" s="37">
        <f t="shared" si="20"/>
        <v>0</v>
      </c>
    </row>
    <row r="69" spans="3:34" x14ac:dyDescent="0.2">
      <c r="C69" s="26" t="str">
        <f>'MP Calculations'!D97</f>
        <v>2052-53</v>
      </c>
      <c r="D69" s="177" t="str">
        <f>IF(LEFT($C69,4)*1&lt;LEFT('General inputs'!$I$16,4)+'General inputs'!$H$38,SUM(G69,J69,M69,P69,S69,V69,Y69,AB69,AE69,AH69),"")</f>
        <v/>
      </c>
      <c r="F69" s="32"/>
      <c r="G69" s="177">
        <f t="shared" si="11"/>
        <v>0</v>
      </c>
      <c r="I69" s="32"/>
      <c r="J69" s="37">
        <f t="shared" si="12"/>
        <v>0</v>
      </c>
      <c r="L69" s="32"/>
      <c r="M69" s="37">
        <f t="shared" si="13"/>
        <v>0</v>
      </c>
      <c r="O69" s="32"/>
      <c r="P69" s="37">
        <f t="shared" si="14"/>
        <v>0</v>
      </c>
      <c r="R69" s="32"/>
      <c r="S69" s="37">
        <f t="shared" si="15"/>
        <v>0</v>
      </c>
      <c r="U69" s="32"/>
      <c r="V69" s="37">
        <f t="shared" si="16"/>
        <v>0</v>
      </c>
      <c r="X69" s="32"/>
      <c r="Y69" s="37">
        <f t="shared" si="17"/>
        <v>0</v>
      </c>
      <c r="AA69" s="32"/>
      <c r="AB69" s="37">
        <f t="shared" si="18"/>
        <v>0</v>
      </c>
      <c r="AD69" s="32"/>
      <c r="AE69" s="37">
        <f t="shared" si="19"/>
        <v>0</v>
      </c>
      <c r="AG69" s="32"/>
      <c r="AH69" s="37">
        <f t="shared" si="20"/>
        <v>0</v>
      </c>
    </row>
    <row r="70" spans="3:34" x14ac:dyDescent="0.2">
      <c r="C70" s="26" t="str">
        <f>'MP Calculations'!D98</f>
        <v>2053-54</v>
      </c>
      <c r="D70" s="177" t="str">
        <f>IF(LEFT($C70,4)*1&lt;LEFT('General inputs'!$I$16,4)+'General inputs'!$H$38,SUM(G70,J70,M70,P70,S70,V70,Y70,AB70,AE70,AH70),"")</f>
        <v/>
      </c>
      <c r="F70" s="32"/>
      <c r="G70" s="177">
        <f t="shared" si="11"/>
        <v>0</v>
      </c>
      <c r="I70" s="32"/>
      <c r="J70" s="37">
        <f t="shared" si="12"/>
        <v>0</v>
      </c>
      <c r="L70" s="32"/>
      <c r="M70" s="37">
        <f t="shared" si="13"/>
        <v>0</v>
      </c>
      <c r="O70" s="32"/>
      <c r="P70" s="37">
        <f t="shared" si="14"/>
        <v>0</v>
      </c>
      <c r="R70" s="32"/>
      <c r="S70" s="37">
        <f t="shared" si="15"/>
        <v>0</v>
      </c>
      <c r="U70" s="32"/>
      <c r="V70" s="37">
        <f t="shared" si="16"/>
        <v>0</v>
      </c>
      <c r="X70" s="32"/>
      <c r="Y70" s="37">
        <f t="shared" si="17"/>
        <v>0</v>
      </c>
      <c r="AA70" s="32"/>
      <c r="AB70" s="37">
        <f t="shared" si="18"/>
        <v>0</v>
      </c>
      <c r="AD70" s="32"/>
      <c r="AE70" s="37">
        <f t="shared" si="19"/>
        <v>0</v>
      </c>
      <c r="AG70" s="32"/>
      <c r="AH70" s="37">
        <f t="shared" si="20"/>
        <v>0</v>
      </c>
    </row>
    <row r="71" spans="3:34" x14ac:dyDescent="0.2">
      <c r="C71" s="26" t="str">
        <f>'MP Calculations'!D99</f>
        <v>2054-55</v>
      </c>
      <c r="D71" s="177" t="str">
        <f>IF(LEFT($C71,4)*1&lt;LEFT('General inputs'!$I$16,4)+'General inputs'!$H$38,SUM(G71,J71,M71,P71,S71,V71,Y71,AB71,AE71,AH71),"")</f>
        <v/>
      </c>
      <c r="F71" s="32"/>
      <c r="G71" s="177">
        <f t="shared" si="11"/>
        <v>0</v>
      </c>
      <c r="I71" s="32"/>
      <c r="J71" s="37">
        <f t="shared" si="12"/>
        <v>0</v>
      </c>
      <c r="L71" s="32"/>
      <c r="M71" s="37">
        <f t="shared" si="13"/>
        <v>0</v>
      </c>
      <c r="O71" s="32"/>
      <c r="P71" s="37">
        <f t="shared" si="14"/>
        <v>0</v>
      </c>
      <c r="R71" s="32"/>
      <c r="S71" s="37">
        <f t="shared" si="15"/>
        <v>0</v>
      </c>
      <c r="U71" s="32"/>
      <c r="V71" s="37">
        <f t="shared" si="16"/>
        <v>0</v>
      </c>
      <c r="X71" s="32"/>
      <c r="Y71" s="37">
        <f t="shared" si="17"/>
        <v>0</v>
      </c>
      <c r="AA71" s="32"/>
      <c r="AB71" s="37">
        <f t="shared" si="18"/>
        <v>0</v>
      </c>
      <c r="AD71" s="32"/>
      <c r="AE71" s="37">
        <f t="shared" si="19"/>
        <v>0</v>
      </c>
      <c r="AG71" s="32"/>
      <c r="AH71" s="37">
        <f t="shared" si="20"/>
        <v>0</v>
      </c>
    </row>
    <row r="72" spans="3:34" x14ac:dyDescent="0.2">
      <c r="C72" s="26" t="str">
        <f>'MP Calculations'!D100</f>
        <v>2055-56</v>
      </c>
      <c r="D72" s="177" t="str">
        <f>IF(LEFT($C72,4)*1&lt;LEFT('General inputs'!$I$16,4)+'General inputs'!$H$38,SUM(G72,J72,M72,P72,S72,V72,Y72,AB72,AE72,AH72),"")</f>
        <v/>
      </c>
      <c r="F72" s="32"/>
      <c r="G72" s="177">
        <f t="shared" si="11"/>
        <v>0</v>
      </c>
      <c r="I72" s="32"/>
      <c r="J72" s="37">
        <f t="shared" si="12"/>
        <v>0</v>
      </c>
      <c r="L72" s="32"/>
      <c r="M72" s="37">
        <f t="shared" si="13"/>
        <v>0</v>
      </c>
      <c r="O72" s="32"/>
      <c r="P72" s="37">
        <f t="shared" si="14"/>
        <v>0</v>
      </c>
      <c r="R72" s="32"/>
      <c r="S72" s="37">
        <f t="shared" si="15"/>
        <v>0</v>
      </c>
      <c r="U72" s="32"/>
      <c r="V72" s="37">
        <f t="shared" si="16"/>
        <v>0</v>
      </c>
      <c r="X72" s="32"/>
      <c r="Y72" s="37">
        <f t="shared" si="17"/>
        <v>0</v>
      </c>
      <c r="AA72" s="32"/>
      <c r="AB72" s="37">
        <f t="shared" si="18"/>
        <v>0</v>
      </c>
      <c r="AD72" s="32"/>
      <c r="AE72" s="37">
        <f t="shared" si="19"/>
        <v>0</v>
      </c>
      <c r="AG72" s="32"/>
      <c r="AH72" s="37">
        <f t="shared" si="20"/>
        <v>0</v>
      </c>
    </row>
    <row r="73" spans="3:34" x14ac:dyDescent="0.2">
      <c r="C73" s="26" t="str">
        <f>'MP Calculations'!D101</f>
        <v>2056-57</v>
      </c>
      <c r="D73" s="177" t="str">
        <f>IF(LEFT($C73,4)*1&lt;LEFT('General inputs'!$I$16,4)+'General inputs'!$H$38,SUM(G73,J73,M73,P73,S73,V73,Y73,AB73,AE73,AH73),"")</f>
        <v/>
      </c>
      <c r="F73" s="32"/>
      <c r="G73" s="177">
        <f t="shared" si="11"/>
        <v>0</v>
      </c>
      <c r="I73" s="32"/>
      <c r="J73" s="37">
        <f t="shared" si="12"/>
        <v>0</v>
      </c>
      <c r="L73" s="32"/>
      <c r="M73" s="37">
        <f t="shared" si="13"/>
        <v>0</v>
      </c>
      <c r="O73" s="32"/>
      <c r="P73" s="37">
        <f t="shared" si="14"/>
        <v>0</v>
      </c>
      <c r="R73" s="32"/>
      <c r="S73" s="37">
        <f t="shared" si="15"/>
        <v>0</v>
      </c>
      <c r="U73" s="32"/>
      <c r="V73" s="37">
        <f t="shared" si="16"/>
        <v>0</v>
      </c>
      <c r="X73" s="32"/>
      <c r="Y73" s="37">
        <f t="shared" si="17"/>
        <v>0</v>
      </c>
      <c r="AA73" s="32"/>
      <c r="AB73" s="37">
        <f t="shared" si="18"/>
        <v>0</v>
      </c>
      <c r="AD73" s="32"/>
      <c r="AE73" s="37">
        <f t="shared" si="19"/>
        <v>0</v>
      </c>
      <c r="AG73" s="32"/>
      <c r="AH73" s="37">
        <f t="shared" si="20"/>
        <v>0</v>
      </c>
    </row>
    <row r="74" spans="3:34" x14ac:dyDescent="0.2">
      <c r="C74" s="26" t="str">
        <f>'MP Calculations'!D102</f>
        <v>2057-58</v>
      </c>
      <c r="D74" s="177" t="str">
        <f>IF(LEFT($C74,4)*1&lt;LEFT('General inputs'!$I$16,4)+'General inputs'!$H$38,SUM(G74,J74,M74,P74,S74,V74,Y74,AB74,AE74,AH74),"")</f>
        <v/>
      </c>
      <c r="F74" s="32"/>
      <c r="G74" s="177">
        <f t="shared" si="11"/>
        <v>0</v>
      </c>
      <c r="I74" s="32"/>
      <c r="J74" s="37">
        <f t="shared" si="12"/>
        <v>0</v>
      </c>
      <c r="L74" s="32"/>
      <c r="M74" s="37">
        <f t="shared" si="13"/>
        <v>0</v>
      </c>
      <c r="O74" s="32"/>
      <c r="P74" s="37">
        <f t="shared" si="14"/>
        <v>0</v>
      </c>
      <c r="R74" s="32"/>
      <c r="S74" s="37">
        <f t="shared" si="15"/>
        <v>0</v>
      </c>
      <c r="U74" s="32"/>
      <c r="V74" s="37">
        <f t="shared" si="16"/>
        <v>0</v>
      </c>
      <c r="X74" s="32"/>
      <c r="Y74" s="37">
        <f t="shared" si="17"/>
        <v>0</v>
      </c>
      <c r="AA74" s="32"/>
      <c r="AB74" s="37">
        <f t="shared" si="18"/>
        <v>0</v>
      </c>
      <c r="AD74" s="32"/>
      <c r="AE74" s="37">
        <f t="shared" si="19"/>
        <v>0</v>
      </c>
      <c r="AG74" s="32"/>
      <c r="AH74" s="37">
        <f t="shared" si="20"/>
        <v>0</v>
      </c>
    </row>
    <row r="75" spans="3:34" x14ac:dyDescent="0.2">
      <c r="C75" s="26" t="str">
        <f>'MP Calculations'!D103</f>
        <v>2058-59</v>
      </c>
      <c r="D75" s="177" t="str">
        <f>IF(LEFT($C75,4)*1&lt;LEFT('General inputs'!$I$16,4)+'General inputs'!$H$38,SUM(G75,J75,M75,P75,S75,V75,Y75,AB75,AE75,AH75),"")</f>
        <v/>
      </c>
      <c r="F75" s="32"/>
      <c r="G75" s="177">
        <f t="shared" si="11"/>
        <v>0</v>
      </c>
      <c r="I75" s="32"/>
      <c r="J75" s="37">
        <f t="shared" si="12"/>
        <v>0</v>
      </c>
      <c r="L75" s="32"/>
      <c r="M75" s="37">
        <f t="shared" si="13"/>
        <v>0</v>
      </c>
      <c r="O75" s="32"/>
      <c r="P75" s="37">
        <f t="shared" si="14"/>
        <v>0</v>
      </c>
      <c r="R75" s="32"/>
      <c r="S75" s="37">
        <f t="shared" si="15"/>
        <v>0</v>
      </c>
      <c r="U75" s="32"/>
      <c r="V75" s="37">
        <f t="shared" si="16"/>
        <v>0</v>
      </c>
      <c r="X75" s="32"/>
      <c r="Y75" s="37">
        <f t="shared" si="17"/>
        <v>0</v>
      </c>
      <c r="AA75" s="32"/>
      <c r="AB75" s="37">
        <f t="shared" si="18"/>
        <v>0</v>
      </c>
      <c r="AD75" s="32"/>
      <c r="AE75" s="37">
        <f t="shared" si="19"/>
        <v>0</v>
      </c>
      <c r="AG75" s="32"/>
      <c r="AH75" s="37">
        <f t="shared" si="20"/>
        <v>0</v>
      </c>
    </row>
    <row r="76" spans="3:34" x14ac:dyDescent="0.2">
      <c r="C76" s="26" t="str">
        <f>'MP Calculations'!D104</f>
        <v>2059-60</v>
      </c>
      <c r="D76" s="177" t="str">
        <f>IF(LEFT($C76,4)*1&lt;LEFT('General inputs'!$I$16,4)+'General inputs'!$H$38,SUM(G76,J76,M76,P76,S76,V76,Y76,AB76,AE76,AH76),"")</f>
        <v/>
      </c>
      <c r="F76" s="32"/>
      <c r="G76" s="177">
        <f t="shared" ref="G76:G102" si="21">F76*$G$9/$F$6</f>
        <v>0</v>
      </c>
      <c r="I76" s="32"/>
      <c r="J76" s="37">
        <f t="shared" ref="J76:J102" si="22">I76*$J$9/$F$6</f>
        <v>0</v>
      </c>
      <c r="L76" s="32"/>
      <c r="M76" s="37">
        <f t="shared" ref="M76:M102" si="23">L76*$M$9/$F$6</f>
        <v>0</v>
      </c>
      <c r="O76" s="32"/>
      <c r="P76" s="37">
        <f t="shared" ref="P76:P102" si="24">O76*$P$9/$F$6</f>
        <v>0</v>
      </c>
      <c r="R76" s="32"/>
      <c r="S76" s="37">
        <f t="shared" ref="S76:S102" si="25">R76*$S$9/$F$6</f>
        <v>0</v>
      </c>
      <c r="U76" s="32"/>
      <c r="V76" s="37">
        <f t="shared" ref="V76:V102" si="26">U76*$V$9/$F$6</f>
        <v>0</v>
      </c>
      <c r="X76" s="32"/>
      <c r="Y76" s="37">
        <f t="shared" ref="Y76:Y102" si="27">X76*$Y$9/$F$6</f>
        <v>0</v>
      </c>
      <c r="AA76" s="32"/>
      <c r="AB76" s="37">
        <f t="shared" ref="AB76:AB102" si="28">AA76*$AB$9/$F$6</f>
        <v>0</v>
      </c>
      <c r="AD76" s="32"/>
      <c r="AE76" s="37">
        <f t="shared" ref="AE76:AE102" si="29">AD76*$AE$9/$F$6</f>
        <v>0</v>
      </c>
      <c r="AG76" s="32"/>
      <c r="AH76" s="37">
        <f t="shared" ref="AH76:AH102" si="30">AG76*$AH$9/$F$6</f>
        <v>0</v>
      </c>
    </row>
    <row r="77" spans="3:34" x14ac:dyDescent="0.2">
      <c r="C77" s="26" t="str">
        <f>'MP Calculations'!D105</f>
        <v>2060-61</v>
      </c>
      <c r="D77" s="177" t="str">
        <f>IF(LEFT($C77,4)*1&lt;LEFT('General inputs'!$I$16,4)+'General inputs'!$H$38,SUM(G77,J77,M77,P77,S77,V77,Y77,AB77,AE77,AH77),"")</f>
        <v/>
      </c>
      <c r="F77" s="32"/>
      <c r="G77" s="177">
        <f t="shared" si="21"/>
        <v>0</v>
      </c>
      <c r="I77" s="32"/>
      <c r="J77" s="37">
        <f t="shared" si="22"/>
        <v>0</v>
      </c>
      <c r="L77" s="32"/>
      <c r="M77" s="37">
        <f t="shared" si="23"/>
        <v>0</v>
      </c>
      <c r="O77" s="32"/>
      <c r="P77" s="37">
        <f t="shared" si="24"/>
        <v>0</v>
      </c>
      <c r="R77" s="32"/>
      <c r="S77" s="37">
        <f t="shared" si="25"/>
        <v>0</v>
      </c>
      <c r="U77" s="32"/>
      <c r="V77" s="37">
        <f t="shared" si="26"/>
        <v>0</v>
      </c>
      <c r="X77" s="32"/>
      <c r="Y77" s="37">
        <f t="shared" si="27"/>
        <v>0</v>
      </c>
      <c r="AA77" s="32"/>
      <c r="AB77" s="37">
        <f t="shared" si="28"/>
        <v>0</v>
      </c>
      <c r="AD77" s="32"/>
      <c r="AE77" s="37">
        <f t="shared" si="29"/>
        <v>0</v>
      </c>
      <c r="AG77" s="32"/>
      <c r="AH77" s="37">
        <f t="shared" si="30"/>
        <v>0</v>
      </c>
    </row>
    <row r="78" spans="3:34" x14ac:dyDescent="0.2">
      <c r="C78" s="26" t="str">
        <f>'MP Calculations'!D106</f>
        <v>2061-62</v>
      </c>
      <c r="D78" s="177" t="str">
        <f>IF(LEFT($C78,4)*1&lt;LEFT('General inputs'!$I$16,4)+'General inputs'!$H$38,SUM(G78,J78,M78,P78,S78,V78,Y78,AB78,AE78,AH78),"")</f>
        <v/>
      </c>
      <c r="F78" s="32"/>
      <c r="G78" s="177">
        <f t="shared" si="21"/>
        <v>0</v>
      </c>
      <c r="I78" s="32"/>
      <c r="J78" s="37">
        <f t="shared" si="22"/>
        <v>0</v>
      </c>
      <c r="L78" s="32"/>
      <c r="M78" s="37">
        <f t="shared" si="23"/>
        <v>0</v>
      </c>
      <c r="O78" s="32"/>
      <c r="P78" s="37">
        <f t="shared" si="24"/>
        <v>0</v>
      </c>
      <c r="R78" s="32"/>
      <c r="S78" s="37">
        <f t="shared" si="25"/>
        <v>0</v>
      </c>
      <c r="U78" s="32"/>
      <c r="V78" s="37">
        <f t="shared" si="26"/>
        <v>0</v>
      </c>
      <c r="X78" s="32"/>
      <c r="Y78" s="37">
        <f t="shared" si="27"/>
        <v>0</v>
      </c>
      <c r="AA78" s="32"/>
      <c r="AB78" s="37">
        <f t="shared" si="28"/>
        <v>0</v>
      </c>
      <c r="AD78" s="32"/>
      <c r="AE78" s="37">
        <f t="shared" si="29"/>
        <v>0</v>
      </c>
      <c r="AG78" s="32"/>
      <c r="AH78" s="37">
        <f t="shared" si="30"/>
        <v>0</v>
      </c>
    </row>
    <row r="79" spans="3:34" x14ac:dyDescent="0.2">
      <c r="C79" s="26" t="str">
        <f>'MP Calculations'!D107</f>
        <v>2062-63</v>
      </c>
      <c r="D79" s="177" t="str">
        <f>IF(LEFT($C79,4)*1&lt;LEFT('General inputs'!$I$16,4)+'General inputs'!$H$38,SUM(G79,J79,M79,P79,S79,V79,Y79,AB79,AE79,AH79),"")</f>
        <v/>
      </c>
      <c r="F79" s="32"/>
      <c r="G79" s="177">
        <f t="shared" si="21"/>
        <v>0</v>
      </c>
      <c r="I79" s="32"/>
      <c r="J79" s="37">
        <f t="shared" si="22"/>
        <v>0</v>
      </c>
      <c r="L79" s="32"/>
      <c r="M79" s="37">
        <f t="shared" si="23"/>
        <v>0</v>
      </c>
      <c r="O79" s="32"/>
      <c r="P79" s="37">
        <f t="shared" si="24"/>
        <v>0</v>
      </c>
      <c r="R79" s="32"/>
      <c r="S79" s="37">
        <f t="shared" si="25"/>
        <v>0</v>
      </c>
      <c r="U79" s="32"/>
      <c r="V79" s="37">
        <f t="shared" si="26"/>
        <v>0</v>
      </c>
      <c r="X79" s="32"/>
      <c r="Y79" s="37">
        <f t="shared" si="27"/>
        <v>0</v>
      </c>
      <c r="AA79" s="32"/>
      <c r="AB79" s="37">
        <f t="shared" si="28"/>
        <v>0</v>
      </c>
      <c r="AD79" s="32"/>
      <c r="AE79" s="37">
        <f t="shared" si="29"/>
        <v>0</v>
      </c>
      <c r="AG79" s="32"/>
      <c r="AH79" s="37">
        <f t="shared" si="30"/>
        <v>0</v>
      </c>
    </row>
    <row r="80" spans="3:34" x14ac:dyDescent="0.2">
      <c r="C80" s="26" t="str">
        <f>'MP Calculations'!D108</f>
        <v>2063-64</v>
      </c>
      <c r="D80" s="177" t="str">
        <f>IF(LEFT($C80,4)*1&lt;LEFT('General inputs'!$I$16,4)+'General inputs'!$H$38,SUM(G80,J80,M80,P80,S80,V80,Y80,AB80,AE80,AH80),"")</f>
        <v/>
      </c>
      <c r="F80" s="32"/>
      <c r="G80" s="177">
        <f t="shared" si="21"/>
        <v>0</v>
      </c>
      <c r="I80" s="32"/>
      <c r="J80" s="37">
        <f t="shared" si="22"/>
        <v>0</v>
      </c>
      <c r="L80" s="32"/>
      <c r="M80" s="37">
        <f t="shared" si="23"/>
        <v>0</v>
      </c>
      <c r="O80" s="32"/>
      <c r="P80" s="37">
        <f t="shared" si="24"/>
        <v>0</v>
      </c>
      <c r="R80" s="32"/>
      <c r="S80" s="37">
        <f t="shared" si="25"/>
        <v>0</v>
      </c>
      <c r="U80" s="32"/>
      <c r="V80" s="37">
        <f t="shared" si="26"/>
        <v>0</v>
      </c>
      <c r="X80" s="32"/>
      <c r="Y80" s="37">
        <f t="shared" si="27"/>
        <v>0</v>
      </c>
      <c r="AA80" s="32"/>
      <c r="AB80" s="37">
        <f t="shared" si="28"/>
        <v>0</v>
      </c>
      <c r="AD80" s="32"/>
      <c r="AE80" s="37">
        <f t="shared" si="29"/>
        <v>0</v>
      </c>
      <c r="AG80" s="32"/>
      <c r="AH80" s="37">
        <f t="shared" si="30"/>
        <v>0</v>
      </c>
    </row>
    <row r="81" spans="3:34" x14ac:dyDescent="0.2">
      <c r="C81" s="26" t="str">
        <f>'MP Calculations'!D109</f>
        <v>2064-65</v>
      </c>
      <c r="D81" s="177" t="str">
        <f>IF(LEFT($C81,4)*1&lt;LEFT('General inputs'!$I$16,4)+'General inputs'!$H$38,SUM(G81,J81,M81,P81,S81,V81,Y81,AB81,AE81,AH81),"")</f>
        <v/>
      </c>
      <c r="F81" s="32"/>
      <c r="G81" s="177">
        <f t="shared" si="21"/>
        <v>0</v>
      </c>
      <c r="I81" s="32"/>
      <c r="J81" s="37">
        <f t="shared" si="22"/>
        <v>0</v>
      </c>
      <c r="L81" s="32"/>
      <c r="M81" s="37">
        <f t="shared" si="23"/>
        <v>0</v>
      </c>
      <c r="O81" s="32"/>
      <c r="P81" s="37">
        <f t="shared" si="24"/>
        <v>0</v>
      </c>
      <c r="R81" s="32"/>
      <c r="S81" s="37">
        <f t="shared" si="25"/>
        <v>0</v>
      </c>
      <c r="U81" s="32"/>
      <c r="V81" s="37">
        <f t="shared" si="26"/>
        <v>0</v>
      </c>
      <c r="X81" s="32"/>
      <c r="Y81" s="37">
        <f t="shared" si="27"/>
        <v>0</v>
      </c>
      <c r="AA81" s="32"/>
      <c r="AB81" s="37">
        <f t="shared" si="28"/>
        <v>0</v>
      </c>
      <c r="AD81" s="32"/>
      <c r="AE81" s="37">
        <f t="shared" si="29"/>
        <v>0</v>
      </c>
      <c r="AG81" s="32"/>
      <c r="AH81" s="37">
        <f t="shared" si="30"/>
        <v>0</v>
      </c>
    </row>
    <row r="82" spans="3:34" x14ac:dyDescent="0.2">
      <c r="C82" s="26" t="str">
        <f>'MP Calculations'!D110</f>
        <v>2065-66</v>
      </c>
      <c r="D82" s="177" t="str">
        <f>IF(LEFT($C82,4)*1&lt;LEFT('General inputs'!$I$16,4)+'General inputs'!$H$38,SUM(G82,J82,M82,P82,S82,V82,Y82,AB82,AE82,AH82),"")</f>
        <v/>
      </c>
      <c r="F82" s="32"/>
      <c r="G82" s="177">
        <f t="shared" si="21"/>
        <v>0</v>
      </c>
      <c r="I82" s="32"/>
      <c r="J82" s="37">
        <f t="shared" si="22"/>
        <v>0</v>
      </c>
      <c r="L82" s="32"/>
      <c r="M82" s="37">
        <f t="shared" si="23"/>
        <v>0</v>
      </c>
      <c r="O82" s="32"/>
      <c r="P82" s="37">
        <f t="shared" si="24"/>
        <v>0</v>
      </c>
      <c r="R82" s="32"/>
      <c r="S82" s="37">
        <f t="shared" si="25"/>
        <v>0</v>
      </c>
      <c r="U82" s="32"/>
      <c r="V82" s="37">
        <f t="shared" si="26"/>
        <v>0</v>
      </c>
      <c r="X82" s="32"/>
      <c r="Y82" s="37">
        <f t="shared" si="27"/>
        <v>0</v>
      </c>
      <c r="AA82" s="32"/>
      <c r="AB82" s="37">
        <f t="shared" si="28"/>
        <v>0</v>
      </c>
      <c r="AD82" s="32"/>
      <c r="AE82" s="37">
        <f t="shared" si="29"/>
        <v>0</v>
      </c>
      <c r="AG82" s="32"/>
      <c r="AH82" s="37">
        <f t="shared" si="30"/>
        <v>0</v>
      </c>
    </row>
    <row r="83" spans="3:34" x14ac:dyDescent="0.2">
      <c r="C83" s="26" t="str">
        <f>'MP Calculations'!D111</f>
        <v>2066-67</v>
      </c>
      <c r="D83" s="177" t="str">
        <f>IF(LEFT($C83,4)*1&lt;LEFT('General inputs'!$I$16,4)+'General inputs'!$H$38,SUM(G83,J83,M83,P83,S83,V83,Y83,AB83,AE83,AH83),"")</f>
        <v/>
      </c>
      <c r="F83" s="32"/>
      <c r="G83" s="177">
        <f t="shared" si="21"/>
        <v>0</v>
      </c>
      <c r="I83" s="32"/>
      <c r="J83" s="37">
        <f t="shared" si="22"/>
        <v>0</v>
      </c>
      <c r="L83" s="32"/>
      <c r="M83" s="37">
        <f t="shared" si="23"/>
        <v>0</v>
      </c>
      <c r="O83" s="32"/>
      <c r="P83" s="37">
        <f t="shared" si="24"/>
        <v>0</v>
      </c>
      <c r="R83" s="32"/>
      <c r="S83" s="37">
        <f t="shared" si="25"/>
        <v>0</v>
      </c>
      <c r="U83" s="32"/>
      <c r="V83" s="37">
        <f t="shared" si="26"/>
        <v>0</v>
      </c>
      <c r="X83" s="32"/>
      <c r="Y83" s="37">
        <f t="shared" si="27"/>
        <v>0</v>
      </c>
      <c r="AA83" s="32"/>
      <c r="AB83" s="37">
        <f t="shared" si="28"/>
        <v>0</v>
      </c>
      <c r="AD83" s="32"/>
      <c r="AE83" s="37">
        <f t="shared" si="29"/>
        <v>0</v>
      </c>
      <c r="AG83" s="32"/>
      <c r="AH83" s="37">
        <f t="shared" si="30"/>
        <v>0</v>
      </c>
    </row>
    <row r="84" spans="3:34" x14ac:dyDescent="0.2">
      <c r="C84" s="26" t="str">
        <f>'MP Calculations'!D112</f>
        <v>2067-68</v>
      </c>
      <c r="D84" s="177" t="str">
        <f>IF(LEFT($C84,4)*1&lt;LEFT('General inputs'!$I$16,4)+'General inputs'!$H$38,SUM(G84,J84,M84,P84,S84,V84,Y84,AB84,AE84,AH84),"")</f>
        <v/>
      </c>
      <c r="F84" s="32"/>
      <c r="G84" s="177">
        <f t="shared" si="21"/>
        <v>0</v>
      </c>
      <c r="I84" s="32"/>
      <c r="J84" s="37">
        <f t="shared" si="22"/>
        <v>0</v>
      </c>
      <c r="L84" s="32"/>
      <c r="M84" s="37">
        <f t="shared" si="23"/>
        <v>0</v>
      </c>
      <c r="O84" s="32"/>
      <c r="P84" s="37">
        <f t="shared" si="24"/>
        <v>0</v>
      </c>
      <c r="R84" s="32"/>
      <c r="S84" s="37">
        <f t="shared" si="25"/>
        <v>0</v>
      </c>
      <c r="U84" s="32"/>
      <c r="V84" s="37">
        <f t="shared" si="26"/>
        <v>0</v>
      </c>
      <c r="X84" s="32"/>
      <c r="Y84" s="37">
        <f t="shared" si="27"/>
        <v>0</v>
      </c>
      <c r="AA84" s="32"/>
      <c r="AB84" s="37">
        <f t="shared" si="28"/>
        <v>0</v>
      </c>
      <c r="AD84" s="32"/>
      <c r="AE84" s="37">
        <f t="shared" si="29"/>
        <v>0</v>
      </c>
      <c r="AG84" s="32"/>
      <c r="AH84" s="37">
        <f t="shared" si="30"/>
        <v>0</v>
      </c>
    </row>
    <row r="85" spans="3:34" x14ac:dyDescent="0.2">
      <c r="C85" s="26" t="str">
        <f>'MP Calculations'!D113</f>
        <v>2068-69</v>
      </c>
      <c r="D85" s="177" t="str">
        <f>IF(LEFT($C85,4)*1&lt;LEFT('General inputs'!$I$16,4)+'General inputs'!$H$38,SUM(G85,J85,M85,P85,S85,V85,Y85,AB85,AE85,AH85),"")</f>
        <v/>
      </c>
      <c r="F85" s="32"/>
      <c r="G85" s="177">
        <f t="shared" si="21"/>
        <v>0</v>
      </c>
      <c r="I85" s="32"/>
      <c r="J85" s="37">
        <f t="shared" si="22"/>
        <v>0</v>
      </c>
      <c r="L85" s="32"/>
      <c r="M85" s="37">
        <f t="shared" si="23"/>
        <v>0</v>
      </c>
      <c r="O85" s="32"/>
      <c r="P85" s="37">
        <f t="shared" si="24"/>
        <v>0</v>
      </c>
      <c r="R85" s="32"/>
      <c r="S85" s="37">
        <f t="shared" si="25"/>
        <v>0</v>
      </c>
      <c r="U85" s="32"/>
      <c r="V85" s="37">
        <f t="shared" si="26"/>
        <v>0</v>
      </c>
      <c r="X85" s="32"/>
      <c r="Y85" s="37">
        <f t="shared" si="27"/>
        <v>0</v>
      </c>
      <c r="AA85" s="32"/>
      <c r="AB85" s="37">
        <f t="shared" si="28"/>
        <v>0</v>
      </c>
      <c r="AD85" s="32"/>
      <c r="AE85" s="37">
        <f t="shared" si="29"/>
        <v>0</v>
      </c>
      <c r="AG85" s="32"/>
      <c r="AH85" s="37">
        <f t="shared" si="30"/>
        <v>0</v>
      </c>
    </row>
    <row r="86" spans="3:34" x14ac:dyDescent="0.2">
      <c r="C86" s="26" t="str">
        <f>'MP Calculations'!D114</f>
        <v>2069-70</v>
      </c>
      <c r="D86" s="177" t="str">
        <f>IF(LEFT($C86,4)*1&lt;LEFT('General inputs'!$I$16,4)+'General inputs'!$H$38,SUM(G86,J86,M86,P86,S86,V86,Y86,AB86,AE86,AH86),"")</f>
        <v/>
      </c>
      <c r="F86" s="32"/>
      <c r="G86" s="177">
        <f t="shared" si="21"/>
        <v>0</v>
      </c>
      <c r="I86" s="32"/>
      <c r="J86" s="37">
        <f t="shared" si="22"/>
        <v>0</v>
      </c>
      <c r="L86" s="32"/>
      <c r="M86" s="37">
        <f t="shared" si="23"/>
        <v>0</v>
      </c>
      <c r="O86" s="32"/>
      <c r="P86" s="37">
        <f t="shared" si="24"/>
        <v>0</v>
      </c>
      <c r="R86" s="32"/>
      <c r="S86" s="37">
        <f t="shared" si="25"/>
        <v>0</v>
      </c>
      <c r="U86" s="32"/>
      <c r="V86" s="37">
        <f t="shared" si="26"/>
        <v>0</v>
      </c>
      <c r="X86" s="32"/>
      <c r="Y86" s="37">
        <f t="shared" si="27"/>
        <v>0</v>
      </c>
      <c r="AA86" s="32"/>
      <c r="AB86" s="37">
        <f t="shared" si="28"/>
        <v>0</v>
      </c>
      <c r="AD86" s="32"/>
      <c r="AE86" s="37">
        <f t="shared" si="29"/>
        <v>0</v>
      </c>
      <c r="AG86" s="32"/>
      <c r="AH86" s="37">
        <f t="shared" si="30"/>
        <v>0</v>
      </c>
    </row>
    <row r="87" spans="3:34" x14ac:dyDescent="0.2">
      <c r="C87" s="26" t="str">
        <f>'MP Calculations'!D115</f>
        <v>2070-71</v>
      </c>
      <c r="D87" s="177" t="str">
        <f>IF(LEFT($C87,4)*1&lt;LEFT('General inputs'!$I$16,4)+'General inputs'!$H$38,SUM(G87,J87,M87,P87,S87,V87,Y87,AB87,AE87,AH87),"")</f>
        <v/>
      </c>
      <c r="F87" s="32"/>
      <c r="G87" s="177">
        <f t="shared" si="21"/>
        <v>0</v>
      </c>
      <c r="I87" s="32"/>
      <c r="J87" s="37">
        <f t="shared" si="22"/>
        <v>0</v>
      </c>
      <c r="L87" s="32"/>
      <c r="M87" s="37">
        <f t="shared" si="23"/>
        <v>0</v>
      </c>
      <c r="O87" s="32"/>
      <c r="P87" s="37">
        <f t="shared" si="24"/>
        <v>0</v>
      </c>
      <c r="R87" s="32"/>
      <c r="S87" s="37">
        <f t="shared" si="25"/>
        <v>0</v>
      </c>
      <c r="U87" s="32"/>
      <c r="V87" s="37">
        <f t="shared" si="26"/>
        <v>0</v>
      </c>
      <c r="X87" s="32"/>
      <c r="Y87" s="37">
        <f t="shared" si="27"/>
        <v>0</v>
      </c>
      <c r="AA87" s="32"/>
      <c r="AB87" s="37">
        <f t="shared" si="28"/>
        <v>0</v>
      </c>
      <c r="AD87" s="32"/>
      <c r="AE87" s="37">
        <f t="shared" si="29"/>
        <v>0</v>
      </c>
      <c r="AG87" s="32"/>
      <c r="AH87" s="37">
        <f t="shared" si="30"/>
        <v>0</v>
      </c>
    </row>
    <row r="88" spans="3:34" x14ac:dyDescent="0.2">
      <c r="C88" s="26" t="str">
        <f>'MP Calculations'!D116</f>
        <v>2071-72</v>
      </c>
      <c r="D88" s="177" t="str">
        <f>IF(LEFT($C88,4)*1&lt;LEFT('General inputs'!$I$16,4)+'General inputs'!$H$38,SUM(G88,J88,M88,P88,S88,V88,Y88,AB88,AE88,AH88),"")</f>
        <v/>
      </c>
      <c r="F88" s="32"/>
      <c r="G88" s="177">
        <f t="shared" si="21"/>
        <v>0</v>
      </c>
      <c r="I88" s="32"/>
      <c r="J88" s="37">
        <f t="shared" si="22"/>
        <v>0</v>
      </c>
      <c r="L88" s="32"/>
      <c r="M88" s="37">
        <f t="shared" si="23"/>
        <v>0</v>
      </c>
      <c r="O88" s="32"/>
      <c r="P88" s="37">
        <f t="shared" si="24"/>
        <v>0</v>
      </c>
      <c r="R88" s="32"/>
      <c r="S88" s="37">
        <f t="shared" si="25"/>
        <v>0</v>
      </c>
      <c r="U88" s="32"/>
      <c r="V88" s="37">
        <f t="shared" si="26"/>
        <v>0</v>
      </c>
      <c r="X88" s="32"/>
      <c r="Y88" s="37">
        <f t="shared" si="27"/>
        <v>0</v>
      </c>
      <c r="AA88" s="32"/>
      <c r="AB88" s="37">
        <f t="shared" si="28"/>
        <v>0</v>
      </c>
      <c r="AD88" s="32"/>
      <c r="AE88" s="37">
        <f t="shared" si="29"/>
        <v>0</v>
      </c>
      <c r="AG88" s="32"/>
      <c r="AH88" s="37">
        <f t="shared" si="30"/>
        <v>0</v>
      </c>
    </row>
    <row r="89" spans="3:34" x14ac:dyDescent="0.2">
      <c r="C89" s="26" t="str">
        <f>'MP Calculations'!D117</f>
        <v>2072-73</v>
      </c>
      <c r="D89" s="177" t="str">
        <f>IF(LEFT($C89,4)*1&lt;LEFT('General inputs'!$I$16,4)+'General inputs'!$H$38,SUM(G89,J89,M89,P89,S89,V89,Y89,AB89,AE89,AH89),"")</f>
        <v/>
      </c>
      <c r="F89" s="32"/>
      <c r="G89" s="177">
        <f t="shared" si="21"/>
        <v>0</v>
      </c>
      <c r="I89" s="32"/>
      <c r="J89" s="37">
        <f t="shared" si="22"/>
        <v>0</v>
      </c>
      <c r="L89" s="32"/>
      <c r="M89" s="37">
        <f t="shared" si="23"/>
        <v>0</v>
      </c>
      <c r="O89" s="32"/>
      <c r="P89" s="37">
        <f t="shared" si="24"/>
        <v>0</v>
      </c>
      <c r="R89" s="32"/>
      <c r="S89" s="37">
        <f t="shared" si="25"/>
        <v>0</v>
      </c>
      <c r="U89" s="32"/>
      <c r="V89" s="37">
        <f t="shared" si="26"/>
        <v>0</v>
      </c>
      <c r="X89" s="32"/>
      <c r="Y89" s="37">
        <f t="shared" si="27"/>
        <v>0</v>
      </c>
      <c r="AA89" s="32"/>
      <c r="AB89" s="37">
        <f t="shared" si="28"/>
        <v>0</v>
      </c>
      <c r="AD89" s="32"/>
      <c r="AE89" s="37">
        <f t="shared" si="29"/>
        <v>0</v>
      </c>
      <c r="AG89" s="32"/>
      <c r="AH89" s="37">
        <f t="shared" si="30"/>
        <v>0</v>
      </c>
    </row>
    <row r="90" spans="3:34" x14ac:dyDescent="0.2">
      <c r="C90" s="26" t="str">
        <f>'MP Calculations'!D118</f>
        <v>2073-74</v>
      </c>
      <c r="D90" s="177" t="str">
        <f>IF(LEFT($C90,4)*1&lt;LEFT('General inputs'!$I$16,4)+'General inputs'!$H$38,SUM(G90,J90,M90,P90,S90,V90,Y90,AB90,AE90,AH90),"")</f>
        <v/>
      </c>
      <c r="F90" s="32"/>
      <c r="G90" s="177">
        <f t="shared" si="21"/>
        <v>0</v>
      </c>
      <c r="I90" s="32"/>
      <c r="J90" s="37">
        <f t="shared" si="22"/>
        <v>0</v>
      </c>
      <c r="L90" s="32"/>
      <c r="M90" s="37">
        <f t="shared" si="23"/>
        <v>0</v>
      </c>
      <c r="O90" s="32"/>
      <c r="P90" s="37">
        <f t="shared" si="24"/>
        <v>0</v>
      </c>
      <c r="R90" s="32"/>
      <c r="S90" s="37">
        <f t="shared" si="25"/>
        <v>0</v>
      </c>
      <c r="U90" s="32"/>
      <c r="V90" s="37">
        <f t="shared" si="26"/>
        <v>0</v>
      </c>
      <c r="X90" s="32"/>
      <c r="Y90" s="37">
        <f t="shared" si="27"/>
        <v>0</v>
      </c>
      <c r="AA90" s="32"/>
      <c r="AB90" s="37">
        <f t="shared" si="28"/>
        <v>0</v>
      </c>
      <c r="AD90" s="32"/>
      <c r="AE90" s="37">
        <f t="shared" si="29"/>
        <v>0</v>
      </c>
      <c r="AG90" s="32"/>
      <c r="AH90" s="37">
        <f t="shared" si="30"/>
        <v>0</v>
      </c>
    </row>
    <row r="91" spans="3:34" x14ac:dyDescent="0.2">
      <c r="C91" s="26" t="str">
        <f>'MP Calculations'!D119</f>
        <v>2074-75</v>
      </c>
      <c r="D91" s="177" t="str">
        <f>IF(LEFT($C91,4)*1&lt;LEFT('General inputs'!$I$16,4)+'General inputs'!$H$38,SUM(G91,J91,M91,P91,S91,V91,Y91,AB91,AE91,AH91),"")</f>
        <v/>
      </c>
      <c r="F91" s="32"/>
      <c r="G91" s="177">
        <f t="shared" si="21"/>
        <v>0</v>
      </c>
      <c r="I91" s="32"/>
      <c r="J91" s="37">
        <f t="shared" si="22"/>
        <v>0</v>
      </c>
      <c r="L91" s="32"/>
      <c r="M91" s="37">
        <f t="shared" si="23"/>
        <v>0</v>
      </c>
      <c r="O91" s="32"/>
      <c r="P91" s="37">
        <f t="shared" si="24"/>
        <v>0</v>
      </c>
      <c r="R91" s="32"/>
      <c r="S91" s="37">
        <f t="shared" si="25"/>
        <v>0</v>
      </c>
      <c r="U91" s="32"/>
      <c r="V91" s="37">
        <f t="shared" si="26"/>
        <v>0</v>
      </c>
      <c r="X91" s="32"/>
      <c r="Y91" s="37">
        <f t="shared" si="27"/>
        <v>0</v>
      </c>
      <c r="AA91" s="32"/>
      <c r="AB91" s="37">
        <f t="shared" si="28"/>
        <v>0</v>
      </c>
      <c r="AD91" s="32"/>
      <c r="AE91" s="37">
        <f t="shared" si="29"/>
        <v>0</v>
      </c>
      <c r="AG91" s="32"/>
      <c r="AH91" s="37">
        <f t="shared" si="30"/>
        <v>0</v>
      </c>
    </row>
    <row r="92" spans="3:34" x14ac:dyDescent="0.2">
      <c r="C92" s="26" t="str">
        <f>'MP Calculations'!D120</f>
        <v>2075-76</v>
      </c>
      <c r="D92" s="177" t="str">
        <f>IF(LEFT($C92,4)*1&lt;LEFT('General inputs'!$I$16,4)+'General inputs'!$H$38,SUM(G92,J92,M92,P92,S92,V92,Y92,AB92,AE92,AH92),"")</f>
        <v/>
      </c>
      <c r="F92" s="32"/>
      <c r="G92" s="177">
        <f t="shared" si="21"/>
        <v>0</v>
      </c>
      <c r="I92" s="32"/>
      <c r="J92" s="37">
        <f t="shared" si="22"/>
        <v>0</v>
      </c>
      <c r="L92" s="32"/>
      <c r="M92" s="37">
        <f t="shared" si="23"/>
        <v>0</v>
      </c>
      <c r="O92" s="32"/>
      <c r="P92" s="37">
        <f t="shared" si="24"/>
        <v>0</v>
      </c>
      <c r="R92" s="32"/>
      <c r="S92" s="37">
        <f t="shared" si="25"/>
        <v>0</v>
      </c>
      <c r="U92" s="32"/>
      <c r="V92" s="37">
        <f t="shared" si="26"/>
        <v>0</v>
      </c>
      <c r="X92" s="32"/>
      <c r="Y92" s="37">
        <f t="shared" si="27"/>
        <v>0</v>
      </c>
      <c r="AA92" s="32"/>
      <c r="AB92" s="37">
        <f t="shared" si="28"/>
        <v>0</v>
      </c>
      <c r="AD92" s="32"/>
      <c r="AE92" s="37">
        <f t="shared" si="29"/>
        <v>0</v>
      </c>
      <c r="AG92" s="32"/>
      <c r="AH92" s="37">
        <f t="shared" si="30"/>
        <v>0</v>
      </c>
    </row>
    <row r="93" spans="3:34" x14ac:dyDescent="0.2">
      <c r="C93" s="26" t="str">
        <f>'MP Calculations'!D121</f>
        <v>2076-77</v>
      </c>
      <c r="D93" s="177" t="str">
        <f>IF(LEFT($C93,4)*1&lt;LEFT('General inputs'!$I$16,4)+'General inputs'!$H$38,SUM(G93,J93,M93,P93,S93,V93,Y93,AB93,AE93,AH93),"")</f>
        <v/>
      </c>
      <c r="F93" s="32"/>
      <c r="G93" s="177">
        <f t="shared" si="21"/>
        <v>0</v>
      </c>
      <c r="I93" s="32"/>
      <c r="J93" s="37">
        <f t="shared" si="22"/>
        <v>0</v>
      </c>
      <c r="L93" s="32"/>
      <c r="M93" s="37">
        <f t="shared" si="23"/>
        <v>0</v>
      </c>
      <c r="O93" s="32"/>
      <c r="P93" s="37">
        <f t="shared" si="24"/>
        <v>0</v>
      </c>
      <c r="R93" s="32"/>
      <c r="S93" s="37">
        <f t="shared" si="25"/>
        <v>0</v>
      </c>
      <c r="U93" s="32"/>
      <c r="V93" s="37">
        <f t="shared" si="26"/>
        <v>0</v>
      </c>
      <c r="X93" s="32"/>
      <c r="Y93" s="37">
        <f t="shared" si="27"/>
        <v>0</v>
      </c>
      <c r="AA93" s="32"/>
      <c r="AB93" s="37">
        <f t="shared" si="28"/>
        <v>0</v>
      </c>
      <c r="AD93" s="32"/>
      <c r="AE93" s="37">
        <f t="shared" si="29"/>
        <v>0</v>
      </c>
      <c r="AG93" s="32"/>
      <c r="AH93" s="37">
        <f t="shared" si="30"/>
        <v>0</v>
      </c>
    </row>
    <row r="94" spans="3:34" x14ac:dyDescent="0.2">
      <c r="C94" s="26" t="str">
        <f>'MP Calculations'!D122</f>
        <v>2077-78</v>
      </c>
      <c r="D94" s="177" t="str">
        <f>IF(LEFT($C94,4)*1&lt;LEFT('General inputs'!$I$16,4)+'General inputs'!$H$38,SUM(G94,J94,M94,P94,S94,V94,Y94,AB94,AE94,AH94),"")</f>
        <v/>
      </c>
      <c r="F94" s="32"/>
      <c r="G94" s="177">
        <f t="shared" si="21"/>
        <v>0</v>
      </c>
      <c r="I94" s="32"/>
      <c r="J94" s="37">
        <f t="shared" si="22"/>
        <v>0</v>
      </c>
      <c r="L94" s="32"/>
      <c r="M94" s="37">
        <f t="shared" si="23"/>
        <v>0</v>
      </c>
      <c r="O94" s="32"/>
      <c r="P94" s="37">
        <f t="shared" si="24"/>
        <v>0</v>
      </c>
      <c r="R94" s="32"/>
      <c r="S94" s="37">
        <f t="shared" si="25"/>
        <v>0</v>
      </c>
      <c r="U94" s="32"/>
      <c r="V94" s="37">
        <f t="shared" si="26"/>
        <v>0</v>
      </c>
      <c r="X94" s="32"/>
      <c r="Y94" s="37">
        <f t="shared" si="27"/>
        <v>0</v>
      </c>
      <c r="AA94" s="32"/>
      <c r="AB94" s="37">
        <f t="shared" si="28"/>
        <v>0</v>
      </c>
      <c r="AD94" s="32"/>
      <c r="AE94" s="37">
        <f t="shared" si="29"/>
        <v>0</v>
      </c>
      <c r="AG94" s="32"/>
      <c r="AH94" s="37">
        <f t="shared" si="30"/>
        <v>0</v>
      </c>
    </row>
    <row r="95" spans="3:34" x14ac:dyDescent="0.2">
      <c r="C95" s="26" t="str">
        <f>'MP Calculations'!D123</f>
        <v>2078-79</v>
      </c>
      <c r="D95" s="177" t="str">
        <f>IF(LEFT($C95,4)*1&lt;LEFT('General inputs'!$I$16,4)+'General inputs'!$H$38,SUM(G95,J95,M95,P95,S95,V95,Y95,AB95,AE95,AH95),"")</f>
        <v/>
      </c>
      <c r="F95" s="32"/>
      <c r="G95" s="177">
        <f t="shared" si="21"/>
        <v>0</v>
      </c>
      <c r="I95" s="32"/>
      <c r="J95" s="37">
        <f t="shared" si="22"/>
        <v>0</v>
      </c>
      <c r="L95" s="32"/>
      <c r="M95" s="37">
        <f t="shared" si="23"/>
        <v>0</v>
      </c>
      <c r="O95" s="32"/>
      <c r="P95" s="37">
        <f t="shared" si="24"/>
        <v>0</v>
      </c>
      <c r="R95" s="32"/>
      <c r="S95" s="37">
        <f t="shared" si="25"/>
        <v>0</v>
      </c>
      <c r="U95" s="32"/>
      <c r="V95" s="37">
        <f t="shared" si="26"/>
        <v>0</v>
      </c>
      <c r="X95" s="32"/>
      <c r="Y95" s="37">
        <f t="shared" si="27"/>
        <v>0</v>
      </c>
      <c r="AA95" s="32"/>
      <c r="AB95" s="37">
        <f t="shared" si="28"/>
        <v>0</v>
      </c>
      <c r="AD95" s="32"/>
      <c r="AE95" s="37">
        <f t="shared" si="29"/>
        <v>0</v>
      </c>
      <c r="AG95" s="32"/>
      <c r="AH95" s="37">
        <f t="shared" si="30"/>
        <v>0</v>
      </c>
    </row>
    <row r="96" spans="3:34" x14ac:dyDescent="0.2">
      <c r="C96" s="26" t="str">
        <f>'MP Calculations'!D124</f>
        <v>2079-80</v>
      </c>
      <c r="D96" s="177" t="str">
        <f>IF(LEFT($C96,4)*1&lt;LEFT('General inputs'!$I$16,4)+'General inputs'!$H$38,SUM(G96,J96,M96,P96,S96,V96,Y96,AB96,AE96,AH96),"")</f>
        <v/>
      </c>
      <c r="F96" s="32"/>
      <c r="G96" s="177">
        <f t="shared" si="21"/>
        <v>0</v>
      </c>
      <c r="I96" s="32"/>
      <c r="J96" s="37">
        <f t="shared" si="22"/>
        <v>0</v>
      </c>
      <c r="L96" s="32"/>
      <c r="M96" s="37">
        <f t="shared" si="23"/>
        <v>0</v>
      </c>
      <c r="O96" s="32"/>
      <c r="P96" s="37">
        <f t="shared" si="24"/>
        <v>0</v>
      </c>
      <c r="R96" s="32"/>
      <c r="S96" s="37">
        <f t="shared" si="25"/>
        <v>0</v>
      </c>
      <c r="U96" s="32"/>
      <c r="V96" s="37">
        <f t="shared" si="26"/>
        <v>0</v>
      </c>
      <c r="X96" s="32"/>
      <c r="Y96" s="37">
        <f t="shared" si="27"/>
        <v>0</v>
      </c>
      <c r="AA96" s="32"/>
      <c r="AB96" s="37">
        <f t="shared" si="28"/>
        <v>0</v>
      </c>
      <c r="AD96" s="32"/>
      <c r="AE96" s="37">
        <f t="shared" si="29"/>
        <v>0</v>
      </c>
      <c r="AG96" s="32"/>
      <c r="AH96" s="37">
        <f t="shared" si="30"/>
        <v>0</v>
      </c>
    </row>
    <row r="97" spans="3:34" x14ac:dyDescent="0.2">
      <c r="C97" s="26" t="str">
        <f>'MP Calculations'!D125</f>
        <v>2080-81</v>
      </c>
      <c r="D97" s="177" t="str">
        <f>IF(LEFT($C97,4)*1&lt;LEFT('General inputs'!$I$16,4)+'General inputs'!$H$38,SUM(G97,J97,M97,P97,S97,V97,Y97,AB97,AE97,AH97),"")</f>
        <v/>
      </c>
      <c r="F97" s="32"/>
      <c r="G97" s="177">
        <f t="shared" si="21"/>
        <v>0</v>
      </c>
      <c r="I97" s="32"/>
      <c r="J97" s="37">
        <f t="shared" si="22"/>
        <v>0</v>
      </c>
      <c r="L97" s="32"/>
      <c r="M97" s="37">
        <f t="shared" si="23"/>
        <v>0</v>
      </c>
      <c r="O97" s="32"/>
      <c r="P97" s="37">
        <f t="shared" si="24"/>
        <v>0</v>
      </c>
      <c r="R97" s="32"/>
      <c r="S97" s="37">
        <f t="shared" si="25"/>
        <v>0</v>
      </c>
      <c r="U97" s="32"/>
      <c r="V97" s="37">
        <f t="shared" si="26"/>
        <v>0</v>
      </c>
      <c r="X97" s="32"/>
      <c r="Y97" s="37">
        <f t="shared" si="27"/>
        <v>0</v>
      </c>
      <c r="AA97" s="32"/>
      <c r="AB97" s="37">
        <f t="shared" si="28"/>
        <v>0</v>
      </c>
      <c r="AD97" s="32"/>
      <c r="AE97" s="37">
        <f t="shared" si="29"/>
        <v>0</v>
      </c>
      <c r="AG97" s="32"/>
      <c r="AH97" s="37">
        <f t="shared" si="30"/>
        <v>0</v>
      </c>
    </row>
    <row r="98" spans="3:34" x14ac:dyDescent="0.2">
      <c r="C98" s="26" t="str">
        <f>'MP Calculations'!D126</f>
        <v>2081-82</v>
      </c>
      <c r="D98" s="177" t="str">
        <f>IF(LEFT($C98,4)*1&lt;LEFT('General inputs'!$I$16,4)+'General inputs'!$H$38,SUM(G98,J98,M98,P98,S98,V98,Y98,AB98,AE98,AH98),"")</f>
        <v/>
      </c>
      <c r="F98" s="32"/>
      <c r="G98" s="177">
        <f t="shared" si="21"/>
        <v>0</v>
      </c>
      <c r="I98" s="32"/>
      <c r="J98" s="37">
        <f t="shared" si="22"/>
        <v>0</v>
      </c>
      <c r="L98" s="32"/>
      <c r="M98" s="37">
        <f t="shared" si="23"/>
        <v>0</v>
      </c>
      <c r="O98" s="32"/>
      <c r="P98" s="37">
        <f t="shared" si="24"/>
        <v>0</v>
      </c>
      <c r="R98" s="32"/>
      <c r="S98" s="37">
        <f t="shared" si="25"/>
        <v>0</v>
      </c>
      <c r="U98" s="32"/>
      <c r="V98" s="37">
        <f t="shared" si="26"/>
        <v>0</v>
      </c>
      <c r="X98" s="32"/>
      <c r="Y98" s="37">
        <f t="shared" si="27"/>
        <v>0</v>
      </c>
      <c r="AA98" s="32"/>
      <c r="AB98" s="37">
        <f t="shared" si="28"/>
        <v>0</v>
      </c>
      <c r="AD98" s="32"/>
      <c r="AE98" s="37">
        <f t="shared" si="29"/>
        <v>0</v>
      </c>
      <c r="AG98" s="32"/>
      <c r="AH98" s="37">
        <f t="shared" si="30"/>
        <v>0</v>
      </c>
    </row>
    <row r="99" spans="3:34" x14ac:dyDescent="0.2">
      <c r="C99" s="26" t="str">
        <f>'MP Calculations'!D127</f>
        <v>2082-83</v>
      </c>
      <c r="D99" s="177" t="str">
        <f>IF(LEFT($C99,4)*1&lt;LEFT('General inputs'!$I$16,4)+'General inputs'!$H$38,SUM(G99,J99,M99,P99,S99,V99,Y99,AB99,AE99,AH99),"")</f>
        <v/>
      </c>
      <c r="F99" s="32"/>
      <c r="G99" s="177">
        <f t="shared" si="21"/>
        <v>0</v>
      </c>
      <c r="I99" s="32"/>
      <c r="J99" s="37">
        <f t="shared" si="22"/>
        <v>0</v>
      </c>
      <c r="L99" s="32"/>
      <c r="M99" s="37">
        <f t="shared" si="23"/>
        <v>0</v>
      </c>
      <c r="O99" s="32"/>
      <c r="P99" s="37">
        <f t="shared" si="24"/>
        <v>0</v>
      </c>
      <c r="R99" s="32"/>
      <c r="S99" s="37">
        <f t="shared" si="25"/>
        <v>0</v>
      </c>
      <c r="U99" s="32"/>
      <c r="V99" s="37">
        <f t="shared" si="26"/>
        <v>0</v>
      </c>
      <c r="X99" s="32"/>
      <c r="Y99" s="37">
        <f t="shared" si="27"/>
        <v>0</v>
      </c>
      <c r="AA99" s="32"/>
      <c r="AB99" s="37">
        <f t="shared" si="28"/>
        <v>0</v>
      </c>
      <c r="AD99" s="32"/>
      <c r="AE99" s="37">
        <f t="shared" si="29"/>
        <v>0</v>
      </c>
      <c r="AG99" s="32"/>
      <c r="AH99" s="37">
        <f t="shared" si="30"/>
        <v>0</v>
      </c>
    </row>
    <row r="100" spans="3:34" x14ac:dyDescent="0.2">
      <c r="C100" s="26" t="str">
        <f>'MP Calculations'!D128</f>
        <v>2083-84</v>
      </c>
      <c r="D100" s="177" t="str">
        <f>IF(LEFT($C100,4)*1&lt;LEFT('General inputs'!$I$16,4)+'General inputs'!$H$38,SUM(G100,J100,M100,P100,S100,V100,Y100,AB100,AE100,AH100),"")</f>
        <v/>
      </c>
      <c r="F100" s="32"/>
      <c r="G100" s="177">
        <f t="shared" si="21"/>
        <v>0</v>
      </c>
      <c r="I100" s="32"/>
      <c r="J100" s="37">
        <f t="shared" si="22"/>
        <v>0</v>
      </c>
      <c r="L100" s="32"/>
      <c r="M100" s="37">
        <f t="shared" si="23"/>
        <v>0</v>
      </c>
      <c r="O100" s="32"/>
      <c r="P100" s="37">
        <f t="shared" si="24"/>
        <v>0</v>
      </c>
      <c r="R100" s="32"/>
      <c r="S100" s="37">
        <f t="shared" si="25"/>
        <v>0</v>
      </c>
      <c r="U100" s="32"/>
      <c r="V100" s="37">
        <f t="shared" si="26"/>
        <v>0</v>
      </c>
      <c r="X100" s="32"/>
      <c r="Y100" s="37">
        <f t="shared" si="27"/>
        <v>0</v>
      </c>
      <c r="AA100" s="32"/>
      <c r="AB100" s="37">
        <f t="shared" si="28"/>
        <v>0</v>
      </c>
      <c r="AD100" s="32"/>
      <c r="AE100" s="37">
        <f t="shared" si="29"/>
        <v>0</v>
      </c>
      <c r="AG100" s="32"/>
      <c r="AH100" s="37">
        <f t="shared" si="30"/>
        <v>0</v>
      </c>
    </row>
    <row r="101" spans="3:34" x14ac:dyDescent="0.2">
      <c r="C101" s="26" t="str">
        <f>'MP Calculations'!D129</f>
        <v>2084-85</v>
      </c>
      <c r="D101" s="177" t="str">
        <f>IF(LEFT($C101,4)*1&lt;LEFT('General inputs'!$I$16,4)+'General inputs'!$H$38,SUM(G101,J101,M101,P101,S101,V101,Y101,AB101,AE101,AH101),"")</f>
        <v/>
      </c>
      <c r="F101" s="32"/>
      <c r="G101" s="177">
        <f t="shared" si="21"/>
        <v>0</v>
      </c>
      <c r="I101" s="32"/>
      <c r="J101" s="37">
        <f t="shared" si="22"/>
        <v>0</v>
      </c>
      <c r="L101" s="32"/>
      <c r="M101" s="37">
        <f t="shared" si="23"/>
        <v>0</v>
      </c>
      <c r="O101" s="32"/>
      <c r="P101" s="37">
        <f t="shared" si="24"/>
        <v>0</v>
      </c>
      <c r="R101" s="32"/>
      <c r="S101" s="37">
        <f t="shared" si="25"/>
        <v>0</v>
      </c>
      <c r="U101" s="32"/>
      <c r="V101" s="37">
        <f t="shared" si="26"/>
        <v>0</v>
      </c>
      <c r="X101" s="32"/>
      <c r="Y101" s="37">
        <f t="shared" si="27"/>
        <v>0</v>
      </c>
      <c r="AA101" s="32"/>
      <c r="AB101" s="37">
        <f t="shared" si="28"/>
        <v>0</v>
      </c>
      <c r="AD101" s="32"/>
      <c r="AE101" s="37">
        <f t="shared" si="29"/>
        <v>0</v>
      </c>
      <c r="AG101" s="32"/>
      <c r="AH101" s="37">
        <f t="shared" si="30"/>
        <v>0</v>
      </c>
    </row>
    <row r="102" spans="3:34" x14ac:dyDescent="0.2">
      <c r="C102" s="26" t="str">
        <f>'MP Calculations'!D130</f>
        <v>2085-86</v>
      </c>
      <c r="D102" s="177" t="str">
        <f>IF(LEFT($C102,4)*1&lt;LEFT('General inputs'!$I$16,4)+'General inputs'!$H$38,SUM(G102,J102,M102,P102,S102,V102,Y102,AB102,AE102,AH102),"")</f>
        <v/>
      </c>
      <c r="F102" s="32"/>
      <c r="G102" s="177">
        <f t="shared" si="21"/>
        <v>0</v>
      </c>
      <c r="I102" s="32"/>
      <c r="J102" s="37">
        <f t="shared" si="22"/>
        <v>0</v>
      </c>
      <c r="L102" s="32"/>
      <c r="M102" s="37">
        <f t="shared" si="23"/>
        <v>0</v>
      </c>
      <c r="O102" s="32"/>
      <c r="P102" s="37">
        <f t="shared" si="24"/>
        <v>0</v>
      </c>
      <c r="R102" s="32"/>
      <c r="S102" s="37">
        <f t="shared" si="25"/>
        <v>0</v>
      </c>
      <c r="U102" s="32"/>
      <c r="V102" s="37">
        <f t="shared" si="26"/>
        <v>0</v>
      </c>
      <c r="X102" s="32"/>
      <c r="Y102" s="37">
        <f t="shared" si="27"/>
        <v>0</v>
      </c>
      <c r="AA102" s="32"/>
      <c r="AB102" s="37">
        <f t="shared" si="28"/>
        <v>0</v>
      </c>
      <c r="AD102" s="32"/>
      <c r="AE102" s="37">
        <f t="shared" si="29"/>
        <v>0</v>
      </c>
      <c r="AG102" s="32"/>
      <c r="AH102" s="37">
        <f t="shared" si="30"/>
        <v>0</v>
      </c>
    </row>
    <row r="103" spans="3:34" x14ac:dyDescent="0.2">
      <c r="D103" s="38"/>
      <c r="F103" s="38"/>
      <c r="G103" s="38"/>
      <c r="I103" s="38"/>
      <c r="J103" s="38"/>
      <c r="L103" s="38"/>
      <c r="M103" s="38"/>
      <c r="O103" s="38"/>
      <c r="P103" s="38"/>
      <c r="R103" s="38"/>
      <c r="S103" s="38"/>
      <c r="U103" s="38"/>
      <c r="V103" s="38"/>
      <c r="X103" s="38"/>
      <c r="Y103" s="38"/>
      <c r="AA103" s="38"/>
      <c r="AB103" s="38"/>
      <c r="AD103" s="38"/>
      <c r="AE103" s="38"/>
      <c r="AG103" s="38"/>
      <c r="AH103" s="38"/>
    </row>
  </sheetData>
  <mergeCells count="8">
    <mergeCell ref="AD8:AE8"/>
    <mergeCell ref="AG8:AH8"/>
    <mergeCell ref="L8:M8"/>
    <mergeCell ref="O8:P8"/>
    <mergeCell ref="R8:S8"/>
    <mergeCell ref="U8:V8"/>
    <mergeCell ref="X8:Y8"/>
    <mergeCell ref="AA8:AB8"/>
  </mergeCells>
  <dataValidations count="1">
    <dataValidation type="list" allowBlank="1" showInputMessage="1" showErrorMessage="1" sqref="O9 R9 U9 X9 AA9 AD9 AG9 L9" xr:uid="{00000000-0002-0000-0800-000000000000}">
      <formula1>$AJ$12:$AJ$19</formula1>
    </dataValidation>
  </dataValidations>
  <pageMargins left="0.7" right="0.7" top="0.75" bottom="0.75" header="0.3" footer="0.3"/>
  <pageSetup paperSize="9" orientation="portrait" horizontalDpi="200" verticalDpi="200"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60" id="{9AED8FE6-1E3F-40FA-BC8D-6814ADDD04B9}">
            <xm:f>LEFT($C12,4)*1&gt;LEFT('General inputs'!$I$16,4)+'General inputs'!$H$38-1</xm:f>
            <x14:dxf>
              <fill>
                <patternFill>
                  <bgColor rgb="FFDDDDDD"/>
                </patternFill>
              </fill>
            </x14:dxf>
          </x14:cfRule>
          <xm:sqref>D12:D102</xm:sqref>
        </x14:conditionalFormatting>
        <x14:conditionalFormatting xmlns:xm="http://schemas.microsoft.com/office/excel/2006/main">
          <x14:cfRule type="expression" priority="49" id="{95E9D61C-41DD-450B-B9C3-0D029F26CA69}">
            <xm:f>LEFT($C12,4)*1&gt;LEFT('General inputs'!$I$16,4)*1+'General inputs'!$H$38-1</xm:f>
            <x14:dxf>
              <fill>
                <patternFill>
                  <bgColor rgb="FFDDDDDD"/>
                </patternFill>
              </fill>
            </x14:dxf>
          </x14:cfRule>
          <xm:sqref>F12:F102 I12:I102 L12:L102 O12:O102 R12:R102 U12:U102 X12:X102 AA12:AA102 AD12:AD102 AG12:AG102</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BD837AF4D90244EBB7BF4FC0E080314" ma:contentTypeVersion="0" ma:contentTypeDescription="Create a new document." ma:contentTypeScope="" ma:versionID="6b18c3ef351336bd42494718ca00a354">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5FC8A10-DF64-4D31-9D29-5023948F9F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F7324545-89A4-45ED-9194-47AEDC4BF9A7}">
  <ds:schemaRefs>
    <ds:schemaRef ds:uri="http://schemas.microsoft.com/sharepoint/v3/contenttype/forms"/>
  </ds:schemaRefs>
</ds:datastoreItem>
</file>

<file path=customXml/itemProps3.xml><?xml version="1.0" encoding="utf-8"?>
<ds:datastoreItem xmlns:ds="http://schemas.openxmlformats.org/officeDocument/2006/customXml" ds:itemID="{4E92686B-109C-4C2E-9EB9-58A7DA8EFFF0}">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Cover</vt:lpstr>
      <vt:lpstr>Journal of changes</vt:lpstr>
      <vt:lpstr>Summary of result</vt:lpstr>
      <vt:lpstr>MP Calculations</vt:lpstr>
      <vt:lpstr>General inputs</vt:lpstr>
      <vt:lpstr>Pre-1996 assets</vt:lpstr>
      <vt:lpstr>Post-1996 commissioned assets</vt:lpstr>
      <vt:lpstr>Uncommissioned assets</vt:lpstr>
      <vt:lpstr>ET inputs</vt:lpstr>
      <vt:lpstr>Reduction amount</vt:lpstr>
      <vt:lpstr>Headwork assets</vt:lpstr>
      <vt:lpstr>Scheme cost allocation</vt:lpstr>
      <vt:lpstr>Asset exclusions</vt:lpstr>
      <vt:lpstr>Cover!Print_Area</vt:lpstr>
    </vt:vector>
  </TitlesOfParts>
  <Company>IPART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Greg McLennan</dc:creator>
  <cp:lastModifiedBy>Jayne Gribble</cp:lastModifiedBy>
  <cp:lastPrinted>2016-12-23T00:30:19Z</cp:lastPrinted>
  <dcterms:created xsi:type="dcterms:W3CDTF">2014-05-19T07:21:06Z</dcterms:created>
  <dcterms:modified xsi:type="dcterms:W3CDTF">2023-08-21T11:04:40Z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0x010100FBD837AF4D90244EBB7BF4FC0E080314</vt:lpwstr>
  </property>
</Properties>
</file>