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3F8DE5F4-BC36-4191-A7B8-3D775C1BE6A4}" xr6:coauthVersionLast="47" xr6:coauthVersionMax="47" xr10:uidLastSave="{00000000-0000-0000-0000-000000000000}"/>
  <bookViews>
    <workbookView xWindow="-110" yWindow="-110" windowWidth="19420" windowHeight="10420" tabRatio="722" firstSheet="3" activeTab="3" xr2:uid="{00000000-000D-0000-FFFF-FFFF00000000}"/>
  </bookViews>
  <sheets>
    <sheet name="Cover" sheetId="12" r:id="rId1"/>
    <sheet name="Journal of changes" sheetId="27" state="hidden"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state="hidden" r:id="rId11"/>
    <sheet name="Scheme cost allocation" sheetId="26" r:id="rId12"/>
    <sheet name="Asset exclusions" sheetId="24" r:id="rId13"/>
  </sheets>
  <externalReferences>
    <externalReference r:id="rId14"/>
    <externalReference r:id="rId15"/>
    <externalReference r:id="rId16"/>
  </externalReferences>
  <definedNames>
    <definedName name="_xlnm._FilterDatabase" localSheetId="6" hidden="1">'Post-1996 commissioned assets'!$A$21:$R$3203</definedName>
    <definedName name="_xlnm._FilterDatabase" localSheetId="5" hidden="1">'Pre-1996 assets'!$A$21:$R$790</definedName>
    <definedName name="_xlnm.Print_Area" localSheetId="0">Cover!$B$1:$E$100</definedName>
  </definedNames>
  <calcPr calcId="191028"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4" i="17" l="1"/>
  <c r="E264" i="17"/>
  <c r="F264" i="17" s="1"/>
  <c r="O263" i="17"/>
  <c r="E263" i="17"/>
  <c r="F263" i="17" s="1"/>
  <c r="O262" i="17"/>
  <c r="E262" i="17"/>
  <c r="F262" i="17" s="1"/>
  <c r="O261" i="17"/>
  <c r="E261" i="17"/>
  <c r="F261" i="17" s="1"/>
  <c r="O260" i="17"/>
  <c r="E260" i="17"/>
  <c r="F260" i="17" s="1"/>
  <c r="O259" i="17"/>
  <c r="E259" i="17"/>
  <c r="F259" i="17" s="1"/>
  <c r="O258" i="17"/>
  <c r="O257" i="17"/>
  <c r="E257" i="17"/>
  <c r="F257" i="17" s="1"/>
  <c r="O256" i="17"/>
  <c r="E256" i="17"/>
  <c r="F256" i="17" s="1"/>
  <c r="P255" i="17"/>
  <c r="O255" i="17"/>
  <c r="E255" i="17"/>
  <c r="F255" i="17" s="1"/>
  <c r="P254" i="17"/>
  <c r="O254" i="17"/>
  <c r="E254" i="17"/>
  <c r="F254" i="17" s="1"/>
  <c r="O253" i="17"/>
  <c r="E253" i="17"/>
  <c r="F253" i="17" s="1"/>
  <c r="O252" i="17"/>
  <c r="E252" i="17"/>
  <c r="F252" i="17" s="1"/>
  <c r="O251" i="17"/>
  <c r="O250" i="17"/>
  <c r="E250" i="17"/>
  <c r="F250" i="17" s="1"/>
  <c r="O249" i="17"/>
  <c r="E249" i="17"/>
  <c r="F249" i="17" s="1"/>
  <c r="O248" i="17"/>
  <c r="E248" i="17"/>
  <c r="F248" i="17" s="1"/>
  <c r="O247" i="17"/>
  <c r="E247" i="17"/>
  <c r="F247" i="17" s="1"/>
  <c r="O246" i="17"/>
  <c r="E246" i="17"/>
  <c r="F246" i="17" s="1"/>
  <c r="O245" i="17"/>
  <c r="E245" i="17"/>
  <c r="F245" i="17" s="1"/>
  <c r="O244" i="17"/>
  <c r="O243" i="17"/>
  <c r="E243" i="17"/>
  <c r="F243" i="17" s="1"/>
  <c r="O242" i="17"/>
  <c r="F242" i="17"/>
  <c r="E242" i="17"/>
  <c r="O241" i="17"/>
  <c r="E241" i="17"/>
  <c r="F241" i="17" s="1"/>
  <c r="O240" i="17"/>
  <c r="P240" i="17" s="1"/>
  <c r="F240" i="17"/>
  <c r="E240" i="17"/>
  <c r="O239" i="17"/>
  <c r="E239" i="17"/>
  <c r="F239" i="17" s="1"/>
  <c r="O238" i="17"/>
  <c r="F238" i="17"/>
  <c r="E238" i="17"/>
  <c r="O237" i="17"/>
  <c r="F237" i="17"/>
  <c r="O236" i="17"/>
  <c r="P236" i="17" s="1"/>
  <c r="E236" i="17"/>
  <c r="F236" i="17" s="1"/>
  <c r="O235" i="17"/>
  <c r="P235" i="17" s="1"/>
  <c r="E235" i="17"/>
  <c r="F235" i="17" s="1"/>
  <c r="O234" i="17"/>
  <c r="E234" i="17"/>
  <c r="F234" i="17" s="1"/>
  <c r="O233" i="17"/>
  <c r="E233" i="17"/>
  <c r="F233" i="17" s="1"/>
  <c r="O232" i="17"/>
  <c r="E232" i="17"/>
  <c r="F232" i="17" s="1"/>
  <c r="O231" i="17"/>
  <c r="E231" i="17"/>
  <c r="F231" i="17" s="1"/>
  <c r="N229" i="17"/>
  <c r="N228" i="17"/>
  <c r="N227" i="17"/>
  <c r="N226" i="17"/>
  <c r="N225" i="17"/>
  <c r="N224" i="17"/>
  <c r="N223" i="17"/>
  <c r="N222" i="17"/>
  <c r="N216" i="17"/>
  <c r="N217" i="17"/>
  <c r="N218" i="17"/>
  <c r="N219" i="17"/>
  <c r="N220" i="17"/>
  <c r="N215" i="17"/>
  <c r="N213" i="17"/>
  <c r="N212" i="17"/>
  <c r="N210" i="17"/>
  <c r="O210" i="17" s="1"/>
  <c r="P210" i="17" s="1"/>
  <c r="N209" i="17"/>
  <c r="O209" i="17" s="1"/>
  <c r="P209" i="17" s="1"/>
  <c r="N208" i="17"/>
  <c r="O208" i="17" s="1"/>
  <c r="P208" i="17" s="1"/>
  <c r="N207" i="17"/>
  <c r="O207" i="17" s="1"/>
  <c r="P207" i="17" s="1"/>
  <c r="N206" i="17"/>
  <c r="O206" i="17" s="1"/>
  <c r="P206" i="17" s="1"/>
  <c r="N205" i="17"/>
  <c r="O205" i="17" s="1"/>
  <c r="P205" i="17" s="1"/>
  <c r="N204" i="17"/>
  <c r="O204" i="17" s="1"/>
  <c r="P204" i="17" s="1"/>
  <c r="N203" i="17"/>
  <c r="O203" i="17" s="1"/>
  <c r="P203" i="17" s="1"/>
  <c r="N202" i="17"/>
  <c r="O202" i="17" s="1"/>
  <c r="P202" i="17" s="1"/>
  <c r="F202" i="17"/>
  <c r="F203" i="17"/>
  <c r="F204" i="17"/>
  <c r="F205" i="17"/>
  <c r="F206" i="17"/>
  <c r="F207" i="17"/>
  <c r="F208" i="17"/>
  <c r="F209" i="17"/>
  <c r="F210" i="17"/>
  <c r="N144" i="17"/>
  <c r="O144" i="17" s="1"/>
  <c r="N201" i="17"/>
  <c r="N200" i="17"/>
  <c r="N199" i="17"/>
  <c r="N198" i="17"/>
  <c r="N197" i="17"/>
  <c r="N196" i="17"/>
  <c r="N195" i="17"/>
  <c r="N194" i="17"/>
  <c r="N193" i="17"/>
  <c r="N192" i="17"/>
  <c r="N191" i="17"/>
  <c r="N190" i="17"/>
  <c r="N189" i="17"/>
  <c r="N188" i="17"/>
  <c r="N187" i="17"/>
  <c r="N186" i="17"/>
  <c r="N185" i="17"/>
  <c r="N184" i="17"/>
  <c r="N183" i="17"/>
  <c r="N182" i="17"/>
  <c r="N181" i="17"/>
  <c r="N180" i="17"/>
  <c r="N179" i="17"/>
  <c r="N178" i="17"/>
  <c r="N177" i="17"/>
  <c r="N176" i="17"/>
  <c r="N175" i="17"/>
  <c r="N174" i="17"/>
  <c r="N173" i="17"/>
  <c r="N172" i="17"/>
  <c r="N171" i="17"/>
  <c r="N170" i="17"/>
  <c r="N169" i="17"/>
  <c r="N168" i="17"/>
  <c r="N167" i="17"/>
  <c r="N166" i="17"/>
  <c r="N165" i="17"/>
  <c r="N164" i="17"/>
  <c r="N163" i="17"/>
  <c r="N162" i="17"/>
  <c r="N161" i="17"/>
  <c r="N160" i="17"/>
  <c r="N159" i="17"/>
  <c r="N158" i="17"/>
  <c r="N157" i="17"/>
  <c r="N155" i="17"/>
  <c r="N154" i="17"/>
  <c r="N153" i="17"/>
  <c r="N151" i="17"/>
  <c r="N152" i="17"/>
  <c r="N150" i="17"/>
  <c r="N149" i="17"/>
  <c r="N148" i="17"/>
  <c r="N147" i="17"/>
  <c r="N146" i="17"/>
  <c r="N145" i="17"/>
  <c r="P241" i="17" l="1"/>
  <c r="P232" i="17"/>
  <c r="P245" i="17"/>
  <c r="P247" i="17"/>
  <c r="P249" i="17"/>
  <c r="P259" i="17"/>
  <c r="P261" i="17"/>
  <c r="P263" i="17"/>
  <c r="P239" i="17"/>
  <c r="P253" i="17"/>
  <c r="P257" i="17"/>
  <c r="P234" i="17"/>
  <c r="P243" i="17"/>
  <c r="P231" i="17"/>
  <c r="P233" i="17"/>
  <c r="P238" i="17"/>
  <c r="P242" i="17"/>
  <c r="P246" i="17"/>
  <c r="P248" i="17"/>
  <c r="P250" i="17"/>
  <c r="P252" i="17"/>
  <c r="P256" i="17"/>
  <c r="P260" i="17"/>
  <c r="P262" i="17"/>
  <c r="P264" i="17"/>
  <c r="O3240" i="16" l="1"/>
  <c r="O3238" i="16"/>
  <c r="O3237" i="16"/>
  <c r="O3236" i="16"/>
  <c r="O3235" i="16"/>
  <c r="O3234" i="16"/>
  <c r="O3233" i="16"/>
  <c r="O3232" i="16"/>
  <c r="O3230" i="16"/>
  <c r="O3229" i="16"/>
  <c r="O3228" i="16"/>
  <c r="O3227" i="16"/>
  <c r="O3226" i="16"/>
  <c r="O3225" i="16"/>
  <c r="O3224" i="16"/>
  <c r="O3223" i="16"/>
  <c r="O3222" i="16"/>
  <c r="O3221" i="16"/>
  <c r="O3220" i="16"/>
  <c r="O3219" i="16"/>
  <c r="O3218" i="16"/>
  <c r="F3240" i="16"/>
  <c r="F3239" i="16"/>
  <c r="F3238" i="16"/>
  <c r="F3237" i="16"/>
  <c r="F3236" i="16"/>
  <c r="F3235" i="16"/>
  <c r="F3234" i="16"/>
  <c r="F3233" i="16"/>
  <c r="F3232" i="16"/>
  <c r="F3231" i="16"/>
  <c r="F3230" i="16"/>
  <c r="F3229" i="16"/>
  <c r="F3228" i="16"/>
  <c r="F3227" i="16"/>
  <c r="F3226" i="16"/>
  <c r="F3225" i="16"/>
  <c r="F3224" i="16"/>
  <c r="F3223" i="16"/>
  <c r="F3222" i="16"/>
  <c r="F3221" i="16"/>
  <c r="F3220" i="16"/>
  <c r="F3219" i="16"/>
  <c r="F3218" i="16"/>
  <c r="AA38" i="22"/>
  <c r="J69" i="22" l="1"/>
  <c r="L69" i="22"/>
  <c r="K69" i="22"/>
  <c r="AA40" i="22"/>
  <c r="AA55" i="22"/>
  <c r="AA51" i="22"/>
  <c r="AA47" i="22"/>
  <c r="AA43" i="22"/>
  <c r="AA54" i="22"/>
  <c r="AA50" i="22"/>
  <c r="AA46" i="22"/>
  <c r="AA42" i="22"/>
  <c r="AA53" i="22"/>
  <c r="AA49" i="22"/>
  <c r="AA45" i="22"/>
  <c r="AA41" i="22"/>
  <c r="AA39" i="22"/>
  <c r="AA52" i="22"/>
  <c r="AA48" i="22"/>
  <c r="AA44" i="22"/>
  <c r="AA56" i="22"/>
  <c r="AA58" i="22"/>
  <c r="AA57" i="22"/>
  <c r="AA59" i="22"/>
  <c r="AA60" i="22"/>
  <c r="AA61" i="22"/>
  <c r="AA62" i="22"/>
  <c r="AA63" i="22"/>
  <c r="AA64" i="22"/>
  <c r="AA65" i="22"/>
  <c r="AA67" i="22"/>
  <c r="AA66" i="22"/>
  <c r="AQ9" i="19" l="1"/>
  <c r="D69" i="19"/>
  <c r="D70" i="19"/>
  <c r="D71" i="19"/>
  <c r="D72" i="19"/>
  <c r="D73" i="19"/>
  <c r="D74" i="19"/>
  <c r="D75" i="19"/>
  <c r="D76" i="19"/>
  <c r="D77" i="19"/>
  <c r="D78" i="19"/>
  <c r="D79" i="19"/>
  <c r="D80" i="19"/>
  <c r="D81" i="19"/>
  <c r="D82" i="19"/>
  <c r="D83" i="19"/>
  <c r="D84" i="19"/>
  <c r="D85" i="19"/>
  <c r="D86" i="19"/>
  <c r="D87" i="19"/>
  <c r="D88" i="19"/>
  <c r="D89" i="19"/>
  <c r="D90" i="19"/>
  <c r="D91" i="19"/>
  <c r="D92" i="19"/>
  <c r="D93" i="19"/>
  <c r="D94" i="19"/>
  <c r="D95" i="19"/>
  <c r="D96" i="19"/>
  <c r="D97" i="19"/>
  <c r="D98" i="19"/>
  <c r="D99" i="19"/>
  <c r="D100" i="19"/>
  <c r="D101" i="19"/>
  <c r="D102" i="19"/>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F96" i="20"/>
  <c r="F97" i="20"/>
  <c r="F98" i="20"/>
  <c r="F99" i="20"/>
  <c r="F100" i="20"/>
  <c r="F101" i="20"/>
  <c r="F102" i="20"/>
  <c r="F103" i="20"/>
  <c r="F104" i="20"/>
  <c r="F105" i="20"/>
  <c r="F106" i="20"/>
  <c r="F107" i="20"/>
  <c r="F108" i="20"/>
  <c r="F109" i="20"/>
  <c r="F110" i="20"/>
  <c r="F111" i="20"/>
  <c r="F112" i="20"/>
  <c r="F113" i="20"/>
  <c r="F114" i="20"/>
  <c r="F115" i="20"/>
  <c r="F116" i="20"/>
  <c r="F117" i="20"/>
  <c r="F118" i="20"/>
  <c r="F119" i="20"/>
  <c r="F120" i="20"/>
  <c r="F121" i="20"/>
  <c r="F122" i="20"/>
  <c r="F123" i="20"/>
  <c r="F124" i="20"/>
  <c r="F125" i="20"/>
  <c r="F126" i="20"/>
  <c r="F127" i="20"/>
  <c r="F128" i="20"/>
  <c r="F129" i="20"/>
  <c r="L65" i="20"/>
  <c r="M65" i="20" s="1"/>
  <c r="L66" i="20"/>
  <c r="M66" i="20" s="1"/>
  <c r="L67" i="20"/>
  <c r="M67" i="20" s="1"/>
  <c r="L68" i="20"/>
  <c r="M68" i="20" s="1"/>
  <c r="L69" i="20"/>
  <c r="M69" i="20" s="1"/>
  <c r="L70" i="20"/>
  <c r="M70" i="20" s="1"/>
  <c r="L71" i="20"/>
  <c r="M71" i="20" s="1"/>
  <c r="L72" i="20"/>
  <c r="M72" i="20" s="1"/>
  <c r="L73" i="20"/>
  <c r="M73" i="20" s="1"/>
  <c r="L74" i="20"/>
  <c r="M74" i="20" s="1"/>
  <c r="L75" i="20"/>
  <c r="M75" i="20" s="1"/>
  <c r="L76" i="20"/>
  <c r="M76" i="20" s="1"/>
  <c r="L77" i="20"/>
  <c r="M77" i="20" s="1"/>
  <c r="L78" i="20"/>
  <c r="M78" i="20" s="1"/>
  <c r="L79" i="20"/>
  <c r="M79" i="20" s="1"/>
  <c r="L80" i="20"/>
  <c r="M80" i="20" s="1"/>
  <c r="L81" i="20"/>
  <c r="M81" i="20" s="1"/>
  <c r="L82" i="20"/>
  <c r="M82" i="20" s="1"/>
  <c r="L83" i="20"/>
  <c r="M83" i="20" s="1"/>
  <c r="L84" i="20"/>
  <c r="M84" i="20" s="1"/>
  <c r="L85" i="20"/>
  <c r="M85" i="20" s="1"/>
  <c r="L86" i="20"/>
  <c r="M86" i="20" s="1"/>
  <c r="L87" i="20"/>
  <c r="M87" i="20" s="1"/>
  <c r="L88" i="20"/>
  <c r="M88" i="20" s="1"/>
  <c r="L89" i="20"/>
  <c r="M89" i="20" s="1"/>
  <c r="L90" i="20"/>
  <c r="M90" i="20" s="1"/>
  <c r="L91" i="20"/>
  <c r="M91" i="20" s="1"/>
  <c r="L92" i="20"/>
  <c r="M92" i="20" s="1"/>
  <c r="L93" i="20"/>
  <c r="M93" i="20" s="1"/>
  <c r="L94" i="20"/>
  <c r="M94" i="20" s="1"/>
  <c r="L95" i="20"/>
  <c r="M95" i="20" s="1"/>
  <c r="L96" i="20"/>
  <c r="M96" i="20" s="1"/>
  <c r="L97" i="20"/>
  <c r="M97" i="20" s="1"/>
  <c r="L98" i="20"/>
  <c r="M98" i="20" s="1"/>
  <c r="L99" i="20"/>
  <c r="M99" i="20" s="1"/>
  <c r="L100" i="20"/>
  <c r="M100" i="20" s="1"/>
  <c r="L101" i="20"/>
  <c r="M101" i="20" s="1"/>
  <c r="L102" i="20"/>
  <c r="M102" i="20" s="1"/>
  <c r="L103" i="20"/>
  <c r="M103" i="20" s="1"/>
  <c r="L104" i="20"/>
  <c r="M104" i="20" s="1"/>
  <c r="L105" i="20"/>
  <c r="M105" i="20" s="1"/>
  <c r="L106" i="20"/>
  <c r="M106" i="20" s="1"/>
  <c r="L107" i="20"/>
  <c r="M107" i="20" s="1"/>
  <c r="L108" i="20"/>
  <c r="M108" i="20" s="1"/>
  <c r="L109" i="20"/>
  <c r="M109" i="20" s="1"/>
  <c r="L110" i="20"/>
  <c r="M110" i="20" s="1"/>
  <c r="L111" i="20"/>
  <c r="M111" i="20" s="1"/>
  <c r="L112" i="20"/>
  <c r="M112" i="20" s="1"/>
  <c r="L113" i="20"/>
  <c r="M113" i="20" s="1"/>
  <c r="L114" i="20"/>
  <c r="M114" i="20" s="1"/>
  <c r="L115" i="20"/>
  <c r="M115" i="20" s="1"/>
  <c r="L116" i="20"/>
  <c r="M116" i="20" s="1"/>
  <c r="L117" i="20"/>
  <c r="M117" i="20" s="1"/>
  <c r="L118" i="20"/>
  <c r="M118" i="20" s="1"/>
  <c r="L119" i="20"/>
  <c r="M119" i="20" s="1"/>
  <c r="L120" i="20"/>
  <c r="M120" i="20" s="1"/>
  <c r="L121" i="20"/>
  <c r="M121" i="20" s="1"/>
  <c r="L122" i="20"/>
  <c r="M122" i="20" s="1"/>
  <c r="L123" i="20"/>
  <c r="M123" i="20" s="1"/>
  <c r="L124" i="20"/>
  <c r="M124" i="20" s="1"/>
  <c r="L125" i="20"/>
  <c r="M125" i="20" s="1"/>
  <c r="L126" i="20"/>
  <c r="M126" i="20" s="1"/>
  <c r="L127" i="20"/>
  <c r="M127" i="20" s="1"/>
  <c r="L128" i="20"/>
  <c r="M128" i="20" s="1"/>
  <c r="L129" i="20"/>
  <c r="M129" i="20" s="1"/>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E141" i="17"/>
  <c r="O135" i="17"/>
  <c r="O129" i="17"/>
  <c r="O130" i="17"/>
  <c r="O131" i="17"/>
  <c r="O132" i="17"/>
  <c r="O133" i="17"/>
  <c r="O134" i="17"/>
  <c r="E135"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AO11" i="19"/>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E54" i="17"/>
  <c r="E55" i="17"/>
  <c r="E57" i="17"/>
  <c r="E58" i="17"/>
  <c r="E62" i="17"/>
  <c r="E64" i="17"/>
  <c r="E65" i="17"/>
  <c r="E68" i="17"/>
  <c r="E72" i="17"/>
  <c r="E75" i="17"/>
  <c r="E77" i="17"/>
  <c r="E78" i="17"/>
  <c r="E79" i="17"/>
  <c r="E80" i="17"/>
  <c r="E81" i="17"/>
  <c r="E82" i="17"/>
  <c r="E83" i="17"/>
  <c r="E84" i="17"/>
  <c r="E85" i="17"/>
  <c r="E86" i="17"/>
  <c r="E87" i="17"/>
  <c r="E88" i="17"/>
  <c r="E89" i="17"/>
  <c r="E90" i="17"/>
  <c r="E91" i="17"/>
  <c r="E92" i="17"/>
  <c r="E93" i="17"/>
  <c r="E94" i="17"/>
  <c r="E95" i="17"/>
  <c r="E96" i="17"/>
  <c r="E97" i="17"/>
  <c r="E98" i="17"/>
  <c r="E3204" i="16"/>
  <c r="E3205" i="16"/>
  <c r="O3204" i="16"/>
  <c r="O3205" i="16"/>
  <c r="O3152" i="16"/>
  <c r="O3153" i="16"/>
  <c r="O3154" i="16"/>
  <c r="O3155" i="16"/>
  <c r="O3156" i="16"/>
  <c r="O3157" i="16"/>
  <c r="O3158" i="16"/>
  <c r="O3159" i="16"/>
  <c r="O3160" i="16"/>
  <c r="O3161" i="16"/>
  <c r="O3162" i="16"/>
  <c r="O3163" i="16"/>
  <c r="O3164" i="16"/>
  <c r="O3165" i="16"/>
  <c r="E3165" i="16"/>
  <c r="E3164" i="16"/>
  <c r="E3163" i="16"/>
  <c r="E3162" i="16"/>
  <c r="E3161" i="16"/>
  <c r="E3160" i="16"/>
  <c r="E3159" i="16"/>
  <c r="E3158" i="16"/>
  <c r="E3157" i="16"/>
  <c r="E3156" i="16"/>
  <c r="E3155" i="16"/>
  <c r="E3154" i="16"/>
  <c r="E3153" i="16"/>
  <c r="E3152" i="16"/>
  <c r="O2815" i="16"/>
  <c r="O2816" i="16"/>
  <c r="O2817" i="16"/>
  <c r="O2818" i="16"/>
  <c r="O2819" i="16"/>
  <c r="O2820" i="16"/>
  <c r="O2821" i="16"/>
  <c r="O2822" i="16"/>
  <c r="O2823" i="16"/>
  <c r="O2824" i="16"/>
  <c r="O2825" i="16"/>
  <c r="O2826" i="16"/>
  <c r="O2827" i="16"/>
  <c r="O2828" i="16"/>
  <c r="O2829" i="16"/>
  <c r="O2830" i="16"/>
  <c r="O2831" i="16"/>
  <c r="O2832" i="16"/>
  <c r="O2833" i="16"/>
  <c r="O2834" i="16"/>
  <c r="O2835" i="16"/>
  <c r="O2836" i="16"/>
  <c r="O2837" i="16"/>
  <c r="O2838" i="16"/>
  <c r="O2839" i="16"/>
  <c r="O2840" i="16"/>
  <c r="O2841" i="16"/>
  <c r="O2842" i="16"/>
  <c r="O2843" i="16"/>
  <c r="O2844" i="16"/>
  <c r="O2845" i="16"/>
  <c r="O2846" i="16"/>
  <c r="O2847" i="16"/>
  <c r="O2848" i="16"/>
  <c r="O2849" i="16"/>
  <c r="O2850" i="16"/>
  <c r="O2851" i="16"/>
  <c r="O2852" i="16"/>
  <c r="O2853" i="16"/>
  <c r="O2854" i="16"/>
  <c r="O2855" i="16"/>
  <c r="O2856" i="16"/>
  <c r="O2857" i="16"/>
  <c r="O2858" i="16"/>
  <c r="O2859" i="16"/>
  <c r="O2860" i="16"/>
  <c r="O2861" i="16"/>
  <c r="O2862" i="16"/>
  <c r="O2863" i="16"/>
  <c r="O2864" i="16"/>
  <c r="O2865" i="16"/>
  <c r="O2866" i="16"/>
  <c r="O2867" i="16"/>
  <c r="O2868" i="16"/>
  <c r="O2869" i="16"/>
  <c r="O2870" i="16"/>
  <c r="O2871" i="16"/>
  <c r="O2872" i="16"/>
  <c r="O2873" i="16"/>
  <c r="O2874" i="16"/>
  <c r="O2875" i="16"/>
  <c r="O2876" i="16"/>
  <c r="O2877" i="16"/>
  <c r="O2878" i="16"/>
  <c r="O2879" i="16"/>
  <c r="O2880" i="16"/>
  <c r="O2881" i="16"/>
  <c r="O2882" i="16"/>
  <c r="O2883" i="16"/>
  <c r="O2884" i="16"/>
  <c r="O2885" i="16"/>
  <c r="O2886" i="16"/>
  <c r="O2887" i="16"/>
  <c r="O2888" i="16"/>
  <c r="O2889" i="16"/>
  <c r="O2890" i="16"/>
  <c r="O2891" i="16"/>
  <c r="O2892" i="16"/>
  <c r="O2893" i="16"/>
  <c r="O2894" i="16"/>
  <c r="O2895" i="16"/>
  <c r="O2896" i="16"/>
  <c r="O2897" i="16"/>
  <c r="O2898" i="16"/>
  <c r="O2899" i="16"/>
  <c r="O2900" i="16"/>
  <c r="O2901" i="16"/>
  <c r="O2902" i="16"/>
  <c r="O2903" i="16"/>
  <c r="O2904" i="16"/>
  <c r="O2905" i="16"/>
  <c r="O2906" i="16"/>
  <c r="O2907" i="16"/>
  <c r="O2908" i="16"/>
  <c r="O2909" i="16"/>
  <c r="O2910" i="16"/>
  <c r="O2911" i="16"/>
  <c r="O2912" i="16"/>
  <c r="O2913" i="16"/>
  <c r="O2914" i="16"/>
  <c r="O2915" i="16"/>
  <c r="O2916" i="16"/>
  <c r="O2917" i="16"/>
  <c r="O2918" i="16"/>
  <c r="O2919" i="16"/>
  <c r="O2920" i="16"/>
  <c r="O2921" i="16"/>
  <c r="O2922" i="16"/>
  <c r="O2923" i="16"/>
  <c r="O2924" i="16"/>
  <c r="O2925" i="16"/>
  <c r="O2926" i="16"/>
  <c r="O2927" i="16"/>
  <c r="O2928" i="16"/>
  <c r="O2929" i="16"/>
  <c r="O2930" i="16"/>
  <c r="O2931" i="16"/>
  <c r="O2932" i="16"/>
  <c r="O2933" i="16"/>
  <c r="O2934" i="16"/>
  <c r="O2935" i="16"/>
  <c r="O2936" i="16"/>
  <c r="O2937" i="16"/>
  <c r="O2938" i="16"/>
  <c r="E2938" i="16"/>
  <c r="E2937" i="16"/>
  <c r="E2936" i="16"/>
  <c r="E2935" i="16"/>
  <c r="E2934" i="16"/>
  <c r="E2933" i="16"/>
  <c r="E2932" i="16"/>
  <c r="E2931" i="16"/>
  <c r="E2930" i="16"/>
  <c r="E2929" i="16"/>
  <c r="E2928" i="16"/>
  <c r="E2927" i="16"/>
  <c r="E2926" i="16"/>
  <c r="E2925" i="16"/>
  <c r="E2924" i="16"/>
  <c r="E2923" i="16"/>
  <c r="E2922" i="16"/>
  <c r="E2921" i="16"/>
  <c r="E2920" i="16"/>
  <c r="E2919" i="16"/>
  <c r="E2918" i="16"/>
  <c r="E2917" i="16"/>
  <c r="E2916" i="16"/>
  <c r="E2915" i="16"/>
  <c r="E2914" i="16"/>
  <c r="E2913" i="16"/>
  <c r="E2912" i="16"/>
  <c r="E2911" i="16"/>
  <c r="E2910" i="16"/>
  <c r="E2909" i="16"/>
  <c r="E2908" i="16"/>
  <c r="E2907" i="16"/>
  <c r="E2906" i="16"/>
  <c r="E2905" i="16"/>
  <c r="E2904" i="16"/>
  <c r="E2903" i="16"/>
  <c r="E2902" i="16"/>
  <c r="E2901" i="16"/>
  <c r="E2900" i="16"/>
  <c r="E2899" i="16"/>
  <c r="E2898" i="16"/>
  <c r="E2897" i="16"/>
  <c r="E2896" i="16"/>
  <c r="E2895" i="16"/>
  <c r="E2894" i="16"/>
  <c r="E2893" i="16"/>
  <c r="E2892" i="16"/>
  <c r="E2891" i="16"/>
  <c r="E2890" i="16"/>
  <c r="E2889" i="16"/>
  <c r="E2888" i="16"/>
  <c r="E2887" i="16"/>
  <c r="E2886" i="16"/>
  <c r="E2885" i="16"/>
  <c r="E2884" i="16"/>
  <c r="E2883" i="16"/>
  <c r="E2882" i="16"/>
  <c r="E2881" i="16"/>
  <c r="E2880" i="16"/>
  <c r="E2879" i="16"/>
  <c r="E2878" i="16"/>
  <c r="E2877" i="16"/>
  <c r="E2876" i="16"/>
  <c r="E2875" i="16"/>
  <c r="E2874" i="16"/>
  <c r="E2873" i="16"/>
  <c r="E2872" i="16"/>
  <c r="E2871" i="16"/>
  <c r="E2870" i="16"/>
  <c r="E2869" i="16"/>
  <c r="E2868" i="16"/>
  <c r="E2867" i="16"/>
  <c r="E2866" i="16"/>
  <c r="E2865" i="16"/>
  <c r="E2864" i="16"/>
  <c r="E2863" i="16"/>
  <c r="E2862" i="16"/>
  <c r="E2861" i="16"/>
  <c r="E2860" i="16"/>
  <c r="E2859" i="16"/>
  <c r="E2858" i="16"/>
  <c r="E2857" i="16"/>
  <c r="E2856" i="16"/>
  <c r="E2855" i="16"/>
  <c r="E2854" i="16"/>
  <c r="E2853" i="16"/>
  <c r="E2852" i="16"/>
  <c r="E2851" i="16"/>
  <c r="E2850" i="16"/>
  <c r="E2849" i="16"/>
  <c r="E2848" i="16"/>
  <c r="E2847" i="16"/>
  <c r="E2846" i="16"/>
  <c r="E2845" i="16"/>
  <c r="E2844" i="16"/>
  <c r="E2843" i="16"/>
  <c r="E2842" i="16"/>
  <c r="E2841" i="16"/>
  <c r="E2840" i="16"/>
  <c r="E2839" i="16"/>
  <c r="E2838" i="16"/>
  <c r="E2837" i="16"/>
  <c r="E2836" i="16"/>
  <c r="E2835" i="16"/>
  <c r="E2834" i="16"/>
  <c r="E2833" i="16"/>
  <c r="E2832" i="16"/>
  <c r="E2831" i="16"/>
  <c r="E2830" i="16"/>
  <c r="E2829" i="16"/>
  <c r="E2828" i="16"/>
  <c r="E2827" i="16"/>
  <c r="E2826" i="16"/>
  <c r="E2825" i="16"/>
  <c r="E2824" i="16"/>
  <c r="E2823" i="16"/>
  <c r="E2822" i="16"/>
  <c r="E2821" i="16"/>
  <c r="E2820" i="16"/>
  <c r="E2819" i="16"/>
  <c r="E2818" i="16"/>
  <c r="E2817" i="16"/>
  <c r="E2816" i="16"/>
  <c r="E2815" i="16"/>
  <c r="N64" i="20"/>
  <c r="N63" i="20"/>
  <c r="N62" i="20"/>
  <c r="N61" i="20"/>
  <c r="N60" i="20"/>
  <c r="N59" i="20"/>
  <c r="N58" i="20"/>
  <c r="N57" i="20"/>
  <c r="N56" i="20"/>
  <c r="N55" i="20"/>
  <c r="N54" i="20"/>
  <c r="N53" i="20"/>
  <c r="N52" i="20"/>
  <c r="N51" i="20"/>
  <c r="N50" i="20"/>
  <c r="N49" i="20"/>
  <c r="N48" i="20"/>
  <c r="N47" i="20"/>
  <c r="N46" i="20"/>
  <c r="N45" i="20"/>
  <c r="N44" i="20"/>
  <c r="N43" i="20"/>
  <c r="N42" i="20"/>
  <c r="N41" i="20"/>
  <c r="N40" i="20"/>
  <c r="N39" i="20"/>
  <c r="O139" i="17"/>
  <c r="O138" i="17"/>
  <c r="O137" i="17"/>
  <c r="E139" i="17"/>
  <c r="E137" i="17"/>
  <c r="E3216" i="16"/>
  <c r="E3215" i="16"/>
  <c r="E3214" i="16"/>
  <c r="E3213" i="16"/>
  <c r="E3212" i="16"/>
  <c r="E3211" i="16"/>
  <c r="E3209" i="16"/>
  <c r="E3208" i="16"/>
  <c r="E3207" i="16"/>
  <c r="O3207" i="16"/>
  <c r="O3208" i="16"/>
  <c r="O3209" i="16"/>
  <c r="E3210" i="16"/>
  <c r="O3210" i="16"/>
  <c r="O3211" i="16"/>
  <c r="O3212" i="16"/>
  <c r="O3213" i="16"/>
  <c r="O3214" i="16"/>
  <c r="O3215" i="16"/>
  <c r="O3216" i="16"/>
  <c r="O3217" i="16"/>
  <c r="O3304" i="16"/>
  <c r="O3305" i="16"/>
  <c r="O3306" i="16"/>
  <c r="E129" i="17"/>
  <c r="E131" i="17"/>
  <c r="E132" i="17"/>
  <c r="E133" i="17"/>
  <c r="E134" i="17"/>
  <c r="O127" i="17"/>
  <c r="O126" i="17"/>
  <c r="O125" i="17"/>
  <c r="O53" i="17"/>
  <c r="O52" i="17"/>
  <c r="O51" i="17"/>
  <c r="O50" i="17"/>
  <c r="O49" i="17"/>
  <c r="O48" i="17"/>
  <c r="O47" i="17"/>
  <c r="O46" i="17"/>
  <c r="O45" i="17"/>
  <c r="O44" i="17"/>
  <c r="O43" i="17"/>
  <c r="O42" i="17"/>
  <c r="E125" i="17"/>
  <c r="E126" i="17"/>
  <c r="E127" i="17"/>
  <c r="E52" i="17"/>
  <c r="E50" i="17"/>
  <c r="E49" i="17"/>
  <c r="E45" i="17"/>
  <c r="E44" i="17"/>
  <c r="E43" i="17"/>
  <c r="E40" i="17"/>
  <c r="E38" i="17"/>
  <c r="E36" i="17"/>
  <c r="E35" i="17"/>
  <c r="E31" i="17"/>
  <c r="E30" i="17"/>
  <c r="E29" i="17"/>
  <c r="E28" i="17"/>
  <c r="E27" i="17"/>
  <c r="E26" i="17"/>
  <c r="E25" i="17"/>
  <c r="E24" i="17"/>
  <c r="E23" i="17"/>
  <c r="E22" i="17"/>
  <c r="O3203" i="16"/>
  <c r="O3202" i="16"/>
  <c r="O3201" i="16"/>
  <c r="O3200" i="16"/>
  <c r="O3199" i="16"/>
  <c r="O3198" i="16"/>
  <c r="O3197" i="16"/>
  <c r="O3196" i="16"/>
  <c r="O3195" i="16"/>
  <c r="O3194" i="16"/>
  <c r="O3193" i="16"/>
  <c r="O3192" i="16"/>
  <c r="O3191" i="16"/>
  <c r="O3190" i="16"/>
  <c r="O3189" i="16"/>
  <c r="O3188" i="16"/>
  <c r="O3187" i="16"/>
  <c r="O3186" i="16"/>
  <c r="O3185" i="16"/>
  <c r="O3184" i="16"/>
  <c r="O3183" i="16"/>
  <c r="O3182" i="16"/>
  <c r="O3181" i="16"/>
  <c r="O3180" i="16"/>
  <c r="O3179" i="16"/>
  <c r="O3178" i="16"/>
  <c r="O3177" i="16"/>
  <c r="O3176" i="16"/>
  <c r="O3175" i="16"/>
  <c r="O3174" i="16"/>
  <c r="O3173" i="16"/>
  <c r="O3172" i="16"/>
  <c r="O3171" i="16"/>
  <c r="O3170" i="16"/>
  <c r="O3169" i="16"/>
  <c r="O3168" i="16"/>
  <c r="O3167"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3177" i="16"/>
  <c r="E3178" i="16"/>
  <c r="E3179" i="16"/>
  <c r="E3180" i="16"/>
  <c r="E3181" i="16"/>
  <c r="E3182" i="16"/>
  <c r="E3183" i="16"/>
  <c r="E3184" i="16"/>
  <c r="E3185" i="16"/>
  <c r="E3186" i="16"/>
  <c r="E3187" i="16"/>
  <c r="E3188" i="16"/>
  <c r="E3189" i="16"/>
  <c r="E3190" i="16"/>
  <c r="E3191" i="16"/>
  <c r="E3192" i="16"/>
  <c r="E3193" i="16"/>
  <c r="E3194" i="16"/>
  <c r="E3195" i="16"/>
  <c r="E3196" i="16"/>
  <c r="E3197" i="16"/>
  <c r="E3198" i="16"/>
  <c r="E3199" i="16"/>
  <c r="E3200" i="16"/>
  <c r="E3201" i="16"/>
  <c r="E3202" i="16"/>
  <c r="E3203" i="16"/>
  <c r="E3176" i="16"/>
  <c r="E3175" i="16"/>
  <c r="E3168" i="16"/>
  <c r="E3169" i="16"/>
  <c r="E3170" i="16"/>
  <c r="E3171" i="16"/>
  <c r="E3172" i="16"/>
  <c r="E3173" i="16"/>
  <c r="E3174" i="16"/>
  <c r="E3167" i="16"/>
  <c r="O3151" i="16"/>
  <c r="O3150" i="16"/>
  <c r="O3149" i="16"/>
  <c r="O3148" i="16"/>
  <c r="O3147" i="16"/>
  <c r="O3146" i="16"/>
  <c r="O3145" i="16"/>
  <c r="O3144" i="16"/>
  <c r="O3143" i="16"/>
  <c r="O3142" i="16"/>
  <c r="O3141" i="16"/>
  <c r="O3140" i="16"/>
  <c r="O3139" i="16"/>
  <c r="O3138" i="16"/>
  <c r="O3137" i="16"/>
  <c r="O3136" i="16"/>
  <c r="O3135" i="16"/>
  <c r="O3134" i="16"/>
  <c r="O3133" i="16"/>
  <c r="O3132" i="16"/>
  <c r="O3131" i="16"/>
  <c r="O3130" i="16"/>
  <c r="O3129" i="16"/>
  <c r="O3128" i="16"/>
  <c r="O3127" i="16"/>
  <c r="O3126" i="16"/>
  <c r="O3125" i="16"/>
  <c r="O3124" i="16"/>
  <c r="O3123" i="16"/>
  <c r="O3122" i="16"/>
  <c r="O3121" i="16"/>
  <c r="O3120" i="16"/>
  <c r="O3119" i="16"/>
  <c r="O3118" i="16"/>
  <c r="O3117" i="16"/>
  <c r="O3116" i="16"/>
  <c r="O3115" i="16"/>
  <c r="O3114" i="16"/>
  <c r="O3113" i="16"/>
  <c r="O3112" i="16"/>
  <c r="O3111" i="16"/>
  <c r="O3110" i="16"/>
  <c r="O3109" i="16"/>
  <c r="O3108" i="16"/>
  <c r="O3107" i="16"/>
  <c r="O3106" i="16"/>
  <c r="O3105" i="16"/>
  <c r="O3104" i="16"/>
  <c r="O3103" i="16"/>
  <c r="O3102" i="16"/>
  <c r="O3101" i="16"/>
  <c r="O3100" i="16"/>
  <c r="O3099" i="16"/>
  <c r="O3098" i="16"/>
  <c r="O3097" i="16"/>
  <c r="O3096" i="16"/>
  <c r="O3095" i="16"/>
  <c r="O3094" i="16"/>
  <c r="O3093" i="16"/>
  <c r="O3092" i="16"/>
  <c r="O3091" i="16"/>
  <c r="O3090" i="16"/>
  <c r="O3089" i="16"/>
  <c r="O3088" i="16"/>
  <c r="O3087" i="16"/>
  <c r="O3086" i="16"/>
  <c r="O3085" i="16"/>
  <c r="O3084" i="16"/>
  <c r="O3083" i="16"/>
  <c r="O3082" i="16"/>
  <c r="O3081" i="16"/>
  <c r="O3080" i="16"/>
  <c r="O3079" i="16"/>
  <c r="O3078" i="16"/>
  <c r="O3077" i="16"/>
  <c r="O3076" i="16"/>
  <c r="O3075" i="16"/>
  <c r="O3074" i="16"/>
  <c r="O3073" i="16"/>
  <c r="O3072" i="16"/>
  <c r="O3071" i="16"/>
  <c r="O3070" i="16"/>
  <c r="O3069" i="16"/>
  <c r="O3068" i="16"/>
  <c r="O3067" i="16"/>
  <c r="O3066" i="16"/>
  <c r="O3065" i="16"/>
  <c r="O3064" i="16"/>
  <c r="O3063" i="16"/>
  <c r="O3062" i="16"/>
  <c r="O3061" i="16"/>
  <c r="O3060" i="16"/>
  <c r="O3059" i="16"/>
  <c r="O3058" i="16"/>
  <c r="O3057" i="16"/>
  <c r="O3056" i="16"/>
  <c r="O3055" i="16"/>
  <c r="O3054" i="16"/>
  <c r="O3053" i="16"/>
  <c r="O3052" i="16"/>
  <c r="O3051" i="16"/>
  <c r="O3050" i="16"/>
  <c r="O3049" i="16"/>
  <c r="O3048" i="16"/>
  <c r="O3047" i="16"/>
  <c r="O3046" i="16"/>
  <c r="O3045" i="16"/>
  <c r="O3044" i="16"/>
  <c r="O3043" i="16"/>
  <c r="O3042" i="16"/>
  <c r="O3041" i="16"/>
  <c r="O3040" i="16"/>
  <c r="O3039" i="16"/>
  <c r="O3038" i="16"/>
  <c r="O3037" i="16"/>
  <c r="O3036" i="16"/>
  <c r="O3035" i="16"/>
  <c r="O3034" i="16"/>
  <c r="O3033" i="16"/>
  <c r="O3032" i="16"/>
  <c r="O3031" i="16"/>
  <c r="O3030" i="16"/>
  <c r="O3029" i="16"/>
  <c r="O3028" i="16"/>
  <c r="O3027" i="16"/>
  <c r="O3026" i="16"/>
  <c r="O3025" i="16"/>
  <c r="O3024" i="16"/>
  <c r="O3023" i="16"/>
  <c r="O3022" i="16"/>
  <c r="O3021" i="16"/>
  <c r="O3020" i="16"/>
  <c r="O3019" i="16"/>
  <c r="O3018" i="16"/>
  <c r="O3017" i="16"/>
  <c r="O3016" i="16"/>
  <c r="O3015" i="16"/>
  <c r="O3014" i="16"/>
  <c r="O3013" i="16"/>
  <c r="O3012" i="16"/>
  <c r="O3011" i="16"/>
  <c r="O3010" i="16"/>
  <c r="O3009" i="16"/>
  <c r="O3008" i="16"/>
  <c r="O3007" i="16"/>
  <c r="O3006" i="16"/>
  <c r="O3005" i="16"/>
  <c r="O3004" i="16"/>
  <c r="O3003" i="16"/>
  <c r="O3002" i="16"/>
  <c r="O3001" i="16"/>
  <c r="O3000" i="16"/>
  <c r="O2999" i="16"/>
  <c r="O2998" i="16"/>
  <c r="O2997" i="16"/>
  <c r="O2996" i="16"/>
  <c r="O2995" i="16"/>
  <c r="O2994" i="16"/>
  <c r="O2993" i="16"/>
  <c r="O2992" i="16"/>
  <c r="O2991" i="16"/>
  <c r="O2990" i="16"/>
  <c r="O2989" i="16"/>
  <c r="O2988" i="16"/>
  <c r="O2987" i="16"/>
  <c r="O2986" i="16"/>
  <c r="O2985" i="16"/>
  <c r="O2984" i="16"/>
  <c r="O2983" i="16"/>
  <c r="O2982" i="16"/>
  <c r="O2981" i="16"/>
  <c r="O2980" i="16"/>
  <c r="O2979" i="16"/>
  <c r="O2978" i="16"/>
  <c r="O2977" i="16"/>
  <c r="O2976" i="16"/>
  <c r="O2975" i="16"/>
  <c r="O2974" i="16"/>
  <c r="O2973" i="16"/>
  <c r="O2972" i="16"/>
  <c r="O2971" i="16"/>
  <c r="O2970" i="16"/>
  <c r="O2969" i="16"/>
  <c r="O2968" i="16"/>
  <c r="O2967" i="16"/>
  <c r="O2966" i="16"/>
  <c r="O2965" i="16"/>
  <c r="O2964" i="16"/>
  <c r="O2963" i="16"/>
  <c r="O2962" i="16"/>
  <c r="O2961" i="16"/>
  <c r="O2960" i="16"/>
  <c r="O2959" i="16"/>
  <c r="O2958" i="16"/>
  <c r="O2957" i="16"/>
  <c r="O2956" i="16"/>
  <c r="O2955" i="16"/>
  <c r="O2954" i="16"/>
  <c r="O2953" i="16"/>
  <c r="O2952" i="16"/>
  <c r="O2951" i="16"/>
  <c r="O2950" i="16"/>
  <c r="O2949" i="16"/>
  <c r="O2948" i="16"/>
  <c r="O2947" i="16"/>
  <c r="O2946" i="16"/>
  <c r="O2945" i="16"/>
  <c r="O2944" i="16"/>
  <c r="O2943" i="16"/>
  <c r="O2942" i="16"/>
  <c r="O2941" i="16"/>
  <c r="O2940" i="16"/>
  <c r="O2814" i="16"/>
  <c r="O2813" i="16"/>
  <c r="O2812" i="16"/>
  <c r="O2811" i="16"/>
  <c r="O2810" i="16"/>
  <c r="O2809" i="16"/>
  <c r="O2808" i="16"/>
  <c r="O2807" i="16"/>
  <c r="O2806" i="16"/>
  <c r="O2805" i="16"/>
  <c r="O2804" i="16"/>
  <c r="O2803" i="16"/>
  <c r="O2802" i="16"/>
  <c r="O2801" i="16"/>
  <c r="O2800" i="16"/>
  <c r="O2799" i="16"/>
  <c r="O2798" i="16"/>
  <c r="O2797" i="16"/>
  <c r="O2796" i="16"/>
  <c r="O2795" i="16"/>
  <c r="O2794" i="16"/>
  <c r="O2793" i="16"/>
  <c r="O2792" i="16"/>
  <c r="O2791" i="16"/>
  <c r="O2790" i="16"/>
  <c r="O2789" i="16"/>
  <c r="O2788" i="16"/>
  <c r="O2787" i="16"/>
  <c r="O2786" i="16"/>
  <c r="O2785" i="16"/>
  <c r="O2784" i="16"/>
  <c r="O2783" i="16"/>
  <c r="O2782" i="16"/>
  <c r="O2781" i="16"/>
  <c r="O2780" i="16"/>
  <c r="O2779" i="16"/>
  <c r="O2778" i="16"/>
  <c r="O2777" i="16"/>
  <c r="O2776" i="16"/>
  <c r="O2775" i="16"/>
  <c r="O2774" i="16"/>
  <c r="O2773" i="16"/>
  <c r="O2772" i="16"/>
  <c r="O2771" i="16"/>
  <c r="O2770" i="16"/>
  <c r="O2769" i="16"/>
  <c r="O2768" i="16"/>
  <c r="O2767" i="16"/>
  <c r="O2766" i="16"/>
  <c r="O2765" i="16"/>
  <c r="O2764" i="16"/>
  <c r="O2763" i="16"/>
  <c r="O2762" i="16"/>
  <c r="O2761" i="16"/>
  <c r="O2760" i="16"/>
  <c r="O2759" i="16"/>
  <c r="O2758" i="16"/>
  <c r="O2757" i="16"/>
  <c r="O2756" i="16"/>
  <c r="O2755" i="16"/>
  <c r="O2754" i="16"/>
  <c r="O2753" i="16"/>
  <c r="O2752" i="16"/>
  <c r="O2751" i="16"/>
  <c r="O2750" i="16"/>
  <c r="O2749" i="16"/>
  <c r="O2748" i="16"/>
  <c r="O2747" i="16"/>
  <c r="O2746" i="16"/>
  <c r="O2745" i="16"/>
  <c r="O2744" i="16"/>
  <c r="O2743" i="16"/>
  <c r="O2742" i="16"/>
  <c r="O2741" i="16"/>
  <c r="O2740" i="16"/>
  <c r="O2739" i="16"/>
  <c r="O2738" i="16"/>
  <c r="O2737" i="16"/>
  <c r="O2736" i="16"/>
  <c r="O2735" i="16"/>
  <c r="O2734" i="16"/>
  <c r="O2733" i="16"/>
  <c r="O2732" i="16"/>
  <c r="O2731" i="16"/>
  <c r="O2730" i="16"/>
  <c r="O2729" i="16"/>
  <c r="O2728" i="16"/>
  <c r="O2727" i="16"/>
  <c r="O2726" i="16"/>
  <c r="O2725" i="16"/>
  <c r="O2724" i="16"/>
  <c r="O2723" i="16"/>
  <c r="O2722" i="16"/>
  <c r="O2721" i="16"/>
  <c r="O2720" i="16"/>
  <c r="O2719" i="16"/>
  <c r="O2718" i="16"/>
  <c r="O2717" i="16"/>
  <c r="O2716" i="16"/>
  <c r="O2715" i="16"/>
  <c r="O2714" i="16"/>
  <c r="O2713" i="16"/>
  <c r="O2712" i="16"/>
  <c r="O2711" i="16"/>
  <c r="O2710" i="16"/>
  <c r="O2709" i="16"/>
  <c r="O2708" i="16"/>
  <c r="O2707" i="16"/>
  <c r="O2706" i="16"/>
  <c r="O2705" i="16"/>
  <c r="O2704" i="16"/>
  <c r="O2703" i="16"/>
  <c r="O2702" i="16"/>
  <c r="O2701" i="16"/>
  <c r="O2700" i="16"/>
  <c r="O2699" i="16"/>
  <c r="O2698" i="16"/>
  <c r="O2697" i="16"/>
  <c r="O2696" i="16"/>
  <c r="O2695" i="16"/>
  <c r="O2694" i="16"/>
  <c r="O2693" i="16"/>
  <c r="O2692" i="16"/>
  <c r="O2691" i="16"/>
  <c r="O2690" i="16"/>
  <c r="O2689" i="16"/>
  <c r="O2688" i="16"/>
  <c r="O2687" i="16"/>
  <c r="O2686" i="16"/>
  <c r="O2685" i="16"/>
  <c r="O2684" i="16"/>
  <c r="O2683" i="16"/>
  <c r="O2682" i="16"/>
  <c r="O2681" i="16"/>
  <c r="O2680" i="16"/>
  <c r="O2679" i="16"/>
  <c r="O2678" i="16"/>
  <c r="O2677" i="16"/>
  <c r="O2676" i="16"/>
  <c r="O2675" i="16"/>
  <c r="O2674" i="16"/>
  <c r="O2673" i="16"/>
  <c r="O2672" i="16"/>
  <c r="O2671" i="16"/>
  <c r="O2670" i="16"/>
  <c r="O2669" i="16"/>
  <c r="O2668" i="16"/>
  <c r="O2667" i="16"/>
  <c r="O2666" i="16"/>
  <c r="O2665" i="16"/>
  <c r="O2664" i="16"/>
  <c r="O2663" i="16"/>
  <c r="O2662" i="16"/>
  <c r="O2661" i="16"/>
  <c r="O2660" i="16"/>
  <c r="O2659" i="16"/>
  <c r="O2658" i="16"/>
  <c r="O2657" i="16"/>
  <c r="O2656" i="16"/>
  <c r="O2655" i="16"/>
  <c r="O2654" i="16"/>
  <c r="O2653" i="16"/>
  <c r="O2652" i="16"/>
  <c r="O2651" i="16"/>
  <c r="O2650" i="16"/>
  <c r="O2649" i="16"/>
  <c r="O2648" i="16"/>
  <c r="O2647" i="16"/>
  <c r="O2646" i="16"/>
  <c r="O2645" i="16"/>
  <c r="O2644" i="16"/>
  <c r="O2643" i="16"/>
  <c r="O2642" i="16"/>
  <c r="O2641" i="16"/>
  <c r="O2640" i="16"/>
  <c r="O2639" i="16"/>
  <c r="O2638" i="16"/>
  <c r="O2637" i="16"/>
  <c r="O2636" i="16"/>
  <c r="O2635" i="16"/>
  <c r="O2634" i="16"/>
  <c r="O2633" i="16"/>
  <c r="O2632" i="16"/>
  <c r="O2631" i="16"/>
  <c r="O2630" i="16"/>
  <c r="O2629" i="16"/>
  <c r="O2628" i="16"/>
  <c r="O2627" i="16"/>
  <c r="O2626" i="16"/>
  <c r="O2625" i="16"/>
  <c r="O2624" i="16"/>
  <c r="O2623" i="16"/>
  <c r="O2622" i="16"/>
  <c r="O2621" i="16"/>
  <c r="O2620" i="16"/>
  <c r="O2619" i="16"/>
  <c r="O2618" i="16"/>
  <c r="O2617" i="16"/>
  <c r="O2616" i="16"/>
  <c r="O2615" i="16"/>
  <c r="O2614" i="16"/>
  <c r="O2613" i="16"/>
  <c r="O2612" i="16"/>
  <c r="O2611" i="16"/>
  <c r="O2610" i="16"/>
  <c r="O2609" i="16"/>
  <c r="O2608" i="16"/>
  <c r="O2607" i="16"/>
  <c r="O2606" i="16"/>
  <c r="O2605" i="16"/>
  <c r="O2604" i="16"/>
  <c r="O2603" i="16"/>
  <c r="O2602" i="16"/>
  <c r="O2601" i="16"/>
  <c r="O2600" i="16"/>
  <c r="O2599" i="16"/>
  <c r="O2598" i="16"/>
  <c r="O2597" i="16"/>
  <c r="O2596" i="16"/>
  <c r="O2595" i="16"/>
  <c r="O2594" i="16"/>
  <c r="O2593" i="16"/>
  <c r="O2592" i="16"/>
  <c r="O2591" i="16"/>
  <c r="O2590" i="16"/>
  <c r="O2589" i="16"/>
  <c r="O2588" i="16"/>
  <c r="O2587" i="16"/>
  <c r="O2586" i="16"/>
  <c r="O2585" i="16"/>
  <c r="O2584" i="16"/>
  <c r="O2583" i="16"/>
  <c r="O2582" i="16"/>
  <c r="O2581" i="16"/>
  <c r="O2580" i="16"/>
  <c r="O2579" i="16"/>
  <c r="O2578" i="16"/>
  <c r="O2577" i="16"/>
  <c r="O2576" i="16"/>
  <c r="O2575" i="16"/>
  <c r="O2574" i="16"/>
  <c r="O2573" i="16"/>
  <c r="O2572" i="16"/>
  <c r="O2571" i="16"/>
  <c r="O2570" i="16"/>
  <c r="O2569" i="16"/>
  <c r="O2568" i="16"/>
  <c r="O2567" i="16"/>
  <c r="O2566" i="16"/>
  <c r="O2565" i="16"/>
  <c r="O2564" i="16"/>
  <c r="O2563" i="16"/>
  <c r="O2562" i="16"/>
  <c r="O2561" i="16"/>
  <c r="O2560" i="16"/>
  <c r="O2559" i="16"/>
  <c r="O2558" i="16"/>
  <c r="O2557" i="16"/>
  <c r="O2556" i="16"/>
  <c r="O2555" i="16"/>
  <c r="O2554" i="16"/>
  <c r="O2553" i="16"/>
  <c r="O2552" i="16"/>
  <c r="O2551" i="16"/>
  <c r="O2550" i="16"/>
  <c r="O2549" i="16"/>
  <c r="O2548" i="16"/>
  <c r="O2547" i="16"/>
  <c r="O2546" i="16"/>
  <c r="O2545" i="16"/>
  <c r="O2544" i="16"/>
  <c r="O2543" i="16"/>
  <c r="O2542" i="16"/>
  <c r="O2541" i="16"/>
  <c r="O2540" i="16"/>
  <c r="O2539" i="16"/>
  <c r="O2538" i="16"/>
  <c r="O2537" i="16"/>
  <c r="O2536" i="16"/>
  <c r="O2535" i="16"/>
  <c r="O2534" i="16"/>
  <c r="O2533" i="16"/>
  <c r="O2532" i="16"/>
  <c r="O2531" i="16"/>
  <c r="O2530" i="16"/>
  <c r="O2529" i="16"/>
  <c r="O2528" i="16"/>
  <c r="O2527" i="16"/>
  <c r="O2526" i="16"/>
  <c r="O2525" i="16"/>
  <c r="O2524" i="16"/>
  <c r="O2523" i="16"/>
  <c r="O2522" i="16"/>
  <c r="O2521" i="16"/>
  <c r="O2520" i="16"/>
  <c r="O2519" i="16"/>
  <c r="O2518" i="16"/>
  <c r="O2517" i="16"/>
  <c r="O2516" i="16"/>
  <c r="O2515" i="16"/>
  <c r="O2514" i="16"/>
  <c r="O2513" i="16"/>
  <c r="O2512" i="16"/>
  <c r="O2511" i="16"/>
  <c r="O2510" i="16"/>
  <c r="O2509" i="16"/>
  <c r="O2508" i="16"/>
  <c r="O2507" i="16"/>
  <c r="O2506" i="16"/>
  <c r="O2505" i="16"/>
  <c r="O2504" i="16"/>
  <c r="O2503" i="16"/>
  <c r="O2502" i="16"/>
  <c r="O2501" i="16"/>
  <c r="O2500" i="16"/>
  <c r="O2499" i="16"/>
  <c r="O2498" i="16"/>
  <c r="O2497" i="16"/>
  <c r="O2496" i="16"/>
  <c r="O2495" i="16"/>
  <c r="O2494" i="16"/>
  <c r="O2493" i="16"/>
  <c r="O2492" i="16"/>
  <c r="O2491" i="16"/>
  <c r="O2490" i="16"/>
  <c r="O2489" i="16"/>
  <c r="O2488" i="16"/>
  <c r="O2487" i="16"/>
  <c r="O2486" i="16"/>
  <c r="O2485" i="16"/>
  <c r="O2484" i="16"/>
  <c r="O2483" i="16"/>
  <c r="O2482" i="16"/>
  <c r="O2481" i="16"/>
  <c r="O2480" i="16"/>
  <c r="O2479" i="16"/>
  <c r="O2478" i="16"/>
  <c r="O2477" i="16"/>
  <c r="O2476" i="16"/>
  <c r="O2475" i="16"/>
  <c r="O2474" i="16"/>
  <c r="O2473" i="16"/>
  <c r="O2472" i="16"/>
  <c r="O2471" i="16"/>
  <c r="O2470" i="16"/>
  <c r="O2469" i="16"/>
  <c r="O2468" i="16"/>
  <c r="O2467" i="16"/>
  <c r="O2466" i="16"/>
  <c r="O2465" i="16"/>
  <c r="O2464" i="16"/>
  <c r="O2463" i="16"/>
  <c r="O2462" i="16"/>
  <c r="O2461" i="16"/>
  <c r="O2460" i="16"/>
  <c r="O2459" i="16"/>
  <c r="O2458" i="16"/>
  <c r="O2457" i="16"/>
  <c r="O2456" i="16"/>
  <c r="O2455" i="16"/>
  <c r="O2454" i="16"/>
  <c r="O2453" i="16"/>
  <c r="O2452" i="16"/>
  <c r="O2451" i="16"/>
  <c r="O2450" i="16"/>
  <c r="O2449" i="16"/>
  <c r="O2448" i="16"/>
  <c r="O2447" i="16"/>
  <c r="O2446" i="16"/>
  <c r="O2445" i="16"/>
  <c r="O2444" i="16"/>
  <c r="O2443" i="16"/>
  <c r="O2442" i="16"/>
  <c r="O2441" i="16"/>
  <c r="O2440" i="16"/>
  <c r="O2439" i="16"/>
  <c r="O2438" i="16"/>
  <c r="O2437" i="16"/>
  <c r="O2436" i="16"/>
  <c r="O2435" i="16"/>
  <c r="O2434" i="16"/>
  <c r="O2433" i="16"/>
  <c r="O2432" i="16"/>
  <c r="O2431" i="16"/>
  <c r="O2430" i="16"/>
  <c r="O2429" i="16"/>
  <c r="O2428" i="16"/>
  <c r="O2427" i="16"/>
  <c r="O2426" i="16"/>
  <c r="O2425" i="16"/>
  <c r="O2424" i="16"/>
  <c r="O2423" i="16"/>
  <c r="O2422" i="16"/>
  <c r="O2421" i="16"/>
  <c r="O2420" i="16"/>
  <c r="O2419" i="16"/>
  <c r="O2418" i="16"/>
  <c r="O2417" i="16"/>
  <c r="O2416" i="16"/>
  <c r="O2415" i="16"/>
  <c r="O2414" i="16"/>
  <c r="O2413" i="16"/>
  <c r="O2412" i="16"/>
  <c r="O2411" i="16"/>
  <c r="O2410" i="16"/>
  <c r="O2409" i="16"/>
  <c r="O2408" i="16"/>
  <c r="O2407" i="16"/>
  <c r="O2406" i="16"/>
  <c r="O2405" i="16"/>
  <c r="O2404" i="16"/>
  <c r="O2403" i="16"/>
  <c r="O2402" i="16"/>
  <c r="O2401" i="16"/>
  <c r="O2400" i="16"/>
  <c r="O2399" i="16"/>
  <c r="O2398" i="16"/>
  <c r="O2397" i="16"/>
  <c r="O2396" i="16"/>
  <c r="O2395" i="16"/>
  <c r="O2394" i="16"/>
  <c r="O2393" i="16"/>
  <c r="O2392" i="16"/>
  <c r="O2391" i="16"/>
  <c r="O2390" i="16"/>
  <c r="O2389" i="16"/>
  <c r="O2388" i="16"/>
  <c r="O2387" i="16"/>
  <c r="O2386" i="16"/>
  <c r="O2385" i="16"/>
  <c r="O2384" i="16"/>
  <c r="O2383" i="16"/>
  <c r="O2382" i="16"/>
  <c r="O2381" i="16"/>
  <c r="O2380" i="16"/>
  <c r="O2379" i="16"/>
  <c r="O2378" i="16"/>
  <c r="O2377" i="16"/>
  <c r="O2376" i="16"/>
  <c r="O2375" i="16"/>
  <c r="O2374" i="16"/>
  <c r="O2373" i="16"/>
  <c r="O2372" i="16"/>
  <c r="O2371" i="16"/>
  <c r="O2370" i="16"/>
  <c r="O2369" i="16"/>
  <c r="O2368" i="16"/>
  <c r="O2367" i="16"/>
  <c r="O2366" i="16"/>
  <c r="O2365" i="16"/>
  <c r="O2364" i="16"/>
  <c r="O2363" i="16"/>
  <c r="O2362" i="16"/>
  <c r="O2361" i="16"/>
  <c r="O2360" i="16"/>
  <c r="O2359" i="16"/>
  <c r="O2358" i="16"/>
  <c r="O2357" i="16"/>
  <c r="O2356" i="16"/>
  <c r="O2355" i="16"/>
  <c r="O2354" i="16"/>
  <c r="O2353" i="16"/>
  <c r="O2352" i="16"/>
  <c r="O2351" i="16"/>
  <c r="O2350" i="16"/>
  <c r="O2349" i="16"/>
  <c r="O2348" i="16"/>
  <c r="O2347" i="16"/>
  <c r="O2346" i="16"/>
  <c r="O2345" i="16"/>
  <c r="O2344" i="16"/>
  <c r="O2343" i="16"/>
  <c r="O2342" i="16"/>
  <c r="O2341" i="16"/>
  <c r="O2340" i="16"/>
  <c r="O2339" i="16"/>
  <c r="O2338" i="16"/>
  <c r="O2337" i="16"/>
  <c r="O2336" i="16"/>
  <c r="O2335" i="16"/>
  <c r="O2334" i="16"/>
  <c r="O2333" i="16"/>
  <c r="O2332" i="16"/>
  <c r="O2331" i="16"/>
  <c r="O2330" i="16"/>
  <c r="O2329" i="16"/>
  <c r="O2328" i="16"/>
  <c r="O2327" i="16"/>
  <c r="O2326" i="16"/>
  <c r="O2325" i="16"/>
  <c r="O2324" i="16"/>
  <c r="O2323" i="16"/>
  <c r="O2322" i="16"/>
  <c r="O2321" i="16"/>
  <c r="O2320" i="16"/>
  <c r="O2319" i="16"/>
  <c r="O2318" i="16"/>
  <c r="O2317" i="16"/>
  <c r="O2316" i="16"/>
  <c r="O2315" i="16"/>
  <c r="O2314" i="16"/>
  <c r="O2313" i="16"/>
  <c r="O2312" i="16"/>
  <c r="O2311" i="16"/>
  <c r="O2310" i="16"/>
  <c r="O2309" i="16"/>
  <c r="O2308" i="16"/>
  <c r="O2307" i="16"/>
  <c r="O2306" i="16"/>
  <c r="O2305" i="16"/>
  <c r="O2304" i="16"/>
  <c r="O2303" i="16"/>
  <c r="O2302" i="16"/>
  <c r="O2301" i="16"/>
  <c r="O2300" i="16"/>
  <c r="O2299" i="16"/>
  <c r="O2298" i="16"/>
  <c r="O2297" i="16"/>
  <c r="O2296" i="16"/>
  <c r="O2295" i="16"/>
  <c r="O2294" i="16"/>
  <c r="O2293" i="16"/>
  <c r="O2292" i="16"/>
  <c r="O2291" i="16"/>
  <c r="O2290" i="16"/>
  <c r="O2289" i="16"/>
  <c r="O2288" i="16"/>
  <c r="O2287" i="16"/>
  <c r="O2286" i="16"/>
  <c r="O2285" i="16"/>
  <c r="O2284" i="16"/>
  <c r="O2283" i="16"/>
  <c r="O2282" i="16"/>
  <c r="O2281" i="16"/>
  <c r="O2280" i="16"/>
  <c r="O2279" i="16"/>
  <c r="O2278" i="16"/>
  <c r="O2277" i="16"/>
  <c r="O2276" i="16"/>
  <c r="O2275" i="16"/>
  <c r="O2274" i="16"/>
  <c r="O2273" i="16"/>
  <c r="O2272" i="16"/>
  <c r="O2271" i="16"/>
  <c r="O2270" i="16"/>
  <c r="O2269" i="16"/>
  <c r="O2268" i="16"/>
  <c r="O2267" i="16"/>
  <c r="O2266" i="16"/>
  <c r="O2265" i="16"/>
  <c r="O2264" i="16"/>
  <c r="O2263" i="16"/>
  <c r="O2262" i="16"/>
  <c r="O2261" i="16"/>
  <c r="O2260" i="16"/>
  <c r="O2259" i="16"/>
  <c r="O2258" i="16"/>
  <c r="O2257" i="16"/>
  <c r="O2256" i="16"/>
  <c r="O2255" i="16"/>
  <c r="O2254" i="16"/>
  <c r="O2253" i="16"/>
  <c r="O2252" i="16"/>
  <c r="O2251" i="16"/>
  <c r="O2250" i="16"/>
  <c r="O2249" i="16"/>
  <c r="O2248" i="16"/>
  <c r="O2247" i="16"/>
  <c r="O2246" i="16"/>
  <c r="O2245" i="16"/>
  <c r="O2244" i="16"/>
  <c r="O2243" i="16"/>
  <c r="O2242" i="16"/>
  <c r="O2241" i="16"/>
  <c r="O2240" i="16"/>
  <c r="O2239" i="16"/>
  <c r="O2238" i="16"/>
  <c r="O2237" i="16"/>
  <c r="O2236" i="16"/>
  <c r="O2235" i="16"/>
  <c r="O2234" i="16"/>
  <c r="O2233" i="16"/>
  <c r="O2232" i="16"/>
  <c r="O2231" i="16"/>
  <c r="O2230" i="16"/>
  <c r="O2229" i="16"/>
  <c r="O2228" i="16"/>
  <c r="O2227" i="16"/>
  <c r="O2226" i="16"/>
  <c r="O2225" i="16"/>
  <c r="O2224" i="16"/>
  <c r="O2223" i="16"/>
  <c r="O2222" i="16"/>
  <c r="O2221" i="16"/>
  <c r="O2220" i="16"/>
  <c r="O2219" i="16"/>
  <c r="O2218" i="16"/>
  <c r="O2217" i="16"/>
  <c r="O2216" i="16"/>
  <c r="O2215" i="16"/>
  <c r="O2214" i="16"/>
  <c r="O2213" i="16"/>
  <c r="O2212" i="16"/>
  <c r="O2211" i="16"/>
  <c r="O2210" i="16"/>
  <c r="O2209" i="16"/>
  <c r="O2208" i="16"/>
  <c r="O2207" i="16"/>
  <c r="O2206" i="16"/>
  <c r="O2205" i="16"/>
  <c r="O2204" i="16"/>
  <c r="O2203" i="16"/>
  <c r="O2202" i="16"/>
  <c r="O2201" i="16"/>
  <c r="O2200" i="16"/>
  <c r="O2199" i="16"/>
  <c r="O2198" i="16"/>
  <c r="O2197" i="16"/>
  <c r="O2196" i="16"/>
  <c r="O2195" i="16"/>
  <c r="O2194" i="16"/>
  <c r="O2193" i="16"/>
  <c r="O2192" i="16"/>
  <c r="O2191" i="16"/>
  <c r="O2190" i="16"/>
  <c r="O2189" i="16"/>
  <c r="O2188" i="16"/>
  <c r="O2187" i="16"/>
  <c r="O2186" i="16"/>
  <c r="O2185" i="16"/>
  <c r="O2184" i="16"/>
  <c r="O2183" i="16"/>
  <c r="O2182" i="16"/>
  <c r="O2181" i="16"/>
  <c r="O2180" i="16"/>
  <c r="O2179" i="16"/>
  <c r="O2178" i="16"/>
  <c r="O2177" i="16"/>
  <c r="O2176" i="16"/>
  <c r="O2175" i="16"/>
  <c r="O2174" i="16"/>
  <c r="O2173" i="16"/>
  <c r="O2172" i="16"/>
  <c r="O2171" i="16"/>
  <c r="O2170" i="16"/>
  <c r="O2169" i="16"/>
  <c r="O2168" i="16"/>
  <c r="O2167" i="16"/>
  <c r="O2166" i="16"/>
  <c r="O2165" i="16"/>
  <c r="O2164" i="16"/>
  <c r="O2163" i="16"/>
  <c r="O2162" i="16"/>
  <c r="O2161" i="16"/>
  <c r="O2160" i="16"/>
  <c r="O2159" i="16"/>
  <c r="O2158" i="16"/>
  <c r="O2157" i="16"/>
  <c r="O2156" i="16"/>
  <c r="O2155" i="16"/>
  <c r="O2154" i="16"/>
  <c r="O2153" i="16"/>
  <c r="O2152" i="16"/>
  <c r="O2151" i="16"/>
  <c r="O2150" i="16"/>
  <c r="O2149" i="16"/>
  <c r="O2148" i="16"/>
  <c r="O2147" i="16"/>
  <c r="O2146" i="16"/>
  <c r="O2145" i="16"/>
  <c r="O2144" i="16"/>
  <c r="O2143" i="16"/>
  <c r="O2142" i="16"/>
  <c r="O2141" i="16"/>
  <c r="O2140" i="16"/>
  <c r="O2139" i="16"/>
  <c r="O2138" i="16"/>
  <c r="O2137" i="16"/>
  <c r="O2136" i="16"/>
  <c r="O2135" i="16"/>
  <c r="O2134" i="16"/>
  <c r="O2133" i="16"/>
  <c r="O2132" i="16"/>
  <c r="O2131" i="16"/>
  <c r="O2130" i="16"/>
  <c r="O2129" i="16"/>
  <c r="O2128" i="16"/>
  <c r="O2127" i="16"/>
  <c r="O2126" i="16"/>
  <c r="O2125" i="16"/>
  <c r="O2124" i="16"/>
  <c r="O2123" i="16"/>
  <c r="O2122" i="16"/>
  <c r="O2121" i="16"/>
  <c r="O2120" i="16"/>
  <c r="O2119" i="16"/>
  <c r="O2118" i="16"/>
  <c r="O2117" i="16"/>
  <c r="O2116" i="16"/>
  <c r="O2115" i="16"/>
  <c r="O2114" i="16"/>
  <c r="O2113" i="16"/>
  <c r="O2112" i="16"/>
  <c r="O2111" i="16"/>
  <c r="O2110" i="16"/>
  <c r="O2109" i="16"/>
  <c r="O2108" i="16"/>
  <c r="O2107" i="16"/>
  <c r="O2106" i="16"/>
  <c r="O2105" i="16"/>
  <c r="O2104" i="16"/>
  <c r="O2103" i="16"/>
  <c r="O2102" i="16"/>
  <c r="O2101" i="16"/>
  <c r="O2100" i="16"/>
  <c r="O2099" i="16"/>
  <c r="O2098" i="16"/>
  <c r="O2097" i="16"/>
  <c r="O2096" i="16"/>
  <c r="O2095" i="16"/>
  <c r="O2094" i="16"/>
  <c r="O2093" i="16"/>
  <c r="O2092" i="16"/>
  <c r="O2091" i="16"/>
  <c r="O2090" i="16"/>
  <c r="O2089" i="16"/>
  <c r="O2088" i="16"/>
  <c r="O2087" i="16"/>
  <c r="O2086" i="16"/>
  <c r="O2085" i="16"/>
  <c r="O2084" i="16"/>
  <c r="O2083" i="16"/>
  <c r="O2082" i="16"/>
  <c r="O2081" i="16"/>
  <c r="O2080" i="16"/>
  <c r="O2079" i="16"/>
  <c r="O2078" i="16"/>
  <c r="O2077" i="16"/>
  <c r="O2076" i="16"/>
  <c r="O2075" i="16"/>
  <c r="O2074" i="16"/>
  <c r="O2073" i="16"/>
  <c r="O2072" i="16"/>
  <c r="O2071" i="16"/>
  <c r="O2070" i="16"/>
  <c r="O2069" i="16"/>
  <c r="O2068" i="16"/>
  <c r="O2067" i="16"/>
  <c r="O2066" i="16"/>
  <c r="O2065" i="16"/>
  <c r="O2064" i="16"/>
  <c r="O2063" i="16"/>
  <c r="O2062" i="16"/>
  <c r="O2061" i="16"/>
  <c r="O2060" i="16"/>
  <c r="O2059" i="16"/>
  <c r="O2058" i="16"/>
  <c r="O2057" i="16"/>
  <c r="O2056" i="16"/>
  <c r="O2055" i="16"/>
  <c r="O2054" i="16"/>
  <c r="O2053" i="16"/>
  <c r="O2052" i="16"/>
  <c r="O2051" i="16"/>
  <c r="O2050" i="16"/>
  <c r="O2049" i="16"/>
  <c r="O2048" i="16"/>
  <c r="O2047" i="16"/>
  <c r="O2046" i="16"/>
  <c r="O2045" i="16"/>
  <c r="O2044" i="16"/>
  <c r="O2043" i="16"/>
  <c r="O2042" i="16"/>
  <c r="O2041" i="16"/>
  <c r="O2040" i="16"/>
  <c r="O2039" i="16"/>
  <c r="O2038" i="16"/>
  <c r="O2037" i="16"/>
  <c r="O2036" i="16"/>
  <c r="O2035" i="16"/>
  <c r="O2034" i="16"/>
  <c r="O2033" i="16"/>
  <c r="O2032" i="16"/>
  <c r="O2031" i="16"/>
  <c r="O2030" i="16"/>
  <c r="O2029" i="16"/>
  <c r="O2028" i="16"/>
  <c r="O2027" i="16"/>
  <c r="O2026" i="16"/>
  <c r="O2025" i="16"/>
  <c r="O2024" i="16"/>
  <c r="O2023" i="16"/>
  <c r="O2022" i="16"/>
  <c r="O2021" i="16"/>
  <c r="O2020" i="16"/>
  <c r="O2019" i="16"/>
  <c r="O2018" i="16"/>
  <c r="O2017" i="16"/>
  <c r="O2016" i="16"/>
  <c r="O2015" i="16"/>
  <c r="O2014" i="16"/>
  <c r="O2013" i="16"/>
  <c r="O2012" i="16"/>
  <c r="O2011" i="16"/>
  <c r="O2010" i="16"/>
  <c r="O2009" i="16"/>
  <c r="O2008" i="16"/>
  <c r="O2007" i="16"/>
  <c r="O2006" i="16"/>
  <c r="O2005" i="16"/>
  <c r="O2004" i="16"/>
  <c r="O2003" i="16"/>
  <c r="O2002" i="16"/>
  <c r="O2001" i="16"/>
  <c r="O2000" i="16"/>
  <c r="O1999" i="16"/>
  <c r="O1998" i="16"/>
  <c r="O1997" i="16"/>
  <c r="O1996" i="16"/>
  <c r="O1995" i="16"/>
  <c r="O1994" i="16"/>
  <c r="O1993" i="16"/>
  <c r="O1992" i="16"/>
  <c r="O1991" i="16"/>
  <c r="O1990" i="16"/>
  <c r="O1989" i="16"/>
  <c r="O1988" i="16"/>
  <c r="O1987" i="16"/>
  <c r="O1986" i="16"/>
  <c r="O1985" i="16"/>
  <c r="O1984" i="16"/>
  <c r="O1983" i="16"/>
  <c r="O1982" i="16"/>
  <c r="O1981" i="16"/>
  <c r="O1980" i="16"/>
  <c r="O1979" i="16"/>
  <c r="O1978" i="16"/>
  <c r="O1977" i="16"/>
  <c r="O1976" i="16"/>
  <c r="O1975" i="16"/>
  <c r="O1974" i="16"/>
  <c r="O1973" i="16"/>
  <c r="O1972" i="16"/>
  <c r="O1971" i="16"/>
  <c r="O1970" i="16"/>
  <c r="O1969" i="16"/>
  <c r="O1968" i="16"/>
  <c r="O1967" i="16"/>
  <c r="O1966" i="16"/>
  <c r="O1965" i="16"/>
  <c r="O1964" i="16"/>
  <c r="O1963" i="16"/>
  <c r="O1962" i="16"/>
  <c r="O1961" i="16"/>
  <c r="O1960" i="16"/>
  <c r="O1959" i="16"/>
  <c r="O1958" i="16"/>
  <c r="O1957" i="16"/>
  <c r="O1956" i="16"/>
  <c r="O1955" i="16"/>
  <c r="O1954" i="16"/>
  <c r="O1953" i="16"/>
  <c r="O1952" i="16"/>
  <c r="O1951" i="16"/>
  <c r="O1950" i="16"/>
  <c r="O1949" i="16"/>
  <c r="O1948" i="16"/>
  <c r="O1947" i="16"/>
  <c r="O1946" i="16"/>
  <c r="O1945" i="16"/>
  <c r="O1944" i="16"/>
  <c r="O1943" i="16"/>
  <c r="O1942" i="16"/>
  <c r="O1941" i="16"/>
  <c r="O1940" i="16"/>
  <c r="O1939" i="16"/>
  <c r="O1938" i="16"/>
  <c r="O1937" i="16"/>
  <c r="O1936" i="16"/>
  <c r="O1935" i="16"/>
  <c r="O1934" i="16"/>
  <c r="O1933" i="16"/>
  <c r="O1932" i="16"/>
  <c r="O1931" i="16"/>
  <c r="O1930" i="16"/>
  <c r="O1929" i="16"/>
  <c r="O1928" i="16"/>
  <c r="O1927" i="16"/>
  <c r="O1926" i="16"/>
  <c r="O1925" i="16"/>
  <c r="O1924" i="16"/>
  <c r="O1923" i="16"/>
  <c r="O1922" i="16"/>
  <c r="O1921" i="16"/>
  <c r="O1920" i="16"/>
  <c r="O1919" i="16"/>
  <c r="O1918" i="16"/>
  <c r="O1917" i="16"/>
  <c r="O1916" i="16"/>
  <c r="O1915" i="16"/>
  <c r="O1914" i="16"/>
  <c r="O1913" i="16"/>
  <c r="O1912" i="16"/>
  <c r="O1911" i="16"/>
  <c r="O1910" i="16"/>
  <c r="O1909" i="16"/>
  <c r="O1908" i="16"/>
  <c r="O1907" i="16"/>
  <c r="O1906" i="16"/>
  <c r="O1905" i="16"/>
  <c r="O1904" i="16"/>
  <c r="O1903" i="16"/>
  <c r="O1902" i="16"/>
  <c r="O1901" i="16"/>
  <c r="O1900" i="16"/>
  <c r="O1899" i="16"/>
  <c r="O1898" i="16"/>
  <c r="O1897" i="16"/>
  <c r="O1896" i="16"/>
  <c r="O1895" i="16"/>
  <c r="O1894" i="16"/>
  <c r="O1893" i="16"/>
  <c r="O1892" i="16"/>
  <c r="O1891" i="16"/>
  <c r="O1890" i="16"/>
  <c r="O1889" i="16"/>
  <c r="O1888" i="16"/>
  <c r="O1887" i="16"/>
  <c r="O1886" i="16"/>
  <c r="O1885" i="16"/>
  <c r="O1884" i="16"/>
  <c r="O1883" i="16"/>
  <c r="O1882" i="16"/>
  <c r="O1881" i="16"/>
  <c r="O1880" i="16"/>
  <c r="O1879" i="16"/>
  <c r="O1878" i="16"/>
  <c r="O1877" i="16"/>
  <c r="O1876" i="16"/>
  <c r="O1875" i="16"/>
  <c r="O1874" i="16"/>
  <c r="O1873" i="16"/>
  <c r="O1872" i="16"/>
  <c r="O1871" i="16"/>
  <c r="O1870" i="16"/>
  <c r="O1869" i="16"/>
  <c r="O1868" i="16"/>
  <c r="O1867" i="16"/>
  <c r="O1866" i="16"/>
  <c r="O1865" i="16"/>
  <c r="O1864" i="16"/>
  <c r="O1863" i="16"/>
  <c r="O1862" i="16"/>
  <c r="O1861" i="16"/>
  <c r="O1860" i="16"/>
  <c r="O1859" i="16"/>
  <c r="O1858" i="16"/>
  <c r="O1857" i="16"/>
  <c r="O1856" i="16"/>
  <c r="O1855" i="16"/>
  <c r="O1854" i="16"/>
  <c r="O1853" i="16"/>
  <c r="O1852" i="16"/>
  <c r="O1851" i="16"/>
  <c r="O1850" i="16"/>
  <c r="O1849" i="16"/>
  <c r="O1848" i="16"/>
  <c r="O1847" i="16"/>
  <c r="O1846" i="16"/>
  <c r="O1845" i="16"/>
  <c r="O1844" i="16"/>
  <c r="O1843" i="16"/>
  <c r="O1842" i="16"/>
  <c r="O1841" i="16"/>
  <c r="O1840" i="16"/>
  <c r="O1839" i="16"/>
  <c r="O1838" i="16"/>
  <c r="O1837" i="16"/>
  <c r="O1836" i="16"/>
  <c r="O1835" i="16"/>
  <c r="O1834" i="16"/>
  <c r="O1833" i="16"/>
  <c r="O1832" i="16"/>
  <c r="O1831" i="16"/>
  <c r="O1830" i="16"/>
  <c r="O1829" i="16"/>
  <c r="O1828" i="16"/>
  <c r="O1827" i="16"/>
  <c r="O1826" i="16"/>
  <c r="O1825" i="16"/>
  <c r="O1824" i="16"/>
  <c r="O1823" i="16"/>
  <c r="O1822" i="16"/>
  <c r="O1821" i="16"/>
  <c r="O1820" i="16"/>
  <c r="O1819" i="16"/>
  <c r="O1818" i="16"/>
  <c r="O1817" i="16"/>
  <c r="O1816" i="16"/>
  <c r="O1815" i="16"/>
  <c r="O1814" i="16"/>
  <c r="O1813" i="16"/>
  <c r="O1812" i="16"/>
  <c r="O1811" i="16"/>
  <c r="O1810" i="16"/>
  <c r="O1809" i="16"/>
  <c r="O1808" i="16"/>
  <c r="O1807" i="16"/>
  <c r="O1806" i="16"/>
  <c r="O1805" i="16"/>
  <c r="O1804" i="16"/>
  <c r="O1803" i="16"/>
  <c r="O1802" i="16"/>
  <c r="O1801" i="16"/>
  <c r="O1800" i="16"/>
  <c r="O1799" i="16"/>
  <c r="O1798" i="16"/>
  <c r="O1797" i="16"/>
  <c r="O1796" i="16"/>
  <c r="O1795" i="16"/>
  <c r="O1794" i="16"/>
  <c r="O1793" i="16"/>
  <c r="O1792" i="16"/>
  <c r="O1791" i="16"/>
  <c r="O1790" i="16"/>
  <c r="O1789" i="16"/>
  <c r="O1788" i="16"/>
  <c r="O1787" i="16"/>
  <c r="O1786" i="16"/>
  <c r="O1785" i="16"/>
  <c r="O1784" i="16"/>
  <c r="O1783" i="16"/>
  <c r="O1782" i="16"/>
  <c r="O1781" i="16"/>
  <c r="O1780" i="16"/>
  <c r="O1779" i="16"/>
  <c r="O1778" i="16"/>
  <c r="O1777" i="16"/>
  <c r="O1776" i="16"/>
  <c r="O1775" i="16"/>
  <c r="O1774" i="16"/>
  <c r="O1773" i="16"/>
  <c r="O1772" i="16"/>
  <c r="O1771" i="16"/>
  <c r="O1770" i="16"/>
  <c r="O1769" i="16"/>
  <c r="O1768" i="16"/>
  <c r="O1767" i="16"/>
  <c r="O1766" i="16"/>
  <c r="O1765" i="16"/>
  <c r="O1764" i="16"/>
  <c r="O1763" i="16"/>
  <c r="O1762" i="16"/>
  <c r="O1761" i="16"/>
  <c r="O1760" i="16"/>
  <c r="O1759" i="16"/>
  <c r="O1758" i="16"/>
  <c r="O1757" i="16"/>
  <c r="O1756" i="16"/>
  <c r="O1755" i="16"/>
  <c r="O1754" i="16"/>
  <c r="O1753" i="16"/>
  <c r="O1752" i="16"/>
  <c r="O1751" i="16"/>
  <c r="O1750" i="16"/>
  <c r="O1749" i="16"/>
  <c r="O1748" i="16"/>
  <c r="O1747" i="16"/>
  <c r="O1746" i="16"/>
  <c r="O1745" i="16"/>
  <c r="O1744" i="16"/>
  <c r="O1743" i="16"/>
  <c r="O1742" i="16"/>
  <c r="O1741" i="16"/>
  <c r="O1740" i="16"/>
  <c r="O1739" i="16"/>
  <c r="O1738" i="16"/>
  <c r="O1737" i="16"/>
  <c r="O1736" i="16"/>
  <c r="O1735" i="16"/>
  <c r="O1734" i="16"/>
  <c r="O1733" i="16"/>
  <c r="O1732" i="16"/>
  <c r="O1731" i="16"/>
  <c r="O1730" i="16"/>
  <c r="O1729" i="16"/>
  <c r="O1728" i="16"/>
  <c r="O1727" i="16"/>
  <c r="O1726" i="16"/>
  <c r="O1725" i="16"/>
  <c r="O1724" i="16"/>
  <c r="O1723" i="16"/>
  <c r="O1722" i="16"/>
  <c r="O1721" i="16"/>
  <c r="O1720" i="16"/>
  <c r="O1719" i="16"/>
  <c r="O1718" i="16"/>
  <c r="O1717" i="16"/>
  <c r="O1716" i="16"/>
  <c r="O1715" i="16"/>
  <c r="O1714" i="16"/>
  <c r="O1713" i="16"/>
  <c r="O1712" i="16"/>
  <c r="O1711" i="16"/>
  <c r="O1710" i="16"/>
  <c r="O1709" i="16"/>
  <c r="O1708" i="16"/>
  <c r="O1707" i="16"/>
  <c r="O1706" i="16"/>
  <c r="O1705" i="16"/>
  <c r="O1704" i="16"/>
  <c r="O1703" i="16"/>
  <c r="O1702" i="16"/>
  <c r="O1701" i="16"/>
  <c r="O1700" i="16"/>
  <c r="O1699" i="16"/>
  <c r="O1698" i="16"/>
  <c r="O1697" i="16"/>
  <c r="O1696" i="16"/>
  <c r="O1695" i="16"/>
  <c r="O1694" i="16"/>
  <c r="O1693" i="16"/>
  <c r="O1692" i="16"/>
  <c r="O1691" i="16"/>
  <c r="O1690" i="16"/>
  <c r="O1689" i="16"/>
  <c r="O1688" i="16"/>
  <c r="O1687" i="16"/>
  <c r="O1686" i="16"/>
  <c r="O1685" i="16"/>
  <c r="O1684" i="16"/>
  <c r="O1683" i="16"/>
  <c r="O1682" i="16"/>
  <c r="O1681" i="16"/>
  <c r="O1680" i="16"/>
  <c r="O1679" i="16"/>
  <c r="O1678" i="16"/>
  <c r="O1677" i="16"/>
  <c r="O1676" i="16"/>
  <c r="O1675" i="16"/>
  <c r="O1674" i="16"/>
  <c r="O1673" i="16"/>
  <c r="O1672" i="16"/>
  <c r="O1671" i="16"/>
  <c r="O1670" i="16"/>
  <c r="O1669" i="16"/>
  <c r="O1668" i="16"/>
  <c r="O1667" i="16"/>
  <c r="O1666" i="16"/>
  <c r="O1665" i="16"/>
  <c r="O1664" i="16"/>
  <c r="O1663" i="16"/>
  <c r="O1662" i="16"/>
  <c r="O1661" i="16"/>
  <c r="O1660" i="16"/>
  <c r="O1659" i="16"/>
  <c r="O1658" i="16"/>
  <c r="O1657" i="16"/>
  <c r="O1656" i="16"/>
  <c r="O1655" i="16"/>
  <c r="O1654" i="16"/>
  <c r="O1653" i="16"/>
  <c r="O1652" i="16"/>
  <c r="O1651" i="16"/>
  <c r="O1650" i="16"/>
  <c r="O1649" i="16"/>
  <c r="O1648" i="16"/>
  <c r="O1647" i="16"/>
  <c r="O1646" i="16"/>
  <c r="O1645" i="16"/>
  <c r="O1644" i="16"/>
  <c r="O1643" i="16"/>
  <c r="O1642" i="16"/>
  <c r="O1641" i="16"/>
  <c r="O1640" i="16"/>
  <c r="O1639" i="16"/>
  <c r="O1638" i="16"/>
  <c r="O1637" i="16"/>
  <c r="O1636" i="16"/>
  <c r="O1635" i="16"/>
  <c r="O1634" i="16"/>
  <c r="O1633" i="16"/>
  <c r="O1632" i="16"/>
  <c r="O1631" i="16"/>
  <c r="O1630" i="16"/>
  <c r="O1629" i="16"/>
  <c r="O1628" i="16"/>
  <c r="O1627" i="16"/>
  <c r="O1626" i="16"/>
  <c r="O1625" i="16"/>
  <c r="O1624" i="16"/>
  <c r="O1623" i="16"/>
  <c r="O1622" i="16"/>
  <c r="O1621" i="16"/>
  <c r="O1620" i="16"/>
  <c r="O1619" i="16"/>
  <c r="O1618" i="16"/>
  <c r="O1617" i="16"/>
  <c r="O1616" i="16"/>
  <c r="O1615" i="16"/>
  <c r="O1614" i="16"/>
  <c r="O1613" i="16"/>
  <c r="O1612" i="16"/>
  <c r="O1611" i="16"/>
  <c r="O1610" i="16"/>
  <c r="O1609" i="16"/>
  <c r="O1608" i="16"/>
  <c r="O1607" i="16"/>
  <c r="O1606" i="16"/>
  <c r="O1605" i="16"/>
  <c r="O1604" i="16"/>
  <c r="O1603" i="16"/>
  <c r="O1602" i="16"/>
  <c r="O1601" i="16"/>
  <c r="O1600" i="16"/>
  <c r="O1599" i="16"/>
  <c r="O1598" i="16"/>
  <c r="O1597" i="16"/>
  <c r="O1596" i="16"/>
  <c r="O1595" i="16"/>
  <c r="O1594" i="16"/>
  <c r="O1593" i="16"/>
  <c r="O1592" i="16"/>
  <c r="O1591" i="16"/>
  <c r="O1590" i="16"/>
  <c r="O1589" i="16"/>
  <c r="O1588" i="16"/>
  <c r="O1587" i="16"/>
  <c r="O1586" i="16"/>
  <c r="O1585" i="16"/>
  <c r="O1584" i="16"/>
  <c r="O1583" i="16"/>
  <c r="O1582" i="16"/>
  <c r="O1581" i="16"/>
  <c r="O1580" i="16"/>
  <c r="O1579" i="16"/>
  <c r="O1578" i="16"/>
  <c r="O1577" i="16"/>
  <c r="O1576" i="16"/>
  <c r="O1575" i="16"/>
  <c r="O1574" i="16"/>
  <c r="O1573" i="16"/>
  <c r="O1572" i="16"/>
  <c r="O1571" i="16"/>
  <c r="O1570" i="16"/>
  <c r="O1569" i="16"/>
  <c r="O1568" i="16"/>
  <c r="O1567" i="16"/>
  <c r="O1566" i="16"/>
  <c r="O1565" i="16"/>
  <c r="O1564" i="16"/>
  <c r="O1563" i="16"/>
  <c r="O1562" i="16"/>
  <c r="O1561" i="16"/>
  <c r="O1560" i="16"/>
  <c r="O1559" i="16"/>
  <c r="O1558" i="16"/>
  <c r="O1557" i="16"/>
  <c r="O1556" i="16"/>
  <c r="O1555" i="16"/>
  <c r="O1554" i="16"/>
  <c r="O1553" i="16"/>
  <c r="O1552" i="16"/>
  <c r="O1551" i="16"/>
  <c r="O1550" i="16"/>
  <c r="O1549" i="16"/>
  <c r="O1548" i="16"/>
  <c r="O1547" i="16"/>
  <c r="O1546" i="16"/>
  <c r="O1545" i="16"/>
  <c r="O1544" i="16"/>
  <c r="O1543" i="16"/>
  <c r="O1542" i="16"/>
  <c r="O1541" i="16"/>
  <c r="O1540" i="16"/>
  <c r="O1539" i="16"/>
  <c r="O1538" i="16"/>
  <c r="O1537" i="16"/>
  <c r="O1536" i="16"/>
  <c r="O1535" i="16"/>
  <c r="O1534" i="16"/>
  <c r="O1533" i="16"/>
  <c r="O1532" i="16"/>
  <c r="O1531" i="16"/>
  <c r="O1530" i="16"/>
  <c r="O1529" i="16"/>
  <c r="O1528" i="16"/>
  <c r="O1527" i="16"/>
  <c r="O1526" i="16"/>
  <c r="O1525" i="16"/>
  <c r="O1524" i="16"/>
  <c r="O1523" i="16"/>
  <c r="O1522" i="16"/>
  <c r="O1521" i="16"/>
  <c r="O1520" i="16"/>
  <c r="O1519" i="16"/>
  <c r="O1518" i="16"/>
  <c r="O1517" i="16"/>
  <c r="O1516" i="16"/>
  <c r="O1515" i="16"/>
  <c r="O1514" i="16"/>
  <c r="O1513" i="16"/>
  <c r="O1512" i="16"/>
  <c r="O1511" i="16"/>
  <c r="O1510" i="16"/>
  <c r="O1509" i="16"/>
  <c r="O1508" i="16"/>
  <c r="O1507" i="16"/>
  <c r="O1506" i="16"/>
  <c r="O1505" i="16"/>
  <c r="O1504" i="16"/>
  <c r="O1503" i="16"/>
  <c r="O1502" i="16"/>
  <c r="O1501" i="16"/>
  <c r="O1500" i="16"/>
  <c r="O1499" i="16"/>
  <c r="O1498" i="16"/>
  <c r="O1497" i="16"/>
  <c r="O1496" i="16"/>
  <c r="O1495" i="16"/>
  <c r="O1494" i="16"/>
  <c r="O1493" i="16"/>
  <c r="O1492" i="16"/>
  <c r="O1491" i="16"/>
  <c r="O1490" i="16"/>
  <c r="O1489" i="16"/>
  <c r="O1488" i="16"/>
  <c r="O1487" i="16"/>
  <c r="O1486" i="16"/>
  <c r="O1485" i="16"/>
  <c r="O1484" i="16"/>
  <c r="O1483" i="16"/>
  <c r="O1482" i="16"/>
  <c r="O1481" i="16"/>
  <c r="O1480" i="16"/>
  <c r="O1479" i="16"/>
  <c r="O1478" i="16"/>
  <c r="O1477" i="16"/>
  <c r="O1476" i="16"/>
  <c r="O1475" i="16"/>
  <c r="O1474" i="16"/>
  <c r="O1473" i="16"/>
  <c r="O1472" i="16"/>
  <c r="O1471" i="16"/>
  <c r="O1470" i="16"/>
  <c r="O1469" i="16"/>
  <c r="O1468" i="16"/>
  <c r="O1467" i="16"/>
  <c r="O1466" i="16"/>
  <c r="O1465" i="16"/>
  <c r="O1464" i="16"/>
  <c r="O1463" i="16"/>
  <c r="O1462" i="16"/>
  <c r="O1461" i="16"/>
  <c r="O1460" i="16"/>
  <c r="O1459" i="16"/>
  <c r="O1458" i="16"/>
  <c r="O1457" i="16"/>
  <c r="O1456" i="16"/>
  <c r="O1455" i="16"/>
  <c r="O1454" i="16"/>
  <c r="O1453" i="16"/>
  <c r="O1452" i="16"/>
  <c r="O1451" i="16"/>
  <c r="O1450" i="16"/>
  <c r="O1449" i="16"/>
  <c r="O1448" i="16"/>
  <c r="O1447" i="16"/>
  <c r="O1446" i="16"/>
  <c r="O1445" i="16"/>
  <c r="O1444" i="16"/>
  <c r="O1443" i="16"/>
  <c r="O1442" i="16"/>
  <c r="O1441" i="16"/>
  <c r="O1440" i="16"/>
  <c r="O1439" i="16"/>
  <c r="O1438" i="16"/>
  <c r="O1437" i="16"/>
  <c r="O1436" i="16"/>
  <c r="O1435" i="16"/>
  <c r="O1434" i="16"/>
  <c r="O1433" i="16"/>
  <c r="O1432" i="16"/>
  <c r="O1431" i="16"/>
  <c r="O1430" i="16"/>
  <c r="O1429" i="16"/>
  <c r="O1428" i="16"/>
  <c r="O1427" i="16"/>
  <c r="O1426" i="16"/>
  <c r="O1425" i="16"/>
  <c r="O1424" i="16"/>
  <c r="O1423" i="16"/>
  <c r="O1422" i="16"/>
  <c r="O1421" i="16"/>
  <c r="O1420" i="16"/>
  <c r="O1419" i="16"/>
  <c r="O1418" i="16"/>
  <c r="O1417" i="16"/>
  <c r="O1416" i="16"/>
  <c r="O1415" i="16"/>
  <c r="O1414" i="16"/>
  <c r="O1413" i="16"/>
  <c r="O1412" i="16"/>
  <c r="O1411" i="16"/>
  <c r="O1410" i="16"/>
  <c r="O1409" i="16"/>
  <c r="O1408" i="16"/>
  <c r="O1407" i="16"/>
  <c r="O1406" i="16"/>
  <c r="O1405" i="16"/>
  <c r="O1404" i="16"/>
  <c r="O1403" i="16"/>
  <c r="O1402" i="16"/>
  <c r="O1401" i="16"/>
  <c r="O1400" i="16"/>
  <c r="O1399" i="16"/>
  <c r="O1398" i="16"/>
  <c r="O1397" i="16"/>
  <c r="O1396" i="16"/>
  <c r="O1395" i="16"/>
  <c r="O1394" i="16"/>
  <c r="O1393" i="16"/>
  <c r="O1392" i="16"/>
  <c r="O1391" i="16"/>
  <c r="O1390" i="16"/>
  <c r="O1389" i="16"/>
  <c r="O1388" i="16"/>
  <c r="O1387" i="16"/>
  <c r="O1386" i="16"/>
  <c r="O1385" i="16"/>
  <c r="O1384" i="16"/>
  <c r="O1383" i="16"/>
  <c r="O1382" i="16"/>
  <c r="O1381" i="16"/>
  <c r="O1380" i="16"/>
  <c r="O1379" i="16"/>
  <c r="O1378" i="16"/>
  <c r="O1377" i="16"/>
  <c r="O1376" i="16"/>
  <c r="O1375" i="16"/>
  <c r="O1374" i="16"/>
  <c r="O1373" i="16"/>
  <c r="O1372" i="16"/>
  <c r="O1371" i="16"/>
  <c r="O1370" i="16"/>
  <c r="O1369" i="16"/>
  <c r="O1368" i="16"/>
  <c r="O1367" i="16"/>
  <c r="O1366" i="16"/>
  <c r="O1365" i="16"/>
  <c r="O1364" i="16"/>
  <c r="O1363" i="16"/>
  <c r="O1362" i="16"/>
  <c r="O1361" i="16"/>
  <c r="O1360" i="16"/>
  <c r="O1359" i="16"/>
  <c r="O1358" i="16"/>
  <c r="O1357" i="16"/>
  <c r="O1356" i="16"/>
  <c r="O1355" i="16"/>
  <c r="O1354" i="16"/>
  <c r="O1353" i="16"/>
  <c r="O1352" i="16"/>
  <c r="O1351" i="16"/>
  <c r="O1350" i="16"/>
  <c r="O1349" i="16"/>
  <c r="O1348" i="16"/>
  <c r="O1347" i="16"/>
  <c r="O1346" i="16"/>
  <c r="O1345" i="16"/>
  <c r="O1344" i="16"/>
  <c r="O1343" i="16"/>
  <c r="O1342" i="16"/>
  <c r="O1341" i="16"/>
  <c r="O1340" i="16"/>
  <c r="O1339" i="16"/>
  <c r="O1338" i="16"/>
  <c r="O1337" i="16"/>
  <c r="O1336" i="16"/>
  <c r="O1335" i="16"/>
  <c r="O1334" i="16"/>
  <c r="O1333" i="16"/>
  <c r="O1332" i="16"/>
  <c r="O1331" i="16"/>
  <c r="O1330" i="16"/>
  <c r="O1329" i="16"/>
  <c r="O1328" i="16"/>
  <c r="O1327" i="16"/>
  <c r="O1326" i="16"/>
  <c r="O1325" i="16"/>
  <c r="O1324" i="16"/>
  <c r="O1323" i="16"/>
  <c r="O1322" i="16"/>
  <c r="O1321" i="16"/>
  <c r="O1320" i="16"/>
  <c r="O1319" i="16"/>
  <c r="O1318" i="16"/>
  <c r="O1317" i="16"/>
  <c r="O1316" i="16"/>
  <c r="O1315" i="16"/>
  <c r="O1314" i="16"/>
  <c r="O1313" i="16"/>
  <c r="O1312" i="16"/>
  <c r="O1311" i="16"/>
  <c r="O1310" i="16"/>
  <c r="O1309" i="16"/>
  <c r="O1308" i="16"/>
  <c r="O1307" i="16"/>
  <c r="O1306" i="16"/>
  <c r="O1305" i="16"/>
  <c r="O1304" i="16"/>
  <c r="O1303" i="16"/>
  <c r="O1302" i="16"/>
  <c r="O1301" i="16"/>
  <c r="O1300" i="16"/>
  <c r="O1299" i="16"/>
  <c r="O1298" i="16"/>
  <c r="O1297" i="16"/>
  <c r="O1296" i="16"/>
  <c r="O1295" i="16"/>
  <c r="O1294" i="16"/>
  <c r="O1293" i="16"/>
  <c r="O1292" i="16"/>
  <c r="O1291" i="16"/>
  <c r="O1290" i="16"/>
  <c r="O1289" i="16"/>
  <c r="O1288" i="16"/>
  <c r="O1287" i="16"/>
  <c r="O1286" i="16"/>
  <c r="O1285" i="16"/>
  <c r="O1284" i="16"/>
  <c r="O1283" i="16"/>
  <c r="O1282" i="16"/>
  <c r="O1281" i="16"/>
  <c r="O1280" i="16"/>
  <c r="O1279" i="16"/>
  <c r="O1278" i="16"/>
  <c r="O1277" i="16"/>
  <c r="O1276" i="16"/>
  <c r="O1275" i="16"/>
  <c r="O1274" i="16"/>
  <c r="O1273" i="16"/>
  <c r="O1272" i="16"/>
  <c r="O1271" i="16"/>
  <c r="O1270" i="16"/>
  <c r="O1269" i="16"/>
  <c r="O1268" i="16"/>
  <c r="O1267" i="16"/>
  <c r="O1266" i="16"/>
  <c r="O1265" i="16"/>
  <c r="O1264" i="16"/>
  <c r="O1263" i="16"/>
  <c r="O1262" i="16"/>
  <c r="O1261" i="16"/>
  <c r="O1260" i="16"/>
  <c r="O1259" i="16"/>
  <c r="O1258" i="16"/>
  <c r="O1257" i="16"/>
  <c r="O1256" i="16"/>
  <c r="O1255" i="16"/>
  <c r="O1254" i="16"/>
  <c r="O1253" i="16"/>
  <c r="O1252" i="16"/>
  <c r="O1251" i="16"/>
  <c r="O1250" i="16"/>
  <c r="O1249" i="16"/>
  <c r="O1248" i="16"/>
  <c r="O1247" i="16"/>
  <c r="O1246" i="16"/>
  <c r="O1245" i="16"/>
  <c r="O1244" i="16"/>
  <c r="O1243" i="16"/>
  <c r="O1242" i="16"/>
  <c r="O1241" i="16"/>
  <c r="O1240" i="16"/>
  <c r="O1239" i="16"/>
  <c r="O1238" i="16"/>
  <c r="O1237" i="16"/>
  <c r="O1236" i="16"/>
  <c r="O1235" i="16"/>
  <c r="O1234" i="16"/>
  <c r="O1233" i="16"/>
  <c r="O1232" i="16"/>
  <c r="O1231" i="16"/>
  <c r="O1230" i="16"/>
  <c r="O1229" i="16"/>
  <c r="O1228" i="16"/>
  <c r="O1227" i="16"/>
  <c r="O1226" i="16"/>
  <c r="O1225" i="16"/>
  <c r="O1224" i="16"/>
  <c r="O1223" i="16"/>
  <c r="O1222" i="16"/>
  <c r="O1221" i="16"/>
  <c r="O1220" i="16"/>
  <c r="O1219" i="16"/>
  <c r="O1218" i="16"/>
  <c r="O1217" i="16"/>
  <c r="O1216" i="16"/>
  <c r="O1215" i="16"/>
  <c r="O1214" i="16"/>
  <c r="O1213" i="16"/>
  <c r="O1212" i="16"/>
  <c r="O1211" i="16"/>
  <c r="O1210" i="16"/>
  <c r="O1209" i="16"/>
  <c r="O1208" i="16"/>
  <c r="O1207" i="16"/>
  <c r="O1206" i="16"/>
  <c r="O1205" i="16"/>
  <c r="O1204" i="16"/>
  <c r="O1203" i="16"/>
  <c r="O1202" i="16"/>
  <c r="O1201" i="16"/>
  <c r="O1200" i="16"/>
  <c r="O1199" i="16"/>
  <c r="O1198" i="16"/>
  <c r="O1197" i="16"/>
  <c r="O1196" i="16"/>
  <c r="O1195" i="16"/>
  <c r="O1194" i="16"/>
  <c r="O1193" i="16"/>
  <c r="O1192" i="16"/>
  <c r="O1191" i="16"/>
  <c r="O1190" i="16"/>
  <c r="O1189" i="16"/>
  <c r="O1188" i="16"/>
  <c r="O1187" i="16"/>
  <c r="O1186" i="16"/>
  <c r="O1185" i="16"/>
  <c r="O1184" i="16"/>
  <c r="O1183" i="16"/>
  <c r="O1182" i="16"/>
  <c r="O1181" i="16"/>
  <c r="O1180" i="16"/>
  <c r="O1179" i="16"/>
  <c r="O1178" i="16"/>
  <c r="O1177" i="16"/>
  <c r="O1176" i="16"/>
  <c r="O1175" i="16"/>
  <c r="O1174" i="16"/>
  <c r="O1173" i="16"/>
  <c r="O1172" i="16"/>
  <c r="O1171" i="16"/>
  <c r="O1170" i="16"/>
  <c r="O1169" i="16"/>
  <c r="O1168" i="16"/>
  <c r="O1167" i="16"/>
  <c r="O1166" i="16"/>
  <c r="O1165" i="16"/>
  <c r="O1164" i="16"/>
  <c r="O1163" i="16"/>
  <c r="O1162" i="16"/>
  <c r="O1161" i="16"/>
  <c r="O1160" i="16"/>
  <c r="O1159" i="16"/>
  <c r="O1158" i="16"/>
  <c r="O1157" i="16"/>
  <c r="O1156" i="16"/>
  <c r="O1155" i="16"/>
  <c r="O1154" i="16"/>
  <c r="O1153" i="16"/>
  <c r="O1152" i="16"/>
  <c r="O1151" i="16"/>
  <c r="O1150" i="16"/>
  <c r="O1149" i="16"/>
  <c r="O1148" i="16"/>
  <c r="O1147" i="16"/>
  <c r="O1146" i="16"/>
  <c r="O1145" i="16"/>
  <c r="O1144" i="16"/>
  <c r="O1143" i="16"/>
  <c r="O1142" i="16"/>
  <c r="O1141" i="16"/>
  <c r="O1140" i="16"/>
  <c r="O1139" i="16"/>
  <c r="O1138" i="16"/>
  <c r="O1137" i="16"/>
  <c r="O1136" i="16"/>
  <c r="O1135" i="16"/>
  <c r="O1134" i="16"/>
  <c r="O1133" i="16"/>
  <c r="O1132" i="16"/>
  <c r="O1131" i="16"/>
  <c r="O1130" i="16"/>
  <c r="O1129" i="16"/>
  <c r="O1128" i="16"/>
  <c r="O1127" i="16"/>
  <c r="O1126" i="16"/>
  <c r="O1125" i="16"/>
  <c r="O1124" i="16"/>
  <c r="O1123" i="16"/>
  <c r="O1122" i="16"/>
  <c r="O1121" i="16"/>
  <c r="O1120" i="16"/>
  <c r="O1119" i="16"/>
  <c r="O1118" i="16"/>
  <c r="O1117" i="16"/>
  <c r="O1116" i="16"/>
  <c r="O1115" i="16"/>
  <c r="O1114" i="16"/>
  <c r="O1113" i="16"/>
  <c r="O1112" i="16"/>
  <c r="O1111" i="16"/>
  <c r="O1110" i="16"/>
  <c r="O1109" i="16"/>
  <c r="O1108" i="16"/>
  <c r="O1107" i="16"/>
  <c r="O1106" i="16"/>
  <c r="O1105" i="16"/>
  <c r="O1104" i="16"/>
  <c r="O1103" i="16"/>
  <c r="O1102" i="16"/>
  <c r="O1101" i="16"/>
  <c r="O1100" i="16"/>
  <c r="O1099" i="16"/>
  <c r="O1098" i="16"/>
  <c r="O1097" i="16"/>
  <c r="O1096" i="16"/>
  <c r="O1095" i="16"/>
  <c r="O1094" i="16"/>
  <c r="O1093" i="16"/>
  <c r="O1092" i="16"/>
  <c r="O1091" i="16"/>
  <c r="O1090" i="16"/>
  <c r="O1089" i="16"/>
  <c r="O1088" i="16"/>
  <c r="O1087" i="16"/>
  <c r="O1086" i="16"/>
  <c r="O1085" i="16"/>
  <c r="O1084" i="16"/>
  <c r="O1083" i="16"/>
  <c r="O1082" i="16"/>
  <c r="O1081" i="16"/>
  <c r="O1080" i="16"/>
  <c r="O1079" i="16"/>
  <c r="O1078" i="16"/>
  <c r="O1077" i="16"/>
  <c r="O1076" i="16"/>
  <c r="O1075" i="16"/>
  <c r="O1074" i="16"/>
  <c r="O1073" i="16"/>
  <c r="O1072" i="16"/>
  <c r="O1071" i="16"/>
  <c r="O1070" i="16"/>
  <c r="O1069" i="16"/>
  <c r="O1068" i="16"/>
  <c r="O1067" i="16"/>
  <c r="O1066" i="16"/>
  <c r="O1065" i="16"/>
  <c r="O1064" i="16"/>
  <c r="O1063" i="16"/>
  <c r="O1062" i="16"/>
  <c r="O1061" i="16"/>
  <c r="O1060" i="16"/>
  <c r="O1059" i="16"/>
  <c r="O1058" i="16"/>
  <c r="O1057" i="16"/>
  <c r="O1056" i="16"/>
  <c r="O1055" i="16"/>
  <c r="O1054" i="16"/>
  <c r="O1053" i="16"/>
  <c r="O1052" i="16"/>
  <c r="O1051" i="16"/>
  <c r="O1050" i="16"/>
  <c r="O1049" i="16"/>
  <c r="O1048" i="16"/>
  <c r="O1047" i="16"/>
  <c r="O1046" i="16"/>
  <c r="O1045" i="16"/>
  <c r="O1044" i="16"/>
  <c r="O1043" i="16"/>
  <c r="O1042" i="16"/>
  <c r="O1041" i="16"/>
  <c r="O1040" i="16"/>
  <c r="O1039" i="16"/>
  <c r="O1038" i="16"/>
  <c r="O1037" i="16"/>
  <c r="O1036" i="16"/>
  <c r="O1035" i="16"/>
  <c r="O1034" i="16"/>
  <c r="O1033" i="16"/>
  <c r="O1032" i="16"/>
  <c r="O1031" i="16"/>
  <c r="O1030" i="16"/>
  <c r="O1029" i="16"/>
  <c r="O1028" i="16"/>
  <c r="O1027" i="16"/>
  <c r="O1026" i="16"/>
  <c r="O1025" i="16"/>
  <c r="O1024" i="16"/>
  <c r="O1023" i="16"/>
  <c r="O1022" i="16"/>
  <c r="O1021" i="16"/>
  <c r="O1020" i="16"/>
  <c r="O1019" i="16"/>
  <c r="O1018" i="16"/>
  <c r="O1017" i="16"/>
  <c r="O1016" i="16"/>
  <c r="O1015" i="16"/>
  <c r="O1014" i="16"/>
  <c r="O1013" i="16"/>
  <c r="O1012" i="16"/>
  <c r="O1011" i="16"/>
  <c r="O1010" i="16"/>
  <c r="O1009" i="16"/>
  <c r="O1008" i="16"/>
  <c r="O1007" i="16"/>
  <c r="O1006" i="16"/>
  <c r="O1005" i="16"/>
  <c r="O1004" i="16"/>
  <c r="O1003" i="16"/>
  <c r="O1002" i="16"/>
  <c r="O1001" i="16"/>
  <c r="O1000" i="16"/>
  <c r="O999" i="16"/>
  <c r="O998" i="16"/>
  <c r="O997" i="16"/>
  <c r="O996" i="16"/>
  <c r="O995" i="16"/>
  <c r="O994" i="16"/>
  <c r="O993" i="16"/>
  <c r="O992" i="16"/>
  <c r="O991" i="16"/>
  <c r="O990" i="16"/>
  <c r="O989" i="16"/>
  <c r="O988" i="16"/>
  <c r="O987" i="16"/>
  <c r="O986" i="16"/>
  <c r="O985" i="16"/>
  <c r="O984" i="16"/>
  <c r="O983" i="16"/>
  <c r="O982" i="16"/>
  <c r="O981" i="16"/>
  <c r="O980" i="16"/>
  <c r="O979" i="16"/>
  <c r="O978" i="16"/>
  <c r="O977" i="16"/>
  <c r="O976" i="16"/>
  <c r="O975" i="16"/>
  <c r="O974" i="16"/>
  <c r="O973" i="16"/>
  <c r="O972" i="16"/>
  <c r="O971" i="16"/>
  <c r="O970" i="16"/>
  <c r="O969" i="16"/>
  <c r="O968" i="16"/>
  <c r="O967" i="16"/>
  <c r="O966" i="16"/>
  <c r="O965" i="16"/>
  <c r="O964" i="16"/>
  <c r="O963" i="16"/>
  <c r="O962" i="16"/>
  <c r="O961" i="16"/>
  <c r="O960" i="16"/>
  <c r="O959" i="16"/>
  <c r="O958" i="16"/>
  <c r="O957" i="16"/>
  <c r="O956" i="16"/>
  <c r="O955" i="16"/>
  <c r="O954" i="16"/>
  <c r="O953" i="16"/>
  <c r="O952" i="16"/>
  <c r="O951" i="16"/>
  <c r="O950" i="16"/>
  <c r="O949" i="16"/>
  <c r="O948" i="16"/>
  <c r="O947" i="16"/>
  <c r="O946" i="16"/>
  <c r="O945" i="16"/>
  <c r="O944" i="16"/>
  <c r="O943" i="16"/>
  <c r="O942" i="16"/>
  <c r="O941" i="16"/>
  <c r="O940" i="16"/>
  <c r="O939" i="16"/>
  <c r="O938" i="16"/>
  <c r="O937" i="16"/>
  <c r="O936" i="16"/>
  <c r="O935" i="16"/>
  <c r="O934" i="16"/>
  <c r="O933" i="16"/>
  <c r="O932" i="16"/>
  <c r="O931" i="16"/>
  <c r="O930" i="16"/>
  <c r="O929" i="16"/>
  <c r="O928" i="16"/>
  <c r="O927" i="16"/>
  <c r="O926" i="16"/>
  <c r="O925" i="16"/>
  <c r="O924" i="16"/>
  <c r="O923" i="16"/>
  <c r="O922" i="16"/>
  <c r="O921" i="16"/>
  <c r="O920" i="16"/>
  <c r="O919" i="16"/>
  <c r="O918" i="16"/>
  <c r="O917" i="16"/>
  <c r="O916" i="16"/>
  <c r="O915" i="16"/>
  <c r="O914" i="16"/>
  <c r="O913" i="16"/>
  <c r="O912" i="16"/>
  <c r="O911" i="16"/>
  <c r="O910" i="16"/>
  <c r="O909" i="16"/>
  <c r="O908" i="16"/>
  <c r="O907" i="16"/>
  <c r="O906" i="16"/>
  <c r="O905" i="16"/>
  <c r="O904" i="16"/>
  <c r="O903" i="16"/>
  <c r="O902" i="16"/>
  <c r="O901" i="16"/>
  <c r="O900" i="16"/>
  <c r="O899" i="16"/>
  <c r="O898" i="16"/>
  <c r="O897" i="16"/>
  <c r="O896" i="16"/>
  <c r="O895" i="16"/>
  <c r="O894" i="16"/>
  <c r="O893" i="16"/>
  <c r="O892" i="16"/>
  <c r="O891" i="16"/>
  <c r="O890" i="16"/>
  <c r="O889" i="16"/>
  <c r="O888" i="16"/>
  <c r="O887" i="16"/>
  <c r="O886" i="16"/>
  <c r="O885" i="16"/>
  <c r="O884" i="16"/>
  <c r="O883" i="16"/>
  <c r="O882" i="16"/>
  <c r="O881" i="16"/>
  <c r="O880" i="16"/>
  <c r="O879" i="16"/>
  <c r="O878" i="16"/>
  <c r="O877" i="16"/>
  <c r="O876" i="16"/>
  <c r="O875" i="16"/>
  <c r="O874" i="16"/>
  <c r="O873" i="16"/>
  <c r="O872" i="16"/>
  <c r="O871" i="16"/>
  <c r="O870" i="16"/>
  <c r="O869" i="16"/>
  <c r="O868" i="16"/>
  <c r="O867" i="16"/>
  <c r="O866" i="16"/>
  <c r="O865" i="16"/>
  <c r="O864" i="16"/>
  <c r="O863" i="16"/>
  <c r="O862" i="16"/>
  <c r="O861" i="16"/>
  <c r="O860" i="16"/>
  <c r="O859" i="16"/>
  <c r="O858" i="16"/>
  <c r="O857" i="16"/>
  <c r="O856" i="16"/>
  <c r="O855" i="16"/>
  <c r="O854" i="16"/>
  <c r="O853" i="16"/>
  <c r="O852" i="16"/>
  <c r="O851" i="16"/>
  <c r="O850" i="16"/>
  <c r="O849" i="16"/>
  <c r="O848" i="16"/>
  <c r="O847" i="16"/>
  <c r="O846" i="16"/>
  <c r="O845" i="16"/>
  <c r="O844" i="16"/>
  <c r="O843" i="16"/>
  <c r="O842" i="16"/>
  <c r="O841" i="16"/>
  <c r="O840" i="16"/>
  <c r="O839" i="16"/>
  <c r="O838" i="16"/>
  <c r="O837" i="16"/>
  <c r="O836" i="16"/>
  <c r="O835" i="16"/>
  <c r="O834" i="16"/>
  <c r="O833" i="16"/>
  <c r="O832" i="16"/>
  <c r="O831" i="16"/>
  <c r="O830" i="16"/>
  <c r="O829" i="16"/>
  <c r="O828" i="16"/>
  <c r="O827" i="16"/>
  <c r="O826" i="16"/>
  <c r="O825" i="16"/>
  <c r="O824" i="16"/>
  <c r="O823" i="16"/>
  <c r="O822" i="16"/>
  <c r="O821" i="16"/>
  <c r="O820" i="16"/>
  <c r="O819" i="16"/>
  <c r="O818" i="16"/>
  <c r="O817" i="16"/>
  <c r="O816" i="16"/>
  <c r="O815" i="16"/>
  <c r="O814" i="16"/>
  <c r="O813" i="16"/>
  <c r="O812" i="16"/>
  <c r="O811" i="16"/>
  <c r="O810" i="16"/>
  <c r="O809" i="16"/>
  <c r="O808" i="16"/>
  <c r="O807" i="16"/>
  <c r="O806" i="16"/>
  <c r="O805" i="16"/>
  <c r="O804" i="16"/>
  <c r="O803" i="16"/>
  <c r="O802" i="16"/>
  <c r="O801" i="16"/>
  <c r="O800" i="16"/>
  <c r="O799" i="16"/>
  <c r="O798" i="16"/>
  <c r="O797" i="16"/>
  <c r="O796" i="16"/>
  <c r="O795" i="16"/>
  <c r="O794" i="16"/>
  <c r="O793" i="16"/>
  <c r="O792" i="16"/>
  <c r="O791" i="16"/>
  <c r="O790" i="16"/>
  <c r="O789" i="16"/>
  <c r="O788" i="16"/>
  <c r="O787" i="16"/>
  <c r="O786" i="16"/>
  <c r="O785" i="16"/>
  <c r="O784" i="16"/>
  <c r="O783" i="16"/>
  <c r="O782" i="16"/>
  <c r="O781" i="16"/>
  <c r="O780" i="16"/>
  <c r="O779" i="16"/>
  <c r="O778" i="16"/>
  <c r="O777" i="16"/>
  <c r="O776" i="16"/>
  <c r="O775" i="16"/>
  <c r="O774" i="16"/>
  <c r="O773" i="16"/>
  <c r="O772" i="16"/>
  <c r="O771" i="16"/>
  <c r="O770" i="16"/>
  <c r="O769" i="16"/>
  <c r="O768" i="16"/>
  <c r="O767" i="16"/>
  <c r="O766" i="16"/>
  <c r="O765" i="16"/>
  <c r="O764" i="16"/>
  <c r="O763" i="16"/>
  <c r="O762" i="16"/>
  <c r="O761" i="16"/>
  <c r="O760" i="16"/>
  <c r="O759" i="16"/>
  <c r="O758" i="16"/>
  <c r="O757" i="16"/>
  <c r="O756" i="16"/>
  <c r="O755" i="16"/>
  <c r="O754" i="16"/>
  <c r="O753" i="16"/>
  <c r="O752" i="16"/>
  <c r="O751" i="16"/>
  <c r="O750" i="16"/>
  <c r="O749" i="16"/>
  <c r="O748" i="16"/>
  <c r="O747" i="16"/>
  <c r="O746" i="16"/>
  <c r="O745" i="16"/>
  <c r="O744" i="16"/>
  <c r="O743" i="16"/>
  <c r="O742" i="16"/>
  <c r="O741" i="16"/>
  <c r="O740" i="16"/>
  <c r="O739" i="16"/>
  <c r="O738" i="16"/>
  <c r="O737" i="16"/>
  <c r="O736" i="16"/>
  <c r="O735" i="16"/>
  <c r="O734" i="16"/>
  <c r="O733" i="16"/>
  <c r="O732" i="16"/>
  <c r="O731" i="16"/>
  <c r="O730" i="16"/>
  <c r="O729" i="16"/>
  <c r="O728" i="16"/>
  <c r="O727" i="16"/>
  <c r="O726" i="16"/>
  <c r="O725" i="16"/>
  <c r="O724" i="16"/>
  <c r="O723" i="16"/>
  <c r="O722" i="16"/>
  <c r="O721" i="16"/>
  <c r="O720" i="16"/>
  <c r="O719" i="16"/>
  <c r="O718" i="16"/>
  <c r="O717" i="16"/>
  <c r="O716" i="16"/>
  <c r="O715" i="16"/>
  <c r="O714" i="16"/>
  <c r="O713" i="16"/>
  <c r="O712" i="16"/>
  <c r="O711" i="16"/>
  <c r="O710" i="16"/>
  <c r="O709" i="16"/>
  <c r="O708" i="16"/>
  <c r="O707" i="16"/>
  <c r="O706" i="16"/>
  <c r="O705" i="16"/>
  <c r="O704" i="16"/>
  <c r="O703" i="16"/>
  <c r="O702" i="16"/>
  <c r="O701" i="16"/>
  <c r="O700" i="16"/>
  <c r="O699" i="16"/>
  <c r="O698" i="16"/>
  <c r="O697" i="16"/>
  <c r="O696" i="16"/>
  <c r="O695" i="16"/>
  <c r="O694" i="16"/>
  <c r="O693" i="16"/>
  <c r="O692" i="16"/>
  <c r="O691" i="16"/>
  <c r="O690" i="16"/>
  <c r="O689" i="16"/>
  <c r="O688" i="16"/>
  <c r="O687" i="16"/>
  <c r="O686" i="16"/>
  <c r="O685" i="16"/>
  <c r="O684" i="16"/>
  <c r="O683" i="16"/>
  <c r="O682" i="16"/>
  <c r="O681" i="16"/>
  <c r="O680" i="16"/>
  <c r="O679" i="16"/>
  <c r="O678" i="16"/>
  <c r="O677" i="16"/>
  <c r="O676" i="16"/>
  <c r="O675" i="16"/>
  <c r="O674" i="16"/>
  <c r="O673" i="16"/>
  <c r="O672" i="16"/>
  <c r="O671" i="16"/>
  <c r="O670" i="16"/>
  <c r="O669" i="16"/>
  <c r="O668" i="16"/>
  <c r="O667" i="16"/>
  <c r="O666" i="16"/>
  <c r="O665" i="16"/>
  <c r="O664" i="16"/>
  <c r="O663" i="16"/>
  <c r="O662" i="16"/>
  <c r="O661" i="16"/>
  <c r="O660" i="16"/>
  <c r="O659" i="16"/>
  <c r="O658" i="16"/>
  <c r="O657" i="16"/>
  <c r="O656" i="16"/>
  <c r="O655" i="16"/>
  <c r="O654" i="16"/>
  <c r="O653" i="16"/>
  <c r="O652" i="16"/>
  <c r="O651" i="16"/>
  <c r="O650" i="16"/>
  <c r="O649" i="16"/>
  <c r="O648" i="16"/>
  <c r="O647" i="16"/>
  <c r="O646" i="16"/>
  <c r="O645" i="16"/>
  <c r="O644" i="16"/>
  <c r="O643" i="16"/>
  <c r="O642" i="16"/>
  <c r="O641" i="16"/>
  <c r="O640" i="16"/>
  <c r="O639" i="16"/>
  <c r="O638" i="16"/>
  <c r="O637" i="16"/>
  <c r="O636" i="16"/>
  <c r="O635" i="16"/>
  <c r="O634" i="16"/>
  <c r="O633" i="16"/>
  <c r="O632" i="16"/>
  <c r="O631" i="16"/>
  <c r="O630" i="16"/>
  <c r="O629" i="16"/>
  <c r="O628" i="16"/>
  <c r="O627" i="16"/>
  <c r="O626" i="16"/>
  <c r="O625" i="16"/>
  <c r="O624" i="16"/>
  <c r="O623" i="16"/>
  <c r="O622" i="16"/>
  <c r="O621" i="16"/>
  <c r="O620" i="16"/>
  <c r="O619" i="16"/>
  <c r="O618" i="16"/>
  <c r="O617" i="16"/>
  <c r="O616" i="16"/>
  <c r="O615" i="16"/>
  <c r="O614" i="16"/>
  <c r="O613" i="16"/>
  <c r="O612" i="16"/>
  <c r="O611" i="16"/>
  <c r="O610" i="16"/>
  <c r="O609" i="16"/>
  <c r="O608" i="16"/>
  <c r="O607" i="16"/>
  <c r="O606" i="16"/>
  <c r="O605" i="16"/>
  <c r="O604" i="16"/>
  <c r="O603" i="16"/>
  <c r="O602" i="16"/>
  <c r="O601" i="16"/>
  <c r="O600" i="16"/>
  <c r="O599" i="16"/>
  <c r="O598" i="16"/>
  <c r="O597" i="16"/>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O573" i="16"/>
  <c r="O572" i="16"/>
  <c r="O571" i="16"/>
  <c r="O570" i="16"/>
  <c r="O569" i="16"/>
  <c r="O568" i="16"/>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409" i="16"/>
  <c r="O408"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E2950" i="16"/>
  <c r="E2951" i="16"/>
  <c r="E2952" i="16"/>
  <c r="E2953" i="16"/>
  <c r="E2954" i="16"/>
  <c r="E2955" i="16"/>
  <c r="E2956" i="16"/>
  <c r="E2957" i="16"/>
  <c r="E2958" i="16"/>
  <c r="E2959" i="16"/>
  <c r="E2960" i="16"/>
  <c r="E2961" i="16"/>
  <c r="E2962" i="16"/>
  <c r="E2963" i="16"/>
  <c r="E2964" i="16"/>
  <c r="E2965" i="16"/>
  <c r="E2966" i="16"/>
  <c r="E2967" i="16"/>
  <c r="E2968" i="16"/>
  <c r="E2969" i="16"/>
  <c r="E2970" i="16"/>
  <c r="E2971" i="16"/>
  <c r="E2972" i="16"/>
  <c r="E2973" i="16"/>
  <c r="E2974" i="16"/>
  <c r="E2975" i="16"/>
  <c r="E2976" i="16"/>
  <c r="E2977" i="16"/>
  <c r="E2978" i="16"/>
  <c r="E2979" i="16"/>
  <c r="E2980" i="16"/>
  <c r="E2981" i="16"/>
  <c r="E2982" i="16"/>
  <c r="E2983" i="16"/>
  <c r="E2984" i="16"/>
  <c r="E2985" i="16"/>
  <c r="E2986" i="16"/>
  <c r="E2987" i="16"/>
  <c r="E2988" i="16"/>
  <c r="E2989" i="16"/>
  <c r="E2990" i="16"/>
  <c r="E2991" i="16"/>
  <c r="E2992" i="16"/>
  <c r="E2993" i="16"/>
  <c r="E2994" i="16"/>
  <c r="E2995" i="16"/>
  <c r="E2996" i="16"/>
  <c r="E2997" i="16"/>
  <c r="E2998" i="16"/>
  <c r="E2999" i="16"/>
  <c r="E3000" i="16"/>
  <c r="E3001" i="16"/>
  <c r="E3002" i="16"/>
  <c r="E3003" i="16"/>
  <c r="E3004" i="16"/>
  <c r="E3005" i="16"/>
  <c r="E3006" i="16"/>
  <c r="E3007" i="16"/>
  <c r="E3008" i="16"/>
  <c r="E3009" i="16"/>
  <c r="E3010" i="16"/>
  <c r="E3011" i="16"/>
  <c r="E3012" i="16"/>
  <c r="E3013" i="16"/>
  <c r="E3014" i="16"/>
  <c r="E3015" i="16"/>
  <c r="E3016" i="16"/>
  <c r="E3017" i="16"/>
  <c r="E3018" i="16"/>
  <c r="E3019" i="16"/>
  <c r="E3020" i="16"/>
  <c r="E3021" i="16"/>
  <c r="E3022" i="16"/>
  <c r="E3023" i="16"/>
  <c r="E3024" i="16"/>
  <c r="E3025" i="16"/>
  <c r="E3026" i="16"/>
  <c r="E3027" i="16"/>
  <c r="E3028" i="16"/>
  <c r="E3029" i="16"/>
  <c r="E3030" i="16"/>
  <c r="E3031" i="16"/>
  <c r="E3032" i="16"/>
  <c r="E3033" i="16"/>
  <c r="E3034" i="16"/>
  <c r="E3035" i="16"/>
  <c r="E3036" i="16"/>
  <c r="E3037" i="16"/>
  <c r="E3038" i="16"/>
  <c r="E3039" i="16"/>
  <c r="E3040" i="16"/>
  <c r="E3041" i="16"/>
  <c r="E3042" i="16"/>
  <c r="E3043" i="16"/>
  <c r="E3044" i="16"/>
  <c r="E3045" i="16"/>
  <c r="E3046" i="16"/>
  <c r="E3047" i="16"/>
  <c r="E3048" i="16"/>
  <c r="E3049" i="16"/>
  <c r="E3050" i="16"/>
  <c r="E3051" i="16"/>
  <c r="E3052" i="16"/>
  <c r="E3053" i="16"/>
  <c r="E3054" i="16"/>
  <c r="E3055" i="16"/>
  <c r="E3056" i="16"/>
  <c r="E3057" i="16"/>
  <c r="E3058" i="16"/>
  <c r="E3059" i="16"/>
  <c r="E3060" i="16"/>
  <c r="E3061" i="16"/>
  <c r="E3062" i="16"/>
  <c r="E3063" i="16"/>
  <c r="E3064" i="16"/>
  <c r="E3065" i="16"/>
  <c r="E3066" i="16"/>
  <c r="E3067" i="16"/>
  <c r="E3068" i="16"/>
  <c r="E3069" i="16"/>
  <c r="E3070" i="16"/>
  <c r="E3071" i="16"/>
  <c r="E3072" i="16"/>
  <c r="E3073" i="16"/>
  <c r="E3074" i="16"/>
  <c r="E3075" i="16"/>
  <c r="E3076" i="16"/>
  <c r="E3077" i="16"/>
  <c r="E3078" i="16"/>
  <c r="E3079" i="16"/>
  <c r="E3080" i="16"/>
  <c r="E3081" i="16"/>
  <c r="E3082" i="16"/>
  <c r="E3083" i="16"/>
  <c r="E3084" i="16"/>
  <c r="E3085" i="16"/>
  <c r="E3086" i="16"/>
  <c r="E3087" i="16"/>
  <c r="E3088" i="16"/>
  <c r="E3089" i="16"/>
  <c r="E3090" i="16"/>
  <c r="E3091" i="16"/>
  <c r="E3092" i="16"/>
  <c r="E3093" i="16"/>
  <c r="E3094" i="16"/>
  <c r="E3095" i="16"/>
  <c r="E3096" i="16"/>
  <c r="E3097" i="16"/>
  <c r="E3098" i="16"/>
  <c r="E3099" i="16"/>
  <c r="E3100" i="16"/>
  <c r="E3101" i="16"/>
  <c r="E3102" i="16"/>
  <c r="E3103" i="16"/>
  <c r="E3104" i="16"/>
  <c r="E3105" i="16"/>
  <c r="E3106" i="16"/>
  <c r="E3107" i="16"/>
  <c r="E3108" i="16"/>
  <c r="E3109" i="16"/>
  <c r="E3110" i="16"/>
  <c r="E3111" i="16"/>
  <c r="E3112" i="16"/>
  <c r="E3113" i="16"/>
  <c r="E3114" i="16"/>
  <c r="E3115" i="16"/>
  <c r="E3116" i="16"/>
  <c r="E3117" i="16"/>
  <c r="E3118" i="16"/>
  <c r="E3119" i="16"/>
  <c r="E3120" i="16"/>
  <c r="E3121" i="16"/>
  <c r="E3122" i="16"/>
  <c r="E3123" i="16"/>
  <c r="E3124" i="16"/>
  <c r="E3125" i="16"/>
  <c r="E3126" i="16"/>
  <c r="E3127" i="16"/>
  <c r="E3128" i="16"/>
  <c r="E3129" i="16"/>
  <c r="E3130" i="16"/>
  <c r="E3131" i="16"/>
  <c r="E3132" i="16"/>
  <c r="E3133" i="16"/>
  <c r="E3134" i="16"/>
  <c r="E3135" i="16"/>
  <c r="E3136" i="16"/>
  <c r="E3137" i="16"/>
  <c r="E3138" i="16"/>
  <c r="E3139" i="16"/>
  <c r="E3140" i="16"/>
  <c r="E3141" i="16"/>
  <c r="E3142" i="16"/>
  <c r="E3143" i="16"/>
  <c r="E3144" i="16"/>
  <c r="E3145" i="16"/>
  <c r="E3146" i="16"/>
  <c r="E3147" i="16"/>
  <c r="E3148" i="16"/>
  <c r="E3149" i="16"/>
  <c r="E3150" i="16"/>
  <c r="E3151" i="16"/>
  <c r="E2949" i="16"/>
  <c r="E2947" i="16"/>
  <c r="E2948" i="16"/>
  <c r="E2941" i="16"/>
  <c r="E2942" i="16"/>
  <c r="E2943" i="16"/>
  <c r="E2944" i="16"/>
  <c r="E2945" i="16"/>
  <c r="E2946" i="16"/>
  <c r="E2940" i="16"/>
  <c r="E2814" i="16"/>
  <c r="E2813" i="16"/>
  <c r="E2812" i="16"/>
  <c r="E2811" i="16"/>
  <c r="E2810" i="16"/>
  <c r="E2809" i="16"/>
  <c r="E2808" i="16"/>
  <c r="E2807" i="16"/>
  <c r="E2806" i="16"/>
  <c r="E2805" i="16"/>
  <c r="E2804" i="16"/>
  <c r="E2803" i="16"/>
  <c r="E2802" i="16"/>
  <c r="E2801" i="16"/>
  <c r="E2800" i="16"/>
  <c r="E2799" i="16"/>
  <c r="E2798" i="16"/>
  <c r="E2797" i="16"/>
  <c r="E2796" i="16"/>
  <c r="E2795" i="16"/>
  <c r="E2794" i="16"/>
  <c r="E2793" i="16"/>
  <c r="E2792" i="16"/>
  <c r="E2791" i="16"/>
  <c r="E2790" i="16"/>
  <c r="E2789" i="16"/>
  <c r="E2788" i="16"/>
  <c r="E2787" i="16"/>
  <c r="E2786" i="16"/>
  <c r="E2785" i="16"/>
  <c r="E2784" i="16"/>
  <c r="E2783" i="16"/>
  <c r="E2782" i="16"/>
  <c r="E2781" i="16"/>
  <c r="E2780" i="16"/>
  <c r="E2779" i="16"/>
  <c r="E2778" i="16"/>
  <c r="E2777" i="16"/>
  <c r="E2776" i="16"/>
  <c r="E2775" i="16"/>
  <c r="E2774" i="16"/>
  <c r="E2773" i="16"/>
  <c r="E2772" i="16"/>
  <c r="E2771" i="16"/>
  <c r="E2770" i="16"/>
  <c r="E2769" i="16"/>
  <c r="E2768" i="16"/>
  <c r="E2767" i="16"/>
  <c r="E2766" i="16"/>
  <c r="E2765" i="16"/>
  <c r="E2764" i="16"/>
  <c r="E2763" i="16"/>
  <c r="E2762" i="16"/>
  <c r="E2761" i="16"/>
  <c r="E2760" i="16"/>
  <c r="E2759" i="16"/>
  <c r="E2758" i="16"/>
  <c r="E2757" i="16"/>
  <c r="E2756" i="16"/>
  <c r="E2755" i="16"/>
  <c r="E2754" i="16"/>
  <c r="E2753" i="16"/>
  <c r="E2752" i="16"/>
  <c r="E2751" i="16"/>
  <c r="E2750" i="16"/>
  <c r="E2749" i="16"/>
  <c r="E2748" i="16"/>
  <c r="E2747" i="16"/>
  <c r="E2746" i="16"/>
  <c r="E2745" i="16"/>
  <c r="E2744" i="16"/>
  <c r="E2743" i="16"/>
  <c r="E2742" i="16"/>
  <c r="E2741" i="16"/>
  <c r="E2740" i="16"/>
  <c r="E2739" i="16"/>
  <c r="E2738" i="16"/>
  <c r="E2737" i="16"/>
  <c r="E2736" i="16"/>
  <c r="E2735" i="16"/>
  <c r="E2734" i="16"/>
  <c r="E2733" i="16"/>
  <c r="E2732" i="16"/>
  <c r="E2731" i="16"/>
  <c r="E2730" i="16"/>
  <c r="E2729" i="16"/>
  <c r="E2728" i="16"/>
  <c r="E2727" i="16"/>
  <c r="E2726" i="16"/>
  <c r="E2725" i="16"/>
  <c r="E2724" i="16"/>
  <c r="E2723" i="16"/>
  <c r="E2722" i="16"/>
  <c r="E2721" i="16"/>
  <c r="E2720" i="16"/>
  <c r="E2719" i="16"/>
  <c r="E2718" i="16"/>
  <c r="E2717" i="16"/>
  <c r="E2716" i="16"/>
  <c r="E2715" i="16"/>
  <c r="E2714" i="16"/>
  <c r="E2713" i="16"/>
  <c r="E2712" i="16"/>
  <c r="E2711" i="16"/>
  <c r="E2710" i="16"/>
  <c r="E2709" i="16"/>
  <c r="E2708" i="16"/>
  <c r="E2707" i="16"/>
  <c r="E2706" i="16"/>
  <c r="E2705" i="16"/>
  <c r="E2704" i="16"/>
  <c r="E2703" i="16"/>
  <c r="E2702" i="16"/>
  <c r="E2701" i="16"/>
  <c r="E2700" i="16"/>
  <c r="E2699" i="16"/>
  <c r="E2698" i="16"/>
  <c r="E2697" i="16"/>
  <c r="E2696" i="16"/>
  <c r="E2695" i="16"/>
  <c r="E2694" i="16"/>
  <c r="E2693" i="16"/>
  <c r="E2692" i="16"/>
  <c r="E2691" i="16"/>
  <c r="E2690" i="16"/>
  <c r="E2689" i="16"/>
  <c r="E2688" i="16"/>
  <c r="E2687" i="16"/>
  <c r="E2686" i="16"/>
  <c r="E2685" i="16"/>
  <c r="E2684" i="16"/>
  <c r="E2683" i="16"/>
  <c r="E2682" i="16"/>
  <c r="E2681" i="16"/>
  <c r="E2680" i="16"/>
  <c r="E2679" i="16"/>
  <c r="E2678" i="16"/>
  <c r="E2677" i="16"/>
  <c r="E2676" i="16"/>
  <c r="E2675" i="16"/>
  <c r="E2674" i="16"/>
  <c r="E2673" i="16"/>
  <c r="E2672" i="16"/>
  <c r="E2671" i="16"/>
  <c r="E2670" i="16"/>
  <c r="E2669" i="16"/>
  <c r="E2668" i="16"/>
  <c r="E2667" i="16"/>
  <c r="E2666" i="16"/>
  <c r="E2665" i="16"/>
  <c r="E2664" i="16"/>
  <c r="E2663" i="16"/>
  <c r="E2662" i="16"/>
  <c r="E2661" i="16"/>
  <c r="E2660" i="16"/>
  <c r="E2659" i="16"/>
  <c r="E2658" i="16"/>
  <c r="E2657" i="16"/>
  <c r="E2656" i="16"/>
  <c r="E2655" i="16"/>
  <c r="E2654" i="16"/>
  <c r="E2653" i="16"/>
  <c r="E2652" i="16"/>
  <c r="E2651" i="16"/>
  <c r="E2650" i="16"/>
  <c r="E2649" i="16"/>
  <c r="E2648" i="16"/>
  <c r="E2647" i="16"/>
  <c r="E2646" i="16"/>
  <c r="E2645" i="16"/>
  <c r="E2644" i="16"/>
  <c r="E2643" i="16"/>
  <c r="E2642" i="16"/>
  <c r="E2641" i="16"/>
  <c r="E2640" i="16"/>
  <c r="E2639" i="16"/>
  <c r="E2638" i="16"/>
  <c r="E2637" i="16"/>
  <c r="E2636" i="16"/>
  <c r="E2635" i="16"/>
  <c r="E2634" i="16"/>
  <c r="E2633" i="16"/>
  <c r="E2632" i="16"/>
  <c r="E2631" i="16"/>
  <c r="E2630" i="16"/>
  <c r="E2629" i="16"/>
  <c r="E2628" i="16"/>
  <c r="E2627" i="16"/>
  <c r="E2626" i="16"/>
  <c r="E2625" i="16"/>
  <c r="E2624" i="16"/>
  <c r="E2623" i="16"/>
  <c r="E2622" i="16"/>
  <c r="E2621" i="16"/>
  <c r="E2620" i="16"/>
  <c r="E2619" i="16"/>
  <c r="E2618" i="16"/>
  <c r="E2617" i="16"/>
  <c r="E2616" i="16"/>
  <c r="E2615" i="16"/>
  <c r="E2614" i="16"/>
  <c r="E2613" i="16"/>
  <c r="E2612" i="16"/>
  <c r="E2611" i="16"/>
  <c r="E2610" i="16"/>
  <c r="E2609" i="16"/>
  <c r="E2608" i="16"/>
  <c r="E2607" i="16"/>
  <c r="E2606" i="16"/>
  <c r="E2605" i="16"/>
  <c r="E2604" i="16"/>
  <c r="E2603" i="16"/>
  <c r="E2602" i="16"/>
  <c r="E2601" i="16"/>
  <c r="E2600" i="16"/>
  <c r="E2599" i="16"/>
  <c r="E2598" i="16"/>
  <c r="E2597" i="16"/>
  <c r="E2596" i="16"/>
  <c r="E2595" i="16"/>
  <c r="E2594" i="16"/>
  <c r="E2593" i="16"/>
  <c r="E2592" i="16"/>
  <c r="E2591" i="16"/>
  <c r="E2590" i="16"/>
  <c r="E2589" i="16"/>
  <c r="E2588" i="16"/>
  <c r="E2587" i="16"/>
  <c r="E2586" i="16"/>
  <c r="E2585" i="16"/>
  <c r="E2584" i="16"/>
  <c r="E2583" i="16"/>
  <c r="E2582" i="16"/>
  <c r="E2581" i="16"/>
  <c r="E2580" i="16"/>
  <c r="E2579" i="16"/>
  <c r="E2578" i="16"/>
  <c r="E2577" i="16"/>
  <c r="E2576" i="16"/>
  <c r="E2575" i="16"/>
  <c r="E2574" i="16"/>
  <c r="E2573" i="16"/>
  <c r="E2572" i="16"/>
  <c r="E2571" i="16"/>
  <c r="E2570" i="16"/>
  <c r="E2569" i="16"/>
  <c r="E2568" i="16"/>
  <c r="E2567" i="16"/>
  <c r="E2566" i="16"/>
  <c r="E2565" i="16"/>
  <c r="E2564" i="16"/>
  <c r="E2563" i="16"/>
  <c r="E2562" i="16"/>
  <c r="E2561" i="16"/>
  <c r="E2560" i="16"/>
  <c r="E2559" i="16"/>
  <c r="E2558" i="16"/>
  <c r="E2557" i="16"/>
  <c r="E2556" i="16"/>
  <c r="E2555" i="16"/>
  <c r="E2554" i="16"/>
  <c r="E2553" i="16"/>
  <c r="E2552" i="16"/>
  <c r="E2551" i="16"/>
  <c r="E2550" i="16"/>
  <c r="E2549" i="16"/>
  <c r="E2548" i="16"/>
  <c r="E2547" i="16"/>
  <c r="E2546" i="16"/>
  <c r="E2545" i="16"/>
  <c r="E2544" i="16"/>
  <c r="E2543" i="16"/>
  <c r="E2542" i="16"/>
  <c r="E2541" i="16"/>
  <c r="E2540" i="16"/>
  <c r="E2539" i="16"/>
  <c r="E2538" i="16"/>
  <c r="E2537" i="16"/>
  <c r="E2536" i="16"/>
  <c r="E2535" i="16"/>
  <c r="E2534" i="16"/>
  <c r="E2533" i="16"/>
  <c r="E2532" i="16"/>
  <c r="E2531" i="16"/>
  <c r="E2530" i="16"/>
  <c r="E2529" i="16"/>
  <c r="E2528" i="16"/>
  <c r="E2527" i="16"/>
  <c r="E2526" i="16"/>
  <c r="E2525" i="16"/>
  <c r="E2524" i="16"/>
  <c r="E2523" i="16"/>
  <c r="E2522" i="16"/>
  <c r="E2521" i="16"/>
  <c r="E2520" i="16"/>
  <c r="E2519" i="16"/>
  <c r="E2518" i="16"/>
  <c r="E2517" i="16"/>
  <c r="E2516" i="16"/>
  <c r="E2515" i="16"/>
  <c r="E2514" i="16"/>
  <c r="E2513" i="16"/>
  <c r="E2512" i="16"/>
  <c r="E2511" i="16"/>
  <c r="E2510" i="16"/>
  <c r="E2509" i="16"/>
  <c r="E2508" i="16"/>
  <c r="E2507" i="16"/>
  <c r="E2506" i="16"/>
  <c r="E2505" i="16"/>
  <c r="E2504" i="16"/>
  <c r="E2503" i="16"/>
  <c r="E2502" i="16"/>
  <c r="E2501" i="16"/>
  <c r="E2500" i="16"/>
  <c r="E2499" i="16"/>
  <c r="E2498" i="16"/>
  <c r="E2497" i="16"/>
  <c r="E2496" i="16"/>
  <c r="E2495" i="16"/>
  <c r="E2494" i="16"/>
  <c r="E2493" i="16"/>
  <c r="E2492" i="16"/>
  <c r="E2491" i="16"/>
  <c r="E2490" i="16"/>
  <c r="E2489" i="16"/>
  <c r="E2488" i="16"/>
  <c r="E2487" i="16"/>
  <c r="E2486" i="16"/>
  <c r="E2485" i="16"/>
  <c r="E2484" i="16"/>
  <c r="E2483" i="16"/>
  <c r="E2482" i="16"/>
  <c r="E2481" i="16"/>
  <c r="E2480" i="16"/>
  <c r="E2479" i="16"/>
  <c r="E2478" i="16"/>
  <c r="E2477" i="16"/>
  <c r="E2476" i="16"/>
  <c r="E2475" i="16"/>
  <c r="E2474" i="16"/>
  <c r="E2473" i="16"/>
  <c r="E2472" i="16"/>
  <c r="E2471" i="16"/>
  <c r="E2470" i="16"/>
  <c r="E2469" i="16"/>
  <c r="E2468" i="16"/>
  <c r="E2467" i="16"/>
  <c r="E2466" i="16"/>
  <c r="E2465" i="16"/>
  <c r="E2464" i="16"/>
  <c r="E2463" i="16"/>
  <c r="E2462" i="16"/>
  <c r="E2461" i="16"/>
  <c r="E2460" i="16"/>
  <c r="E2459" i="16"/>
  <c r="E2458" i="16"/>
  <c r="E2457" i="16"/>
  <c r="E2456" i="16"/>
  <c r="E2455" i="16"/>
  <c r="E2454" i="16"/>
  <c r="E2453" i="16"/>
  <c r="E2452" i="16"/>
  <c r="E2451" i="16"/>
  <c r="E2450" i="16"/>
  <c r="E2449" i="16"/>
  <c r="E2448" i="16"/>
  <c r="E2447" i="16"/>
  <c r="E2446" i="16"/>
  <c r="E2445" i="16"/>
  <c r="E2444" i="16"/>
  <c r="E2443" i="16"/>
  <c r="E2442" i="16"/>
  <c r="E2441" i="16"/>
  <c r="E2440" i="16"/>
  <c r="E2439" i="16"/>
  <c r="E2438" i="16"/>
  <c r="E2437" i="16"/>
  <c r="E2436" i="16"/>
  <c r="E2435" i="16"/>
  <c r="E2434" i="16"/>
  <c r="E2433" i="16"/>
  <c r="E2432" i="16"/>
  <c r="E2431" i="16"/>
  <c r="E2430" i="16"/>
  <c r="E2429" i="16"/>
  <c r="E2428" i="16"/>
  <c r="E2427" i="16"/>
  <c r="E2426" i="16"/>
  <c r="E2425" i="16"/>
  <c r="E2424" i="16"/>
  <c r="E2423" i="16"/>
  <c r="E2422" i="16"/>
  <c r="E2421" i="16"/>
  <c r="E2420" i="16"/>
  <c r="E2419" i="16"/>
  <c r="E2418" i="16"/>
  <c r="E2417" i="16"/>
  <c r="E2416" i="16"/>
  <c r="E2415" i="16"/>
  <c r="E2414" i="16"/>
  <c r="E2413" i="16"/>
  <c r="E2412" i="16"/>
  <c r="E2411" i="16"/>
  <c r="E2410" i="16"/>
  <c r="E2409" i="16"/>
  <c r="E2408" i="16"/>
  <c r="E2407" i="16"/>
  <c r="E2406" i="16"/>
  <c r="E2405" i="16"/>
  <c r="E2404" i="16"/>
  <c r="E2403" i="16"/>
  <c r="E2402" i="16"/>
  <c r="E2401" i="16"/>
  <c r="E2400" i="16"/>
  <c r="E2399" i="16"/>
  <c r="E2398" i="16"/>
  <c r="E2397" i="16"/>
  <c r="E2396" i="16"/>
  <c r="E2395" i="16"/>
  <c r="E2394" i="16"/>
  <c r="E2393" i="16"/>
  <c r="E2392" i="16"/>
  <c r="E2391" i="16"/>
  <c r="E2390" i="16"/>
  <c r="E2389" i="16"/>
  <c r="E2388" i="16"/>
  <c r="E2387" i="16"/>
  <c r="E2386" i="16"/>
  <c r="E2385" i="16"/>
  <c r="E2384" i="16"/>
  <c r="E2383" i="16"/>
  <c r="E2382" i="16"/>
  <c r="E2381" i="16"/>
  <c r="E2380" i="16"/>
  <c r="E2379" i="16"/>
  <c r="E2378" i="16"/>
  <c r="E2377" i="16"/>
  <c r="E2376" i="16"/>
  <c r="E2375" i="16"/>
  <c r="E2374" i="16"/>
  <c r="E2373" i="16"/>
  <c r="E2372" i="16"/>
  <c r="E2371" i="16"/>
  <c r="E2370" i="16"/>
  <c r="E2369" i="16"/>
  <c r="E2368" i="16"/>
  <c r="E2367" i="16"/>
  <c r="E2366" i="16"/>
  <c r="E2365" i="16"/>
  <c r="E2364" i="16"/>
  <c r="E2363" i="16"/>
  <c r="E2362" i="16"/>
  <c r="E2361" i="16"/>
  <c r="E2360" i="16"/>
  <c r="E2359" i="16"/>
  <c r="E2358" i="16"/>
  <c r="E2357" i="16"/>
  <c r="E2356" i="16"/>
  <c r="E2355" i="16"/>
  <c r="E2354" i="16"/>
  <c r="E2353" i="16"/>
  <c r="E2352" i="16"/>
  <c r="E2351" i="16"/>
  <c r="E2350" i="16"/>
  <c r="E2349" i="16"/>
  <c r="E2348" i="16"/>
  <c r="E2347" i="16"/>
  <c r="E2346" i="16"/>
  <c r="E2345" i="16"/>
  <c r="E2344" i="16"/>
  <c r="E2343" i="16"/>
  <c r="E2342" i="16"/>
  <c r="E2341" i="16"/>
  <c r="E2340" i="16"/>
  <c r="E2339" i="16"/>
  <c r="E2338" i="16"/>
  <c r="E2337" i="16"/>
  <c r="E2336" i="16"/>
  <c r="E2335" i="16"/>
  <c r="E2334" i="16"/>
  <c r="E2333" i="16"/>
  <c r="E2332" i="16"/>
  <c r="E2331" i="16"/>
  <c r="E2330" i="16"/>
  <c r="E2329" i="16"/>
  <c r="E2328" i="16"/>
  <c r="E2327" i="16"/>
  <c r="E2326" i="16"/>
  <c r="E2325" i="16"/>
  <c r="E2324" i="16"/>
  <c r="E2323" i="16"/>
  <c r="E2322" i="16"/>
  <c r="E2321" i="16"/>
  <c r="E2320" i="16"/>
  <c r="E2319" i="16"/>
  <c r="E2318" i="16"/>
  <c r="E2317" i="16"/>
  <c r="E2316" i="16"/>
  <c r="E2315" i="16"/>
  <c r="E2314" i="16"/>
  <c r="E2313" i="16"/>
  <c r="E2312" i="16"/>
  <c r="E2311" i="16"/>
  <c r="E2310" i="16"/>
  <c r="E2309" i="16"/>
  <c r="E2308" i="16"/>
  <c r="E2307" i="16"/>
  <c r="E2306" i="16"/>
  <c r="E2305" i="16"/>
  <c r="E2304" i="16"/>
  <c r="E2303" i="16"/>
  <c r="E2302" i="16"/>
  <c r="E2301" i="16"/>
  <c r="E2300" i="16"/>
  <c r="E2299" i="16"/>
  <c r="E2298" i="16"/>
  <c r="E2297" i="16"/>
  <c r="E2296" i="16"/>
  <c r="E2295" i="16"/>
  <c r="E2294" i="16"/>
  <c r="E2293" i="16"/>
  <c r="E2292" i="16"/>
  <c r="E2291" i="16"/>
  <c r="E2290" i="16"/>
  <c r="E2289" i="16"/>
  <c r="E2288" i="16"/>
  <c r="E2287" i="16"/>
  <c r="E2286" i="16"/>
  <c r="E2285" i="16"/>
  <c r="E2284" i="16"/>
  <c r="E2283" i="16"/>
  <c r="E2282" i="16"/>
  <c r="E2281" i="16"/>
  <c r="E2280" i="16"/>
  <c r="E2279" i="16"/>
  <c r="E2278" i="16"/>
  <c r="E2277" i="16"/>
  <c r="E2276" i="16"/>
  <c r="E2275" i="16"/>
  <c r="E2274" i="16"/>
  <c r="E2273" i="16"/>
  <c r="E2272" i="16"/>
  <c r="E2271" i="16"/>
  <c r="E2270" i="16"/>
  <c r="E2269" i="16"/>
  <c r="E2268" i="16"/>
  <c r="E2267" i="16"/>
  <c r="E2266" i="16"/>
  <c r="E2265" i="16"/>
  <c r="E2264" i="16"/>
  <c r="E2263" i="16"/>
  <c r="E2262" i="16"/>
  <c r="E2261" i="16"/>
  <c r="E2260" i="16"/>
  <c r="E2259" i="16"/>
  <c r="E2258" i="16"/>
  <c r="E2257" i="16"/>
  <c r="E2256" i="16"/>
  <c r="E2255" i="16"/>
  <c r="E2254" i="16"/>
  <c r="E2253" i="16"/>
  <c r="E2252" i="16"/>
  <c r="E2251" i="16"/>
  <c r="E2250" i="16"/>
  <c r="E2249" i="16"/>
  <c r="E2248" i="16"/>
  <c r="E2247" i="16"/>
  <c r="E2246" i="16"/>
  <c r="E2245" i="16"/>
  <c r="E2244" i="16"/>
  <c r="E2243" i="16"/>
  <c r="E2242" i="16"/>
  <c r="E2241" i="16"/>
  <c r="E2240" i="16"/>
  <c r="E2239" i="16"/>
  <c r="E2238" i="16"/>
  <c r="E2237" i="16"/>
  <c r="E2236" i="16"/>
  <c r="E2235" i="16"/>
  <c r="E2234" i="16"/>
  <c r="E2233" i="16"/>
  <c r="E2232" i="16"/>
  <c r="E2231" i="16"/>
  <c r="E2230" i="16"/>
  <c r="E2229" i="16"/>
  <c r="E2228" i="16"/>
  <c r="E2227" i="16"/>
  <c r="E2226" i="16"/>
  <c r="E2225" i="16"/>
  <c r="E2224" i="16"/>
  <c r="E2223" i="16"/>
  <c r="E2222" i="16"/>
  <c r="E2221" i="16"/>
  <c r="E2220" i="16"/>
  <c r="E2219" i="16"/>
  <c r="E2218" i="16"/>
  <c r="E2217" i="16"/>
  <c r="E2216" i="16"/>
  <c r="E2215" i="16"/>
  <c r="E2214" i="16"/>
  <c r="E2213" i="16"/>
  <c r="E2212" i="16"/>
  <c r="E2211" i="16"/>
  <c r="E2210" i="16"/>
  <c r="E2209" i="16"/>
  <c r="E2208" i="16"/>
  <c r="E2207" i="16"/>
  <c r="E2206" i="16"/>
  <c r="E2205" i="16"/>
  <c r="E2204" i="16"/>
  <c r="E2203" i="16"/>
  <c r="E2202" i="16"/>
  <c r="E2201" i="16"/>
  <c r="E2200" i="16"/>
  <c r="E2199" i="16"/>
  <c r="E2198" i="16"/>
  <c r="E2197" i="16"/>
  <c r="E2196" i="16"/>
  <c r="E2195" i="16"/>
  <c r="E2194" i="16"/>
  <c r="E2193" i="16"/>
  <c r="E2192" i="16"/>
  <c r="E2191" i="16"/>
  <c r="E2190" i="16"/>
  <c r="E2189" i="16"/>
  <c r="E2188" i="16"/>
  <c r="E2187" i="16"/>
  <c r="E2186" i="16"/>
  <c r="E2185" i="16"/>
  <c r="E2184" i="16"/>
  <c r="E2183" i="16"/>
  <c r="E2182" i="16"/>
  <c r="E2181" i="16"/>
  <c r="E2180" i="16"/>
  <c r="E2179" i="16"/>
  <c r="E2178" i="16"/>
  <c r="E2177" i="16"/>
  <c r="E2176" i="16"/>
  <c r="E2175" i="16"/>
  <c r="E2174" i="16"/>
  <c r="E2173" i="16"/>
  <c r="E2172" i="16"/>
  <c r="E2171" i="16"/>
  <c r="E2170" i="16"/>
  <c r="E2169" i="16"/>
  <c r="E2168" i="16"/>
  <c r="E2167" i="16"/>
  <c r="E2166" i="16"/>
  <c r="E2165" i="16"/>
  <c r="E2164" i="16"/>
  <c r="E2163" i="16"/>
  <c r="E2162" i="16"/>
  <c r="E2161" i="16"/>
  <c r="E2160" i="16"/>
  <c r="E2159" i="16"/>
  <c r="E2158" i="16"/>
  <c r="E2157" i="16"/>
  <c r="E2156" i="16"/>
  <c r="E2155" i="16"/>
  <c r="E2154" i="16"/>
  <c r="E2153" i="16"/>
  <c r="E2152" i="16"/>
  <c r="E2151" i="16"/>
  <c r="E2150" i="16"/>
  <c r="E2149" i="16"/>
  <c r="E2148" i="16"/>
  <c r="E2147" i="16"/>
  <c r="E2146" i="16"/>
  <c r="E2145" i="16"/>
  <c r="E2144" i="16"/>
  <c r="E2143" i="16"/>
  <c r="E2142" i="16"/>
  <c r="E2141" i="16"/>
  <c r="E2140" i="16"/>
  <c r="E2139" i="16"/>
  <c r="E2138" i="16"/>
  <c r="E2137" i="16"/>
  <c r="E2136" i="16"/>
  <c r="E2135" i="16"/>
  <c r="E2134" i="16"/>
  <c r="E2133" i="16"/>
  <c r="E2132" i="16"/>
  <c r="E2131" i="16"/>
  <c r="E2130" i="16"/>
  <c r="E2129" i="16"/>
  <c r="E2128" i="16"/>
  <c r="E2127" i="16"/>
  <c r="E2126" i="16"/>
  <c r="E2125" i="16"/>
  <c r="E2124" i="16"/>
  <c r="E2123" i="16"/>
  <c r="E2122" i="16"/>
  <c r="E2121" i="16"/>
  <c r="E2120" i="16"/>
  <c r="E2119" i="16"/>
  <c r="E2118" i="16"/>
  <c r="E2117" i="16"/>
  <c r="E2116" i="16"/>
  <c r="E2115" i="16"/>
  <c r="E2114" i="16"/>
  <c r="E2113" i="16"/>
  <c r="E2112" i="16"/>
  <c r="E2111" i="16"/>
  <c r="E2110" i="16"/>
  <c r="E2109" i="16"/>
  <c r="E2108" i="16"/>
  <c r="E2107" i="16"/>
  <c r="E2106" i="16"/>
  <c r="E2105" i="16"/>
  <c r="E2104" i="16"/>
  <c r="E2103" i="16"/>
  <c r="E2102" i="16"/>
  <c r="E2101" i="16"/>
  <c r="E2100" i="16"/>
  <c r="E2099" i="16"/>
  <c r="E2098" i="16"/>
  <c r="E2097" i="16"/>
  <c r="E2096" i="16"/>
  <c r="E2095" i="16"/>
  <c r="E2094" i="16"/>
  <c r="E2093" i="16"/>
  <c r="E2092" i="16"/>
  <c r="E2091" i="16"/>
  <c r="E2090" i="16"/>
  <c r="E2089" i="16"/>
  <c r="E2088" i="16"/>
  <c r="E2087" i="16"/>
  <c r="E2086" i="16"/>
  <c r="E2085" i="16"/>
  <c r="E2084" i="16"/>
  <c r="E2083" i="16"/>
  <c r="E2082" i="16"/>
  <c r="E2081" i="16"/>
  <c r="E2080" i="16"/>
  <c r="E2079" i="16"/>
  <c r="E2078" i="16"/>
  <c r="E2077" i="16"/>
  <c r="E2076" i="16"/>
  <c r="E2075" i="16"/>
  <c r="E2074" i="16"/>
  <c r="E2073" i="16"/>
  <c r="E2072" i="16"/>
  <c r="E2071" i="16"/>
  <c r="E2070" i="16"/>
  <c r="E2069" i="16"/>
  <c r="E2068" i="16"/>
  <c r="E2067" i="16"/>
  <c r="E2066" i="16"/>
  <c r="E2065" i="16"/>
  <c r="E2064" i="16"/>
  <c r="E2063" i="16"/>
  <c r="E2062" i="16"/>
  <c r="E2061" i="16"/>
  <c r="E2060" i="16"/>
  <c r="E2059" i="16"/>
  <c r="E2058" i="16"/>
  <c r="E2057" i="16"/>
  <c r="E2056" i="16"/>
  <c r="E2055" i="16"/>
  <c r="E2054" i="16"/>
  <c r="E2053" i="16"/>
  <c r="E2052" i="16"/>
  <c r="E2051" i="16"/>
  <c r="E2050" i="16"/>
  <c r="E2049" i="16"/>
  <c r="E2048" i="16"/>
  <c r="E2047" i="16"/>
  <c r="E2046" i="16"/>
  <c r="E2045" i="16"/>
  <c r="E2044" i="16"/>
  <c r="E2043" i="16"/>
  <c r="E2042" i="16"/>
  <c r="E2041" i="16"/>
  <c r="E2040" i="16"/>
  <c r="E2039" i="16"/>
  <c r="E2038" i="16"/>
  <c r="E2037" i="16"/>
  <c r="E2036" i="16"/>
  <c r="E2035" i="16"/>
  <c r="E2034" i="16"/>
  <c r="E2033" i="16"/>
  <c r="E2032" i="16"/>
  <c r="E2031" i="16"/>
  <c r="E2030" i="16"/>
  <c r="E2029" i="16"/>
  <c r="E2028" i="16"/>
  <c r="E2027" i="16"/>
  <c r="E2026" i="16"/>
  <c r="E2025" i="16"/>
  <c r="E2024" i="16"/>
  <c r="E2023" i="16"/>
  <c r="E2022" i="16"/>
  <c r="E2021" i="16"/>
  <c r="E2020" i="16"/>
  <c r="E2019" i="16"/>
  <c r="E2018" i="16"/>
  <c r="E2017" i="16"/>
  <c r="E2016" i="16"/>
  <c r="E2015" i="16"/>
  <c r="E2014" i="16"/>
  <c r="E2013" i="16"/>
  <c r="E2012" i="16"/>
  <c r="E2011" i="16"/>
  <c r="E2010" i="16"/>
  <c r="E2009" i="16"/>
  <c r="E2008" i="16"/>
  <c r="E2007" i="16"/>
  <c r="E2006" i="16"/>
  <c r="E2005" i="16"/>
  <c r="E2004" i="16"/>
  <c r="E2003" i="16"/>
  <c r="E2002" i="16"/>
  <c r="E2001" i="16"/>
  <c r="E2000" i="16"/>
  <c r="E1999" i="16"/>
  <c r="E1998" i="16"/>
  <c r="E1997" i="16"/>
  <c r="E1996" i="16"/>
  <c r="E1995" i="16"/>
  <c r="E1994" i="16"/>
  <c r="E1993" i="16"/>
  <c r="E1992" i="16"/>
  <c r="E1991" i="16"/>
  <c r="E1990" i="16"/>
  <c r="E1989" i="16"/>
  <c r="E1988" i="16"/>
  <c r="E1987" i="16"/>
  <c r="E1986" i="16"/>
  <c r="E1985" i="16"/>
  <c r="E1984" i="16"/>
  <c r="E1983" i="16"/>
  <c r="E1982" i="16"/>
  <c r="E1981" i="16"/>
  <c r="E1980" i="16"/>
  <c r="E1979" i="16"/>
  <c r="E1978" i="16"/>
  <c r="E1977" i="16"/>
  <c r="E1976" i="16"/>
  <c r="E1975" i="16"/>
  <c r="E1974" i="16"/>
  <c r="E1973" i="16"/>
  <c r="E1972" i="16"/>
  <c r="E1971" i="16"/>
  <c r="E1970" i="16"/>
  <c r="E1969" i="16"/>
  <c r="E1968" i="16"/>
  <c r="E1967" i="16"/>
  <c r="E1966" i="16"/>
  <c r="E1965" i="16"/>
  <c r="E1964" i="16"/>
  <c r="E1963" i="16"/>
  <c r="E1962" i="16"/>
  <c r="E1961" i="16"/>
  <c r="E1960" i="16"/>
  <c r="E1959" i="16"/>
  <c r="E1958" i="16"/>
  <c r="E1957" i="16"/>
  <c r="E1956" i="16"/>
  <c r="E1955" i="16"/>
  <c r="E1954" i="16"/>
  <c r="E1953" i="16"/>
  <c r="E1952" i="16"/>
  <c r="E1951" i="16"/>
  <c r="E1950" i="16"/>
  <c r="E1949" i="16"/>
  <c r="E1948" i="16"/>
  <c r="E1947" i="16"/>
  <c r="E1946" i="16"/>
  <c r="E1945" i="16"/>
  <c r="E1944" i="16"/>
  <c r="E1943" i="16"/>
  <c r="E1942" i="16"/>
  <c r="E1941" i="16"/>
  <c r="E1940" i="16"/>
  <c r="E1939" i="16"/>
  <c r="E1938" i="16"/>
  <c r="E1937" i="16"/>
  <c r="E1936" i="16"/>
  <c r="E1935" i="16"/>
  <c r="E1934" i="16"/>
  <c r="E1933" i="16"/>
  <c r="E1932" i="16"/>
  <c r="E1931" i="16"/>
  <c r="E1930" i="16"/>
  <c r="E1929" i="16"/>
  <c r="E1928" i="16"/>
  <c r="E1927" i="16"/>
  <c r="E1926" i="16"/>
  <c r="E1925" i="16"/>
  <c r="E1924" i="16"/>
  <c r="E1923" i="16"/>
  <c r="E1922" i="16"/>
  <c r="E1921" i="16"/>
  <c r="E1920" i="16"/>
  <c r="E1919" i="16"/>
  <c r="E1918" i="16"/>
  <c r="E1917" i="16"/>
  <c r="E1916" i="16"/>
  <c r="E1915" i="16"/>
  <c r="E1914" i="16"/>
  <c r="E1913" i="16"/>
  <c r="E1912" i="16"/>
  <c r="E1911" i="16"/>
  <c r="E1910" i="16"/>
  <c r="E1909" i="16"/>
  <c r="E1908" i="16"/>
  <c r="E1907" i="16"/>
  <c r="E1906" i="16"/>
  <c r="E1905" i="16"/>
  <c r="E1904" i="16"/>
  <c r="E1903" i="16"/>
  <c r="E1902" i="16"/>
  <c r="E1901" i="16"/>
  <c r="E1900" i="16"/>
  <c r="E1899" i="16"/>
  <c r="E1898" i="16"/>
  <c r="E1897" i="16"/>
  <c r="E1896" i="16"/>
  <c r="E1895" i="16"/>
  <c r="E1894" i="16"/>
  <c r="E1893" i="16"/>
  <c r="E1892" i="16"/>
  <c r="E1891" i="16"/>
  <c r="E1890" i="16"/>
  <c r="E1889" i="16"/>
  <c r="E1888" i="16"/>
  <c r="E1887" i="16"/>
  <c r="E1886" i="16"/>
  <c r="E1885" i="16"/>
  <c r="E1884" i="16"/>
  <c r="E1883" i="16"/>
  <c r="E1882" i="16"/>
  <c r="E1881" i="16"/>
  <c r="E1880" i="16"/>
  <c r="E1879" i="16"/>
  <c r="E1878" i="16"/>
  <c r="E1877" i="16"/>
  <c r="E1876" i="16"/>
  <c r="E1875" i="16"/>
  <c r="E1874" i="16"/>
  <c r="E1873" i="16"/>
  <c r="E1872" i="16"/>
  <c r="E1871" i="16"/>
  <c r="E1870" i="16"/>
  <c r="E1869" i="16"/>
  <c r="E1868" i="16"/>
  <c r="E1867" i="16"/>
  <c r="E1866" i="16"/>
  <c r="E1865" i="16"/>
  <c r="E1864" i="16"/>
  <c r="E1863" i="16"/>
  <c r="E1862" i="16"/>
  <c r="E1861" i="16"/>
  <c r="E1860" i="16"/>
  <c r="E1859" i="16"/>
  <c r="E1858" i="16"/>
  <c r="E1857" i="16"/>
  <c r="E1856" i="16"/>
  <c r="E1855" i="16"/>
  <c r="E1854" i="16"/>
  <c r="E1853" i="16"/>
  <c r="E1852" i="16"/>
  <c r="E1851" i="16"/>
  <c r="E1850" i="16"/>
  <c r="E1849" i="16"/>
  <c r="E1848" i="16"/>
  <c r="E1847" i="16"/>
  <c r="E1846" i="16"/>
  <c r="E1845" i="16"/>
  <c r="E1844" i="16"/>
  <c r="E1843" i="16"/>
  <c r="E1842" i="16"/>
  <c r="E1841" i="16"/>
  <c r="E1840" i="16"/>
  <c r="E1839" i="16"/>
  <c r="E1838" i="16"/>
  <c r="E1837" i="16"/>
  <c r="E1836" i="16"/>
  <c r="E1835" i="16"/>
  <c r="E1834" i="16"/>
  <c r="E1833" i="16"/>
  <c r="E1832" i="16"/>
  <c r="E1831" i="16"/>
  <c r="E1830" i="16"/>
  <c r="E1829" i="16"/>
  <c r="E1828" i="16"/>
  <c r="E1827" i="16"/>
  <c r="E1826" i="16"/>
  <c r="E1825" i="16"/>
  <c r="E1824" i="16"/>
  <c r="E1823" i="16"/>
  <c r="E1822" i="16"/>
  <c r="E1821" i="16"/>
  <c r="E1820" i="16"/>
  <c r="E1819" i="16"/>
  <c r="E1818" i="16"/>
  <c r="E1817" i="16"/>
  <c r="E1816" i="16"/>
  <c r="E1815" i="16"/>
  <c r="E1814" i="16"/>
  <c r="E1813" i="16"/>
  <c r="E1812" i="16"/>
  <c r="E1811" i="16"/>
  <c r="E1810" i="16"/>
  <c r="E1809" i="16"/>
  <c r="E1808" i="16"/>
  <c r="E1807" i="16"/>
  <c r="E1806" i="16"/>
  <c r="E1805" i="16"/>
  <c r="E1804" i="16"/>
  <c r="E1803" i="16"/>
  <c r="E1802" i="16"/>
  <c r="E1801" i="16"/>
  <c r="E1800" i="16"/>
  <c r="E1799" i="16"/>
  <c r="E1798" i="16"/>
  <c r="E1797" i="16"/>
  <c r="E1796" i="16"/>
  <c r="E1795" i="16"/>
  <c r="E1794" i="16"/>
  <c r="E1793" i="16"/>
  <c r="E1792" i="16"/>
  <c r="E1791" i="16"/>
  <c r="E1790" i="16"/>
  <c r="E1789" i="16"/>
  <c r="E1788" i="16"/>
  <c r="E1787" i="16"/>
  <c r="E1786" i="16"/>
  <c r="E1785" i="16"/>
  <c r="E1784" i="16"/>
  <c r="E1783" i="16"/>
  <c r="E1782" i="16"/>
  <c r="E1781" i="16"/>
  <c r="E1780" i="16"/>
  <c r="E1779" i="16"/>
  <c r="E1778" i="16"/>
  <c r="E1777" i="16"/>
  <c r="E1776" i="16"/>
  <c r="E1775" i="16"/>
  <c r="E1774" i="16"/>
  <c r="E1773" i="16"/>
  <c r="E1772" i="16"/>
  <c r="E1771" i="16"/>
  <c r="E1770" i="16"/>
  <c r="E1769" i="16"/>
  <c r="E1768" i="16"/>
  <c r="E1767" i="16"/>
  <c r="E1766" i="16"/>
  <c r="E1765" i="16"/>
  <c r="E1764" i="16"/>
  <c r="E1763" i="16"/>
  <c r="E1762" i="16"/>
  <c r="E1761" i="16"/>
  <c r="E1760" i="16"/>
  <c r="E1759" i="16"/>
  <c r="E1758" i="16"/>
  <c r="E1757" i="16"/>
  <c r="E1756" i="16"/>
  <c r="E1755" i="16"/>
  <c r="E1754" i="16"/>
  <c r="E1753" i="16"/>
  <c r="E1752" i="16"/>
  <c r="E1751" i="16"/>
  <c r="E1750" i="16"/>
  <c r="E1749" i="16"/>
  <c r="E1748" i="16"/>
  <c r="E1747" i="16"/>
  <c r="E1746" i="16"/>
  <c r="E1745" i="16"/>
  <c r="E1744" i="16"/>
  <c r="E1743" i="16"/>
  <c r="E1742" i="16"/>
  <c r="E1741" i="16"/>
  <c r="E1740" i="16"/>
  <c r="E1739" i="16"/>
  <c r="E1738" i="16"/>
  <c r="E1737" i="16"/>
  <c r="E1736" i="16"/>
  <c r="E1735" i="16"/>
  <c r="E1734" i="16"/>
  <c r="E1733" i="16"/>
  <c r="E1732" i="16"/>
  <c r="E1731" i="16"/>
  <c r="E1730" i="16"/>
  <c r="E1729" i="16"/>
  <c r="E1728" i="16"/>
  <c r="E1727" i="16"/>
  <c r="E1726" i="16"/>
  <c r="E1725" i="16"/>
  <c r="E1724" i="16"/>
  <c r="E1723" i="16"/>
  <c r="E1722" i="16"/>
  <c r="E1721" i="16"/>
  <c r="E1720" i="16"/>
  <c r="E1719" i="16"/>
  <c r="E1718" i="16"/>
  <c r="E1717" i="16"/>
  <c r="E1716" i="16"/>
  <c r="E1715" i="16"/>
  <c r="E1714" i="16"/>
  <c r="E1713" i="16"/>
  <c r="E1712" i="16"/>
  <c r="E1711" i="16"/>
  <c r="E1710" i="16"/>
  <c r="E1709" i="16"/>
  <c r="E1708" i="16"/>
  <c r="E1707" i="16"/>
  <c r="E1706" i="16"/>
  <c r="E1705" i="16"/>
  <c r="E1704" i="16"/>
  <c r="E1703" i="16"/>
  <c r="E1702" i="16"/>
  <c r="E1701" i="16"/>
  <c r="E1700" i="16"/>
  <c r="E1699" i="16"/>
  <c r="E1698" i="16"/>
  <c r="E1697" i="16"/>
  <c r="E1696" i="16"/>
  <c r="E1695" i="16"/>
  <c r="E1694" i="16"/>
  <c r="E1693" i="16"/>
  <c r="E1692" i="16"/>
  <c r="E1691" i="16"/>
  <c r="E1690" i="16"/>
  <c r="E1689" i="16"/>
  <c r="E1688" i="16"/>
  <c r="E1687" i="16"/>
  <c r="E1686" i="16"/>
  <c r="E1685" i="16"/>
  <c r="E1684" i="16"/>
  <c r="E1683" i="16"/>
  <c r="E1682" i="16"/>
  <c r="E1681" i="16"/>
  <c r="E1680" i="16"/>
  <c r="E1679" i="16"/>
  <c r="E1678" i="16"/>
  <c r="E1677" i="16"/>
  <c r="E1676" i="16"/>
  <c r="E1675" i="16"/>
  <c r="E1674" i="16"/>
  <c r="E1673" i="16"/>
  <c r="E1672" i="16"/>
  <c r="E1671" i="16"/>
  <c r="E1670" i="16"/>
  <c r="E1669" i="16"/>
  <c r="E1668" i="16"/>
  <c r="E1667" i="16"/>
  <c r="E1666" i="16"/>
  <c r="E1665" i="16"/>
  <c r="E1664" i="16"/>
  <c r="E1663" i="16"/>
  <c r="E1662" i="16"/>
  <c r="E1661" i="16"/>
  <c r="E1660" i="16"/>
  <c r="E1659" i="16"/>
  <c r="E1658" i="16"/>
  <c r="E1657" i="16"/>
  <c r="E1656" i="16"/>
  <c r="E1655" i="16"/>
  <c r="E1654" i="16"/>
  <c r="E1653" i="16"/>
  <c r="E1652" i="16"/>
  <c r="E1651" i="16"/>
  <c r="E1650" i="16"/>
  <c r="E1649" i="16"/>
  <c r="E1648" i="16"/>
  <c r="E1647" i="16"/>
  <c r="E1646" i="16"/>
  <c r="E1645" i="16"/>
  <c r="E1644" i="16"/>
  <c r="E1643" i="16"/>
  <c r="E1642" i="16"/>
  <c r="E1641" i="16"/>
  <c r="E1640" i="16"/>
  <c r="E1639" i="16"/>
  <c r="E1638" i="16"/>
  <c r="E1637" i="16"/>
  <c r="E1636" i="16"/>
  <c r="E1635" i="16"/>
  <c r="E1634" i="16"/>
  <c r="E1633" i="16"/>
  <c r="E1632" i="16"/>
  <c r="E1631" i="16"/>
  <c r="E1630" i="16"/>
  <c r="E1629" i="16"/>
  <c r="E1628" i="16"/>
  <c r="E1627" i="16"/>
  <c r="E1626" i="16"/>
  <c r="E1625" i="16"/>
  <c r="E1624" i="16"/>
  <c r="E1623" i="16"/>
  <c r="E1622" i="16"/>
  <c r="E1621" i="16"/>
  <c r="E1620" i="16"/>
  <c r="E1619" i="16"/>
  <c r="E1618" i="16"/>
  <c r="E1617" i="16"/>
  <c r="E1616" i="16"/>
  <c r="E1615" i="16"/>
  <c r="E1614" i="16"/>
  <c r="E1613" i="16"/>
  <c r="E1612" i="16"/>
  <c r="E1611" i="16"/>
  <c r="E1610" i="16"/>
  <c r="E1609" i="16"/>
  <c r="E1608" i="16"/>
  <c r="E1607" i="16"/>
  <c r="E1606" i="16"/>
  <c r="E1605" i="16"/>
  <c r="E1604" i="16"/>
  <c r="E1603" i="16"/>
  <c r="E1602" i="16"/>
  <c r="E1601" i="16"/>
  <c r="E1600" i="16"/>
  <c r="E1599" i="16"/>
  <c r="E1598" i="16"/>
  <c r="E1597" i="16"/>
  <c r="E1596" i="16"/>
  <c r="E1595" i="16"/>
  <c r="E1594" i="16"/>
  <c r="E1593" i="16"/>
  <c r="E1592" i="16"/>
  <c r="E1591" i="16"/>
  <c r="E1590" i="16"/>
  <c r="E1589" i="16"/>
  <c r="E1588" i="16"/>
  <c r="E1587" i="16"/>
  <c r="E1586" i="16"/>
  <c r="E1585" i="16"/>
  <c r="E1584" i="16"/>
  <c r="E1583" i="16"/>
  <c r="E1582" i="16"/>
  <c r="E1581" i="16"/>
  <c r="E1580" i="16"/>
  <c r="E1579" i="16"/>
  <c r="E1578" i="16"/>
  <c r="E1577" i="16"/>
  <c r="E1576" i="16"/>
  <c r="E1575" i="16"/>
  <c r="E1574" i="16"/>
  <c r="E1573" i="16"/>
  <c r="E1572" i="16"/>
  <c r="E1571" i="16"/>
  <c r="E1570" i="16"/>
  <c r="E1569" i="16"/>
  <c r="E1568" i="16"/>
  <c r="E1567" i="16"/>
  <c r="E1566" i="16"/>
  <c r="E1565" i="16"/>
  <c r="E1564" i="16"/>
  <c r="E1563" i="16"/>
  <c r="E1562" i="16"/>
  <c r="E1561" i="16"/>
  <c r="E1560" i="16"/>
  <c r="E1559" i="16"/>
  <c r="E1558" i="16"/>
  <c r="E1557" i="16"/>
  <c r="E1556" i="16"/>
  <c r="E1555" i="16"/>
  <c r="E1554" i="16"/>
  <c r="E1553" i="16"/>
  <c r="E1552" i="16"/>
  <c r="E1551" i="16"/>
  <c r="E1550" i="16"/>
  <c r="E1549" i="16"/>
  <c r="E1548" i="16"/>
  <c r="E1547" i="16"/>
  <c r="E1546" i="16"/>
  <c r="E1545" i="16"/>
  <c r="E1544" i="16"/>
  <c r="E1543" i="16"/>
  <c r="E1542" i="16"/>
  <c r="E1541" i="16"/>
  <c r="E1540" i="16"/>
  <c r="E1539" i="16"/>
  <c r="E1538" i="16"/>
  <c r="E1537" i="16"/>
  <c r="E1536" i="16"/>
  <c r="E1535" i="16"/>
  <c r="E1534" i="16"/>
  <c r="E1533" i="16"/>
  <c r="E1532" i="16"/>
  <c r="E1531" i="16"/>
  <c r="E1530" i="16"/>
  <c r="E1529" i="16"/>
  <c r="E1528" i="16"/>
  <c r="E1527" i="16"/>
  <c r="E1526" i="16"/>
  <c r="E1525" i="16"/>
  <c r="E1524" i="16"/>
  <c r="E1523" i="16"/>
  <c r="E1522" i="16"/>
  <c r="E1521" i="16"/>
  <c r="E1520" i="16"/>
  <c r="E1519" i="16"/>
  <c r="E1518" i="16"/>
  <c r="E1517" i="16"/>
  <c r="E1516" i="16"/>
  <c r="E1515" i="16"/>
  <c r="E1514" i="16"/>
  <c r="E1513" i="16"/>
  <c r="E1512" i="16"/>
  <c r="E1511" i="16"/>
  <c r="E1510" i="16"/>
  <c r="E1509" i="16"/>
  <c r="E1508" i="16"/>
  <c r="E1507" i="16"/>
  <c r="E1506" i="16"/>
  <c r="E1505" i="16"/>
  <c r="E1504" i="16"/>
  <c r="E1503" i="16"/>
  <c r="E1502" i="16"/>
  <c r="E1501" i="16"/>
  <c r="E1500" i="16"/>
  <c r="E1499" i="16"/>
  <c r="E1498" i="16"/>
  <c r="E1497" i="16"/>
  <c r="E1496" i="16"/>
  <c r="E1495" i="16"/>
  <c r="E1494" i="16"/>
  <c r="E1493" i="16"/>
  <c r="E1492" i="16"/>
  <c r="E1491" i="16"/>
  <c r="E1490" i="16"/>
  <c r="E1489" i="16"/>
  <c r="E1488" i="16"/>
  <c r="E1487" i="16"/>
  <c r="E1486" i="16"/>
  <c r="E1485" i="16"/>
  <c r="E1484" i="16"/>
  <c r="E1483" i="16"/>
  <c r="E1482" i="16"/>
  <c r="E1481" i="16"/>
  <c r="E1480" i="16"/>
  <c r="E1479" i="16"/>
  <c r="E1478" i="16"/>
  <c r="E1477" i="16"/>
  <c r="E1476" i="16"/>
  <c r="E1475" i="16"/>
  <c r="E1474" i="16"/>
  <c r="E1473" i="16"/>
  <c r="E1472" i="16"/>
  <c r="E1471" i="16"/>
  <c r="E1470" i="16"/>
  <c r="E1469" i="16"/>
  <c r="E1468" i="16"/>
  <c r="E1467" i="16"/>
  <c r="E1466" i="16"/>
  <c r="E1465" i="16"/>
  <c r="E1464" i="16"/>
  <c r="E1463" i="16"/>
  <c r="E1462" i="16"/>
  <c r="E1461" i="16"/>
  <c r="E1460" i="16"/>
  <c r="E1459" i="16"/>
  <c r="E1458" i="16"/>
  <c r="E1457" i="16"/>
  <c r="E1456" i="16"/>
  <c r="E1455" i="16"/>
  <c r="E1454" i="16"/>
  <c r="E1453" i="16"/>
  <c r="E1452" i="16"/>
  <c r="E1451" i="16"/>
  <c r="E1450" i="16"/>
  <c r="E1449" i="16"/>
  <c r="E1448" i="16"/>
  <c r="E1447" i="16"/>
  <c r="E1446" i="16"/>
  <c r="E1445" i="16"/>
  <c r="E1444" i="16"/>
  <c r="E1443" i="16"/>
  <c r="E1442" i="16"/>
  <c r="E1441" i="16"/>
  <c r="E1440" i="16"/>
  <c r="E1439" i="16"/>
  <c r="E1438" i="16"/>
  <c r="E1437" i="16"/>
  <c r="E1436" i="16"/>
  <c r="E1435" i="16"/>
  <c r="E1434" i="16"/>
  <c r="E1433" i="16"/>
  <c r="E1432" i="16"/>
  <c r="E1431" i="16"/>
  <c r="E1430" i="16"/>
  <c r="E1429" i="16"/>
  <c r="E1428" i="16"/>
  <c r="E1427" i="16"/>
  <c r="E1426" i="16"/>
  <c r="E1425" i="16"/>
  <c r="E1424" i="16"/>
  <c r="E1423" i="16"/>
  <c r="E1422" i="16"/>
  <c r="E1421" i="16"/>
  <c r="E1420" i="16"/>
  <c r="E1419" i="16"/>
  <c r="E1418" i="16"/>
  <c r="E1417" i="16"/>
  <c r="E1416" i="16"/>
  <c r="E1415" i="16"/>
  <c r="E1414" i="16"/>
  <c r="E1413" i="16"/>
  <c r="E1412" i="16"/>
  <c r="E1411" i="16"/>
  <c r="E1410" i="16"/>
  <c r="E1409" i="16"/>
  <c r="E1408" i="16"/>
  <c r="E1407" i="16"/>
  <c r="E1406" i="16"/>
  <c r="E1405" i="16"/>
  <c r="E1404" i="16"/>
  <c r="E1403" i="16"/>
  <c r="E1402" i="16"/>
  <c r="E1401" i="16"/>
  <c r="E1400" i="16"/>
  <c r="E1399" i="16"/>
  <c r="E1398" i="16"/>
  <c r="E1397" i="16"/>
  <c r="E1396" i="16"/>
  <c r="E1395" i="16"/>
  <c r="E1394" i="16"/>
  <c r="E1393" i="16"/>
  <c r="E1392" i="16"/>
  <c r="E1391" i="16"/>
  <c r="E1390" i="16"/>
  <c r="E1389" i="16"/>
  <c r="E1388" i="16"/>
  <c r="E1387" i="16"/>
  <c r="E1386" i="16"/>
  <c r="E1385" i="16"/>
  <c r="E1384" i="16"/>
  <c r="E1383" i="16"/>
  <c r="E1382" i="16"/>
  <c r="E1381" i="16"/>
  <c r="E1380" i="16"/>
  <c r="E1379" i="16"/>
  <c r="E1378" i="16"/>
  <c r="E1377" i="16"/>
  <c r="E1376" i="16"/>
  <c r="E1375" i="16"/>
  <c r="E1374" i="16"/>
  <c r="E1373" i="16"/>
  <c r="E1372" i="16"/>
  <c r="E1371" i="16"/>
  <c r="E1370" i="16"/>
  <c r="E1369" i="16"/>
  <c r="E1368" i="16"/>
  <c r="E1367" i="16"/>
  <c r="E1366" i="16"/>
  <c r="E1365" i="16"/>
  <c r="E1364" i="16"/>
  <c r="E1363" i="16"/>
  <c r="E1362" i="16"/>
  <c r="E1361" i="16"/>
  <c r="E1360" i="16"/>
  <c r="E1359" i="16"/>
  <c r="E1358" i="16"/>
  <c r="E1357" i="16"/>
  <c r="E1356" i="16"/>
  <c r="E1355" i="16"/>
  <c r="E1354" i="16"/>
  <c r="E1353" i="16"/>
  <c r="E1352" i="16"/>
  <c r="E1351" i="16"/>
  <c r="E1350" i="16"/>
  <c r="E1349" i="16"/>
  <c r="E1348" i="16"/>
  <c r="E1347" i="16"/>
  <c r="E1346" i="16"/>
  <c r="E1345" i="16"/>
  <c r="E1344" i="16"/>
  <c r="E1343" i="16"/>
  <c r="E1342" i="16"/>
  <c r="E1341" i="16"/>
  <c r="E1340" i="16"/>
  <c r="E1339" i="16"/>
  <c r="E1338" i="16"/>
  <c r="E1337" i="16"/>
  <c r="E1336" i="16"/>
  <c r="E1335" i="16"/>
  <c r="E1334" i="16"/>
  <c r="E1333" i="16"/>
  <c r="E1332" i="16"/>
  <c r="E1331" i="16"/>
  <c r="E1330" i="16"/>
  <c r="E1329" i="16"/>
  <c r="E1328" i="16"/>
  <c r="E1327" i="16"/>
  <c r="E1326" i="16"/>
  <c r="E1325" i="16"/>
  <c r="E1324" i="16"/>
  <c r="E1323" i="16"/>
  <c r="E1322" i="16"/>
  <c r="E1321" i="16"/>
  <c r="E1320" i="16"/>
  <c r="E1319" i="16"/>
  <c r="E1318" i="16"/>
  <c r="E1317" i="16"/>
  <c r="E1316" i="16"/>
  <c r="E1315" i="16"/>
  <c r="E1314" i="16"/>
  <c r="E1313" i="16"/>
  <c r="E1312" i="16"/>
  <c r="E1311" i="16"/>
  <c r="E1310" i="16"/>
  <c r="E1309" i="16"/>
  <c r="E1308" i="16"/>
  <c r="E1307" i="16"/>
  <c r="E1306" i="16"/>
  <c r="E1305" i="16"/>
  <c r="E1304" i="16"/>
  <c r="E1303" i="16"/>
  <c r="E1302" i="16"/>
  <c r="E1301" i="16"/>
  <c r="E1300" i="16"/>
  <c r="E1299" i="16"/>
  <c r="E1298" i="16"/>
  <c r="E1297" i="16"/>
  <c r="E1296" i="16"/>
  <c r="E1295" i="16"/>
  <c r="E1294" i="16"/>
  <c r="E1293" i="16"/>
  <c r="E1292" i="16"/>
  <c r="E1291" i="16"/>
  <c r="E1290" i="16"/>
  <c r="E1289" i="16"/>
  <c r="E1288" i="16"/>
  <c r="E1287" i="16"/>
  <c r="E1286" i="16"/>
  <c r="E1285" i="16"/>
  <c r="E1284" i="16"/>
  <c r="E1283" i="16"/>
  <c r="E1282" i="16"/>
  <c r="E1281" i="16"/>
  <c r="E1280" i="16"/>
  <c r="E1279" i="16"/>
  <c r="E1278" i="16"/>
  <c r="E1277" i="16"/>
  <c r="E1276" i="16"/>
  <c r="E1275" i="16"/>
  <c r="E1274" i="16"/>
  <c r="E1273" i="16"/>
  <c r="E1272" i="16"/>
  <c r="E1271" i="16"/>
  <c r="E1270" i="16"/>
  <c r="E1269" i="16"/>
  <c r="E1268" i="16"/>
  <c r="E1267" i="16"/>
  <c r="E1266" i="16"/>
  <c r="E1265" i="16"/>
  <c r="E1264" i="16"/>
  <c r="E1263" i="16"/>
  <c r="E1262" i="16"/>
  <c r="E1261" i="16"/>
  <c r="E1260" i="16"/>
  <c r="E1259" i="16"/>
  <c r="E1258" i="16"/>
  <c r="E1257" i="16"/>
  <c r="E1256" i="16"/>
  <c r="E1255" i="16"/>
  <c r="E1254" i="16"/>
  <c r="E1253" i="16"/>
  <c r="E1252" i="16"/>
  <c r="E1251" i="16"/>
  <c r="E1250" i="16"/>
  <c r="E1249" i="16"/>
  <c r="E1248" i="16"/>
  <c r="E1247" i="16"/>
  <c r="E1246" i="16"/>
  <c r="E1245" i="16"/>
  <c r="E1244" i="16"/>
  <c r="E1243" i="16"/>
  <c r="E1242" i="16"/>
  <c r="E1241" i="16"/>
  <c r="E1240" i="16"/>
  <c r="E1239" i="16"/>
  <c r="E1238" i="16"/>
  <c r="E1237" i="16"/>
  <c r="E1236" i="16"/>
  <c r="E1235" i="16"/>
  <c r="E1234" i="16"/>
  <c r="E1233" i="16"/>
  <c r="E1232" i="16"/>
  <c r="E1231" i="16"/>
  <c r="E1230" i="16"/>
  <c r="E1229" i="16"/>
  <c r="E1228" i="16"/>
  <c r="E1227" i="16"/>
  <c r="E1226" i="16"/>
  <c r="E1225" i="16"/>
  <c r="E1224" i="16"/>
  <c r="E1223" i="16"/>
  <c r="E1222" i="16"/>
  <c r="E1221" i="16"/>
  <c r="E1220" i="16"/>
  <c r="E1219" i="16"/>
  <c r="E1218" i="16"/>
  <c r="E1217" i="16"/>
  <c r="E1216" i="16"/>
  <c r="E1215" i="16"/>
  <c r="E1214" i="16"/>
  <c r="E1213" i="16"/>
  <c r="E1212" i="16"/>
  <c r="E1211" i="16"/>
  <c r="E1210" i="16"/>
  <c r="E1209" i="16"/>
  <c r="E1208" i="16"/>
  <c r="E1207" i="16"/>
  <c r="E1206" i="16"/>
  <c r="E1205" i="16"/>
  <c r="E1204" i="16"/>
  <c r="E1203" i="16"/>
  <c r="E1202" i="16"/>
  <c r="E1201" i="16"/>
  <c r="E1200" i="16"/>
  <c r="E1199" i="16"/>
  <c r="E1198" i="16"/>
  <c r="E1197" i="16"/>
  <c r="E1196" i="16"/>
  <c r="E1195" i="16"/>
  <c r="E1194" i="16"/>
  <c r="E1193" i="16"/>
  <c r="E1192" i="16"/>
  <c r="E1191" i="16"/>
  <c r="E1190" i="16"/>
  <c r="E1189" i="16"/>
  <c r="E1188" i="16"/>
  <c r="E1187" i="16"/>
  <c r="E1186" i="16"/>
  <c r="E1185" i="16"/>
  <c r="E1184" i="16"/>
  <c r="E1183" i="16"/>
  <c r="E1182" i="16"/>
  <c r="E1181" i="16"/>
  <c r="E1180" i="16"/>
  <c r="E1179" i="16"/>
  <c r="E1178" i="16"/>
  <c r="E1177" i="16"/>
  <c r="E1176" i="16"/>
  <c r="E1175" i="16"/>
  <c r="E1174" i="16"/>
  <c r="E1173" i="16"/>
  <c r="E1172" i="16"/>
  <c r="E1171" i="16"/>
  <c r="E1170" i="16"/>
  <c r="E1169" i="16"/>
  <c r="E1168" i="16"/>
  <c r="E1167" i="16"/>
  <c r="E1166" i="16"/>
  <c r="E1165" i="16"/>
  <c r="E1164" i="16"/>
  <c r="E1163" i="16"/>
  <c r="E1162" i="16"/>
  <c r="E1161" i="16"/>
  <c r="E1160" i="16"/>
  <c r="E1159" i="16"/>
  <c r="E1158" i="16"/>
  <c r="E1157" i="16"/>
  <c r="E1156" i="16"/>
  <c r="E1155" i="16"/>
  <c r="E1154" i="16"/>
  <c r="E1153" i="16"/>
  <c r="E1152" i="16"/>
  <c r="E1151" i="16"/>
  <c r="E1150" i="16"/>
  <c r="E1149" i="16"/>
  <c r="E1148" i="16"/>
  <c r="E1147" i="16"/>
  <c r="E1146" i="16"/>
  <c r="E1145" i="16"/>
  <c r="E1144" i="16"/>
  <c r="E1143" i="16"/>
  <c r="E1142" i="16"/>
  <c r="E1141" i="16"/>
  <c r="E1140" i="16"/>
  <c r="E1139" i="16"/>
  <c r="E1138" i="16"/>
  <c r="E1137" i="16"/>
  <c r="E1136" i="16"/>
  <c r="E1135" i="16"/>
  <c r="E1134" i="16"/>
  <c r="E1133" i="16"/>
  <c r="E1132" i="16"/>
  <c r="E1131" i="16"/>
  <c r="E1130" i="16"/>
  <c r="E1129" i="16"/>
  <c r="E1128" i="16"/>
  <c r="E1127" i="16"/>
  <c r="E1126" i="16"/>
  <c r="E1125" i="16"/>
  <c r="E1124" i="16"/>
  <c r="E1123" i="16"/>
  <c r="E1122" i="16"/>
  <c r="E1121" i="16"/>
  <c r="E1120" i="16"/>
  <c r="E1119" i="16"/>
  <c r="E1118" i="16"/>
  <c r="E1117" i="16"/>
  <c r="E1116" i="16"/>
  <c r="E1115" i="16"/>
  <c r="E1114" i="16"/>
  <c r="E1113" i="16"/>
  <c r="E1112" i="16"/>
  <c r="E1111" i="16"/>
  <c r="E1110" i="16"/>
  <c r="E1109" i="16"/>
  <c r="E1108" i="16"/>
  <c r="E1107" i="16"/>
  <c r="E1106" i="16"/>
  <c r="E1105" i="16"/>
  <c r="E1104" i="16"/>
  <c r="E1103" i="16"/>
  <c r="E1102" i="16"/>
  <c r="E1101" i="16"/>
  <c r="E1100" i="16"/>
  <c r="E1099" i="16"/>
  <c r="E1098" i="16"/>
  <c r="E1097" i="16"/>
  <c r="E1096" i="16"/>
  <c r="E1095" i="16"/>
  <c r="E1094" i="16"/>
  <c r="E1093" i="16"/>
  <c r="E1092" i="16"/>
  <c r="E1091" i="16"/>
  <c r="E1090" i="16"/>
  <c r="E1089" i="16"/>
  <c r="E1088" i="16"/>
  <c r="E1087" i="16"/>
  <c r="E1086" i="16"/>
  <c r="E1085" i="16"/>
  <c r="E1084" i="16"/>
  <c r="E1083" i="16"/>
  <c r="E1082" i="16"/>
  <c r="E1081" i="16"/>
  <c r="E1080" i="16"/>
  <c r="E1079" i="16"/>
  <c r="E1078" i="16"/>
  <c r="E1077" i="16"/>
  <c r="E1076" i="16"/>
  <c r="E1075" i="16"/>
  <c r="E1074" i="16"/>
  <c r="E1073" i="16"/>
  <c r="E1072" i="16"/>
  <c r="E1071" i="16"/>
  <c r="E1070" i="16"/>
  <c r="E1069" i="16"/>
  <c r="E1068" i="16"/>
  <c r="E1067" i="16"/>
  <c r="E1066" i="16"/>
  <c r="E1065" i="16"/>
  <c r="E1064" i="16"/>
  <c r="E1063" i="16"/>
  <c r="E1062" i="16"/>
  <c r="E1061" i="16"/>
  <c r="E1060" i="16"/>
  <c r="E1059" i="16"/>
  <c r="E1058" i="16"/>
  <c r="E1057" i="16"/>
  <c r="E1056" i="16"/>
  <c r="E1055" i="16"/>
  <c r="E1054" i="16"/>
  <c r="E1053" i="16"/>
  <c r="E1052" i="16"/>
  <c r="E1051" i="16"/>
  <c r="E1050" i="16"/>
  <c r="E1049" i="16"/>
  <c r="E1048" i="16"/>
  <c r="E1047" i="16"/>
  <c r="E1046" i="16"/>
  <c r="E1045" i="16"/>
  <c r="E1044" i="16"/>
  <c r="E1043" i="16"/>
  <c r="E1042" i="16"/>
  <c r="E1041" i="16"/>
  <c r="E1040" i="16"/>
  <c r="E1039" i="16"/>
  <c r="E1038" i="16"/>
  <c r="E1037" i="16"/>
  <c r="E1036" i="16"/>
  <c r="E1035" i="16"/>
  <c r="E1034" i="16"/>
  <c r="E1033" i="16"/>
  <c r="E1032" i="16"/>
  <c r="E1031" i="16"/>
  <c r="E1030" i="16"/>
  <c r="E1029" i="16"/>
  <c r="E1028" i="16"/>
  <c r="E1027" i="16"/>
  <c r="E1026" i="16"/>
  <c r="E1025" i="16"/>
  <c r="E1024" i="16"/>
  <c r="E1023" i="16"/>
  <c r="E1022" i="16"/>
  <c r="E1021" i="16"/>
  <c r="E1020" i="16"/>
  <c r="E1019" i="16"/>
  <c r="E1018" i="16"/>
  <c r="E1017" i="16"/>
  <c r="E1016" i="16"/>
  <c r="E1015" i="16"/>
  <c r="E1014" i="16"/>
  <c r="E1013" i="16"/>
  <c r="E1012" i="16"/>
  <c r="E1011" i="16"/>
  <c r="E1010" i="16"/>
  <c r="E1009" i="16"/>
  <c r="E1008" i="16"/>
  <c r="E1007" i="16"/>
  <c r="E1006" i="16"/>
  <c r="E1005" i="16"/>
  <c r="E1004" i="16"/>
  <c r="E1003" i="16"/>
  <c r="E1002" i="16"/>
  <c r="E1001" i="16"/>
  <c r="E1000" i="16"/>
  <c r="E999" i="16"/>
  <c r="E998" i="16"/>
  <c r="E997" i="16"/>
  <c r="E996" i="16"/>
  <c r="E995" i="16"/>
  <c r="E994" i="16"/>
  <c r="E993" i="16"/>
  <c r="E992" i="16"/>
  <c r="E991" i="16"/>
  <c r="E990" i="16"/>
  <c r="E989" i="16"/>
  <c r="E988" i="16"/>
  <c r="E987" i="16"/>
  <c r="E986" i="16"/>
  <c r="E985" i="16"/>
  <c r="E984" i="16"/>
  <c r="E983" i="16"/>
  <c r="E982" i="16"/>
  <c r="E981" i="16"/>
  <c r="E980" i="16"/>
  <c r="E979" i="16"/>
  <c r="E978" i="16"/>
  <c r="E977" i="16"/>
  <c r="E976" i="16"/>
  <c r="E975" i="16"/>
  <c r="E974" i="16"/>
  <c r="E973" i="16"/>
  <c r="E972" i="16"/>
  <c r="E971" i="16"/>
  <c r="E970" i="16"/>
  <c r="E969" i="16"/>
  <c r="E968" i="16"/>
  <c r="E967" i="16"/>
  <c r="E966" i="16"/>
  <c r="E965" i="16"/>
  <c r="E964" i="16"/>
  <c r="E963" i="16"/>
  <c r="E962" i="16"/>
  <c r="E961" i="16"/>
  <c r="E960" i="16"/>
  <c r="E959" i="16"/>
  <c r="E958" i="16"/>
  <c r="E957" i="16"/>
  <c r="E956" i="16"/>
  <c r="E955" i="16"/>
  <c r="E954" i="16"/>
  <c r="E953" i="16"/>
  <c r="E952" i="16"/>
  <c r="E951" i="16"/>
  <c r="E950" i="16"/>
  <c r="E949" i="16"/>
  <c r="E948" i="16"/>
  <c r="E947" i="16"/>
  <c r="E946" i="16"/>
  <c r="E945" i="16"/>
  <c r="E944" i="16"/>
  <c r="E943" i="16"/>
  <c r="E942" i="16"/>
  <c r="E941" i="16"/>
  <c r="E940" i="16"/>
  <c r="E939" i="16"/>
  <c r="E938" i="16"/>
  <c r="E937" i="16"/>
  <c r="E936" i="16"/>
  <c r="E935" i="16"/>
  <c r="E934" i="16"/>
  <c r="E933" i="16"/>
  <c r="E932" i="16"/>
  <c r="E931" i="16"/>
  <c r="E930" i="16"/>
  <c r="E929" i="16"/>
  <c r="E928" i="16"/>
  <c r="E927" i="16"/>
  <c r="E926" i="16"/>
  <c r="E925" i="16"/>
  <c r="E924" i="16"/>
  <c r="E923" i="16"/>
  <c r="E922" i="16"/>
  <c r="E921" i="16"/>
  <c r="E920" i="16"/>
  <c r="E919" i="16"/>
  <c r="E918" i="16"/>
  <c r="E917" i="16"/>
  <c r="E916" i="16"/>
  <c r="E915" i="16"/>
  <c r="E914" i="16"/>
  <c r="E913" i="16"/>
  <c r="E912" i="16"/>
  <c r="E911" i="16"/>
  <c r="E910" i="16"/>
  <c r="E909" i="16"/>
  <c r="E908" i="16"/>
  <c r="E907" i="16"/>
  <c r="E906" i="16"/>
  <c r="E905" i="16"/>
  <c r="E904" i="16"/>
  <c r="E903" i="16"/>
  <c r="E902" i="16"/>
  <c r="E901" i="16"/>
  <c r="E900" i="16"/>
  <c r="E899" i="16"/>
  <c r="E898" i="16"/>
  <c r="E897" i="16"/>
  <c r="E896" i="16"/>
  <c r="E895" i="16"/>
  <c r="E894" i="16"/>
  <c r="E893" i="16"/>
  <c r="E892" i="16"/>
  <c r="E891" i="16"/>
  <c r="E890" i="16"/>
  <c r="E889" i="16"/>
  <c r="E888" i="16"/>
  <c r="E887" i="16"/>
  <c r="E886" i="16"/>
  <c r="E885" i="16"/>
  <c r="E884" i="16"/>
  <c r="E883" i="16"/>
  <c r="E882" i="16"/>
  <c r="E881" i="16"/>
  <c r="E880" i="16"/>
  <c r="E879" i="16"/>
  <c r="E878" i="16"/>
  <c r="E877" i="16"/>
  <c r="E876" i="16"/>
  <c r="E875" i="16"/>
  <c r="E874" i="16"/>
  <c r="E873" i="16"/>
  <c r="E872" i="16"/>
  <c r="E871" i="16"/>
  <c r="E870" i="16"/>
  <c r="E869" i="16"/>
  <c r="E868" i="16"/>
  <c r="E867" i="16"/>
  <c r="E866" i="16"/>
  <c r="E865" i="16"/>
  <c r="E864" i="16"/>
  <c r="E863" i="16"/>
  <c r="E862" i="16"/>
  <c r="E861" i="16"/>
  <c r="E860" i="16"/>
  <c r="E859" i="16"/>
  <c r="E858" i="16"/>
  <c r="E857" i="16"/>
  <c r="E856" i="16"/>
  <c r="E855" i="16"/>
  <c r="E854" i="16"/>
  <c r="E853" i="16"/>
  <c r="E852" i="16"/>
  <c r="E851" i="16"/>
  <c r="E850" i="16"/>
  <c r="E849" i="16"/>
  <c r="E848" i="16"/>
  <c r="E847" i="16"/>
  <c r="E846" i="16"/>
  <c r="E845" i="16"/>
  <c r="E844" i="16"/>
  <c r="E843" i="16"/>
  <c r="E842" i="16"/>
  <c r="E841" i="16"/>
  <c r="E840" i="16"/>
  <c r="E839" i="16"/>
  <c r="E838" i="16"/>
  <c r="E837" i="16"/>
  <c r="E836" i="16"/>
  <c r="E835" i="16"/>
  <c r="E834" i="16"/>
  <c r="E833" i="16"/>
  <c r="E832" i="16"/>
  <c r="E831" i="16"/>
  <c r="E830" i="16"/>
  <c r="E829" i="16"/>
  <c r="E828" i="16"/>
  <c r="E827" i="16"/>
  <c r="E826" i="16"/>
  <c r="E825" i="16"/>
  <c r="E824" i="16"/>
  <c r="E823" i="16"/>
  <c r="E822" i="16"/>
  <c r="E821" i="16"/>
  <c r="E820" i="16"/>
  <c r="E819" i="16"/>
  <c r="E818" i="16"/>
  <c r="E817" i="16"/>
  <c r="E816" i="16"/>
  <c r="E815" i="16"/>
  <c r="E814" i="16"/>
  <c r="E813" i="16"/>
  <c r="E812" i="16"/>
  <c r="E811" i="16"/>
  <c r="E810" i="16"/>
  <c r="E809" i="16"/>
  <c r="E808" i="16"/>
  <c r="E807" i="16"/>
  <c r="E806" i="16"/>
  <c r="E805" i="16"/>
  <c r="E804" i="16"/>
  <c r="E803" i="16"/>
  <c r="E802" i="16"/>
  <c r="E801" i="16"/>
  <c r="E800" i="16"/>
  <c r="E799" i="16"/>
  <c r="E798" i="16"/>
  <c r="E797" i="16"/>
  <c r="E796" i="16"/>
  <c r="E795" i="16"/>
  <c r="E794" i="16"/>
  <c r="E793" i="16"/>
  <c r="E792" i="16"/>
  <c r="E791" i="16"/>
  <c r="E790" i="16"/>
  <c r="E789" i="16"/>
  <c r="E788" i="16"/>
  <c r="E787" i="16"/>
  <c r="E786" i="16"/>
  <c r="E785" i="16"/>
  <c r="E784" i="16"/>
  <c r="E783" i="16"/>
  <c r="E782" i="16"/>
  <c r="E781" i="16"/>
  <c r="E780" i="16"/>
  <c r="E779" i="16"/>
  <c r="E778" i="16"/>
  <c r="E777" i="16"/>
  <c r="E776" i="16"/>
  <c r="E775" i="16"/>
  <c r="E774" i="16"/>
  <c r="E773" i="16"/>
  <c r="E772" i="16"/>
  <c r="E771" i="16"/>
  <c r="E770" i="16"/>
  <c r="E769" i="16"/>
  <c r="E768" i="16"/>
  <c r="E767" i="16"/>
  <c r="E766" i="16"/>
  <c r="E765" i="16"/>
  <c r="E764" i="16"/>
  <c r="E763" i="16"/>
  <c r="E762" i="16"/>
  <c r="E761" i="16"/>
  <c r="E760" i="16"/>
  <c r="E759" i="16"/>
  <c r="E758" i="16"/>
  <c r="E757" i="16"/>
  <c r="E756" i="16"/>
  <c r="E755" i="16"/>
  <c r="E754" i="16"/>
  <c r="E753" i="16"/>
  <c r="E752" i="16"/>
  <c r="E751" i="16"/>
  <c r="E750" i="16"/>
  <c r="E749" i="16"/>
  <c r="E748" i="16"/>
  <c r="E747" i="16"/>
  <c r="E746" i="16"/>
  <c r="E745" i="16"/>
  <c r="E744" i="16"/>
  <c r="E743" i="16"/>
  <c r="E742" i="16"/>
  <c r="E741" i="16"/>
  <c r="E740" i="16"/>
  <c r="E739" i="16"/>
  <c r="E738" i="16"/>
  <c r="E737" i="16"/>
  <c r="E736" i="16"/>
  <c r="E735" i="16"/>
  <c r="E734" i="16"/>
  <c r="E733" i="16"/>
  <c r="E732" i="16"/>
  <c r="E731" i="16"/>
  <c r="E730" i="16"/>
  <c r="E729" i="16"/>
  <c r="E728" i="16"/>
  <c r="E727" i="16"/>
  <c r="E726" i="16"/>
  <c r="E725" i="16"/>
  <c r="E724" i="16"/>
  <c r="E723" i="16"/>
  <c r="E722" i="16"/>
  <c r="E721" i="16"/>
  <c r="E720" i="16"/>
  <c r="E719" i="16"/>
  <c r="E718" i="16"/>
  <c r="E717" i="16"/>
  <c r="E716" i="16"/>
  <c r="E715" i="16"/>
  <c r="E714" i="16"/>
  <c r="E713" i="16"/>
  <c r="E712" i="16"/>
  <c r="E711" i="16"/>
  <c r="E710" i="16"/>
  <c r="E709" i="16"/>
  <c r="E708" i="16"/>
  <c r="E707" i="16"/>
  <c r="E706" i="16"/>
  <c r="E705" i="16"/>
  <c r="E704" i="16"/>
  <c r="E703" i="16"/>
  <c r="E702" i="16"/>
  <c r="E701" i="16"/>
  <c r="E700" i="16"/>
  <c r="E699" i="16"/>
  <c r="E698" i="16"/>
  <c r="E697" i="16"/>
  <c r="E696" i="16"/>
  <c r="E695" i="16"/>
  <c r="E694" i="16"/>
  <c r="E693" i="16"/>
  <c r="E692" i="16"/>
  <c r="E691" i="16"/>
  <c r="E690" i="16"/>
  <c r="E689" i="16"/>
  <c r="E688" i="16"/>
  <c r="E687" i="16"/>
  <c r="E686" i="16"/>
  <c r="E685" i="16"/>
  <c r="E684" i="16"/>
  <c r="E683" i="16"/>
  <c r="E682" i="16"/>
  <c r="E681" i="16"/>
  <c r="E680" i="16"/>
  <c r="E679" i="16"/>
  <c r="E678" i="16"/>
  <c r="E677" i="16"/>
  <c r="E676" i="16"/>
  <c r="E675" i="16"/>
  <c r="E674" i="16"/>
  <c r="E673" i="16"/>
  <c r="E672" i="16"/>
  <c r="E671" i="16"/>
  <c r="E670" i="16"/>
  <c r="E669" i="16"/>
  <c r="E668" i="16"/>
  <c r="E667" i="16"/>
  <c r="E666" i="16"/>
  <c r="E665" i="16"/>
  <c r="E664" i="16"/>
  <c r="E663" i="16"/>
  <c r="E662" i="16"/>
  <c r="E661" i="16"/>
  <c r="E660" i="16"/>
  <c r="E659" i="16"/>
  <c r="E658" i="16"/>
  <c r="E657" i="16"/>
  <c r="E656" i="16"/>
  <c r="E655" i="16"/>
  <c r="E654" i="16"/>
  <c r="E653" i="16"/>
  <c r="E652" i="16"/>
  <c r="E651" i="16"/>
  <c r="E650" i="16"/>
  <c r="E649" i="16"/>
  <c r="E648" i="16"/>
  <c r="E647" i="16"/>
  <c r="E646" i="16"/>
  <c r="E645" i="16"/>
  <c r="E644" i="16"/>
  <c r="E643" i="16"/>
  <c r="E642" i="16"/>
  <c r="E641" i="16"/>
  <c r="E640" i="16"/>
  <c r="E639" i="16"/>
  <c r="E638" i="16"/>
  <c r="E637" i="16"/>
  <c r="E636" i="16"/>
  <c r="E635" i="16"/>
  <c r="E634" i="16"/>
  <c r="E633" i="16"/>
  <c r="E632" i="16"/>
  <c r="E631" i="16"/>
  <c r="E630" i="16"/>
  <c r="E629" i="16"/>
  <c r="E628" i="16"/>
  <c r="E627" i="16"/>
  <c r="E626" i="16"/>
  <c r="E625" i="16"/>
  <c r="E624" i="16"/>
  <c r="E623" i="16"/>
  <c r="E622" i="16"/>
  <c r="E621" i="16"/>
  <c r="E620" i="16"/>
  <c r="E619" i="16"/>
  <c r="E618" i="16"/>
  <c r="E617" i="16"/>
  <c r="E616" i="16"/>
  <c r="E615" i="16"/>
  <c r="E614" i="16"/>
  <c r="E613" i="16"/>
  <c r="E612" i="16"/>
  <c r="E611" i="16"/>
  <c r="E610" i="16"/>
  <c r="E609" i="16"/>
  <c r="E608" i="16"/>
  <c r="E607" i="16"/>
  <c r="E606" i="16"/>
  <c r="E605" i="16"/>
  <c r="E604" i="16"/>
  <c r="E603" i="16"/>
  <c r="E602" i="16"/>
  <c r="E601" i="16"/>
  <c r="E600" i="16"/>
  <c r="E599" i="16"/>
  <c r="E598" i="16"/>
  <c r="E597" i="16"/>
  <c r="E596" i="16"/>
  <c r="E595" i="16"/>
  <c r="E594" i="16"/>
  <c r="E593" i="16"/>
  <c r="E592" i="16"/>
  <c r="E591" i="16"/>
  <c r="E590" i="16"/>
  <c r="E589" i="16"/>
  <c r="E588" i="16"/>
  <c r="E587" i="16"/>
  <c r="E586" i="16"/>
  <c r="E585" i="16"/>
  <c r="E584" i="16"/>
  <c r="E583" i="16"/>
  <c r="E582" i="16"/>
  <c r="E581" i="16"/>
  <c r="E580" i="16"/>
  <c r="E579" i="16"/>
  <c r="E578" i="16"/>
  <c r="E577" i="16"/>
  <c r="E576" i="16"/>
  <c r="E575" i="16"/>
  <c r="E574" i="16"/>
  <c r="E573" i="16"/>
  <c r="E572" i="16"/>
  <c r="E571" i="16"/>
  <c r="E570" i="16"/>
  <c r="E569" i="16"/>
  <c r="E568" i="16"/>
  <c r="E567" i="16"/>
  <c r="E566" i="16"/>
  <c r="E565" i="16"/>
  <c r="E564" i="16"/>
  <c r="E563" i="16"/>
  <c r="E562" i="16"/>
  <c r="E561" i="16"/>
  <c r="E560" i="16"/>
  <c r="E559" i="16"/>
  <c r="E558" i="16"/>
  <c r="E557" i="16"/>
  <c r="E556" i="16"/>
  <c r="E555" i="16"/>
  <c r="E554" i="16"/>
  <c r="E553" i="16"/>
  <c r="E552" i="16"/>
  <c r="E551" i="16"/>
  <c r="E550" i="16"/>
  <c r="E549" i="16"/>
  <c r="E548" i="16"/>
  <c r="E547" i="16"/>
  <c r="E546" i="16"/>
  <c r="E545" i="16"/>
  <c r="E544" i="16"/>
  <c r="E543" i="16"/>
  <c r="E542" i="16"/>
  <c r="E541" i="16"/>
  <c r="E540" i="16"/>
  <c r="E539" i="16"/>
  <c r="E538" i="16"/>
  <c r="E537" i="16"/>
  <c r="E536" i="16"/>
  <c r="E535" i="16"/>
  <c r="E534" i="16"/>
  <c r="E533" i="16"/>
  <c r="E532" i="16"/>
  <c r="E531" i="16"/>
  <c r="E530" i="16"/>
  <c r="E529" i="16"/>
  <c r="E528" i="16"/>
  <c r="E527" i="16"/>
  <c r="E526" i="16"/>
  <c r="E525" i="16"/>
  <c r="E524" i="16"/>
  <c r="E523" i="16"/>
  <c r="E522" i="16"/>
  <c r="E521" i="16"/>
  <c r="E520" i="16"/>
  <c r="E519" i="16"/>
  <c r="E518" i="16"/>
  <c r="E517" i="16"/>
  <c r="E516" i="16"/>
  <c r="E515" i="16"/>
  <c r="E514" i="16"/>
  <c r="E513" i="16"/>
  <c r="E512" i="16"/>
  <c r="E511" i="16"/>
  <c r="E510" i="16"/>
  <c r="E509" i="16"/>
  <c r="E508" i="16"/>
  <c r="E507" i="16"/>
  <c r="E506" i="16"/>
  <c r="E505" i="16"/>
  <c r="E504" i="16"/>
  <c r="E503" i="16"/>
  <c r="E502" i="16"/>
  <c r="E501" i="16"/>
  <c r="E500" i="16"/>
  <c r="E499" i="16"/>
  <c r="E498" i="16"/>
  <c r="E497" i="16"/>
  <c r="E496" i="16"/>
  <c r="E495" i="16"/>
  <c r="E494" i="16"/>
  <c r="E493" i="16"/>
  <c r="E492" i="16"/>
  <c r="E491" i="16"/>
  <c r="E490" i="16"/>
  <c r="E489" i="16"/>
  <c r="E488" i="16"/>
  <c r="E487" i="16"/>
  <c r="E486" i="16"/>
  <c r="E485" i="16"/>
  <c r="E484" i="16"/>
  <c r="E483" i="16"/>
  <c r="E482" i="16"/>
  <c r="E481" i="16"/>
  <c r="E480" i="16"/>
  <c r="E479" i="16"/>
  <c r="E478" i="16"/>
  <c r="E477" i="16"/>
  <c r="E476" i="16"/>
  <c r="E475" i="16"/>
  <c r="E474" i="16"/>
  <c r="E473" i="16"/>
  <c r="E472" i="16"/>
  <c r="E471" i="16"/>
  <c r="E470" i="16"/>
  <c r="E469" i="16"/>
  <c r="E468" i="16"/>
  <c r="E467" i="16"/>
  <c r="E466" i="16"/>
  <c r="E465" i="16"/>
  <c r="E464" i="16"/>
  <c r="E463" i="16"/>
  <c r="E462" i="16"/>
  <c r="E461" i="16"/>
  <c r="E460" i="16"/>
  <c r="E459" i="16"/>
  <c r="E458" i="16"/>
  <c r="E457" i="16"/>
  <c r="E456" i="16"/>
  <c r="E455" i="16"/>
  <c r="E454" i="16"/>
  <c r="E453" i="16"/>
  <c r="E452" i="16"/>
  <c r="E451" i="16"/>
  <c r="E450" i="16"/>
  <c r="E449" i="16"/>
  <c r="E448" i="16"/>
  <c r="E447" i="16"/>
  <c r="E446" i="16"/>
  <c r="E445" i="16"/>
  <c r="E444" i="16"/>
  <c r="E443" i="16"/>
  <c r="E442" i="16"/>
  <c r="E441" i="16"/>
  <c r="E440" i="16"/>
  <c r="E439" i="16"/>
  <c r="E438" i="16"/>
  <c r="E437" i="16"/>
  <c r="E436" i="16"/>
  <c r="E435" i="16"/>
  <c r="E434" i="16"/>
  <c r="E433" i="16"/>
  <c r="E432" i="16"/>
  <c r="E431" i="16"/>
  <c r="E430" i="16"/>
  <c r="E429" i="16"/>
  <c r="E428" i="16"/>
  <c r="E427" i="16"/>
  <c r="E426" i="16"/>
  <c r="E425" i="16"/>
  <c r="E424" i="16"/>
  <c r="E423" i="16"/>
  <c r="E422" i="16"/>
  <c r="E421" i="16"/>
  <c r="E420" i="16"/>
  <c r="E419" i="16"/>
  <c r="E418" i="16"/>
  <c r="E417" i="16"/>
  <c r="E416" i="16"/>
  <c r="E415" i="16"/>
  <c r="E414" i="16"/>
  <c r="E413" i="16"/>
  <c r="E412" i="16"/>
  <c r="E411" i="16"/>
  <c r="E410" i="16"/>
  <c r="E409" i="16"/>
  <c r="E408" i="16"/>
  <c r="E407" i="16"/>
  <c r="E406" i="16"/>
  <c r="E405" i="16"/>
  <c r="E404" i="16"/>
  <c r="E403" i="16"/>
  <c r="E402" i="16"/>
  <c r="E401" i="16"/>
  <c r="E400" i="16"/>
  <c r="E399" i="16"/>
  <c r="E398" i="16"/>
  <c r="E397" i="16"/>
  <c r="E396" i="16"/>
  <c r="E395" i="16"/>
  <c r="E394" i="16"/>
  <c r="E393" i="16"/>
  <c r="E392" i="16"/>
  <c r="E391" i="16"/>
  <c r="E390" i="16"/>
  <c r="E389" i="16"/>
  <c r="E388" i="16"/>
  <c r="E387" i="16"/>
  <c r="E386" i="16"/>
  <c r="E385" i="16"/>
  <c r="E384" i="16"/>
  <c r="E383" i="16"/>
  <c r="E382" i="16"/>
  <c r="E381" i="16"/>
  <c r="E380" i="16"/>
  <c r="E379" i="16"/>
  <c r="E378" i="16"/>
  <c r="E377" i="16"/>
  <c r="E376" i="16"/>
  <c r="E375" i="16"/>
  <c r="E374" i="16"/>
  <c r="E373" i="16"/>
  <c r="E372" i="16"/>
  <c r="E371" i="16"/>
  <c r="E370" i="16"/>
  <c r="E369" i="16"/>
  <c r="E368" i="16"/>
  <c r="E367" i="16"/>
  <c r="E366" i="16"/>
  <c r="E365" i="16"/>
  <c r="E364" i="16"/>
  <c r="E363" i="16"/>
  <c r="E362" i="16"/>
  <c r="E361" i="16"/>
  <c r="E360" i="16"/>
  <c r="E359" i="16"/>
  <c r="E358" i="16"/>
  <c r="E357" i="16"/>
  <c r="E356" i="16"/>
  <c r="E355" i="16"/>
  <c r="E354" i="16"/>
  <c r="E353" i="16"/>
  <c r="E352" i="16"/>
  <c r="E351" i="16"/>
  <c r="E350" i="16"/>
  <c r="E349" i="16"/>
  <c r="E348" i="16"/>
  <c r="E347" i="16"/>
  <c r="E346" i="16"/>
  <c r="E345" i="16"/>
  <c r="E344" i="16"/>
  <c r="E343" i="16"/>
  <c r="E342" i="16"/>
  <c r="E341" i="16"/>
  <c r="E340" i="16"/>
  <c r="E339" i="16"/>
  <c r="E338" i="16"/>
  <c r="E337" i="16"/>
  <c r="E336" i="16"/>
  <c r="E335" i="16"/>
  <c r="E334" i="16"/>
  <c r="E333" i="16"/>
  <c r="E332" i="16"/>
  <c r="E331" i="16"/>
  <c r="E330" i="16"/>
  <c r="E329" i="16"/>
  <c r="E328" i="16"/>
  <c r="E327" i="16"/>
  <c r="E326" i="16"/>
  <c r="E325" i="16"/>
  <c r="E324" i="16"/>
  <c r="E323" i="16"/>
  <c r="E322" i="16"/>
  <c r="E321" i="16"/>
  <c r="E320" i="16"/>
  <c r="E319" i="16"/>
  <c r="E318" i="16"/>
  <c r="E317" i="16"/>
  <c r="E316" i="16"/>
  <c r="E315" i="16"/>
  <c r="E314" i="16"/>
  <c r="E313" i="16"/>
  <c r="E312" i="16"/>
  <c r="E311" i="16"/>
  <c r="E310" i="16"/>
  <c r="E309" i="16"/>
  <c r="E308" i="16"/>
  <c r="E307" i="16"/>
  <c r="E306" i="16"/>
  <c r="E305" i="16"/>
  <c r="E304" i="16"/>
  <c r="E303" i="16"/>
  <c r="E302" i="16"/>
  <c r="E301" i="16"/>
  <c r="E300" i="16"/>
  <c r="E299" i="16"/>
  <c r="E298" i="16"/>
  <c r="E297" i="16"/>
  <c r="E296" i="16"/>
  <c r="E295" i="16"/>
  <c r="E294" i="16"/>
  <c r="E293" i="16"/>
  <c r="E292" i="16"/>
  <c r="E291" i="16"/>
  <c r="E290" i="16"/>
  <c r="E289" i="16"/>
  <c r="E288" i="16"/>
  <c r="E287" i="16"/>
  <c r="E286" i="16"/>
  <c r="E285" i="16"/>
  <c r="E284" i="16"/>
  <c r="E283" i="16"/>
  <c r="E282" i="16"/>
  <c r="E281" i="16"/>
  <c r="E280" i="16"/>
  <c r="E279" i="16"/>
  <c r="E278" i="16"/>
  <c r="E277" i="16"/>
  <c r="E276" i="16"/>
  <c r="E275" i="16"/>
  <c r="E274" i="16"/>
  <c r="E273" i="16"/>
  <c r="E272" i="16"/>
  <c r="E271" i="16"/>
  <c r="E270" i="16"/>
  <c r="E269" i="16"/>
  <c r="E268" i="16"/>
  <c r="E267" i="16"/>
  <c r="E266" i="16"/>
  <c r="E265" i="16"/>
  <c r="E264" i="16"/>
  <c r="E263" i="16"/>
  <c r="E262" i="16"/>
  <c r="E261" i="16"/>
  <c r="E260" i="16"/>
  <c r="E259" i="16"/>
  <c r="E258" i="16"/>
  <c r="E257" i="16"/>
  <c r="E256" i="16"/>
  <c r="E255" i="16"/>
  <c r="E254" i="16"/>
  <c r="E253" i="16"/>
  <c r="E252" i="16"/>
  <c r="E251" i="16"/>
  <c r="E250" i="16"/>
  <c r="E249" i="16"/>
  <c r="E248" i="16"/>
  <c r="E247" i="16"/>
  <c r="E246" i="16"/>
  <c r="E245" i="16"/>
  <c r="E244" i="16"/>
  <c r="E243" i="16"/>
  <c r="E242" i="16"/>
  <c r="E241" i="16"/>
  <c r="E240" i="16"/>
  <c r="E239" i="16"/>
  <c r="E238" i="16"/>
  <c r="E237" i="16"/>
  <c r="E236" i="16"/>
  <c r="E235" i="16"/>
  <c r="E234" i="16"/>
  <c r="E233" i="16"/>
  <c r="E232" i="16"/>
  <c r="E231" i="16"/>
  <c r="E230" i="16"/>
  <c r="E229" i="16"/>
  <c r="E228" i="16"/>
  <c r="E227" i="16"/>
  <c r="E226" i="16"/>
  <c r="E225" i="16"/>
  <c r="E224" i="16"/>
  <c r="E223" i="16"/>
  <c r="E222" i="16"/>
  <c r="E221" i="16"/>
  <c r="E220" i="16"/>
  <c r="E219" i="16"/>
  <c r="E218" i="16"/>
  <c r="E217" i="16"/>
  <c r="E216" i="16"/>
  <c r="E215" i="16"/>
  <c r="E214" i="16"/>
  <c r="E213" i="16"/>
  <c r="E212" i="16"/>
  <c r="E211" i="16"/>
  <c r="E210" i="16"/>
  <c r="E209" i="16"/>
  <c r="E208" i="16"/>
  <c r="E207" i="16"/>
  <c r="E206" i="16"/>
  <c r="E205" i="16"/>
  <c r="E204" i="16"/>
  <c r="E203" i="16"/>
  <c r="E202" i="16"/>
  <c r="E201" i="16"/>
  <c r="E200" i="16"/>
  <c r="E199" i="16"/>
  <c r="E198" i="16"/>
  <c r="E197" i="16"/>
  <c r="E196" i="16"/>
  <c r="E195" i="16"/>
  <c r="E194" i="16"/>
  <c r="E193" i="16"/>
  <c r="E192" i="16"/>
  <c r="E191" i="16"/>
  <c r="E190" i="16"/>
  <c r="E189" i="16"/>
  <c r="E188" i="16"/>
  <c r="E187" i="16"/>
  <c r="E186" i="16"/>
  <c r="E185" i="16"/>
  <c r="E184" i="16"/>
  <c r="E183" i="16"/>
  <c r="E182" i="16"/>
  <c r="E181" i="16"/>
  <c r="E180" i="16"/>
  <c r="E179" i="16"/>
  <c r="E178" i="16"/>
  <c r="E177" i="16"/>
  <c r="E176" i="16"/>
  <c r="E175" i="16"/>
  <c r="E174" i="16"/>
  <c r="E173" i="16"/>
  <c r="E172" i="16"/>
  <c r="E171" i="16"/>
  <c r="E170" i="16"/>
  <c r="E169" i="16"/>
  <c r="E168" i="16"/>
  <c r="E167" i="16"/>
  <c r="E166" i="16"/>
  <c r="E165" i="16"/>
  <c r="E164" i="16"/>
  <c r="E163" i="16"/>
  <c r="E162" i="16"/>
  <c r="E161" i="16"/>
  <c r="E160" i="16"/>
  <c r="E159" i="16"/>
  <c r="E158" i="16"/>
  <c r="E157" i="16"/>
  <c r="E156" i="16"/>
  <c r="E155" i="16"/>
  <c r="E154" i="16"/>
  <c r="E153" i="16"/>
  <c r="E152" i="16"/>
  <c r="E151" i="16"/>
  <c r="E150" i="16"/>
  <c r="E149" i="16"/>
  <c r="E148" i="16"/>
  <c r="E147" i="16"/>
  <c r="E146" i="16"/>
  <c r="E145" i="16"/>
  <c r="E144" i="16"/>
  <c r="E143" i="16"/>
  <c r="E142" i="16"/>
  <c r="E141" i="16"/>
  <c r="E140" i="16"/>
  <c r="E139" i="16"/>
  <c r="E138" i="16"/>
  <c r="E137" i="16"/>
  <c r="E136" i="16"/>
  <c r="E135" i="16"/>
  <c r="E134"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E110" i="16"/>
  <c r="E109" i="16"/>
  <c r="E22" i="16"/>
  <c r="E790" i="14"/>
  <c r="E789" i="14"/>
  <c r="E788" i="14"/>
  <c r="E787" i="14"/>
  <c r="E786" i="14"/>
  <c r="E785" i="14"/>
  <c r="E784" i="14"/>
  <c r="E783" i="14"/>
  <c r="E782" i="14"/>
  <c r="E781" i="14"/>
  <c r="E780" i="14"/>
  <c r="E779" i="14"/>
  <c r="E778" i="14"/>
  <c r="E777" i="14"/>
  <c r="E776" i="14"/>
  <c r="E775" i="14"/>
  <c r="E774" i="14"/>
  <c r="E773" i="14"/>
  <c r="E772" i="14"/>
  <c r="E771" i="14"/>
  <c r="E770" i="14"/>
  <c r="E769" i="14"/>
  <c r="E768" i="14"/>
  <c r="E767" i="14"/>
  <c r="E766" i="14"/>
  <c r="E765" i="14"/>
  <c r="E764" i="14"/>
  <c r="E763" i="14"/>
  <c r="E762" i="14"/>
  <c r="E761" i="14"/>
  <c r="E760" i="14"/>
  <c r="E759" i="14"/>
  <c r="E758" i="14"/>
  <c r="E757" i="14"/>
  <c r="E756" i="14"/>
  <c r="E755" i="14"/>
  <c r="E754" i="14"/>
  <c r="E753" i="14"/>
  <c r="E752" i="14"/>
  <c r="E751" i="14"/>
  <c r="E750" i="14"/>
  <c r="E749" i="14"/>
  <c r="E748" i="14"/>
  <c r="E747" i="14"/>
  <c r="E746" i="14"/>
  <c r="E745" i="14"/>
  <c r="E744" i="14"/>
  <c r="E743" i="14"/>
  <c r="E742" i="14"/>
  <c r="E741" i="14"/>
  <c r="E740" i="14"/>
  <c r="E739" i="14"/>
  <c r="E738" i="14"/>
  <c r="E737" i="14"/>
  <c r="E736" i="14"/>
  <c r="E735" i="14"/>
  <c r="E734" i="14"/>
  <c r="E733" i="14"/>
  <c r="E732" i="14"/>
  <c r="E731" i="14"/>
  <c r="E730" i="14"/>
  <c r="E729" i="14"/>
  <c r="E728" i="14"/>
  <c r="E727" i="14"/>
  <c r="E726" i="14"/>
  <c r="E725" i="14"/>
  <c r="E724" i="14"/>
  <c r="E723" i="14"/>
  <c r="E722" i="14"/>
  <c r="E721" i="14"/>
  <c r="E720" i="14"/>
  <c r="E719" i="14"/>
  <c r="E718" i="14"/>
  <c r="E717" i="14"/>
  <c r="E716" i="14"/>
  <c r="E715" i="14"/>
  <c r="E714" i="14"/>
  <c r="E713" i="14"/>
  <c r="E712" i="14"/>
  <c r="E711" i="14"/>
  <c r="E710" i="14"/>
  <c r="E709" i="14"/>
  <c r="E708" i="14"/>
  <c r="E707" i="14"/>
  <c r="E706" i="14"/>
  <c r="E705" i="14"/>
  <c r="E704" i="14"/>
  <c r="E703" i="14"/>
  <c r="E702" i="14"/>
  <c r="E701" i="14"/>
  <c r="E700" i="14"/>
  <c r="E699" i="14"/>
  <c r="E698" i="14"/>
  <c r="E697" i="14"/>
  <c r="E696" i="14"/>
  <c r="E695" i="14"/>
  <c r="E694" i="14"/>
  <c r="E693" i="14"/>
  <c r="E692" i="14"/>
  <c r="E691" i="14"/>
  <c r="E690" i="14"/>
  <c r="E689" i="14"/>
  <c r="E688" i="14"/>
  <c r="E687" i="14"/>
  <c r="E686" i="14"/>
  <c r="E685" i="14"/>
  <c r="E684" i="14"/>
  <c r="E683" i="14"/>
  <c r="E682" i="14"/>
  <c r="E681" i="14"/>
  <c r="E680" i="14"/>
  <c r="E679" i="14"/>
  <c r="E678" i="14"/>
  <c r="E677" i="14"/>
  <c r="E676" i="14"/>
  <c r="E675" i="14"/>
  <c r="E674" i="14"/>
  <c r="E673" i="14"/>
  <c r="E672" i="14"/>
  <c r="E671" i="14"/>
  <c r="E670" i="14"/>
  <c r="E669" i="14"/>
  <c r="E668" i="14"/>
  <c r="E667" i="14"/>
  <c r="E666" i="14"/>
  <c r="E665" i="14"/>
  <c r="E664" i="14"/>
  <c r="E663" i="14"/>
  <c r="E662" i="14"/>
  <c r="E661" i="14"/>
  <c r="E660" i="14"/>
  <c r="E659" i="14"/>
  <c r="E658" i="14"/>
  <c r="E657" i="14"/>
  <c r="E656" i="14"/>
  <c r="E655" i="14"/>
  <c r="E654" i="14"/>
  <c r="E653" i="14"/>
  <c r="E652" i="14"/>
  <c r="E651" i="14"/>
  <c r="E650" i="14"/>
  <c r="E649" i="14"/>
  <c r="E648" i="14"/>
  <c r="E647" i="14"/>
  <c r="E646" i="14"/>
  <c r="E645" i="14"/>
  <c r="E644" i="14"/>
  <c r="E643" i="14"/>
  <c r="E642" i="14"/>
  <c r="E641" i="14"/>
  <c r="E640" i="14"/>
  <c r="E639" i="14"/>
  <c r="E638" i="14"/>
  <c r="E637" i="14"/>
  <c r="E636" i="14"/>
  <c r="E635" i="14"/>
  <c r="E634" i="14"/>
  <c r="E633" i="14"/>
  <c r="E632" i="14"/>
  <c r="E631" i="14"/>
  <c r="E630" i="14"/>
  <c r="E629" i="14"/>
  <c r="E628" i="14"/>
  <c r="E627" i="14"/>
  <c r="E626" i="14"/>
  <c r="E625" i="14"/>
  <c r="E624" i="14"/>
  <c r="E623" i="14"/>
  <c r="E622" i="14"/>
  <c r="E621" i="14"/>
  <c r="E620" i="14"/>
  <c r="E619" i="14"/>
  <c r="E618" i="14"/>
  <c r="E617" i="14"/>
  <c r="E616" i="14"/>
  <c r="E615" i="14"/>
  <c r="E614" i="14"/>
  <c r="E613" i="14"/>
  <c r="E612" i="14"/>
  <c r="E611" i="14"/>
  <c r="E610" i="14"/>
  <c r="E609" i="14"/>
  <c r="E608" i="14"/>
  <c r="E607" i="14"/>
  <c r="E606" i="14"/>
  <c r="E605" i="14"/>
  <c r="E604" i="14"/>
  <c r="E603" i="14"/>
  <c r="E602" i="14"/>
  <c r="E601" i="14"/>
  <c r="E600" i="14"/>
  <c r="E599" i="14"/>
  <c r="E598" i="14"/>
  <c r="E597" i="14"/>
  <c r="E596" i="14"/>
  <c r="E595" i="14"/>
  <c r="E594" i="14"/>
  <c r="E593" i="14"/>
  <c r="E592" i="14"/>
  <c r="E591" i="14"/>
  <c r="E590" i="14"/>
  <c r="E589" i="14"/>
  <c r="E588" i="14"/>
  <c r="E587" i="14"/>
  <c r="E586" i="14"/>
  <c r="E585" i="14"/>
  <c r="E584" i="14"/>
  <c r="E583" i="14"/>
  <c r="E582" i="14"/>
  <c r="E581" i="14"/>
  <c r="E580" i="14"/>
  <c r="E579" i="14"/>
  <c r="E578" i="14"/>
  <c r="E577" i="14"/>
  <c r="E576" i="14"/>
  <c r="E575" i="14"/>
  <c r="E574" i="14"/>
  <c r="E573" i="14"/>
  <c r="E572" i="14"/>
  <c r="E571" i="14"/>
  <c r="E570" i="14"/>
  <c r="E569" i="14"/>
  <c r="E568" i="14"/>
  <c r="E567" i="14"/>
  <c r="E566" i="14"/>
  <c r="E565" i="14"/>
  <c r="E564" i="14"/>
  <c r="E563" i="14"/>
  <c r="E562" i="14"/>
  <c r="E561" i="14"/>
  <c r="E560" i="14"/>
  <c r="E559" i="14"/>
  <c r="E558" i="14"/>
  <c r="E557" i="14"/>
  <c r="E556" i="14"/>
  <c r="E555" i="14"/>
  <c r="E554" i="14"/>
  <c r="E553" i="14"/>
  <c r="E552" i="14"/>
  <c r="E551" i="14"/>
  <c r="E550" i="14"/>
  <c r="E549" i="14"/>
  <c r="E548" i="14"/>
  <c r="E547" i="14"/>
  <c r="E546" i="14"/>
  <c r="E545" i="14"/>
  <c r="E544" i="14"/>
  <c r="E543" i="14"/>
  <c r="E542" i="14"/>
  <c r="E541" i="14"/>
  <c r="E540" i="14"/>
  <c r="E539" i="14"/>
  <c r="E538" i="14"/>
  <c r="E537" i="14"/>
  <c r="E536" i="14"/>
  <c r="E535" i="14"/>
  <c r="E534" i="14"/>
  <c r="E533" i="14"/>
  <c r="E532" i="14"/>
  <c r="E531" i="14"/>
  <c r="E530" i="14"/>
  <c r="E529" i="14"/>
  <c r="E528" i="14"/>
  <c r="E527" i="14"/>
  <c r="E526" i="14"/>
  <c r="E525" i="14"/>
  <c r="E524" i="14"/>
  <c r="E523" i="14"/>
  <c r="E522" i="14"/>
  <c r="E521" i="14"/>
  <c r="E520" i="14"/>
  <c r="E519" i="14"/>
  <c r="E518" i="14"/>
  <c r="E517" i="14"/>
  <c r="E516" i="14"/>
  <c r="E515" i="14"/>
  <c r="E514" i="14"/>
  <c r="E513" i="14"/>
  <c r="E512" i="14"/>
  <c r="E511" i="14"/>
  <c r="E510" i="14"/>
  <c r="E509" i="14"/>
  <c r="E508" i="14"/>
  <c r="E507" i="14"/>
  <c r="E506" i="14"/>
  <c r="E505" i="14"/>
  <c r="E504" i="14"/>
  <c r="E503" i="14"/>
  <c r="E502" i="14"/>
  <c r="E501" i="14"/>
  <c r="E500" i="14"/>
  <c r="E499" i="14"/>
  <c r="E498" i="14"/>
  <c r="E497" i="14"/>
  <c r="E496" i="14"/>
  <c r="E495" i="14"/>
  <c r="E494" i="14"/>
  <c r="E493" i="14"/>
  <c r="E492" i="14"/>
  <c r="E491" i="14"/>
  <c r="E490" i="14"/>
  <c r="E489" i="14"/>
  <c r="E488" i="14"/>
  <c r="E487" i="14"/>
  <c r="E486" i="14"/>
  <c r="E485" i="14"/>
  <c r="E484" i="14"/>
  <c r="E483" i="14"/>
  <c r="E482" i="14"/>
  <c r="E481" i="14"/>
  <c r="E480" i="14"/>
  <c r="E479" i="14"/>
  <c r="E478" i="14"/>
  <c r="E477" i="14"/>
  <c r="E476" i="14"/>
  <c r="E475" i="14"/>
  <c r="E474" i="14"/>
  <c r="E473" i="14"/>
  <c r="E472" i="14"/>
  <c r="E471" i="14"/>
  <c r="E470" i="14"/>
  <c r="E469" i="14"/>
  <c r="E468" i="14"/>
  <c r="E467" i="14"/>
  <c r="E466" i="14"/>
  <c r="E465" i="14"/>
  <c r="E464" i="14"/>
  <c r="E463" i="14"/>
  <c r="E462" i="14"/>
  <c r="E461" i="14"/>
  <c r="E460" i="14"/>
  <c r="E459" i="14"/>
  <c r="E458" i="14"/>
  <c r="E457" i="14"/>
  <c r="E456" i="14"/>
  <c r="E455" i="14"/>
  <c r="E454" i="14"/>
  <c r="E453" i="14"/>
  <c r="E452" i="14"/>
  <c r="E451" i="14"/>
  <c r="E450" i="14"/>
  <c r="E449" i="14"/>
  <c r="E448" i="14"/>
  <c r="E447" i="14"/>
  <c r="E446" i="14"/>
  <c r="E445" i="14"/>
  <c r="E444" i="14"/>
  <c r="E443" i="14"/>
  <c r="E442" i="14"/>
  <c r="E441" i="14"/>
  <c r="E440" i="14"/>
  <c r="E439" i="14"/>
  <c r="E438" i="14"/>
  <c r="E437" i="14"/>
  <c r="E436" i="14"/>
  <c r="E435" i="14"/>
  <c r="E434" i="14"/>
  <c r="E433" i="14"/>
  <c r="E432" i="14"/>
  <c r="E431" i="14"/>
  <c r="E430" i="14"/>
  <c r="E429" i="14"/>
  <c r="E428" i="14"/>
  <c r="E427" i="14"/>
  <c r="E426" i="14"/>
  <c r="E425" i="14"/>
  <c r="E424" i="14"/>
  <c r="E423" i="14"/>
  <c r="E422" i="14"/>
  <c r="E421" i="14"/>
  <c r="E420" i="14"/>
  <c r="E419" i="14"/>
  <c r="E418" i="14"/>
  <c r="E417" i="14"/>
  <c r="E416" i="14"/>
  <c r="E415" i="14"/>
  <c r="E414" i="14"/>
  <c r="E413" i="14"/>
  <c r="E412" i="14"/>
  <c r="E411" i="14"/>
  <c r="E410" i="14"/>
  <c r="E409" i="14"/>
  <c r="E408" i="14"/>
  <c r="E407" i="14"/>
  <c r="E406" i="14"/>
  <c r="E405" i="14"/>
  <c r="E404" i="14"/>
  <c r="E403" i="14"/>
  <c r="E402" i="14"/>
  <c r="E401" i="14"/>
  <c r="E400" i="14"/>
  <c r="E399" i="14"/>
  <c r="E398" i="14"/>
  <c r="E397" i="14"/>
  <c r="E396" i="14"/>
  <c r="E395" i="14"/>
  <c r="E394" i="14"/>
  <c r="E393" i="14"/>
  <c r="E392" i="14"/>
  <c r="E391" i="14"/>
  <c r="E390" i="14"/>
  <c r="E389" i="14"/>
  <c r="E388" i="14"/>
  <c r="E387" i="14"/>
  <c r="E386" i="14"/>
  <c r="E385" i="14"/>
  <c r="E384" i="14"/>
  <c r="E383" i="14"/>
  <c r="E382" i="14"/>
  <c r="E381" i="14"/>
  <c r="E380" i="14"/>
  <c r="E379" i="14"/>
  <c r="E378" i="14"/>
  <c r="E377" i="14"/>
  <c r="E376" i="14"/>
  <c r="E375" i="14"/>
  <c r="E374" i="14"/>
  <c r="E373" i="14"/>
  <c r="E372" i="14"/>
  <c r="E371" i="14"/>
  <c r="E370" i="14"/>
  <c r="E369" i="14"/>
  <c r="E368" i="14"/>
  <c r="E367" i="14"/>
  <c r="E366" i="14"/>
  <c r="E365" i="14"/>
  <c r="E364" i="14"/>
  <c r="E363" i="14"/>
  <c r="E362" i="14"/>
  <c r="E361" i="14"/>
  <c r="E360" i="14"/>
  <c r="E359" i="14"/>
  <c r="E358" i="14"/>
  <c r="E357" i="14"/>
  <c r="E356" i="14"/>
  <c r="E355" i="14"/>
  <c r="E354" i="14"/>
  <c r="E353" i="14"/>
  <c r="E352" i="14"/>
  <c r="E351" i="14"/>
  <c r="E350" i="14"/>
  <c r="E349" i="14"/>
  <c r="E348" i="14"/>
  <c r="E347" i="14"/>
  <c r="E346" i="14"/>
  <c r="E345" i="14"/>
  <c r="E344" i="14"/>
  <c r="E343" i="14"/>
  <c r="E342" i="14"/>
  <c r="E341" i="14"/>
  <c r="E340" i="14"/>
  <c r="E339" i="14"/>
  <c r="E338" i="14"/>
  <c r="E337" i="14"/>
  <c r="E336" i="14"/>
  <c r="E335" i="14"/>
  <c r="E334" i="14"/>
  <c r="E333" i="14"/>
  <c r="E332" i="14"/>
  <c r="E331" i="14"/>
  <c r="E330" i="14"/>
  <c r="E329" i="14"/>
  <c r="E328" i="14"/>
  <c r="E327" i="14"/>
  <c r="E326" i="14"/>
  <c r="E325" i="14"/>
  <c r="E324" i="14"/>
  <c r="E323" i="14"/>
  <c r="E322" i="14"/>
  <c r="E321" i="14"/>
  <c r="E320" i="14"/>
  <c r="E319" i="14"/>
  <c r="E318" i="14"/>
  <c r="E317" i="14"/>
  <c r="E316" i="14"/>
  <c r="E315" i="14"/>
  <c r="E314" i="14"/>
  <c r="E313" i="14"/>
  <c r="E312" i="14"/>
  <c r="E311" i="14"/>
  <c r="E310" i="14"/>
  <c r="E309" i="14"/>
  <c r="E308" i="14"/>
  <c r="E307" i="14"/>
  <c r="E306" i="14"/>
  <c r="E305" i="14"/>
  <c r="E304" i="14"/>
  <c r="E303" i="14"/>
  <c r="E302" i="14"/>
  <c r="E301" i="14"/>
  <c r="E300" i="14"/>
  <c r="E299" i="14"/>
  <c r="E298" i="14"/>
  <c r="E297" i="14"/>
  <c r="E296" i="14"/>
  <c r="E295" i="14"/>
  <c r="E294" i="14"/>
  <c r="E293" i="14"/>
  <c r="E292" i="14"/>
  <c r="E291" i="14"/>
  <c r="E290" i="14"/>
  <c r="E289" i="14"/>
  <c r="E288" i="14"/>
  <c r="E287" i="14"/>
  <c r="E286" i="14"/>
  <c r="E285" i="14"/>
  <c r="E284" i="14"/>
  <c r="E283" i="14"/>
  <c r="E282" i="14"/>
  <c r="E281" i="14"/>
  <c r="E280" i="14"/>
  <c r="E279" i="14"/>
  <c r="E278" i="14"/>
  <c r="E277" i="14"/>
  <c r="E276" i="14"/>
  <c r="E275" i="14"/>
  <c r="E274" i="14"/>
  <c r="E273" i="14"/>
  <c r="E272" i="14"/>
  <c r="E271" i="14"/>
  <c r="E270" i="14"/>
  <c r="E269" i="14"/>
  <c r="E268" i="14"/>
  <c r="E267" i="14"/>
  <c r="E266" i="14"/>
  <c r="E265" i="14"/>
  <c r="E264" i="14"/>
  <c r="E263" i="14"/>
  <c r="E262" i="14"/>
  <c r="E261" i="14"/>
  <c r="E260" i="14"/>
  <c r="E259" i="14"/>
  <c r="E258" i="14"/>
  <c r="E257" i="14"/>
  <c r="E256" i="14"/>
  <c r="E255" i="14"/>
  <c r="E254" i="14"/>
  <c r="E253" i="14"/>
  <c r="E252" i="14"/>
  <c r="E251" i="14"/>
  <c r="E250" i="14"/>
  <c r="E249" i="14"/>
  <c r="E248" i="14"/>
  <c r="E247" i="14"/>
  <c r="E246" i="14"/>
  <c r="E245" i="14"/>
  <c r="E244" i="14"/>
  <c r="E243" i="14"/>
  <c r="E242" i="14"/>
  <c r="E241" i="14"/>
  <c r="E240" i="14"/>
  <c r="E239" i="14"/>
  <c r="E238" i="14"/>
  <c r="E237" i="14"/>
  <c r="E236" i="14"/>
  <c r="E235" i="14"/>
  <c r="E234" i="14"/>
  <c r="E233" i="14"/>
  <c r="E232" i="14"/>
  <c r="E231" i="14"/>
  <c r="E230" i="14"/>
  <c r="E229" i="14"/>
  <c r="E228" i="14"/>
  <c r="E227" i="14"/>
  <c r="E226" i="14"/>
  <c r="E225" i="14"/>
  <c r="E224" i="14"/>
  <c r="E223" i="14"/>
  <c r="E222" i="14"/>
  <c r="E221" i="14"/>
  <c r="E220" i="14"/>
  <c r="E219" i="14"/>
  <c r="E218" i="14"/>
  <c r="E217" i="14"/>
  <c r="E216" i="14"/>
  <c r="E215" i="14"/>
  <c r="E214" i="14"/>
  <c r="E213" i="14"/>
  <c r="E212" i="14"/>
  <c r="E211" i="14"/>
  <c r="E210" i="14"/>
  <c r="E209" i="14"/>
  <c r="E208" i="14"/>
  <c r="E207" i="14"/>
  <c r="E206" i="14"/>
  <c r="E205" i="14"/>
  <c r="E204" i="14"/>
  <c r="E203" i="14"/>
  <c r="E202" i="14"/>
  <c r="E201" i="14"/>
  <c r="E200" i="14"/>
  <c r="E199" i="14"/>
  <c r="E198" i="14"/>
  <c r="E197" i="14"/>
  <c r="E196" i="14"/>
  <c r="E195" i="14"/>
  <c r="E194" i="14"/>
  <c r="E193" i="14"/>
  <c r="E192" i="14"/>
  <c r="E191" i="14"/>
  <c r="E190" i="14"/>
  <c r="E189" i="14"/>
  <c r="E188" i="14"/>
  <c r="E187" i="14"/>
  <c r="E186" i="14"/>
  <c r="E185" i="14"/>
  <c r="E184" i="14"/>
  <c r="E183" i="14"/>
  <c r="E182" i="14"/>
  <c r="E181" i="14"/>
  <c r="E180" i="14"/>
  <c r="E179" i="14"/>
  <c r="E178" i="14"/>
  <c r="E177" i="14"/>
  <c r="E176" i="14"/>
  <c r="E175" i="14"/>
  <c r="E174" i="14"/>
  <c r="E173" i="14"/>
  <c r="E172" i="14"/>
  <c r="E171" i="14"/>
  <c r="E170" i="14"/>
  <c r="E169" i="14"/>
  <c r="E168" i="14"/>
  <c r="E167" i="14"/>
  <c r="E166" i="14"/>
  <c r="E165" i="14"/>
  <c r="E164" i="14"/>
  <c r="E163" i="14"/>
  <c r="E162" i="14"/>
  <c r="E161" i="14"/>
  <c r="E160" i="14"/>
  <c r="E159" i="14"/>
  <c r="E158" i="14"/>
  <c r="E157" i="14"/>
  <c r="E156" i="14"/>
  <c r="E155" i="14"/>
  <c r="E154" i="14"/>
  <c r="E153" i="14"/>
  <c r="E152" i="14"/>
  <c r="E151" i="14"/>
  <c r="E150"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8" i="14"/>
  <c r="O627" i="14"/>
  <c r="O626" i="14"/>
  <c r="O625"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2" i="14"/>
  <c r="E22" i="14"/>
  <c r="B39" i="22"/>
  <c r="B40" i="22"/>
  <c r="B41" i="22"/>
  <c r="B42" i="22"/>
  <c r="B43" i="22"/>
  <c r="B44" i="22"/>
  <c r="B45" i="22"/>
  <c r="B46" i="22"/>
  <c r="B47" i="22"/>
  <c r="B48" i="22"/>
  <c r="B49" i="22"/>
  <c r="B50" i="22"/>
  <c r="B51" i="22"/>
  <c r="B52" i="22"/>
  <c r="B53" i="22"/>
  <c r="B54" i="22"/>
  <c r="B55" i="22"/>
  <c r="C66" i="20"/>
  <c r="C38" i="22"/>
  <c r="D17" i="22"/>
  <c r="C40" i="22"/>
  <c r="P40" i="22" s="1"/>
  <c r="P38" i="22"/>
  <c r="B56" i="22"/>
  <c r="B57" i="22"/>
  <c r="B58" i="22"/>
  <c r="B59" i="22"/>
  <c r="C55" i="22"/>
  <c r="P55" i="22" s="1"/>
  <c r="C51" i="22"/>
  <c r="P51" i="22" s="1"/>
  <c r="C47" i="22"/>
  <c r="P47" i="22" s="1"/>
  <c r="C43" i="22"/>
  <c r="P43" i="22" s="1"/>
  <c r="C54" i="22"/>
  <c r="P54" i="22" s="1"/>
  <c r="C50" i="22"/>
  <c r="P50" i="22" s="1"/>
  <c r="C46" i="22"/>
  <c r="P46" i="22" s="1"/>
  <c r="C42" i="22"/>
  <c r="P42" i="22" s="1"/>
  <c r="C53" i="22"/>
  <c r="P53" i="22" s="1"/>
  <c r="C49" i="22"/>
  <c r="P49" i="22" s="1"/>
  <c r="C45" i="22"/>
  <c r="P45" i="22" s="1"/>
  <c r="C41" i="22"/>
  <c r="P41" i="22" s="1"/>
  <c r="C39" i="22"/>
  <c r="P39" i="22" s="1"/>
  <c r="C52" i="22"/>
  <c r="P52" i="22" s="1"/>
  <c r="C48" i="22"/>
  <c r="P48" i="22" s="1"/>
  <c r="C44" i="22"/>
  <c r="P44" i="22" s="1"/>
  <c r="K10" i="26"/>
  <c r="K10" i="23"/>
  <c r="C15" i="22"/>
  <c r="C56" i="22"/>
  <c r="P56" i="22" s="1"/>
  <c r="C58" i="22"/>
  <c r="P58" i="22" s="1"/>
  <c r="C57" i="22"/>
  <c r="P57" i="22" s="1"/>
  <c r="B60" i="22"/>
  <c r="C59" i="22"/>
  <c r="P59" i="22" s="1"/>
  <c r="B15" i="20"/>
  <c r="B14" i="20"/>
  <c r="C18" i="12"/>
  <c r="D60" i="12"/>
  <c r="C66" i="12"/>
  <c r="J10" i="26"/>
  <c r="D14" i="26"/>
  <c r="B61" i="22"/>
  <c r="C60" i="22"/>
  <c r="P60" i="22" s="1"/>
  <c r="O23" i="14"/>
  <c r="B62" i="22"/>
  <c r="C61" i="22"/>
  <c r="P61" i="22" s="1"/>
  <c r="B63" i="22"/>
  <c r="C62" i="22"/>
  <c r="P62" i="22" s="1"/>
  <c r="C9" i="20"/>
  <c r="C20" i="12"/>
  <c r="C54" i="12"/>
  <c r="C42" i="12"/>
  <c r="D8" i="25"/>
  <c r="B64" i="22"/>
  <c r="C63" i="22"/>
  <c r="P63" i="22" s="1"/>
  <c r="C7" i="17"/>
  <c r="C6" i="17"/>
  <c r="C7" i="16"/>
  <c r="C6" i="16"/>
  <c r="C6" i="14"/>
  <c r="B65" i="22"/>
  <c r="C64" i="22"/>
  <c r="P64" i="22" s="1"/>
  <c r="L12" i="15"/>
  <c r="B66" i="22"/>
  <c r="C65" i="22"/>
  <c r="P65" i="22" s="1"/>
  <c r="C7" i="14"/>
  <c r="B67" i="22"/>
  <c r="C67" i="22"/>
  <c r="P67" i="22" s="1"/>
  <c r="C66" i="22"/>
  <c r="P66" i="22" s="1"/>
  <c r="O230" i="17"/>
  <c r="P230" i="17" s="1"/>
  <c r="O229" i="17"/>
  <c r="P229" i="17" s="1"/>
  <c r="O228" i="17"/>
  <c r="O221" i="17"/>
  <c r="P221" i="17" s="1"/>
  <c r="O214" i="17"/>
  <c r="P214" i="17" s="1"/>
  <c r="O211" i="17"/>
  <c r="P211" i="17" s="1"/>
  <c r="O156" i="17"/>
  <c r="P156" i="17" s="1"/>
  <c r="O142" i="17"/>
  <c r="P142" i="17" s="1"/>
  <c r="O141" i="17"/>
  <c r="O140" i="17"/>
  <c r="O41" i="17"/>
  <c r="O40" i="17"/>
  <c r="O39" i="17"/>
  <c r="O38" i="17"/>
  <c r="O37" i="17"/>
  <c r="O36" i="17"/>
  <c r="O35" i="17"/>
  <c r="O34" i="17"/>
  <c r="O33" i="17"/>
  <c r="O32" i="17"/>
  <c r="O31" i="17"/>
  <c r="O30" i="17"/>
  <c r="O29" i="17"/>
  <c r="O28" i="17"/>
  <c r="O27" i="17"/>
  <c r="O26" i="17"/>
  <c r="O25" i="17"/>
  <c r="O24" i="17"/>
  <c r="O23" i="17"/>
  <c r="O22" i="17"/>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O128"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102" i="16"/>
  <c r="O101" i="16"/>
  <c r="O100"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8" i="16"/>
  <c r="O57" i="16"/>
  <c r="O56"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J10" i="23"/>
  <c r="D39" i="20"/>
  <c r="L5" i="15"/>
  <c r="I18" i="15"/>
  <c r="H30" i="15"/>
  <c r="G6" i="19"/>
  <c r="D24" i="22"/>
  <c r="F230" i="17"/>
  <c r="F229" i="17"/>
  <c r="P228" i="17"/>
  <c r="F228" i="17"/>
  <c r="F222" i="17"/>
  <c r="F221" i="17"/>
  <c r="F215" i="17"/>
  <c r="F214" i="17"/>
  <c r="F211" i="17"/>
  <c r="F200" i="17"/>
  <c r="F184" i="17"/>
  <c r="F168" i="17"/>
  <c r="F156" i="17"/>
  <c r="F142" i="17"/>
  <c r="AL15" i="19"/>
  <c r="D38" i="12"/>
  <c r="C40" i="12"/>
  <c r="D81" i="12"/>
  <c r="D73" i="12"/>
  <c r="D72" i="12"/>
  <c r="D48" i="12"/>
  <c r="F140" i="17"/>
  <c r="P140" i="17"/>
  <c r="AG11" i="19"/>
  <c r="AD11" i="19"/>
  <c r="AA11" i="19"/>
  <c r="X11" i="19"/>
  <c r="U11" i="19"/>
  <c r="R11" i="19"/>
  <c r="D14" i="23"/>
  <c r="L18" i="15"/>
  <c r="J20" i="22"/>
  <c r="D32" i="12"/>
  <c r="D31" i="12"/>
  <c r="D30" i="12"/>
  <c r="D28" i="12"/>
  <c r="D29" i="12"/>
  <c r="K8" i="25"/>
  <c r="D17" i="25"/>
  <c r="AJ19" i="19"/>
  <c r="O11" i="19"/>
  <c r="O39" i="20"/>
  <c r="L36" i="15"/>
  <c r="AI13" i="19"/>
  <c r="AI14" i="19"/>
  <c r="AI15" i="19"/>
  <c r="AI16" i="19"/>
  <c r="AI17" i="19"/>
  <c r="AI18" i="19"/>
  <c r="J11" i="20"/>
  <c r="J10" i="20"/>
  <c r="J9" i="20"/>
  <c r="C17" i="20"/>
  <c r="A10" i="20"/>
  <c r="C10" i="20"/>
  <c r="C26" i="20"/>
  <c r="A11" i="20"/>
  <c r="C11" i="20"/>
  <c r="C35" i="20"/>
  <c r="E15" i="17"/>
  <c r="F226" i="17" s="1"/>
  <c r="E16" i="16"/>
  <c r="F3204" i="16" s="1"/>
  <c r="E15" i="16"/>
  <c r="E16" i="14"/>
  <c r="E15" i="14"/>
  <c r="F122" i="17"/>
  <c r="F114" i="17"/>
  <c r="F106" i="17"/>
  <c r="F99" i="17"/>
  <c r="F104" i="17"/>
  <c r="F109" i="17"/>
  <c r="F120" i="17"/>
  <c r="F102" i="17"/>
  <c r="F117" i="17"/>
  <c r="F105" i="17"/>
  <c r="F119" i="17"/>
  <c r="F115" i="17"/>
  <c r="F116" i="17"/>
  <c r="F103" i="17"/>
  <c r="F112" i="17"/>
  <c r="F118" i="17"/>
  <c r="F113" i="17"/>
  <c r="F108" i="17"/>
  <c r="F101" i="17"/>
  <c r="F121" i="17"/>
  <c r="F111" i="17"/>
  <c r="F100" i="17"/>
  <c r="F110" i="17"/>
  <c r="F107" i="17"/>
  <c r="F123" i="17"/>
  <c r="F77" i="17"/>
  <c r="F89" i="17"/>
  <c r="F85" i="17"/>
  <c r="F65" i="17"/>
  <c r="F91" i="17"/>
  <c r="F70" i="17"/>
  <c r="F98" i="17"/>
  <c r="F90" i="17"/>
  <c r="F54" i="17"/>
  <c r="F81" i="17"/>
  <c r="F78" i="17"/>
  <c r="F64" i="17"/>
  <c r="F84" i="17"/>
  <c r="F87" i="17"/>
  <c r="F72" i="17"/>
  <c r="F94" i="17"/>
  <c r="F74" i="17"/>
  <c r="F93" i="17"/>
  <c r="F95" i="17"/>
  <c r="F88" i="17"/>
  <c r="F97" i="17"/>
  <c r="F80" i="17"/>
  <c r="F83" i="17"/>
  <c r="F67" i="17"/>
  <c r="F57" i="17"/>
  <c r="F92" i="17"/>
  <c r="F59" i="17"/>
  <c r="F68" i="17"/>
  <c r="F62" i="17"/>
  <c r="F96" i="17"/>
  <c r="F56" i="17"/>
  <c r="F73" i="17"/>
  <c r="F69" i="17"/>
  <c r="F58" i="17"/>
  <c r="F82" i="17"/>
  <c r="F75" i="17"/>
  <c r="F55" i="17"/>
  <c r="F61" i="17"/>
  <c r="F71" i="17"/>
  <c r="F76" i="17"/>
  <c r="F86" i="17"/>
  <c r="F66" i="17"/>
  <c r="F63" i="17"/>
  <c r="F60" i="17"/>
  <c r="F79" i="17"/>
  <c r="F138" i="17"/>
  <c r="F137" i="17"/>
  <c r="F139" i="17"/>
  <c r="F49" i="17"/>
  <c r="F43" i="17"/>
  <c r="F50" i="17"/>
  <c r="F51" i="17"/>
  <c r="F44" i="17"/>
  <c r="F52" i="17"/>
  <c r="F133" i="17"/>
  <c r="F125" i="17"/>
  <c r="F53" i="17"/>
  <c r="F132" i="17"/>
  <c r="F130" i="17"/>
  <c r="F129" i="17"/>
  <c r="F42" i="17"/>
  <c r="F46" i="17"/>
  <c r="F48" i="17"/>
  <c r="F47" i="17"/>
  <c r="F45" i="17"/>
  <c r="F134" i="17"/>
  <c r="F126" i="17"/>
  <c r="F127" i="17"/>
  <c r="F131" i="17"/>
  <c r="F34" i="17"/>
  <c r="F26" i="17"/>
  <c r="F41" i="17"/>
  <c r="F33" i="17"/>
  <c r="F25" i="17"/>
  <c r="F29" i="17"/>
  <c r="F40" i="17"/>
  <c r="F32" i="17"/>
  <c r="F24" i="17"/>
  <c r="F37" i="17"/>
  <c r="F36" i="17"/>
  <c r="F35" i="17"/>
  <c r="F39" i="17"/>
  <c r="F31" i="17"/>
  <c r="F28" i="17"/>
  <c r="F27" i="17"/>
  <c r="F38" i="17"/>
  <c r="F30" i="17"/>
  <c r="F3205" i="16"/>
  <c r="F3153" i="16"/>
  <c r="F3156" i="16"/>
  <c r="F3163" i="16"/>
  <c r="F2876" i="16"/>
  <c r="F2927" i="16"/>
  <c r="F2852" i="16"/>
  <c r="F2908" i="16"/>
  <c r="F2838" i="16"/>
  <c r="F2918" i="16"/>
  <c r="F2855" i="16"/>
  <c r="F2915" i="16"/>
  <c r="F2847" i="16"/>
  <c r="F2914" i="16"/>
  <c r="F2866" i="16"/>
  <c r="F2867" i="16"/>
  <c r="F2895" i="16"/>
  <c r="F2825" i="16"/>
  <c r="F2878" i="16"/>
  <c r="F2819" i="16"/>
  <c r="F2890" i="16"/>
  <c r="F2828" i="16"/>
  <c r="F2882" i="16"/>
  <c r="F2842" i="16"/>
  <c r="F2928" i="16"/>
  <c r="F2837" i="16"/>
  <c r="F2911" i="16"/>
  <c r="F2923" i="16"/>
  <c r="F2830" i="16"/>
  <c r="F2919" i="16"/>
  <c r="F2857" i="16"/>
  <c r="F2871" i="16"/>
  <c r="F2849" i="16"/>
  <c r="F2899" i="16"/>
  <c r="F2843" i="16"/>
  <c r="F2906" i="16"/>
  <c r="F3212" i="16"/>
  <c r="F3211" i="16"/>
  <c r="F3208" i="16"/>
  <c r="F3214" i="16"/>
  <c r="F3209" i="16"/>
  <c r="F2488" i="16"/>
  <c r="F2458" i="16"/>
  <c r="F2323" i="16"/>
  <c r="F2316" i="16"/>
  <c r="F2179" i="16"/>
  <c r="F1847" i="16"/>
  <c r="F1826" i="16"/>
  <c r="F2513" i="16"/>
  <c r="F2482" i="16"/>
  <c r="F1943" i="16"/>
  <c r="F2418" i="16"/>
  <c r="F2403" i="16"/>
  <c r="F2207" i="16"/>
  <c r="F2161" i="16"/>
  <c r="F2117" i="16"/>
  <c r="F2079" i="16"/>
  <c r="F2065" i="16"/>
  <c r="F1845" i="16"/>
  <c r="F1838" i="16"/>
  <c r="F2685" i="16"/>
  <c r="F2010" i="16"/>
  <c r="F2324" i="16"/>
  <c r="F1767" i="16"/>
  <c r="F1663" i="16"/>
  <c r="F1608" i="16"/>
  <c r="F1603" i="16"/>
  <c r="F1575" i="16"/>
  <c r="F1447" i="16"/>
  <c r="F1363" i="16"/>
  <c r="F1307" i="16"/>
  <c r="F1302" i="16"/>
  <c r="F1215" i="16"/>
  <c r="F1647" i="16"/>
  <c r="F1542" i="16"/>
  <c r="F1483" i="16"/>
  <c r="F1432" i="16"/>
  <c r="F1383" i="16"/>
  <c r="F1319" i="16"/>
  <c r="F1272" i="16"/>
  <c r="F1258" i="16"/>
  <c r="F1252" i="16"/>
  <c r="F2091" i="16"/>
  <c r="F1800" i="16"/>
  <c r="F1255" i="16"/>
  <c r="F1567" i="16"/>
  <c r="F1560" i="16"/>
  <c r="F1478" i="16"/>
  <c r="F1395" i="16"/>
  <c r="F1388" i="16"/>
  <c r="F1594" i="16"/>
  <c r="F1523" i="16"/>
  <c r="F1431" i="16"/>
  <c r="F1314" i="16"/>
  <c r="F1676" i="16"/>
  <c r="F2310" i="16"/>
  <c r="F1623" i="16"/>
  <c r="F1378" i="16"/>
  <c r="F1371" i="16"/>
  <c r="F1143" i="16"/>
  <c r="F1102" i="16"/>
  <c r="F1087" i="16"/>
  <c r="F1060" i="16"/>
  <c r="F1047" i="16"/>
  <c r="F920" i="16"/>
  <c r="F906" i="16"/>
  <c r="F851" i="16"/>
  <c r="F837" i="16"/>
  <c r="F828" i="16"/>
  <c r="F1570" i="16"/>
  <c r="F1782" i="16"/>
  <c r="F1775" i="16"/>
  <c r="F1583" i="16"/>
  <c r="F1635" i="16"/>
  <c r="F887" i="16"/>
  <c r="F844" i="16"/>
  <c r="F755" i="16"/>
  <c r="F1015" i="16"/>
  <c r="F831" i="16"/>
  <c r="F819" i="16"/>
  <c r="F796" i="16"/>
  <c r="F785" i="16"/>
  <c r="F780" i="16"/>
  <c r="F749" i="16"/>
  <c r="F744" i="16"/>
  <c r="F739" i="16"/>
  <c r="F704" i="16"/>
  <c r="F695" i="16"/>
  <c r="F662" i="16"/>
  <c r="F655" i="16"/>
  <c r="F642" i="16"/>
  <c r="F629" i="16"/>
  <c r="F614" i="16"/>
  <c r="F607" i="16"/>
  <c r="F601" i="16"/>
  <c r="F541" i="16"/>
  <c r="F535" i="16"/>
  <c r="F509" i="16"/>
  <c r="F1144" i="16"/>
  <c r="F1076" i="16"/>
  <c r="F843" i="16"/>
  <c r="F812" i="16"/>
  <c r="F789" i="16"/>
  <c r="F764" i="16"/>
  <c r="F723" i="16"/>
  <c r="F1338" i="16"/>
  <c r="F1331" i="16"/>
  <c r="F1324" i="16"/>
  <c r="F1198" i="16"/>
  <c r="F1006" i="16"/>
  <c r="F959" i="16"/>
  <c r="F773" i="16"/>
  <c r="F748" i="16"/>
  <c r="F1260" i="16"/>
  <c r="F1112" i="16"/>
  <c r="F853" i="16"/>
  <c r="F835" i="16"/>
  <c r="F829" i="16"/>
  <c r="F811" i="16"/>
  <c r="F805" i="16"/>
  <c r="F757" i="16"/>
  <c r="F1804" i="16"/>
  <c r="F888" i="16"/>
  <c r="F874" i="16"/>
  <c r="F852" i="16"/>
  <c r="F787" i="16"/>
  <c r="F725" i="16"/>
  <c r="F958" i="16"/>
  <c r="F951" i="16"/>
  <c r="F896" i="16"/>
  <c r="F803" i="16"/>
  <c r="F781" i="16"/>
  <c r="F740" i="16"/>
  <c r="F287" i="16"/>
  <c r="F747" i="16"/>
  <c r="F386" i="16"/>
  <c r="F707" i="16"/>
  <c r="F637" i="16"/>
  <c r="F599" i="16"/>
  <c r="F398" i="16"/>
  <c r="F391" i="16"/>
  <c r="F267" i="16"/>
  <c r="F439" i="16"/>
  <c r="F735" i="16"/>
  <c r="F696" i="16"/>
  <c r="F399" i="16"/>
  <c r="F249" i="16"/>
  <c r="F767" i="16"/>
  <c r="F229" i="16"/>
  <c r="F406" i="16"/>
  <c r="F363" i="16"/>
  <c r="F1519" i="16"/>
  <c r="F772" i="16"/>
  <c r="F732" i="16"/>
  <c r="F712" i="16"/>
  <c r="F693" i="16"/>
  <c r="F678" i="16"/>
  <c r="F671" i="16"/>
  <c r="F665" i="16"/>
  <c r="F331" i="16"/>
  <c r="F322" i="16"/>
  <c r="F821" i="16"/>
  <c r="F705" i="16"/>
  <c r="F526" i="16"/>
  <c r="F519" i="16"/>
  <c r="F351" i="16"/>
  <c r="F293" i="16"/>
  <c r="F715" i="16"/>
  <c r="F1048" i="16"/>
  <c r="F771" i="16"/>
  <c r="F716" i="16"/>
  <c r="F697" i="16"/>
  <c r="F1124" i="16"/>
  <c r="F797" i="16"/>
  <c r="F721" i="16"/>
  <c r="F313" i="16"/>
  <c r="F1078" i="16"/>
  <c r="F820" i="16"/>
  <c r="F776" i="16"/>
  <c r="F741" i="16"/>
  <c r="F669" i="16"/>
  <c r="F663" i="16"/>
  <c r="F342" i="16"/>
  <c r="F235" i="16"/>
  <c r="F737" i="16"/>
  <c r="F222" i="16"/>
  <c r="F350" i="16"/>
  <c r="F446" i="16"/>
  <c r="F579" i="16"/>
  <c r="F722" i="16"/>
  <c r="F371" i="16"/>
  <c r="F315" i="16"/>
  <c r="F657" i="16"/>
  <c r="F1072" i="16"/>
  <c r="F253" i="16"/>
  <c r="F258" i="16"/>
  <c r="F243" i="16"/>
  <c r="F357" i="16"/>
  <c r="F454" i="16"/>
  <c r="F587" i="16"/>
  <c r="F756" i="16"/>
  <c r="F422" i="16"/>
  <c r="F373" i="16"/>
  <c r="F731" i="16"/>
  <c r="F1119" i="16"/>
  <c r="F578" i="16"/>
  <c r="F279" i="16"/>
  <c r="F409" i="16"/>
  <c r="F627" i="16"/>
  <c r="F845" i="16"/>
  <c r="F231" i="16"/>
  <c r="F410" i="16"/>
  <c r="F551" i="16"/>
  <c r="F699" i="16"/>
  <c r="F1480" i="16"/>
  <c r="F1140" i="16"/>
  <c r="F260" i="16"/>
  <c r="F458" i="16"/>
  <c r="F700" i="16"/>
  <c r="F817" i="16"/>
  <c r="F278" i="16"/>
  <c r="F254" i="16"/>
  <c r="F369" i="16"/>
  <c r="F537" i="16"/>
  <c r="F753" i="16"/>
  <c r="F477" i="16"/>
  <c r="F275" i="16"/>
  <c r="F348" i="16"/>
  <c r="F646" i="16"/>
  <c r="F849" i="16"/>
  <c r="F343" i="16"/>
  <c r="F491" i="16"/>
  <c r="F625" i="16"/>
  <c r="F692" i="16"/>
  <c r="F816" i="16"/>
  <c r="F964" i="16"/>
  <c r="F1118" i="16"/>
  <c r="F742" i="16"/>
  <c r="F966" i="16"/>
  <c r="F1120" i="16"/>
  <c r="F1465" i="16"/>
  <c r="F375" i="16"/>
  <c r="F508" i="16"/>
  <c r="F606" i="16"/>
  <c r="F687" i="16"/>
  <c r="F823" i="16"/>
  <c r="F999" i="16"/>
  <c r="F1159" i="16"/>
  <c r="F1434" i="16"/>
  <c r="F347" i="16"/>
  <c r="F421" i="16"/>
  <c r="F515" i="16"/>
  <c r="F589" i="16"/>
  <c r="F718" i="16"/>
  <c r="F931" i="16"/>
  <c r="F1038" i="16"/>
  <c r="F403" i="16"/>
  <c r="F563" i="16"/>
  <c r="F729" i="16"/>
  <c r="F908" i="16"/>
  <c r="F1008" i="16"/>
  <c r="F1138" i="16"/>
  <c r="F1539" i="16"/>
  <c r="F444" i="16"/>
  <c r="F530" i="16"/>
  <c r="F623" i="16"/>
  <c r="F730" i="16"/>
  <c r="F873" i="16"/>
  <c r="F1009" i="16"/>
  <c r="F1186" i="16"/>
  <c r="F1249" i="16"/>
  <c r="F876" i="16"/>
  <c r="F941" i="16"/>
  <c r="F1066" i="16"/>
  <c r="F1128" i="16"/>
  <c r="F1226" i="16"/>
  <c r="F1591" i="16"/>
  <c r="F2700" i="16"/>
  <c r="F846" i="16"/>
  <c r="F934" i="16"/>
  <c r="F1004" i="16"/>
  <c r="F1094" i="16"/>
  <c r="F1188" i="16"/>
  <c r="F1304" i="16"/>
  <c r="F269" i="16"/>
  <c r="F242" i="16"/>
  <c r="F250" i="16"/>
  <c r="F387" i="16"/>
  <c r="F462" i="16"/>
  <c r="F609" i="16"/>
  <c r="F783" i="16"/>
  <c r="F493" i="16"/>
  <c r="F447" i="16"/>
  <c r="F765" i="16"/>
  <c r="F1126" i="16"/>
  <c r="F647" i="16"/>
  <c r="F301" i="16"/>
  <c r="F425" i="16"/>
  <c r="F685" i="16"/>
  <c r="F1104" i="16"/>
  <c r="F238" i="16"/>
  <c r="F418" i="16"/>
  <c r="F559" i="16"/>
  <c r="F751" i="16"/>
  <c r="F1504" i="16"/>
  <c r="F358" i="16"/>
  <c r="F273" i="16"/>
  <c r="F466" i="16"/>
  <c r="F713" i="16"/>
  <c r="F847" i="16"/>
  <c r="F330" i="16"/>
  <c r="F261" i="16"/>
  <c r="F377" i="16"/>
  <c r="F545" i="16"/>
  <c r="F761" i="16"/>
  <c r="F703" i="16"/>
  <c r="F283" i="16"/>
  <c r="F355" i="16"/>
  <c r="F654" i="16"/>
  <c r="F889" i="16"/>
  <c r="F372" i="16"/>
  <c r="F499" i="16"/>
  <c r="F638" i="16"/>
  <c r="F706" i="16"/>
  <c r="F834" i="16"/>
  <c r="F972" i="16"/>
  <c r="F1133" i="16"/>
  <c r="F768" i="16"/>
  <c r="F974" i="16"/>
  <c r="F1127" i="16"/>
  <c r="F1473" i="16"/>
  <c r="F395" i="16"/>
  <c r="F521" i="16"/>
  <c r="F613" i="16"/>
  <c r="F694" i="16"/>
  <c r="F836" i="16"/>
  <c r="F1014" i="16"/>
  <c r="F1175" i="16"/>
  <c r="F1442" i="16"/>
  <c r="F354" i="16"/>
  <c r="F442" i="16"/>
  <c r="F522" i="16"/>
  <c r="F595" i="16"/>
  <c r="F754" i="16"/>
  <c r="F939" i="16"/>
  <c r="F1046" i="16"/>
  <c r="F429" i="16"/>
  <c r="F569" i="16"/>
  <c r="F770" i="16"/>
  <c r="F916" i="16"/>
  <c r="F1023" i="16"/>
  <c r="F1161" i="16"/>
  <c r="F1571" i="16"/>
  <c r="F457" i="16"/>
  <c r="F542" i="16"/>
  <c r="F630" i="16"/>
  <c r="F745" i="16"/>
  <c r="F880" i="16"/>
  <c r="F1016" i="16"/>
  <c r="F1194" i="16"/>
  <c r="F1643" i="16"/>
  <c r="F884" i="16"/>
  <c r="F955" i="16"/>
  <c r="F1073" i="16"/>
  <c r="F1142" i="16"/>
  <c r="F1257" i="16"/>
  <c r="F1598" i="16"/>
  <c r="F2732" i="16"/>
  <c r="F862" i="16"/>
  <c r="F573" i="16"/>
  <c r="F298" i="16"/>
  <c r="F257" i="16"/>
  <c r="F394" i="16"/>
  <c r="F470" i="16"/>
  <c r="F633" i="16"/>
  <c r="F827" i="16"/>
  <c r="F586" i="16"/>
  <c r="F479" i="16"/>
  <c r="F799" i="16"/>
  <c r="F1134" i="16"/>
  <c r="F605" i="16"/>
  <c r="F393" i="16"/>
  <c r="F277" i="16"/>
  <c r="F407" i="16"/>
  <c r="F478" i="16"/>
  <c r="F640" i="16"/>
  <c r="F875" i="16"/>
  <c r="F639" i="16"/>
  <c r="F511" i="16"/>
  <c r="F860" i="16"/>
  <c r="F1541" i="16"/>
  <c r="F230" i="16"/>
  <c r="F323" i="16"/>
  <c r="F534" i="16"/>
  <c r="F717" i="16"/>
  <c r="F381" i="16"/>
  <c r="F259" i="16"/>
  <c r="F434" i="16"/>
  <c r="F590" i="16"/>
  <c r="F808" i="16"/>
  <c r="F1559" i="16"/>
  <c r="F302" i="16"/>
  <c r="F295" i="16"/>
  <c r="F498" i="16"/>
  <c r="F726" i="16"/>
  <c r="F918" i="16"/>
  <c r="F463" i="16"/>
  <c r="F282" i="16"/>
  <c r="F405" i="16"/>
  <c r="F653" i="16"/>
  <c r="F840" i="16"/>
  <c r="F227" i="16"/>
  <c r="F297" i="16"/>
  <c r="F413" i="16"/>
  <c r="F708" i="16"/>
  <c r="F928" i="16"/>
  <c r="F411" i="16"/>
  <c r="F532" i="16"/>
  <c r="F658" i="16"/>
  <c r="F736" i="16"/>
  <c r="F867" i="16"/>
  <c r="F988" i="16"/>
  <c r="F1156" i="16"/>
  <c r="F822" i="16"/>
  <c r="F990" i="16"/>
  <c r="F1276" i="16"/>
  <c r="F1671" i="16"/>
  <c r="F420" i="16"/>
  <c r="F553" i="16"/>
  <c r="F641" i="16"/>
  <c r="F743" i="16"/>
  <c r="F922" i="16"/>
  <c r="F1037" i="16"/>
  <c r="F1191" i="16"/>
  <c r="F266" i="16"/>
  <c r="F382" i="16"/>
  <c r="F469" i="16"/>
  <c r="F554" i="16"/>
  <c r="F635" i="16"/>
  <c r="F774" i="16"/>
  <c r="F954" i="16"/>
  <c r="F1152" i="16"/>
  <c r="F475" i="16"/>
  <c r="F649" i="16"/>
  <c r="F790" i="16"/>
  <c r="F932" i="16"/>
  <c r="F1070" i="16"/>
  <c r="F1177" i="16"/>
  <c r="F1658" i="16"/>
  <c r="F482" i="16"/>
  <c r="F570" i="16"/>
  <c r="F650" i="16"/>
  <c r="F826" i="16"/>
  <c r="F901" i="16"/>
  <c r="F1146" i="16"/>
  <c r="F1209" i="16"/>
  <c r="F786" i="16"/>
  <c r="F897" i="16"/>
  <c r="F976" i="16"/>
  <c r="F1093" i="16"/>
  <c r="F1171" i="16"/>
  <c r="F1435" i="16"/>
  <c r="F1629" i="16"/>
  <c r="F2796" i="16"/>
  <c r="F885" i="16"/>
  <c r="F263" i="16"/>
  <c r="F571" i="16"/>
  <c r="F299" i="16"/>
  <c r="F423" i="16"/>
  <c r="F518" i="16"/>
  <c r="F691" i="16"/>
  <c r="F1110" i="16"/>
  <c r="F236" i="16"/>
  <c r="F603" i="16"/>
  <c r="F1056" i="16"/>
  <c r="F306" i="16"/>
  <c r="F245" i="16"/>
  <c r="F359" i="16"/>
  <c r="F566" i="16"/>
  <c r="F778" i="16"/>
  <c r="F503" i="16"/>
  <c r="F317" i="16"/>
  <c r="F513" i="16"/>
  <c r="F651" i="16"/>
  <c r="F1050" i="16"/>
  <c r="F453" i="16"/>
  <c r="F225" i="16"/>
  <c r="F325" i="16"/>
  <c r="F514" i="16"/>
  <c r="F752" i="16"/>
  <c r="F539" i="16"/>
  <c r="F219" i="16"/>
  <c r="F326" i="16"/>
  <c r="F467" i="16"/>
  <c r="F720" i="16"/>
  <c r="F989" i="16"/>
  <c r="F241" i="16"/>
  <c r="F327" i="16"/>
  <c r="F538" i="16"/>
  <c r="F769" i="16"/>
  <c r="F303" i="16"/>
  <c r="F452" i="16"/>
  <c r="F585" i="16"/>
  <c r="F670" i="16"/>
  <c r="F777" i="16"/>
  <c r="F903" i="16"/>
  <c r="F1065" i="16"/>
  <c r="F1407" i="16"/>
  <c r="F929" i="16"/>
  <c r="F1028" i="16"/>
  <c r="F1361" i="16"/>
  <c r="F346" i="16"/>
  <c r="F435" i="16"/>
  <c r="F574" i="16"/>
  <c r="F666" i="16"/>
  <c r="F784" i="16"/>
  <c r="F967" i="16"/>
  <c r="F1082" i="16"/>
  <c r="F1254" i="16"/>
  <c r="F307" i="16"/>
  <c r="F396" i="16"/>
  <c r="F487" i="16"/>
  <c r="F568" i="16"/>
  <c r="F673" i="16"/>
  <c r="F807" i="16"/>
  <c r="F992" i="16"/>
  <c r="F383" i="16"/>
  <c r="F523" i="16"/>
  <c r="F681" i="16"/>
  <c r="F813" i="16"/>
  <c r="F948" i="16"/>
  <c r="F1092" i="16"/>
  <c r="F1263" i="16"/>
  <c r="F349" i="16"/>
  <c r="F497" i="16"/>
  <c r="F597" i="16"/>
  <c r="F675" i="16"/>
  <c r="F839" i="16"/>
  <c r="F986" i="16"/>
  <c r="F1162" i="16"/>
  <c r="F1225" i="16"/>
  <c r="F335" i="16"/>
  <c r="F763" i="16"/>
  <c r="F329" i="16"/>
  <c r="F431" i="16"/>
  <c r="F525" i="16"/>
  <c r="F710" i="16"/>
  <c r="F1644" i="16"/>
  <c r="F270" i="16"/>
  <c r="F626" i="16"/>
  <c r="F1064" i="16"/>
  <c r="F438" i="16"/>
  <c r="F265" i="16"/>
  <c r="F366" i="16"/>
  <c r="F611" i="16"/>
  <c r="F793" i="16"/>
  <c r="F533" i="16"/>
  <c r="F338" i="16"/>
  <c r="F527" i="16"/>
  <c r="F659" i="16"/>
  <c r="F1058" i="16"/>
  <c r="F531" i="16"/>
  <c r="F239" i="16"/>
  <c r="F419" i="16"/>
  <c r="F583" i="16"/>
  <c r="F760" i="16"/>
  <c r="F616" i="16"/>
  <c r="F226" i="16"/>
  <c r="F333" i="16"/>
  <c r="F483" i="16"/>
  <c r="F727" i="16"/>
  <c r="F221" i="16"/>
  <c r="F255" i="16"/>
  <c r="F334" i="16"/>
  <c r="F593" i="16"/>
  <c r="F833" i="16"/>
  <c r="F311" i="16"/>
  <c r="F459" i="16"/>
  <c r="F610" i="16"/>
  <c r="F677" i="16"/>
  <c r="F804" i="16"/>
  <c r="F911" i="16"/>
  <c r="F1079" i="16"/>
  <c r="F1526" i="16"/>
  <c r="F937" i="16"/>
  <c r="F1089" i="16"/>
  <c r="F1449" i="16"/>
  <c r="F353" i="16"/>
  <c r="F441" i="16"/>
  <c r="F581" i="16"/>
  <c r="F672" i="16"/>
  <c r="F795" i="16"/>
  <c r="F983" i="16"/>
  <c r="F1106" i="16"/>
  <c r="F1346" i="16"/>
  <c r="F314" i="16"/>
  <c r="F402" i="16"/>
  <c r="F495" i="16"/>
  <c r="F575" i="16"/>
  <c r="F680" i="16"/>
  <c r="F824" i="16"/>
  <c r="F1022" i="16"/>
  <c r="F390" i="16"/>
  <c r="F529" i="16"/>
  <c r="F689" i="16"/>
  <c r="F825" i="16"/>
  <c r="F993" i="16"/>
  <c r="F1100" i="16"/>
  <c r="F1271" i="16"/>
  <c r="F370" i="16"/>
  <c r="F510" i="16"/>
  <c r="F602" i="16"/>
  <c r="F682" i="16"/>
  <c r="F857" i="16"/>
  <c r="F994" i="16"/>
  <c r="F1170" i="16"/>
  <c r="F1233" i="16"/>
  <c r="F223" i="16"/>
  <c r="F565" i="16"/>
  <c r="F337" i="16"/>
  <c r="F501" i="16"/>
  <c r="F868" i="16"/>
  <c r="F374" i="16"/>
  <c r="F285" i="16"/>
  <c r="F1605" i="16"/>
  <c r="F433" i="16"/>
  <c r="F618" i="16"/>
  <c r="F598" i="16"/>
  <c r="F455" i="16"/>
  <c r="F591" i="16"/>
  <c r="F294" i="16"/>
  <c r="F592" i="16"/>
  <c r="F262" i="16"/>
  <c r="F728" i="16"/>
  <c r="F505" i="16"/>
  <c r="F810" i="16"/>
  <c r="F1359" i="16"/>
  <c r="F1268" i="16"/>
  <c r="F494" i="16"/>
  <c r="F758" i="16"/>
  <c r="F1183" i="16"/>
  <c r="F414" i="16"/>
  <c r="F667" i="16"/>
  <c r="F1107" i="16"/>
  <c r="F714" i="16"/>
  <c r="F1084" i="16"/>
  <c r="F476" i="16"/>
  <c r="F690" i="16"/>
  <c r="F1154" i="16"/>
  <c r="F861" i="16"/>
  <c r="F1010" i="16"/>
  <c r="F1121" i="16"/>
  <c r="F1489" i="16"/>
  <c r="F2756" i="16"/>
  <c r="F913" i="16"/>
  <c r="F996" i="16"/>
  <c r="F1109" i="16"/>
  <c r="F1203" i="16"/>
  <c r="F1392" i="16"/>
  <c r="F1459" i="16"/>
  <c r="F1584" i="16"/>
  <c r="F1783" i="16"/>
  <c r="F886" i="16"/>
  <c r="F962" i="16"/>
  <c r="F1026" i="16"/>
  <c r="F1116" i="16"/>
  <c r="F1197" i="16"/>
  <c r="F1305" i="16"/>
  <c r="F1565" i="16"/>
  <c r="F1661" i="16"/>
  <c r="F2223" i="16"/>
  <c r="F893" i="16"/>
  <c r="F985" i="16"/>
  <c r="F1081" i="16"/>
  <c r="F1174" i="16"/>
  <c r="F1291" i="16"/>
  <c r="F1365" i="16"/>
  <c r="F1445" i="16"/>
  <c r="F1624" i="16"/>
  <c r="F1322" i="16"/>
  <c r="F1424" i="16"/>
  <c r="F1580" i="16"/>
  <c r="F1889" i="16"/>
  <c r="F798" i="16"/>
  <c r="F923" i="16"/>
  <c r="F1036" i="16"/>
  <c r="F1125" i="16"/>
  <c r="F1269" i="16"/>
  <c r="F1344" i="16"/>
  <c r="F1494" i="16"/>
  <c r="F1619" i="16"/>
  <c r="F1224" i="16"/>
  <c r="F1375" i="16"/>
  <c r="F1495" i="16"/>
  <c r="F2378" i="16"/>
  <c r="F3092" i="16"/>
  <c r="F3028" i="16"/>
  <c r="F2964" i="16"/>
  <c r="F1986" i="16"/>
  <c r="F2637" i="16"/>
  <c r="F1250" i="16"/>
  <c r="F1345" i="16"/>
  <c r="F1416" i="16"/>
  <c r="F1496" i="16"/>
  <c r="F1601" i="16"/>
  <c r="F1733" i="16"/>
  <c r="F2274" i="16"/>
  <c r="F1711" i="16"/>
  <c r="F2447" i="16"/>
  <c r="F415" i="16"/>
  <c r="F485" i="16"/>
  <c r="F550" i="16"/>
  <c r="F246" i="16"/>
  <c r="F686" i="16"/>
  <c r="F218" i="16"/>
  <c r="F719" i="16"/>
  <c r="F233" i="16"/>
  <c r="F701" i="16"/>
  <c r="F290" i="16"/>
  <c r="F841" i="16"/>
  <c r="F558" i="16"/>
  <c r="F859" i="16"/>
  <c r="F1534" i="16"/>
  <c r="F1284" i="16"/>
  <c r="F546" i="16"/>
  <c r="F800" i="16"/>
  <c r="F1206" i="16"/>
  <c r="F449" i="16"/>
  <c r="F688" i="16"/>
  <c r="F1310" i="16"/>
  <c r="F775" i="16"/>
  <c r="F1130" i="16"/>
  <c r="F489" i="16"/>
  <c r="F791" i="16"/>
  <c r="F1178" i="16"/>
  <c r="F869" i="16"/>
  <c r="F1024" i="16"/>
  <c r="F1148" i="16"/>
  <c r="F1497" i="16"/>
  <c r="F2942" i="16"/>
  <c r="F927" i="16"/>
  <c r="F1011" i="16"/>
  <c r="F1122" i="16"/>
  <c r="F1235" i="16"/>
  <c r="F1399" i="16"/>
  <c r="F1467" i="16"/>
  <c r="F1592" i="16"/>
  <c r="F1791" i="16"/>
  <c r="F892" i="16"/>
  <c r="F970" i="16"/>
  <c r="F1033" i="16"/>
  <c r="F1136" i="16"/>
  <c r="F1204" i="16"/>
  <c r="F1364" i="16"/>
  <c r="F1578" i="16"/>
  <c r="F1707" i="16"/>
  <c r="F2303" i="16"/>
  <c r="F900" i="16"/>
  <c r="F998" i="16"/>
  <c r="F1088" i="16"/>
  <c r="F1182" i="16"/>
  <c r="F1299" i="16"/>
  <c r="F1372" i="16"/>
  <c r="F1516" i="16"/>
  <c r="F1632" i="16"/>
  <c r="F1329" i="16"/>
  <c r="F1485" i="16"/>
  <c r="F1587" i="16"/>
  <c r="F1897" i="16"/>
  <c r="F830" i="16"/>
  <c r="F930" i="16"/>
  <c r="F1044" i="16"/>
  <c r="F1132" i="16"/>
  <c r="F1285" i="16"/>
  <c r="F1352" i="16"/>
  <c r="F1502" i="16"/>
  <c r="F1664" i="16"/>
  <c r="F1232" i="16"/>
  <c r="F1382" i="16"/>
  <c r="F1503" i="16"/>
  <c r="F3148" i="16"/>
  <c r="F3084" i="16"/>
  <c r="F486" i="16"/>
  <c r="F792" i="16"/>
  <c r="F619" i="16"/>
  <c r="F310" i="16"/>
  <c r="F779" i="16"/>
  <c r="F247" i="16"/>
  <c r="F733" i="16"/>
  <c r="F274" i="16"/>
  <c r="F746" i="16"/>
  <c r="F305" i="16"/>
  <c r="F904" i="16"/>
  <c r="F617" i="16"/>
  <c r="F882" i="16"/>
  <c r="F794" i="16"/>
  <c r="F1457" i="16"/>
  <c r="F561" i="16"/>
  <c r="F854" i="16"/>
  <c r="F1354" i="16"/>
  <c r="F474" i="16"/>
  <c r="F759" i="16"/>
  <c r="F397" i="16"/>
  <c r="F802" i="16"/>
  <c r="F1169" i="16"/>
  <c r="F517" i="16"/>
  <c r="F832" i="16"/>
  <c r="F1201" i="16"/>
  <c r="F890" i="16"/>
  <c r="F1031" i="16"/>
  <c r="F1187" i="16"/>
  <c r="F1576" i="16"/>
  <c r="F750" i="16"/>
  <c r="F942" i="16"/>
  <c r="F1017" i="16"/>
  <c r="F1129" i="16"/>
  <c r="F1243" i="16"/>
  <c r="F1406" i="16"/>
  <c r="F1475" i="16"/>
  <c r="F1599" i="16"/>
  <c r="F1814" i="16"/>
  <c r="F899" i="16"/>
  <c r="F978" i="16"/>
  <c r="F1041" i="16"/>
  <c r="F1150" i="16"/>
  <c r="F1220" i="16"/>
  <c r="F1386" i="16"/>
  <c r="F1585" i="16"/>
  <c r="F1715" i="16"/>
  <c r="F2318" i="16"/>
  <c r="F907" i="16"/>
  <c r="F1013" i="16"/>
  <c r="F1096" i="16"/>
  <c r="F1190" i="16"/>
  <c r="F1321" i="16"/>
  <c r="F1379" i="16"/>
  <c r="F1530" i="16"/>
  <c r="F1639" i="16"/>
  <c r="F1336" i="16"/>
  <c r="F1493" i="16"/>
  <c r="F1602" i="16"/>
  <c r="F1905" i="16"/>
  <c r="F858" i="16"/>
  <c r="F938" i="16"/>
  <c r="F1049" i="16"/>
  <c r="F1139" i="16"/>
  <c r="F1293" i="16"/>
  <c r="F1402" i="16"/>
  <c r="F1510" i="16"/>
  <c r="F1686" i="16"/>
  <c r="F1240" i="16"/>
  <c r="F1448" i="16"/>
  <c r="F1547" i="16"/>
  <c r="F3140" i="16"/>
  <c r="F3076" i="16"/>
  <c r="F883" i="16"/>
  <c r="F271" i="16"/>
  <c r="F724" i="16"/>
  <c r="F426" i="16"/>
  <c r="F1400" i="16"/>
  <c r="F318" i="16"/>
  <c r="F910" i="16"/>
  <c r="F362" i="16"/>
  <c r="F981" i="16"/>
  <c r="F378" i="16"/>
  <c r="F324" i="16"/>
  <c r="F664" i="16"/>
  <c r="F980" i="16"/>
  <c r="F945" i="16"/>
  <c r="F339" i="16"/>
  <c r="F634" i="16"/>
  <c r="F991" i="16"/>
  <c r="F286" i="16"/>
  <c r="F547" i="16"/>
  <c r="F855" i="16"/>
  <c r="F481" i="16"/>
  <c r="F924" i="16"/>
  <c r="F1303" i="16"/>
  <c r="F577" i="16"/>
  <c r="F894" i="16"/>
  <c r="F1241" i="16"/>
  <c r="F912" i="16"/>
  <c r="F1086" i="16"/>
  <c r="F1210" i="16"/>
  <c r="F1651" i="16"/>
  <c r="F814" i="16"/>
  <c r="F956" i="16"/>
  <c r="F1032" i="16"/>
  <c r="F1164" i="16"/>
  <c r="F1289" i="16"/>
  <c r="F1421" i="16"/>
  <c r="F1550" i="16"/>
  <c r="F1615" i="16"/>
  <c r="F842" i="16"/>
  <c r="F935" i="16"/>
  <c r="F997" i="16"/>
  <c r="F1068" i="16"/>
  <c r="F1165" i="16"/>
  <c r="F1274" i="16"/>
  <c r="F1422" i="16"/>
  <c r="F1600" i="16"/>
  <c r="F1762" i="16"/>
  <c r="F838" i="16"/>
  <c r="F921" i="16"/>
  <c r="F1042" i="16"/>
  <c r="F1137" i="16"/>
  <c r="F1213" i="16"/>
  <c r="F1335" i="16"/>
  <c r="F1394" i="16"/>
  <c r="F1552" i="16"/>
  <c r="F1684" i="16"/>
  <c r="F1351" i="16"/>
  <c r="F1509" i="16"/>
  <c r="F1625" i="16"/>
  <c r="F1937" i="16"/>
  <c r="F881" i="16"/>
  <c r="F952" i="16"/>
  <c r="F1077" i="16"/>
  <c r="F1153" i="16"/>
  <c r="F1315" i="16"/>
  <c r="F1455" i="16"/>
  <c r="F1532" i="16"/>
  <c r="F1850" i="16"/>
  <c r="F1278" i="16"/>
  <c r="F1464" i="16"/>
  <c r="F1649" i="16"/>
  <c r="F3124" i="16"/>
  <c r="F2371" i="16"/>
  <c r="F309" i="16"/>
  <c r="F815" i="16"/>
  <c r="F473" i="16"/>
  <c r="F1512" i="16"/>
  <c r="F450" i="16"/>
  <c r="F461" i="16"/>
  <c r="F385" i="16"/>
  <c r="F445" i="16"/>
  <c r="F437" i="16"/>
  <c r="F379" i="16"/>
  <c r="F684" i="16"/>
  <c r="F1057" i="16"/>
  <c r="F982" i="16"/>
  <c r="F367" i="16"/>
  <c r="F661" i="16"/>
  <c r="F1029" i="16"/>
  <c r="F321" i="16"/>
  <c r="F562" i="16"/>
  <c r="F947" i="16"/>
  <c r="F555" i="16"/>
  <c r="F940" i="16"/>
  <c r="F1650" i="16"/>
  <c r="F615" i="16"/>
  <c r="F925" i="16"/>
  <c r="F1739" i="16"/>
  <c r="F926" i="16"/>
  <c r="F1101" i="16"/>
  <c r="F1218" i="16"/>
  <c r="F1659" i="16"/>
  <c r="F877" i="16"/>
  <c r="F961" i="16"/>
  <c r="F1040" i="16"/>
  <c r="F1172" i="16"/>
  <c r="F1297" i="16"/>
  <c r="F1429" i="16"/>
  <c r="F1558" i="16"/>
  <c r="F1630" i="16"/>
  <c r="F863" i="16"/>
  <c r="F943" i="16"/>
  <c r="F1005" i="16"/>
  <c r="F1075" i="16"/>
  <c r="F1173" i="16"/>
  <c r="F1282" i="16"/>
  <c r="F1430" i="16"/>
  <c r="F1616" i="16"/>
  <c r="F1807" i="16"/>
  <c r="F864" i="16"/>
  <c r="F936" i="16"/>
  <c r="F1055" i="16"/>
  <c r="F1151" i="16"/>
  <c r="F1267" i="16"/>
  <c r="F1342" i="16"/>
  <c r="F1415" i="16"/>
  <c r="F1566" i="16"/>
  <c r="F1724" i="16"/>
  <c r="F1366" i="16"/>
  <c r="F1517" i="16"/>
  <c r="F1677" i="16"/>
  <c r="F2009" i="16"/>
  <c r="F895" i="16"/>
  <c r="F973" i="16"/>
  <c r="F1090" i="16"/>
  <c r="F1239" i="16"/>
  <c r="F1323" i="16"/>
  <c r="F1463" i="16"/>
  <c r="F1554" i="16"/>
  <c r="F1874" i="16"/>
  <c r="F1309" i="16"/>
  <c r="F1472" i="16"/>
  <c r="F1672" i="16"/>
  <c r="F3116" i="16"/>
  <c r="F3052" i="16"/>
  <c r="F2988" i="16"/>
  <c r="F1843" i="16"/>
  <c r="F2533" i="16"/>
  <c r="F1219" i="16"/>
  <c r="F1292" i="16"/>
  <c r="F1381" i="16"/>
  <c r="F1474" i="16"/>
  <c r="F1553" i="16"/>
  <c r="F1660" i="16"/>
  <c r="F1955" i="16"/>
  <c r="F2502" i="16"/>
  <c r="F2267" i="16"/>
  <c r="F683" i="16"/>
  <c r="F1043" i="16"/>
  <c r="F365" i="16"/>
  <c r="F631" i="16"/>
  <c r="F919" i="16"/>
  <c r="F427" i="16"/>
  <c r="F361" i="16"/>
  <c r="F443" i="16"/>
  <c r="F430" i="16"/>
  <c r="F818" i="16"/>
  <c r="F1202" i="16"/>
  <c r="F898" i="16"/>
  <c r="F1180" i="16"/>
  <c r="F1482" i="16"/>
  <c r="F878" i="16"/>
  <c r="F1080" i="16"/>
  <c r="F1414" i="16"/>
  <c r="F2175" i="16"/>
  <c r="F1061" i="16"/>
  <c r="F1328" i="16"/>
  <c r="F1617" i="16"/>
  <c r="F1531" i="16"/>
  <c r="F866" i="16"/>
  <c r="F1105" i="16"/>
  <c r="F1471" i="16"/>
  <c r="F1248" i="16"/>
  <c r="F1811" i="16"/>
  <c r="F3020" i="16"/>
  <c r="F1763" i="16"/>
  <c r="F2541" i="16"/>
  <c r="F1256" i="16"/>
  <c r="F1367" i="16"/>
  <c r="F1481" i="16"/>
  <c r="F1618" i="16"/>
  <c r="F1771" i="16"/>
  <c r="F2510" i="16"/>
  <c r="F1160" i="16"/>
  <c r="F1244" i="16"/>
  <c r="F1332" i="16"/>
  <c r="F1396" i="16"/>
  <c r="F1490" i="16"/>
  <c r="F1561" i="16"/>
  <c r="F1633" i="16"/>
  <c r="F2408" i="16"/>
  <c r="F1222" i="16"/>
  <c r="F1313" i="16"/>
  <c r="F1390" i="16"/>
  <c r="F1461" i="16"/>
  <c r="F1528" i="16"/>
  <c r="F1613" i="16"/>
  <c r="F1705" i="16"/>
  <c r="F1966" i="16"/>
  <c r="F1253" i="16"/>
  <c r="F1327" i="16"/>
  <c r="F1405" i="16"/>
  <c r="F1470" i="16"/>
  <c r="F1543" i="16"/>
  <c r="F1628" i="16"/>
  <c r="F1803" i="16"/>
  <c r="F2118" i="16"/>
  <c r="F2386" i="16"/>
  <c r="F1727" i="16"/>
  <c r="F1890" i="16"/>
  <c r="F2086" i="16"/>
  <c r="F2237" i="16"/>
  <c r="F2701" i="16"/>
  <c r="F2765" i="16"/>
  <c r="F3147" i="16"/>
  <c r="F3059" i="16"/>
  <c r="F237" i="16"/>
  <c r="F291" i="16"/>
  <c r="F319" i="16"/>
  <c r="F702" i="16"/>
  <c r="F1111" i="16"/>
  <c r="F594" i="16"/>
  <c r="F389" i="16"/>
  <c r="F622" i="16"/>
  <c r="F549" i="16"/>
  <c r="F850" i="16"/>
  <c r="F1318" i="16"/>
  <c r="F949" i="16"/>
  <c r="F1196" i="16"/>
  <c r="F1564" i="16"/>
  <c r="F914" i="16"/>
  <c r="F1095" i="16"/>
  <c r="F1452" i="16"/>
  <c r="F806" i="16"/>
  <c r="F1069" i="16"/>
  <c r="F1350" i="16"/>
  <c r="F1646" i="16"/>
  <c r="F1545" i="16"/>
  <c r="F909" i="16"/>
  <c r="F1145" i="16"/>
  <c r="F1486" i="16"/>
  <c r="F1316" i="16"/>
  <c r="F3132" i="16"/>
  <c r="F3012" i="16"/>
  <c r="F1799" i="16"/>
  <c r="F2549" i="16"/>
  <c r="F1262" i="16"/>
  <c r="F1374" i="16"/>
  <c r="F1488" i="16"/>
  <c r="F1638" i="16"/>
  <c r="F1820" i="16"/>
  <c r="F1688" i="16"/>
  <c r="F1168" i="16"/>
  <c r="F1264" i="16"/>
  <c r="F1339" i="16"/>
  <c r="F1403" i="16"/>
  <c r="F1498" i="16"/>
  <c r="F1568" i="16"/>
  <c r="F1640" i="16"/>
  <c r="F2416" i="16"/>
  <c r="F1229" i="16"/>
  <c r="F1326" i="16"/>
  <c r="F1397" i="16"/>
  <c r="F1469" i="16"/>
  <c r="F1536" i="16"/>
  <c r="F1641" i="16"/>
  <c r="F1720" i="16"/>
  <c r="F2014" i="16"/>
  <c r="F1259" i="16"/>
  <c r="F1334" i="16"/>
  <c r="F1412" i="16"/>
  <c r="F1484" i="16"/>
  <c r="F1549" i="16"/>
  <c r="F1642" i="16"/>
  <c r="F1816" i="16"/>
  <c r="F2182" i="16"/>
  <c r="F2394" i="16"/>
  <c r="F1756" i="16"/>
  <c r="F1898" i="16"/>
  <c r="F2093" i="16"/>
  <c r="F2245" i="16"/>
  <c r="F2709" i="16"/>
  <c r="F2773" i="16"/>
  <c r="F3131" i="16"/>
  <c r="F3051" i="16"/>
  <c r="F698" i="16"/>
  <c r="F709" i="16"/>
  <c r="F451" i="16"/>
  <c r="F289" i="16"/>
  <c r="F1141" i="16"/>
  <c r="F679" i="16"/>
  <c r="F502" i="16"/>
  <c r="F674" i="16"/>
  <c r="F643" i="16"/>
  <c r="F905" i="16"/>
  <c r="F1450" i="16"/>
  <c r="F969" i="16"/>
  <c r="F1251" i="16"/>
  <c r="F1577" i="16"/>
  <c r="F950" i="16"/>
  <c r="F1157" i="16"/>
  <c r="F1551" i="16"/>
  <c r="F872" i="16"/>
  <c r="F1117" i="16"/>
  <c r="F1358" i="16"/>
  <c r="F1747" i="16"/>
  <c r="F1610" i="16"/>
  <c r="F917" i="16"/>
  <c r="F1247" i="16"/>
  <c r="F1518" i="16"/>
  <c r="F1368" i="16"/>
  <c r="F3108" i="16"/>
  <c r="F3004" i="16"/>
  <c r="F1970" i="16"/>
  <c r="F2653" i="16"/>
  <c r="F1270" i="16"/>
  <c r="F1401" i="16"/>
  <c r="F1511" i="16"/>
  <c r="F1645" i="16"/>
  <c r="F1971" i="16"/>
  <c r="F1726" i="16"/>
  <c r="F1176" i="16"/>
  <c r="F1279" i="16"/>
  <c r="F1347" i="16"/>
  <c r="F1410" i="16"/>
  <c r="F1505" i="16"/>
  <c r="F1574" i="16"/>
  <c r="F1689" i="16"/>
  <c r="F2440" i="16"/>
  <c r="F1237" i="16"/>
  <c r="F1333" i="16"/>
  <c r="F1404" i="16"/>
  <c r="F1477" i="16"/>
  <c r="F1548" i="16"/>
  <c r="F1655" i="16"/>
  <c r="F1751" i="16"/>
  <c r="F2141" i="16"/>
  <c r="F1266" i="16"/>
  <c r="F1341" i="16"/>
  <c r="F1420" i="16"/>
  <c r="F1500" i="16"/>
  <c r="F1557" i="16"/>
  <c r="F1648" i="16"/>
  <c r="F2015" i="16"/>
  <c r="F2190" i="16"/>
  <c r="F2402" i="16"/>
  <c r="F1770" i="16"/>
  <c r="F1906" i="16"/>
  <c r="F2109" i="16"/>
  <c r="F2252" i="16"/>
  <c r="F2717" i="16"/>
  <c r="F2781" i="16"/>
  <c r="F3123" i="16"/>
  <c r="F3043" i="16"/>
  <c r="F2955" i="16"/>
  <c r="F2230" i="16"/>
  <c r="F2380" i="16"/>
  <c r="F2679" i="16"/>
  <c r="F1673" i="16"/>
  <c r="F1779" i="16"/>
  <c r="F1869" i="16"/>
  <c r="F2103" i="16"/>
  <c r="F2262" i="16"/>
  <c r="F2467" i="16"/>
  <c r="F2703" i="16"/>
  <c r="F1674" i="16"/>
  <c r="F1737" i="16"/>
  <c r="F1885" i="16"/>
  <c r="F2134" i="16"/>
  <c r="F1834" i="16"/>
  <c r="F1945" i="16"/>
  <c r="F2097" i="16"/>
  <c r="F2271" i="16"/>
  <c r="F2477" i="16"/>
  <c r="F2611" i="16"/>
  <c r="F1918" i="16"/>
  <c r="F2030" i="16"/>
  <c r="F2363" i="16"/>
  <c r="F2501" i="16"/>
  <c r="F2572" i="16"/>
  <c r="F2775" i="16"/>
  <c r="F3073" i="16"/>
  <c r="F1718" i="16"/>
  <c r="F1877" i="16"/>
  <c r="F2077" i="16"/>
  <c r="F2242" i="16"/>
  <c r="F2542" i="16"/>
  <c r="F2642" i="16"/>
  <c r="F2721" i="16"/>
  <c r="F2785" i="16"/>
  <c r="F3095" i="16"/>
  <c r="F2967" i="16"/>
  <c r="F2205" i="16"/>
  <c r="F2399" i="16"/>
  <c r="F2527" i="16"/>
  <c r="F2598" i="16"/>
  <c r="F2683" i="16"/>
  <c r="F2726" i="16"/>
  <c r="F2790" i="16"/>
  <c r="F3122" i="16"/>
  <c r="F3058" i="16"/>
  <c r="F2994" i="16"/>
  <c r="F3187" i="16"/>
  <c r="F2173" i="16"/>
  <c r="F2307" i="16"/>
  <c r="F2379" i="16"/>
  <c r="F2460" i="16"/>
  <c r="F2575" i="16"/>
  <c r="F2675" i="16"/>
  <c r="F2768" i="16"/>
  <c r="F3120" i="16"/>
  <c r="F3056" i="16"/>
  <c r="F2992" i="16"/>
  <c r="F3193" i="16"/>
  <c r="F2250" i="16"/>
  <c r="F2374" i="16"/>
  <c r="F2478" i="16"/>
  <c r="F2546" i="16"/>
  <c r="F2623" i="16"/>
  <c r="F2730" i="16"/>
  <c r="F3142" i="16"/>
  <c r="F3078" i="16"/>
  <c r="F3014" i="16"/>
  <c r="F2950" i="16"/>
  <c r="F2213" i="16"/>
  <c r="F2390" i="16"/>
  <c r="F2479" i="16"/>
  <c r="F2562" i="16"/>
  <c r="F2647" i="16"/>
  <c r="F2731" i="16"/>
  <c r="F2795" i="16"/>
  <c r="F3101" i="16"/>
  <c r="F2997" i="16"/>
  <c r="F3167" i="16"/>
  <c r="F228" i="16"/>
  <c r="F316" i="16"/>
  <c r="F412" i="16"/>
  <c r="F516" i="16"/>
  <c r="F600" i="16"/>
  <c r="F870" i="16"/>
  <c r="F1167" i="16"/>
  <c r="F264" i="16"/>
  <c r="F328" i="16"/>
  <c r="F392" i="16"/>
  <c r="F456" i="16"/>
  <c r="F520" i="16"/>
  <c r="F588" i="16"/>
  <c r="F660" i="16"/>
  <c r="F1195" i="16"/>
  <c r="F1155" i="16"/>
  <c r="F1211" i="16"/>
  <c r="F1540" i="16"/>
  <c r="F1761" i="16"/>
  <c r="F1693" i="16"/>
  <c r="F1948" i="16"/>
  <c r="F300" i="16"/>
  <c r="F281" i="16"/>
  <c r="F507" i="16"/>
  <c r="F417" i="16"/>
  <c r="F848" i="16"/>
  <c r="F738" i="16"/>
  <c r="F582" i="16"/>
  <c r="F856" i="16"/>
  <c r="F656" i="16"/>
  <c r="F933" i="16"/>
  <c r="F1606" i="16"/>
  <c r="F977" i="16"/>
  <c r="F1312" i="16"/>
  <c r="F1607" i="16"/>
  <c r="F957" i="16"/>
  <c r="F1181" i="16"/>
  <c r="F1593" i="16"/>
  <c r="F879" i="16"/>
  <c r="F1158" i="16"/>
  <c r="F1387" i="16"/>
  <c r="F1300" i="16"/>
  <c r="F1865" i="16"/>
  <c r="F946" i="16"/>
  <c r="F1261" i="16"/>
  <c r="F1573" i="16"/>
  <c r="F1456" i="16"/>
  <c r="F3100" i="16"/>
  <c r="F2996" i="16"/>
  <c r="F1978" i="16"/>
  <c r="F2661" i="16"/>
  <c r="F1277" i="16"/>
  <c r="F1408" i="16"/>
  <c r="F1525" i="16"/>
  <c r="F1652" i="16"/>
  <c r="F2138" i="16"/>
  <c r="F1734" i="16"/>
  <c r="F1184" i="16"/>
  <c r="F1286" i="16"/>
  <c r="F1355" i="16"/>
  <c r="F1418" i="16"/>
  <c r="F1513" i="16"/>
  <c r="F1581" i="16"/>
  <c r="F1735" i="16"/>
  <c r="F2472" i="16"/>
  <c r="F1245" i="16"/>
  <c r="F1340" i="16"/>
  <c r="F1411" i="16"/>
  <c r="F1491" i="16"/>
  <c r="F1562" i="16"/>
  <c r="F1669" i="16"/>
  <c r="F1802" i="16"/>
  <c r="F1208" i="16"/>
  <c r="F1273" i="16"/>
  <c r="F1349" i="16"/>
  <c r="F1427" i="16"/>
  <c r="F1507" i="16"/>
  <c r="F1563" i="16"/>
  <c r="F1656" i="16"/>
  <c r="F2023" i="16"/>
  <c r="F2246" i="16"/>
  <c r="F1678" i="16"/>
  <c r="F1784" i="16"/>
  <c r="F1929" i="16"/>
  <c r="F2191" i="16"/>
  <c r="F2275" i="16"/>
  <c r="F2725" i="16"/>
  <c r="F2789" i="16"/>
  <c r="F3115" i="16"/>
  <c r="F3035" i="16"/>
  <c r="F1891" i="16"/>
  <c r="F2238" i="16"/>
  <c r="F2396" i="16"/>
  <c r="F2686" i="16"/>
  <c r="F1694" i="16"/>
  <c r="F1786" i="16"/>
  <c r="F1931" i="16"/>
  <c r="F2111" i="16"/>
  <c r="F2298" i="16"/>
  <c r="F2475" i="16"/>
  <c r="F2711" i="16"/>
  <c r="F1680" i="16"/>
  <c r="F1759" i="16"/>
  <c r="F1893" i="16"/>
  <c r="F2194" i="16"/>
  <c r="F1841" i="16"/>
  <c r="F1961" i="16"/>
  <c r="F2105" i="16"/>
  <c r="F2292" i="16"/>
  <c r="F2484" i="16"/>
  <c r="F2626" i="16"/>
  <c r="F1926" i="16"/>
  <c r="F2054" i="16"/>
  <c r="F2392" i="16"/>
  <c r="F2509" i="16"/>
  <c r="F3174" i="16"/>
  <c r="F2783" i="16"/>
  <c r="F3049" i="16"/>
  <c r="F1723" i="16"/>
  <c r="F1907" i="16"/>
  <c r="F2106" i="16"/>
  <c r="F2420" i="16"/>
  <c r="F2557" i="16"/>
  <c r="F2650" i="16"/>
  <c r="F2729" i="16"/>
  <c r="F2793" i="16"/>
  <c r="F3071" i="16"/>
  <c r="F2115" i="16"/>
  <c r="F2266" i="16"/>
  <c r="F2406" i="16"/>
  <c r="F2543" i="16"/>
  <c r="F2613" i="16"/>
  <c r="F2690" i="16"/>
  <c r="F2734" i="16"/>
  <c r="F2798" i="16"/>
  <c r="F3114" i="16"/>
  <c r="F3050" i="16"/>
  <c r="F2986" i="16"/>
  <c r="F3179" i="16"/>
  <c r="F2210" i="16"/>
  <c r="F2314" i="16"/>
  <c r="F2387" i="16"/>
  <c r="F2468" i="16"/>
  <c r="F2591" i="16"/>
  <c r="F2689" i="16"/>
  <c r="F2784" i="16"/>
  <c r="F3112" i="16"/>
  <c r="F3048" i="16"/>
  <c r="F2984" i="16"/>
  <c r="F3185" i="16"/>
  <c r="F2258" i="16"/>
  <c r="F2404" i="16"/>
  <c r="F2491" i="16"/>
  <c r="F2553" i="16"/>
  <c r="F2638" i="16"/>
  <c r="F2738" i="16"/>
  <c r="F3134" i="16"/>
  <c r="F3070" i="16"/>
  <c r="F3006" i="16"/>
  <c r="F3169" i="16"/>
  <c r="F2221" i="16"/>
  <c r="F2398" i="16"/>
  <c r="F2492" i="16"/>
  <c r="F2570" i="16"/>
  <c r="F2670" i="16"/>
  <c r="F2739" i="16"/>
  <c r="F2803" i="16"/>
  <c r="F3085" i="16"/>
  <c r="F2989" i="16"/>
  <c r="F3197" i="16"/>
  <c r="F244" i="16"/>
  <c r="F332" i="16"/>
  <c r="F428" i="16"/>
  <c r="F524" i="16"/>
  <c r="F608" i="16"/>
  <c r="F902" i="16"/>
  <c r="F1199" i="16"/>
  <c r="F272" i="16"/>
  <c r="F336" i="16"/>
  <c r="F400" i="16"/>
  <c r="F464" i="16"/>
  <c r="F528" i="16"/>
  <c r="F596" i="16"/>
  <c r="F471" i="16"/>
  <c r="F490" i="16"/>
  <c r="F788" i="16"/>
  <c r="F465" i="16"/>
  <c r="F1020" i="16"/>
  <c r="F953" i="16"/>
  <c r="F621" i="16"/>
  <c r="F1001" i="16"/>
  <c r="F865" i="16"/>
  <c r="F968" i="16"/>
  <c r="F1667" i="16"/>
  <c r="F1025" i="16"/>
  <c r="F1385" i="16"/>
  <c r="F1637" i="16"/>
  <c r="F984" i="16"/>
  <c r="F1189" i="16"/>
  <c r="F1631" i="16"/>
  <c r="F915" i="16"/>
  <c r="F1166" i="16"/>
  <c r="F1423" i="16"/>
  <c r="F1343" i="16"/>
  <c r="F1881" i="16"/>
  <c r="F1000" i="16"/>
  <c r="F1308" i="16"/>
  <c r="F1611" i="16"/>
  <c r="F1479" i="16"/>
  <c r="F3068" i="16"/>
  <c r="F2980" i="16"/>
  <c r="F1994" i="16"/>
  <c r="F2669" i="16"/>
  <c r="F1311" i="16"/>
  <c r="F1437" i="16"/>
  <c r="F1533" i="16"/>
  <c r="F1679" i="16"/>
  <c r="F2282" i="16"/>
  <c r="F1933" i="16"/>
  <c r="F1192" i="16"/>
  <c r="F1294" i="16"/>
  <c r="F1362" i="16"/>
  <c r="F1425" i="16"/>
  <c r="F1520" i="16"/>
  <c r="F1588" i="16"/>
  <c r="F1750" i="16"/>
  <c r="F2480" i="16"/>
  <c r="F1265" i="16"/>
  <c r="F1348" i="16"/>
  <c r="F1419" i="16"/>
  <c r="F1499" i="16"/>
  <c r="F1569" i="16"/>
  <c r="F1675" i="16"/>
  <c r="F1815" i="16"/>
  <c r="F1223" i="16"/>
  <c r="F1281" i="16"/>
  <c r="F1357" i="16"/>
  <c r="F1433" i="16"/>
  <c r="F1515" i="16"/>
  <c r="F1590" i="16"/>
  <c r="F1670" i="16"/>
  <c r="F2031" i="16"/>
  <c r="F2332" i="16"/>
  <c r="F1685" i="16"/>
  <c r="F543" i="16"/>
  <c r="F809" i="16"/>
  <c r="F234" i="16"/>
  <c r="F711" i="16"/>
  <c r="F1544" i="16"/>
  <c r="F1113" i="16"/>
  <c r="F960" i="16"/>
  <c r="F1185" i="16"/>
  <c r="F1085" i="16"/>
  <c r="F1108" i="16"/>
  <c r="F782" i="16"/>
  <c r="F1074" i="16"/>
  <c r="F1436" i="16"/>
  <c r="F1934" i="16"/>
  <c r="F1018" i="16"/>
  <c r="F1290" i="16"/>
  <c r="F1754" i="16"/>
  <c r="F979" i="16"/>
  <c r="F1275" i="16"/>
  <c r="F1538" i="16"/>
  <c r="F1380" i="16"/>
  <c r="F734" i="16"/>
  <c r="F1063" i="16"/>
  <c r="F1337" i="16"/>
  <c r="F1882" i="16"/>
  <c r="F1612" i="16"/>
  <c r="F3044" i="16"/>
  <c r="F2956" i="16"/>
  <c r="F2517" i="16"/>
  <c r="F1234" i="16"/>
  <c r="F1353" i="16"/>
  <c r="F1458" i="16"/>
  <c r="F1579" i="16"/>
  <c r="F1740" i="16"/>
  <c r="F2486" i="16"/>
  <c r="F2283" i="16"/>
  <c r="F1221" i="16"/>
  <c r="F1306" i="16"/>
  <c r="F1376" i="16"/>
  <c r="F1446" i="16"/>
  <c r="F1535" i="16"/>
  <c r="F1620" i="16"/>
  <c r="F2005" i="16"/>
  <c r="F1200" i="16"/>
  <c r="F1287" i="16"/>
  <c r="F1370" i="16"/>
  <c r="F1440" i="16"/>
  <c r="F1514" i="16"/>
  <c r="F1589" i="16"/>
  <c r="F1690" i="16"/>
  <c r="F1831" i="16"/>
  <c r="F1238" i="16"/>
  <c r="F1296" i="16"/>
  <c r="F1391" i="16"/>
  <c r="F1454" i="16"/>
  <c r="F1529" i="16"/>
  <c r="F1614" i="16"/>
  <c r="F1691" i="16"/>
  <c r="F2047" i="16"/>
  <c r="F2356" i="16"/>
  <c r="F1706" i="16"/>
  <c r="F1859" i="16"/>
  <c r="F2033" i="16"/>
  <c r="F2222" i="16"/>
  <c r="F2630" i="16"/>
  <c r="F2749" i="16"/>
  <c r="F2813" i="16"/>
  <c r="F3083" i="16"/>
  <c r="F2995" i="16"/>
  <c r="F2042" i="16"/>
  <c r="F2327" i="16"/>
  <c r="F2450" i="16"/>
  <c r="F1627" i="16"/>
  <c r="F1716" i="16"/>
  <c r="F1832" i="16"/>
  <c r="F1998" i="16"/>
  <c r="F2193" i="16"/>
  <c r="F2427" i="16"/>
  <c r="F2506" i="16"/>
  <c r="F2735" i="16"/>
  <c r="F1702" i="16"/>
  <c r="F1787" i="16"/>
  <c r="F1975" i="16"/>
  <c r="F2263" i="16"/>
  <c r="F1902" i="16"/>
  <c r="F2029" i="16"/>
  <c r="F2135" i="16"/>
  <c r="F2315" i="16"/>
  <c r="F2579" i="16"/>
  <c r="F1835" i="16"/>
  <c r="F1969" i="16"/>
  <c r="F2331" i="16"/>
  <c r="F2438" i="16"/>
  <c r="F2532" i="16"/>
  <c r="F3188" i="16"/>
  <c r="F2807" i="16"/>
  <c r="F2657" i="16"/>
  <c r="F1752" i="16"/>
  <c r="F1950" i="16"/>
  <c r="F2158" i="16"/>
  <c r="F2473" i="16"/>
  <c r="F2581" i="16"/>
  <c r="F2674" i="16"/>
  <c r="F2753" i="16"/>
  <c r="F2945" i="16"/>
  <c r="F3031" i="16"/>
  <c r="F2159" i="16"/>
  <c r="F2346" i="16"/>
  <c r="F2466" i="16"/>
  <c r="F2566" i="16"/>
  <c r="F2643" i="16"/>
  <c r="F2695" i="16"/>
  <c r="F2758" i="16"/>
  <c r="F2948" i="16"/>
  <c r="F3090" i="16"/>
  <c r="F3026" i="16"/>
  <c r="F2954" i="16"/>
  <c r="F3194" i="16"/>
  <c r="F2270" i="16"/>
  <c r="F567" i="16"/>
  <c r="F251" i="16"/>
  <c r="F341" i="16"/>
  <c r="F762" i="16"/>
  <c r="F401" i="16"/>
  <c r="F1704" i="16"/>
  <c r="F1030" i="16"/>
  <c r="F1666" i="16"/>
  <c r="F1217" i="16"/>
  <c r="F1114" i="16"/>
  <c r="F891" i="16"/>
  <c r="F1149" i="16"/>
  <c r="F1443" i="16"/>
  <c r="F871" i="16"/>
  <c r="F1054" i="16"/>
  <c r="F1298" i="16"/>
  <c r="F2167" i="16"/>
  <c r="F1034" i="16"/>
  <c r="F1283" i="16"/>
  <c r="F1609" i="16"/>
  <c r="F1501" i="16"/>
  <c r="F766" i="16"/>
  <c r="F1098" i="16"/>
  <c r="F1417" i="16"/>
  <c r="F1216" i="16"/>
  <c r="F1719" i="16"/>
  <c r="F3036" i="16"/>
  <c r="F1755" i="16"/>
  <c r="F2525" i="16"/>
  <c r="F1242" i="16"/>
  <c r="F1360" i="16"/>
  <c r="F1466" i="16"/>
  <c r="F1586" i="16"/>
  <c r="F1748" i="16"/>
  <c r="F2494" i="16"/>
  <c r="F2423" i="16"/>
  <c r="F1236" i="16"/>
  <c r="F1325" i="16"/>
  <c r="F1389" i="16"/>
  <c r="F1468" i="16"/>
  <c r="F1555" i="16"/>
  <c r="F1626" i="16"/>
  <c r="F2085" i="16"/>
  <c r="F1207" i="16"/>
  <c r="F1295" i="16"/>
  <c r="F1377" i="16"/>
  <c r="F1453" i="16"/>
  <c r="F1521" i="16"/>
  <c r="F1596" i="16"/>
  <c r="F1698" i="16"/>
  <c r="F1927" i="16"/>
  <c r="F1246" i="16"/>
  <c r="F1320" i="16"/>
  <c r="F1398" i="16"/>
  <c r="F1462" i="16"/>
  <c r="F1537" i="16"/>
  <c r="F1622" i="16"/>
  <c r="F1699" i="16"/>
  <c r="F2071" i="16"/>
  <c r="F2364" i="16"/>
  <c r="F1714" i="16"/>
  <c r="F1867" i="16"/>
  <c r="F2041" i="16"/>
  <c r="F2229" i="16"/>
  <c r="F2693" i="16"/>
  <c r="F2757" i="16"/>
  <c r="F2941" i="16"/>
  <c r="F3067" i="16"/>
  <c r="F2987" i="16"/>
  <c r="F2094" i="16"/>
  <c r="F2343" i="16"/>
  <c r="F2552" i="16"/>
  <c r="F1634" i="16"/>
  <c r="F1736" i="16"/>
  <c r="F1846" i="16"/>
  <c r="F2019" i="16"/>
  <c r="F2231" i="16"/>
  <c r="F2435" i="16"/>
  <c r="F2537" i="16"/>
  <c r="F2743" i="16"/>
  <c r="F1709" i="16"/>
  <c r="F1794" i="16"/>
  <c r="F1983" i="16"/>
  <c r="F2452" i="16"/>
  <c r="F1917" i="16"/>
  <c r="F2045" i="16"/>
  <c r="F2142" i="16"/>
  <c r="F2445" i="16"/>
  <c r="F2587" i="16"/>
  <c r="F1887" i="16"/>
  <c r="F1985" i="16"/>
  <c r="F2339" i="16"/>
  <c r="F2454" i="16"/>
  <c r="F2548" i="16"/>
  <c r="F3180" i="16"/>
  <c r="F2940" i="16"/>
  <c r="F2688" i="16"/>
  <c r="F1788" i="16"/>
  <c r="F1965" i="16"/>
  <c r="F2211" i="16"/>
  <c r="F2518" i="16"/>
  <c r="F2589" i="16"/>
  <c r="F2682" i="16"/>
  <c r="F2761" i="16"/>
  <c r="F3135" i="16"/>
  <c r="F3007" i="16"/>
  <c r="F2174" i="16"/>
  <c r="F2354" i="16"/>
  <c r="F2474" i="16"/>
  <c r="F2574" i="16"/>
  <c r="F2651" i="16"/>
  <c r="F2702" i="16"/>
  <c r="F2766" i="16"/>
  <c r="F3146" i="16"/>
  <c r="F3082" i="16"/>
  <c r="F3018" i="16"/>
  <c r="F3173" i="16"/>
  <c r="F3186" i="16"/>
  <c r="F2278" i="16"/>
  <c r="F2350" i="16"/>
  <c r="F2431" i="16"/>
  <c r="F2528" i="16"/>
  <c r="F2629" i="16"/>
  <c r="F2736" i="16"/>
  <c r="F3144" i="16"/>
  <c r="F3080" i="16"/>
  <c r="F3016" i="16"/>
  <c r="F2952" i="16"/>
  <c r="F3192" i="16"/>
  <c r="F2322" i="16"/>
  <c r="F2448" i="16"/>
  <c r="F2522" i="16"/>
  <c r="F2585" i="16"/>
  <c r="F2684" i="16"/>
  <c r="F2802" i="16"/>
  <c r="F3102" i="16"/>
  <c r="F3038" i="16"/>
  <c r="F2974" i="16"/>
  <c r="F2183" i="16"/>
  <c r="F2302" i="16"/>
  <c r="F2449" i="16"/>
  <c r="F2539" i="16"/>
  <c r="F2602" i="16"/>
  <c r="F2707" i="16"/>
  <c r="F2771" i="16"/>
  <c r="F3133" i="16"/>
  <c r="F3037" i="16"/>
  <c r="F3198" i="16"/>
  <c r="F965" i="16"/>
  <c r="F284" i="16"/>
  <c r="F380" i="16"/>
  <c r="F484" i="16"/>
  <c r="F560" i="16"/>
  <c r="F652" i="16"/>
  <c r="F1071" i="16"/>
  <c r="F240" i="16"/>
  <c r="F304" i="16"/>
  <c r="F368" i="16"/>
  <c r="F432" i="16"/>
  <c r="F496" i="16"/>
  <c r="F564" i="16"/>
  <c r="F628" i="16"/>
  <c r="F1099" i="16"/>
  <c r="F1059" i="16"/>
  <c r="F1115" i="16"/>
  <c r="F1492" i="16"/>
  <c r="F1665" i="16"/>
  <c r="F1935" i="16"/>
  <c r="F1868" i="16"/>
  <c r="F1721" i="16"/>
  <c r="F345" i="16"/>
  <c r="F1002" i="16"/>
  <c r="F1653" i="16"/>
  <c r="F1795" i="16"/>
  <c r="F1546" i="16"/>
  <c r="F1527" i="16"/>
  <c r="F1582" i="16"/>
  <c r="F1597" i="16"/>
  <c r="F1957" i="16"/>
  <c r="F2805" i="16"/>
  <c r="F1989" i="16"/>
  <c r="F2426" i="16"/>
  <c r="F1708" i="16"/>
  <c r="F1990" i="16"/>
  <c r="F2419" i="16"/>
  <c r="F2727" i="16"/>
  <c r="F1780" i="16"/>
  <c r="F2247" i="16"/>
  <c r="F2021" i="16"/>
  <c r="F2308" i="16"/>
  <c r="F1827" i="16"/>
  <c r="F2083" i="16"/>
  <c r="F2524" i="16"/>
  <c r="F2799" i="16"/>
  <c r="F1738" i="16"/>
  <c r="F2150" i="16"/>
  <c r="F2573" i="16"/>
  <c r="F2745" i="16"/>
  <c r="F3047" i="16"/>
  <c r="F2338" i="16"/>
  <c r="F2558" i="16"/>
  <c r="F2687" i="16"/>
  <c r="F2814" i="16"/>
  <c r="F3034" i="16"/>
  <c r="F3202" i="16"/>
  <c r="F2334" i="16"/>
  <c r="F2446" i="16"/>
  <c r="F2621" i="16"/>
  <c r="F2800" i="16"/>
  <c r="F3072" i="16"/>
  <c r="F2968" i="16"/>
  <c r="F2243" i="16"/>
  <c r="F2441" i="16"/>
  <c r="F2561" i="16"/>
  <c r="F2691" i="16"/>
  <c r="F3118" i="16"/>
  <c r="F3022" i="16"/>
  <c r="F3183" i="16"/>
  <c r="F2413" i="16"/>
  <c r="F2547" i="16"/>
  <c r="F2692" i="16"/>
  <c r="F3189" i="16"/>
  <c r="F292" i="16"/>
  <c r="F460" i="16"/>
  <c r="F584" i="16"/>
  <c r="F1039" i="16"/>
  <c r="F280" i="16"/>
  <c r="F376" i="16"/>
  <c r="F480" i="16"/>
  <c r="F1091" i="16"/>
  <c r="F1428" i="16"/>
  <c r="F1967" i="16"/>
  <c r="F1914" i="16"/>
  <c r="F1964" i="16"/>
  <c r="F1860" i="16"/>
  <c r="F1972" i="16"/>
  <c r="F2244" i="16"/>
  <c r="F2227" i="16"/>
  <c r="F1924" i="16"/>
  <c r="F1939" i="16"/>
  <c r="F2172" i="16"/>
  <c r="F2061" i="16"/>
  <c r="F2273" i="16"/>
  <c r="F2240" i="16"/>
  <c r="F2232" i="16"/>
  <c r="F2671" i="16"/>
  <c r="F2716" i="16"/>
  <c r="F3039" i="16"/>
  <c r="F2627" i="16"/>
  <c r="F2672" i="16"/>
  <c r="F3065" i="16"/>
  <c r="F2949" i="16"/>
  <c r="F2344" i="16"/>
  <c r="F506" i="16"/>
  <c r="F1052" i="16"/>
  <c r="F944" i="16"/>
  <c r="F1487" i="16"/>
  <c r="F1725" i="16"/>
  <c r="F1595" i="16"/>
  <c r="F1682" i="16"/>
  <c r="F1683" i="16"/>
  <c r="F2199" i="16"/>
  <c r="F3107" i="16"/>
  <c r="F2102" i="16"/>
  <c r="F2576" i="16"/>
  <c r="F1743" i="16"/>
  <c r="F2051" i="16"/>
  <c r="F2443" i="16"/>
  <c r="F2751" i="16"/>
  <c r="F1870" i="16"/>
  <c r="F2610" i="16"/>
  <c r="F2053" i="16"/>
  <c r="F2461" i="16"/>
  <c r="F1903" i="16"/>
  <c r="F2347" i="16"/>
  <c r="F2556" i="16"/>
  <c r="F3137" i="16"/>
  <c r="F1819" i="16"/>
  <c r="F2226" i="16"/>
  <c r="F2597" i="16"/>
  <c r="F2769" i="16"/>
  <c r="F2991" i="16"/>
  <c r="F2362" i="16"/>
  <c r="F2582" i="16"/>
  <c r="F2710" i="16"/>
  <c r="F3138" i="16"/>
  <c r="F3010" i="16"/>
  <c r="F3178" i="16"/>
  <c r="F2342" i="16"/>
  <c r="F2483" i="16"/>
  <c r="F2644" i="16"/>
  <c r="F2808" i="16"/>
  <c r="F3064" i="16"/>
  <c r="F2960" i="16"/>
  <c r="F2272" i="16"/>
  <c r="F2462" i="16"/>
  <c r="F2569" i="16"/>
  <c r="F2714" i="16"/>
  <c r="F3110" i="16"/>
  <c r="F2998" i="16"/>
  <c r="F2198" i="16"/>
  <c r="F2434" i="16"/>
  <c r="F2554" i="16"/>
  <c r="F2699" i="16"/>
  <c r="F2811" i="16"/>
  <c r="F3021" i="16"/>
  <c r="F3181" i="16"/>
  <c r="F308" i="16"/>
  <c r="F468" i="16"/>
  <c r="F624" i="16"/>
  <c r="F1103" i="16"/>
  <c r="F288" i="16"/>
  <c r="F384" i="16"/>
  <c r="F488" i="16"/>
  <c r="F604" i="16"/>
  <c r="F1067" i="16"/>
  <c r="F1123" i="16"/>
  <c r="F1444" i="16"/>
  <c r="F1409" i="16"/>
  <c r="F1996" i="16"/>
  <c r="F1974" i="16"/>
  <c r="F1712" i="16"/>
  <c r="F1813" i="16"/>
  <c r="F1921" i="16"/>
  <c r="F1982" i="16"/>
  <c r="F1977" i="16"/>
  <c r="F1778" i="16"/>
  <c r="F1866" i="16"/>
  <c r="F1760" i="16"/>
  <c r="F1839" i="16"/>
  <c r="F2001" i="16"/>
  <c r="F2034" i="16"/>
  <c r="F2139" i="16"/>
  <c r="F2256" i="16"/>
  <c r="F2035" i="16"/>
  <c r="F2123" i="16"/>
  <c r="F2233" i="16"/>
  <c r="F2058" i="16"/>
  <c r="F2153" i="16"/>
  <c r="F2011" i="16"/>
  <c r="F2130" i="16"/>
  <c r="F2241" i="16"/>
  <c r="F1944" i="16"/>
  <c r="F1997" i="16"/>
  <c r="F2049" i="16"/>
  <c r="F2178" i="16"/>
  <c r="F2028" i="16"/>
  <c r="F1979" i="16"/>
  <c r="F2066" i="16"/>
  <c r="F2060" i="16"/>
  <c r="F2311" i="16"/>
  <c r="F2289" i="16"/>
  <c r="F2384" i="16"/>
  <c r="F2016" i="16"/>
  <c r="F2269" i="16"/>
  <c r="F2503" i="16"/>
  <c r="F2625" i="16"/>
  <c r="F2255" i="16"/>
  <c r="F2529" i="16"/>
  <c r="F2321" i="16"/>
  <c r="F2728" i="16"/>
  <c r="F3075" i="16"/>
  <c r="F2505" i="16"/>
  <c r="F2780" i="16"/>
  <c r="F2422" i="16"/>
  <c r="F3151" i="16"/>
  <c r="F3023" i="16"/>
  <c r="F2353" i="16"/>
  <c r="F2487" i="16"/>
  <c r="F2641" i="16"/>
  <c r="F2471" i="16"/>
  <c r="F2309" i="16"/>
  <c r="F2804" i="16"/>
  <c r="F2740" i="16"/>
  <c r="F2993" i="16"/>
  <c r="F3081" i="16"/>
  <c r="F2325" i="16"/>
  <c r="F2947" i="16"/>
  <c r="F2965" i="16"/>
  <c r="F3141" i="16"/>
  <c r="F2764" i="16"/>
  <c r="F2265" i="16"/>
  <c r="F3143" i="16"/>
  <c r="F2368" i="16"/>
  <c r="F2508" i="16"/>
  <c r="F2495" i="16"/>
  <c r="F2810" i="16"/>
  <c r="F2772" i="16"/>
  <c r="F3089" i="16"/>
  <c r="F2357" i="16"/>
  <c r="F2981" i="16"/>
  <c r="F2608" i="16"/>
  <c r="F500" i="16"/>
  <c r="F416" i="16"/>
  <c r="F620" i="16"/>
  <c r="F1476" i="16"/>
  <c r="F1657" i="16"/>
  <c r="F1836" i="16"/>
  <c r="F1636" i="16"/>
  <c r="F1774" i="16"/>
  <c r="F1883" i="16"/>
  <c r="F1864" i="16"/>
  <c r="F2146" i="16"/>
  <c r="F2264" i="16"/>
  <c r="F1857" i="16"/>
  <c r="F2012" i="16"/>
  <c r="F2087" i="16"/>
  <c r="F2124" i="16"/>
  <c r="F2383" i="16"/>
  <c r="F2313" i="16"/>
  <c r="F2281" i="16"/>
  <c r="F2360" i="16"/>
  <c r="F2609" i="16"/>
  <c r="F3127" i="16"/>
  <c r="F2519" i="16"/>
  <c r="F2373" i="16"/>
  <c r="F3017" i="16"/>
  <c r="F2612" i="16"/>
  <c r="F3104" i="16"/>
  <c r="F557" i="16"/>
  <c r="F1768" i="16"/>
  <c r="F1205" i="16"/>
  <c r="F3060" i="16"/>
  <c r="F2290" i="16"/>
  <c r="F1941" i="16"/>
  <c r="F1823" i="16"/>
  <c r="F2039" i="16"/>
  <c r="F2214" i="16"/>
  <c r="F3099" i="16"/>
  <c r="F2215" i="16"/>
  <c r="F2592" i="16"/>
  <c r="F1772" i="16"/>
  <c r="F2095" i="16"/>
  <c r="F2459" i="16"/>
  <c r="F1668" i="16"/>
  <c r="F1878" i="16"/>
  <c r="F2633" i="16"/>
  <c r="F2082" i="16"/>
  <c r="F2469" i="16"/>
  <c r="F1911" i="16"/>
  <c r="F2355" i="16"/>
  <c r="F2564" i="16"/>
  <c r="F3113" i="16"/>
  <c r="F1862" i="16"/>
  <c r="F2234" i="16"/>
  <c r="F2619" i="16"/>
  <c r="F2777" i="16"/>
  <c r="F2983" i="16"/>
  <c r="F2391" i="16"/>
  <c r="F2590" i="16"/>
  <c r="F2718" i="16"/>
  <c r="F3130" i="16"/>
  <c r="F3002" i="16"/>
  <c r="F2165" i="16"/>
  <c r="F2358" i="16"/>
  <c r="F2489" i="16"/>
  <c r="F2652" i="16"/>
  <c r="F2946" i="16"/>
  <c r="F3040" i="16"/>
  <c r="F3171" i="16"/>
  <c r="F2280" i="16"/>
  <c r="F2470" i="16"/>
  <c r="F2577" i="16"/>
  <c r="F2754" i="16"/>
  <c r="F3094" i="16"/>
  <c r="F2990" i="16"/>
  <c r="F2206" i="16"/>
  <c r="F2442" i="16"/>
  <c r="F2578" i="16"/>
  <c r="F2715" i="16"/>
  <c r="F2943" i="16"/>
  <c r="F3005" i="16"/>
  <c r="F3175" i="16"/>
  <c r="F340" i="16"/>
  <c r="F492" i="16"/>
  <c r="F632" i="16"/>
  <c r="F1135" i="16"/>
  <c r="F296" i="16"/>
  <c r="F408" i="16"/>
  <c r="F504" i="16"/>
  <c r="F612" i="16"/>
  <c r="F1131" i="16"/>
  <c r="F987" i="16"/>
  <c r="F1460" i="16"/>
  <c r="F1697" i="16"/>
  <c r="F1757" i="16"/>
  <c r="F2026" i="16"/>
  <c r="F1744" i="16"/>
  <c r="F1822" i="16"/>
  <c r="F1962" i="16"/>
  <c r="F1741" i="16"/>
  <c r="F2006" i="16"/>
  <c r="F1796" i="16"/>
  <c r="F1899" i="16"/>
  <c r="F1765" i="16"/>
  <c r="F1855" i="16"/>
  <c r="F2037" i="16"/>
  <c r="F2056" i="16"/>
  <c r="F2145" i="16"/>
  <c r="F2296" i="16"/>
  <c r="F2046" i="16"/>
  <c r="F2140" i="16"/>
  <c r="F2279" i="16"/>
  <c r="F2069" i="16"/>
  <c r="F2217" i="16"/>
  <c r="F2059" i="16"/>
  <c r="F2148" i="16"/>
  <c r="F1833" i="16"/>
  <c r="F1949" i="16"/>
  <c r="F2002" i="16"/>
  <c r="F2076" i="16"/>
  <c r="F2195" i="16"/>
  <c r="F2044" i="16"/>
  <c r="F2003" i="16"/>
  <c r="F2088" i="16"/>
  <c r="F2092" i="16"/>
  <c r="F2377" i="16"/>
  <c r="F2295" i="16"/>
  <c r="F2401" i="16"/>
  <c r="F2048" i="16"/>
  <c r="F2297" i="16"/>
  <c r="F2285" i="16"/>
  <c r="F2040" i="16"/>
  <c r="F2260" i="16"/>
  <c r="F2337" i="16"/>
  <c r="F2349" i="16"/>
  <c r="F3027" i="16"/>
  <c r="F2511" i="16"/>
  <c r="F2540" i="16"/>
  <c r="F3015" i="16"/>
  <c r="F2649" i="16"/>
  <c r="F2341" i="16"/>
  <c r="F3001" i="16"/>
  <c r="F2762" i="16"/>
  <c r="F3086" i="16"/>
  <c r="F312" i="16"/>
  <c r="F1163" i="16"/>
  <c r="F1729" i="16"/>
  <c r="F1749" i="16"/>
  <c r="F1773" i="16"/>
  <c r="F1801" i="16"/>
  <c r="F1872" i="16"/>
  <c r="F2162" i="16"/>
  <c r="F2057" i="16"/>
  <c r="F2152" i="16"/>
  <c r="F2064" i="16"/>
  <c r="F1958" i="16"/>
  <c r="F2201" i="16"/>
  <c r="F2008" i="16"/>
  <c r="F2601" i="16"/>
  <c r="F2080" i="16"/>
  <c r="F2291" i="16"/>
  <c r="F2393" i="16"/>
  <c r="F3011" i="16"/>
  <c r="F2305" i="16"/>
  <c r="F2999" i="16"/>
  <c r="F2655" i="16"/>
  <c r="F2746" i="16"/>
  <c r="F3097" i="16"/>
  <c r="F3013" i="16"/>
  <c r="F645" i="16"/>
  <c r="F1053" i="16"/>
  <c r="F1438" i="16"/>
  <c r="F2972" i="16"/>
  <c r="F2147" i="16"/>
  <c r="F1193" i="16"/>
  <c r="F1230" i="16"/>
  <c r="F2348" i="16"/>
  <c r="F2457" i="16"/>
  <c r="F3019" i="16"/>
  <c r="F2268" i="16"/>
  <c r="F2962" i="16"/>
  <c r="F1812" i="16"/>
  <c r="F2133" i="16"/>
  <c r="F2490" i="16"/>
  <c r="F1687" i="16"/>
  <c r="F1901" i="16"/>
  <c r="F1879" i="16"/>
  <c r="F2119" i="16"/>
  <c r="F2555" i="16"/>
  <c r="F1946" i="16"/>
  <c r="F2407" i="16"/>
  <c r="F3176" i="16"/>
  <c r="F3009" i="16"/>
  <c r="F1922" i="16"/>
  <c r="F2428" i="16"/>
  <c r="F2658" i="16"/>
  <c r="F2801" i="16"/>
  <c r="F2129" i="16"/>
  <c r="F2421" i="16"/>
  <c r="F2628" i="16"/>
  <c r="F2742" i="16"/>
  <c r="F3106" i="16"/>
  <c r="F2978" i="16"/>
  <c r="F2218" i="16"/>
  <c r="F2366" i="16"/>
  <c r="F2520" i="16"/>
  <c r="F2697" i="16"/>
  <c r="F3136" i="16"/>
  <c r="F3032" i="16"/>
  <c r="F3201" i="16"/>
  <c r="F2286" i="16"/>
  <c r="F2499" i="16"/>
  <c r="F2778" i="16"/>
  <c r="F2982" i="16"/>
  <c r="F2251" i="16"/>
  <c r="F2456" i="16"/>
  <c r="F2586" i="16"/>
  <c r="F2723" i="16"/>
  <c r="F3149" i="16"/>
  <c r="F2973" i="16"/>
  <c r="F1393" i="16"/>
  <c r="F356" i="16"/>
  <c r="F648" i="16"/>
  <c r="F1231" i="16"/>
  <c r="F512" i="16"/>
  <c r="F1019" i="16"/>
  <c r="F1789" i="16"/>
  <c r="F1681" i="16"/>
  <c r="F1904" i="16"/>
  <c r="F2067" i="16"/>
  <c r="F1976" i="16"/>
  <c r="F2154" i="16"/>
  <c r="F2114" i="16"/>
  <c r="F2099" i="16"/>
  <c r="F2430" i="16"/>
  <c r="F2072" i="16"/>
  <c r="F2563" i="16"/>
  <c r="F2545" i="16"/>
  <c r="F2409" i="16"/>
  <c r="F2531" i="16"/>
  <c r="F2792" i="16"/>
  <c r="F2389" i="16"/>
  <c r="F1097" i="16"/>
  <c r="F1413" i="16"/>
  <c r="F1373" i="16"/>
  <c r="F2074" i="16"/>
  <c r="F1214" i="16"/>
  <c r="F1280" i="16"/>
  <c r="F1288" i="16"/>
  <c r="F1692" i="16"/>
  <c r="F2622" i="16"/>
  <c r="F3003" i="16"/>
  <c r="F2312" i="16"/>
  <c r="F1621" i="16"/>
  <c r="F1818" i="16"/>
  <c r="F2170" i="16"/>
  <c r="F2498" i="16"/>
  <c r="F1695" i="16"/>
  <c r="F1909" i="16"/>
  <c r="F1886" i="16"/>
  <c r="F2127" i="16"/>
  <c r="F2571" i="16"/>
  <c r="F1954" i="16"/>
  <c r="F2415" i="16"/>
  <c r="F3196" i="16"/>
  <c r="F2985" i="16"/>
  <c r="F1930" i="16"/>
  <c r="F2436" i="16"/>
  <c r="F2666" i="16"/>
  <c r="F2809" i="16"/>
  <c r="F2151" i="16"/>
  <c r="F2437" i="16"/>
  <c r="F2635" i="16"/>
  <c r="F2750" i="16"/>
  <c r="F3098" i="16"/>
  <c r="F2970" i="16"/>
  <c r="F2225" i="16"/>
  <c r="F2395" i="16"/>
  <c r="F2544" i="16"/>
  <c r="F2704" i="16"/>
  <c r="F3128" i="16"/>
  <c r="F3024" i="16"/>
  <c r="F3177" i="16"/>
  <c r="F2328" i="16"/>
  <c r="F2507" i="16"/>
  <c r="F2616" i="16"/>
  <c r="F2794" i="16"/>
  <c r="F3062" i="16"/>
  <c r="F2966" i="16"/>
  <c r="F2259" i="16"/>
  <c r="F2463" i="16"/>
  <c r="F2594" i="16"/>
  <c r="F2747" i="16"/>
  <c r="F3125" i="16"/>
  <c r="F2957" i="16"/>
  <c r="F220" i="16"/>
  <c r="F364" i="16"/>
  <c r="F540" i="16"/>
  <c r="F668" i="16"/>
  <c r="F224" i="16"/>
  <c r="F320" i="16"/>
  <c r="F424" i="16"/>
  <c r="F536" i="16"/>
  <c r="F636" i="16"/>
  <c r="F1227" i="16"/>
  <c r="F1051" i="16"/>
  <c r="F1508" i="16"/>
  <c r="F1793" i="16"/>
  <c r="F1821" i="16"/>
  <c r="F1753" i="16"/>
  <c r="F1758" i="16"/>
  <c r="F1858" i="16"/>
  <c r="F1713" i="16"/>
  <c r="F1805" i="16"/>
  <c r="F1700" i="16"/>
  <c r="F1810" i="16"/>
  <c r="F1928" i="16"/>
  <c r="F1792" i="16"/>
  <c r="F1894" i="16"/>
  <c r="F1912" i="16"/>
  <c r="F2078" i="16"/>
  <c r="F2180" i="16"/>
  <c r="F1884" i="16"/>
  <c r="F2068" i="16"/>
  <c r="F2163" i="16"/>
  <c r="F2000" i="16"/>
  <c r="F2164" i="16"/>
  <c r="F1842" i="16"/>
  <c r="F2070" i="16"/>
  <c r="F2171" i="16"/>
  <c r="F1871" i="16"/>
  <c r="F1963" i="16"/>
  <c r="F2017" i="16"/>
  <c r="F2131" i="16"/>
  <c r="F2219" i="16"/>
  <c r="F2098" i="16"/>
  <c r="F2013" i="16"/>
  <c r="F2110" i="16"/>
  <c r="F2156" i="16"/>
  <c r="F2607" i="16"/>
  <c r="F2400" i="16"/>
  <c r="F1856" i="16"/>
  <c r="F2112" i="16"/>
  <c r="F2329" i="16"/>
  <c r="F2335" i="16"/>
  <c r="F2104" i="16"/>
  <c r="F2304" i="16"/>
  <c r="F2128" i="16"/>
  <c r="F2388" i="16"/>
  <c r="F2694" i="16"/>
  <c r="F2963" i="16"/>
  <c r="F2631" i="16"/>
  <c r="F2320" i="16"/>
  <c r="F2551" i="16"/>
  <c r="F3103" i="16"/>
  <c r="F2975" i="16"/>
  <c r="F2414" i="16"/>
  <c r="F2536" i="16"/>
  <c r="F2663" i="16"/>
  <c r="F2580" i="16"/>
  <c r="F2405" i="16"/>
  <c r="F2559" i="16"/>
  <c r="F2812" i="16"/>
  <c r="F3025" i="16"/>
  <c r="F3105" i="16"/>
  <c r="F2453" i="16"/>
  <c r="F2624" i="16"/>
  <c r="F3029" i="16"/>
  <c r="F1045" i="16"/>
  <c r="F1722" i="16"/>
  <c r="F1913" i="16"/>
  <c r="F1212" i="16"/>
  <c r="F1301" i="16"/>
  <c r="F1356" i="16"/>
  <c r="F1384" i="16"/>
  <c r="F1798" i="16"/>
  <c r="F2733" i="16"/>
  <c r="F2979" i="16"/>
  <c r="F2351" i="16"/>
  <c r="F1654" i="16"/>
  <c r="F1853" i="16"/>
  <c r="F2239" i="16"/>
  <c r="F2648" i="16"/>
  <c r="F1717" i="16"/>
  <c r="F1999" i="16"/>
  <c r="F1925" i="16"/>
  <c r="F2149" i="16"/>
  <c r="F2595" i="16"/>
  <c r="F1993" i="16"/>
  <c r="F2485" i="16"/>
  <c r="F2759" i="16"/>
  <c r="F1703" i="16"/>
  <c r="F1995" i="16"/>
  <c r="F2526" i="16"/>
  <c r="F2705" i="16"/>
  <c r="F3119" i="16"/>
  <c r="F2181" i="16"/>
  <c r="F2496" i="16"/>
  <c r="F2659" i="16"/>
  <c r="F2774" i="16"/>
  <c r="F3074" i="16"/>
  <c r="F3203" i="16"/>
  <c r="F2284" i="16"/>
  <c r="F2567" i="16"/>
  <c r="F2514" i="16"/>
  <c r="F2646" i="16"/>
  <c r="F2944" i="16"/>
  <c r="F3054" i="16"/>
  <c r="F2958" i="16"/>
  <c r="F2294" i="16"/>
  <c r="F2500" i="16"/>
  <c r="F2617" i="16"/>
  <c r="F801" i="16"/>
  <c r="F1012" i="16"/>
  <c r="F1021" i="16"/>
  <c r="F1317" i="16"/>
  <c r="F1369" i="16"/>
  <c r="F1426" i="16"/>
  <c r="F1441" i="16"/>
  <c r="F1830" i="16"/>
  <c r="F2741" i="16"/>
  <c r="F2971" i="16"/>
  <c r="F2359" i="16"/>
  <c r="F1662" i="16"/>
  <c r="F1861" i="16"/>
  <c r="F2254" i="16"/>
  <c r="F2664" i="16"/>
  <c r="F1730" i="16"/>
  <c r="F2126" i="16"/>
  <c r="F1938" i="16"/>
  <c r="F2157" i="16"/>
  <c r="F2603" i="16"/>
  <c r="F2022" i="16"/>
  <c r="F2493" i="16"/>
  <c r="F2767" i="16"/>
  <c r="F1710" i="16"/>
  <c r="F2063" i="16"/>
  <c r="F2534" i="16"/>
  <c r="F2713" i="16"/>
  <c r="F3111" i="16"/>
  <c r="F2197" i="16"/>
  <c r="F2512" i="16"/>
  <c r="F2667" i="16"/>
  <c r="F2782" i="16"/>
  <c r="F3066" i="16"/>
  <c r="F3195" i="16"/>
  <c r="F2299" i="16"/>
  <c r="F2424" i="16"/>
  <c r="F2606" i="16"/>
  <c r="F2744" i="16"/>
  <c r="F3096" i="16"/>
  <c r="F3000" i="16"/>
  <c r="F3200" i="16"/>
  <c r="F2412" i="16"/>
  <c r="F2530" i="16"/>
  <c r="F2654" i="16"/>
  <c r="F3150" i="16"/>
  <c r="F3046" i="16"/>
  <c r="F3199" i="16"/>
  <c r="F2375" i="16"/>
  <c r="F2515" i="16"/>
  <c r="F2639" i="16"/>
  <c r="F2763" i="16"/>
  <c r="F3069" i="16"/>
  <c r="F3190" i="16"/>
  <c r="F268" i="16"/>
  <c r="F404" i="16"/>
  <c r="F552" i="16"/>
  <c r="F975" i="16"/>
  <c r="F248" i="16"/>
  <c r="F352" i="16"/>
  <c r="F448" i="16"/>
  <c r="F556" i="16"/>
  <c r="F971" i="16"/>
  <c r="F995" i="16"/>
  <c r="F1147" i="16"/>
  <c r="F1556" i="16"/>
  <c r="F1840" i="16"/>
  <c r="F1896" i="16"/>
  <c r="F1817" i="16"/>
  <c r="F1781" i="16"/>
  <c r="F1875" i="16"/>
  <c r="F1777" i="16"/>
  <c r="F1854" i="16"/>
  <c r="F1746" i="16"/>
  <c r="F1844" i="16"/>
  <c r="F1696" i="16"/>
  <c r="F1806" i="16"/>
  <c r="F1953" i="16"/>
  <c r="F1960" i="16"/>
  <c r="F2100" i="16"/>
  <c r="F2203" i="16"/>
  <c r="F1932" i="16"/>
  <c r="F2084" i="16"/>
  <c r="F2187" i="16"/>
  <c r="F2025" i="16"/>
  <c r="F2096" i="16"/>
  <c r="F1876" i="16"/>
  <c r="F2081" i="16"/>
  <c r="F2189" i="16"/>
  <c r="F1910" i="16"/>
  <c r="F1973" i="16"/>
  <c r="F2032" i="16"/>
  <c r="F2155" i="16"/>
  <c r="F2276" i="16"/>
  <c r="F2132" i="16"/>
  <c r="F2050" i="16"/>
  <c r="F2185" i="16"/>
  <c r="F2220" i="16"/>
  <c r="F2216" i="16"/>
  <c r="F2333" i="16"/>
  <c r="F1920" i="16"/>
  <c r="F2176" i="16"/>
  <c r="F2385" i="16"/>
  <c r="F2465" i="16"/>
  <c r="F2168" i="16"/>
  <c r="F2336" i="16"/>
  <c r="F2192" i="16"/>
  <c r="F2636" i="16"/>
  <c r="F2786" i="16"/>
  <c r="F2365" i="16"/>
  <c r="F2673" i="16"/>
  <c r="F2361" i="16"/>
  <c r="F2668" i="16"/>
  <c r="F3079" i="16"/>
  <c r="F2951" i="16"/>
  <c r="F2455" i="16"/>
  <c r="F2599" i="16"/>
  <c r="F2712" i="16"/>
  <c r="F2600" i="16"/>
  <c r="F2596" i="16"/>
  <c r="F2656" i="16"/>
  <c r="F2961" i="16"/>
  <c r="F3041" i="16"/>
  <c r="F3129" i="16"/>
  <c r="F2588" i="16"/>
  <c r="F2724" i="16"/>
  <c r="F3077" i="16"/>
  <c r="F3053" i="16"/>
  <c r="F1035" i="16"/>
  <c r="F1604" i="16"/>
  <c r="F1991" i="16"/>
  <c r="F1837" i="16"/>
  <c r="F1742" i="16"/>
  <c r="F2004" i="16"/>
  <c r="F2024" i="16"/>
  <c r="F2052" i="16"/>
  <c r="F2125" i="16"/>
  <c r="F1992" i="16"/>
  <c r="F1988" i="16"/>
  <c r="F2261" i="16"/>
  <c r="F2372" i="16"/>
  <c r="F2604" i="16"/>
  <c r="F2277" i="16"/>
  <c r="F2432" i="16"/>
  <c r="F2560" i="16"/>
  <c r="F2481" i="16"/>
  <c r="F2770" i="16"/>
  <c r="F2977" i="16"/>
  <c r="F2680" i="16"/>
  <c r="F1062" i="16"/>
  <c r="F1228" i="16"/>
  <c r="F1330" i="16"/>
  <c r="F1451" i="16"/>
  <c r="F1439" i="16"/>
  <c r="F1506" i="16"/>
  <c r="F1522" i="16"/>
  <c r="F1942" i="16"/>
  <c r="F2797" i="16"/>
  <c r="F1981" i="16"/>
  <c r="F2411" i="16"/>
  <c r="F1701" i="16"/>
  <c r="F1951" i="16"/>
  <c r="F2306" i="16"/>
  <c r="F2719" i="16"/>
  <c r="F1766" i="16"/>
  <c r="F2202" i="16"/>
  <c r="F2007" i="16"/>
  <c r="F2300" i="16"/>
  <c r="F2634" i="16"/>
  <c r="F2062" i="16"/>
  <c r="F2516" i="16"/>
  <c r="F2791" i="16"/>
  <c r="F1731" i="16"/>
  <c r="F2143" i="16"/>
  <c r="F2565" i="16"/>
  <c r="F2737" i="16"/>
  <c r="F3055" i="16"/>
  <c r="F2330" i="16"/>
  <c r="F2550" i="16"/>
  <c r="F2698" i="16"/>
  <c r="F2806" i="16"/>
  <c r="F3042" i="16"/>
  <c r="F3172" i="16"/>
  <c r="F2326" i="16"/>
  <c r="F2439" i="16"/>
  <c r="F2614" i="16"/>
  <c r="F2752" i="16"/>
  <c r="F3088" i="16"/>
  <c r="F2976" i="16"/>
  <c r="F3184" i="16"/>
  <c r="F2433" i="16"/>
  <c r="F2538" i="16"/>
  <c r="F2662" i="16"/>
  <c r="F3126" i="16"/>
  <c r="F3030" i="16"/>
  <c r="F3191" i="16"/>
  <c r="F2382" i="16"/>
  <c r="F2523" i="16"/>
  <c r="F2678" i="16"/>
  <c r="F2779" i="16"/>
  <c r="F3061" i="16"/>
  <c r="F3182" i="16"/>
  <c r="F276" i="16"/>
  <c r="F436" i="16"/>
  <c r="F576" i="16"/>
  <c r="F1007" i="16"/>
  <c r="F256" i="16"/>
  <c r="F360" i="16"/>
  <c r="F472" i="16"/>
  <c r="F572" i="16"/>
  <c r="F1003" i="16"/>
  <c r="F1027" i="16"/>
  <c r="F1179" i="16"/>
  <c r="F1572" i="16"/>
  <c r="F1873" i="16"/>
  <c r="F1919" i="16"/>
  <c r="F1880" i="16"/>
  <c r="F1790" i="16"/>
  <c r="F1892" i="16"/>
  <c r="F1809" i="16"/>
  <c r="F1916" i="16"/>
  <c r="F1764" i="16"/>
  <c r="F1849" i="16"/>
  <c r="F1728" i="16"/>
  <c r="F1824" i="16"/>
  <c r="F1959" i="16"/>
  <c r="F1980" i="16"/>
  <c r="F2116" i="16"/>
  <c r="F2209" i="16"/>
  <c r="F1956" i="16"/>
  <c r="F2090" i="16"/>
  <c r="F2204" i="16"/>
  <c r="F2036" i="16"/>
  <c r="F2107" i="16"/>
  <c r="F1900" i="16"/>
  <c r="F2108" i="16"/>
  <c r="F2212" i="16"/>
  <c r="F1915" i="16"/>
  <c r="F1987" i="16"/>
  <c r="F2038" i="16"/>
  <c r="F2166" i="16"/>
  <c r="F2287" i="16"/>
  <c r="F2184" i="16"/>
  <c r="F2055" i="16"/>
  <c r="F2249" i="16"/>
  <c r="F2257" i="16"/>
  <c r="F2248" i="16"/>
  <c r="F2367" i="16"/>
  <c r="F1952" i="16"/>
  <c r="F2208" i="16"/>
  <c r="F2425" i="16"/>
  <c r="F2504" i="16"/>
  <c r="F2200" i="16"/>
  <c r="F2397" i="16"/>
  <c r="F2224" i="16"/>
  <c r="F2665" i="16"/>
  <c r="F3139" i="16"/>
  <c r="F2417" i="16"/>
  <c r="F2681" i="16"/>
  <c r="F2376" i="16"/>
  <c r="F2760" i="16"/>
  <c r="F3063" i="16"/>
  <c r="F2253" i="16"/>
  <c r="F2476" i="16"/>
  <c r="F2620" i="16"/>
  <c r="F2748" i="16"/>
  <c r="F2706" i="16"/>
  <c r="F2660" i="16"/>
  <c r="F2696" i="16"/>
  <c r="F2969" i="16"/>
  <c r="F3057" i="16"/>
  <c r="F3145" i="16"/>
  <c r="F2640" i="16"/>
  <c r="F2788" i="16"/>
  <c r="F3093" i="16"/>
  <c r="F2787" i="16"/>
  <c r="F580" i="16"/>
  <c r="F1947" i="16"/>
  <c r="F1808" i="16"/>
  <c r="F1769" i="16"/>
  <c r="F1829" i="16"/>
  <c r="F2122" i="16"/>
  <c r="F2101" i="16"/>
  <c r="F2113" i="16"/>
  <c r="F2235" i="16"/>
  <c r="F2043" i="16"/>
  <c r="F2196" i="16"/>
  <c r="F2288" i="16"/>
  <c r="F1984" i="16"/>
  <c r="F2464" i="16"/>
  <c r="F2497" i="16"/>
  <c r="F3091" i="16"/>
  <c r="F2381" i="16"/>
  <c r="F2301" i="16"/>
  <c r="F2776" i="16"/>
  <c r="F2708" i="16"/>
  <c r="F2293" i="16"/>
  <c r="F3109" i="16"/>
  <c r="F2410" i="16"/>
  <c r="F388" i="16"/>
  <c r="F963" i="16"/>
  <c r="F1745" i="16"/>
  <c r="F2089" i="16"/>
  <c r="F2075" i="16"/>
  <c r="F2018" i="16"/>
  <c r="F2369" i="16"/>
  <c r="F2340" i="16"/>
  <c r="F2535" i="16"/>
  <c r="F2121" i="16"/>
  <c r="F2583" i="16"/>
  <c r="F3008" i="16"/>
  <c r="F1524" i="16"/>
  <c r="F1908" i="16"/>
  <c r="F2319" i="16"/>
  <c r="F2953" i="16"/>
  <c r="F232" i="16"/>
  <c r="F2073" i="16"/>
  <c r="F2160" i="16"/>
  <c r="F344" i="16"/>
  <c r="F2169" i="16"/>
  <c r="F2584" i="16"/>
  <c r="F3121" i="16"/>
  <c r="F1797" i="16"/>
  <c r="F1888" i="16"/>
  <c r="F2521" i="16"/>
  <c r="F1776" i="16"/>
  <c r="F2236" i="16"/>
  <c r="F2677" i="16"/>
  <c r="F644" i="16"/>
  <c r="F2120" i="16"/>
  <c r="F2593" i="16"/>
  <c r="F2720" i="16"/>
  <c r="F548" i="16"/>
  <c r="F1083" i="16"/>
  <c r="F1848" i="16"/>
  <c r="F2186" i="16"/>
  <c r="F2177" i="16"/>
  <c r="F2136" i="16"/>
  <c r="F2632" i="16"/>
  <c r="F1732" i="16"/>
  <c r="F1895" i="16"/>
  <c r="F3087" i="16"/>
  <c r="F3170" i="16"/>
  <c r="F1825" i="16"/>
  <c r="F1968" i="16"/>
  <c r="F2959" i="16"/>
  <c r="F2755" i="16"/>
  <c r="F1940" i="16"/>
  <c r="F2317" i="16"/>
  <c r="F3117" i="16"/>
  <c r="F1785" i="16"/>
  <c r="F2137" i="16"/>
  <c r="F2722" i="16"/>
  <c r="F3168" i="16"/>
  <c r="F1923" i="16"/>
  <c r="F2144" i="16"/>
  <c r="F2676" i="16"/>
  <c r="F1863" i="16"/>
  <c r="F1852" i="16"/>
  <c r="F2645" i="16"/>
  <c r="F676" i="16"/>
  <c r="F2188" i="16"/>
  <c r="F1828" i="16"/>
  <c r="F2615" i="16"/>
  <c r="F3033" i="16"/>
  <c r="F1851" i="16"/>
  <c r="F2027" i="16"/>
  <c r="F2429" i="16"/>
  <c r="F440" i="16"/>
  <c r="F2020" i="16"/>
  <c r="F2568" i="16"/>
  <c r="F544" i="16"/>
  <c r="F2228" i="16"/>
  <c r="F2345" i="16"/>
  <c r="F252" i="16"/>
  <c r="F1936" i="16"/>
  <c r="F2352" i="16"/>
  <c r="F3045" i="16"/>
  <c r="F217" i="16"/>
  <c r="F209" i="16"/>
  <c r="F201" i="16"/>
  <c r="F193" i="16"/>
  <c r="F185" i="16"/>
  <c r="F177" i="16"/>
  <c r="F169" i="16"/>
  <c r="F161" i="16"/>
  <c r="F153" i="16"/>
  <c r="F145" i="16"/>
  <c r="F137" i="16"/>
  <c r="F129" i="16"/>
  <c r="F121" i="16"/>
  <c r="F212" i="16"/>
  <c r="F156" i="16"/>
  <c r="F146" i="16"/>
  <c r="F216" i="16"/>
  <c r="F208" i="16"/>
  <c r="F200" i="16"/>
  <c r="F192" i="16"/>
  <c r="F184" i="16"/>
  <c r="F176" i="16"/>
  <c r="F168" i="16"/>
  <c r="F160" i="16"/>
  <c r="F152" i="16"/>
  <c r="F144" i="16"/>
  <c r="F136" i="16"/>
  <c r="F128" i="16"/>
  <c r="F120" i="16"/>
  <c r="F204" i="16"/>
  <c r="F140" i="16"/>
  <c r="F138" i="16"/>
  <c r="F215" i="16"/>
  <c r="F207" i="16"/>
  <c r="F199" i="16"/>
  <c r="F191" i="16"/>
  <c r="F183" i="16"/>
  <c r="F175" i="16"/>
  <c r="F167" i="16"/>
  <c r="F159" i="16"/>
  <c r="F151" i="16"/>
  <c r="F143" i="16"/>
  <c r="F135" i="16"/>
  <c r="F127" i="16"/>
  <c r="F188" i="16"/>
  <c r="F172" i="16"/>
  <c r="F148" i="16"/>
  <c r="F124" i="16"/>
  <c r="F154" i="16"/>
  <c r="F214" i="16"/>
  <c r="F206" i="16"/>
  <c r="F198" i="16"/>
  <c r="F190" i="16"/>
  <c r="F182" i="16"/>
  <c r="F174" i="16"/>
  <c r="F166" i="16"/>
  <c r="F158" i="16"/>
  <c r="F150" i="16"/>
  <c r="F142" i="16"/>
  <c r="F134" i="16"/>
  <c r="F126" i="16"/>
  <c r="F196" i="16"/>
  <c r="F164" i="16"/>
  <c r="F162" i="16"/>
  <c r="F213" i="16"/>
  <c r="F205" i="16"/>
  <c r="F197" i="16"/>
  <c r="F189" i="16"/>
  <c r="F181" i="16"/>
  <c r="F173" i="16"/>
  <c r="F165" i="16"/>
  <c r="F157" i="16"/>
  <c r="F149" i="16"/>
  <c r="F141" i="16"/>
  <c r="F133" i="16"/>
  <c r="F125" i="16"/>
  <c r="F180" i="16"/>
  <c r="F132" i="16"/>
  <c r="F122" i="16"/>
  <c r="F211" i="16"/>
  <c r="F203" i="16"/>
  <c r="F195" i="16"/>
  <c r="F187" i="16"/>
  <c r="F179" i="16"/>
  <c r="F171" i="16"/>
  <c r="F163" i="16"/>
  <c r="F155" i="16"/>
  <c r="F147" i="16"/>
  <c r="F139" i="16"/>
  <c r="F131" i="16"/>
  <c r="F123" i="16"/>
  <c r="F210" i="16"/>
  <c r="F202" i="16"/>
  <c r="F194" i="16"/>
  <c r="F186" i="16"/>
  <c r="F178" i="16"/>
  <c r="F170" i="16"/>
  <c r="F130" i="16"/>
  <c r="F116" i="16"/>
  <c r="F108" i="16"/>
  <c r="F100" i="16"/>
  <c r="F92" i="16"/>
  <c r="F84" i="16"/>
  <c r="F76" i="16"/>
  <c r="F68" i="16"/>
  <c r="F60" i="16"/>
  <c r="F52" i="16"/>
  <c r="F44" i="16"/>
  <c r="F36" i="16"/>
  <c r="F28" i="16"/>
  <c r="F26" i="16"/>
  <c r="F25" i="16"/>
  <c r="F96" i="16"/>
  <c r="F48" i="16"/>
  <c r="F95" i="16"/>
  <c r="F63" i="16"/>
  <c r="F102" i="16"/>
  <c r="F70" i="16"/>
  <c r="F38" i="16"/>
  <c r="F117" i="16"/>
  <c r="F69" i="16"/>
  <c r="F37" i="16"/>
  <c r="F115" i="16"/>
  <c r="F107" i="16"/>
  <c r="F99" i="16"/>
  <c r="F91" i="16"/>
  <c r="F83" i="16"/>
  <c r="F75" i="16"/>
  <c r="F67" i="16"/>
  <c r="F59" i="16"/>
  <c r="F51" i="16"/>
  <c r="F43" i="16"/>
  <c r="F35" i="16"/>
  <c r="F27" i="16"/>
  <c r="F42" i="16"/>
  <c r="F72" i="16"/>
  <c r="F32" i="16"/>
  <c r="F119" i="16"/>
  <c r="F87" i="16"/>
  <c r="F47" i="16"/>
  <c r="F94" i="16"/>
  <c r="F62" i="16"/>
  <c r="F30" i="16"/>
  <c r="F93" i="16"/>
  <c r="F61" i="16"/>
  <c r="F29" i="16"/>
  <c r="F114" i="16"/>
  <c r="F106" i="16"/>
  <c r="F98" i="16"/>
  <c r="F90" i="16"/>
  <c r="F82" i="16"/>
  <c r="F74" i="16"/>
  <c r="F66" i="16"/>
  <c r="F58" i="16"/>
  <c r="F50" i="16"/>
  <c r="F34" i="16"/>
  <c r="F112" i="16"/>
  <c r="F88" i="16"/>
  <c r="F56" i="16"/>
  <c r="F24" i="16"/>
  <c r="F111" i="16"/>
  <c r="F79" i="16"/>
  <c r="F55" i="16"/>
  <c r="F31" i="16"/>
  <c r="F110" i="16"/>
  <c r="F86" i="16"/>
  <c r="F46" i="16"/>
  <c r="F109" i="16"/>
  <c r="F85" i="16"/>
  <c r="F45" i="16"/>
  <c r="F113" i="16"/>
  <c r="F105" i="16"/>
  <c r="F97" i="16"/>
  <c r="F89" i="16"/>
  <c r="F81" i="16"/>
  <c r="F73" i="16"/>
  <c r="F65" i="16"/>
  <c r="F57" i="16"/>
  <c r="F49" i="16"/>
  <c r="F41" i="16"/>
  <c r="F33" i="16"/>
  <c r="F104" i="16"/>
  <c r="F80" i="16"/>
  <c r="F64" i="16"/>
  <c r="F40" i="16"/>
  <c r="F103" i="16"/>
  <c r="F71" i="16"/>
  <c r="F39" i="16"/>
  <c r="F118" i="16"/>
  <c r="F78" i="16"/>
  <c r="F54" i="16"/>
  <c r="F101" i="16"/>
  <c r="F77" i="16"/>
  <c r="F53" i="16"/>
  <c r="F789" i="14"/>
  <c r="F771" i="14"/>
  <c r="F762" i="14"/>
  <c r="F753" i="14"/>
  <c r="F744" i="14"/>
  <c r="F734" i="14"/>
  <c r="F725" i="14"/>
  <c r="F709" i="14"/>
  <c r="F691" i="14"/>
  <c r="F682" i="14"/>
  <c r="F673" i="14"/>
  <c r="F664" i="14"/>
  <c r="F654" i="14"/>
  <c r="F779" i="14"/>
  <c r="F770" i="14"/>
  <c r="F761" i="14"/>
  <c r="F752" i="14"/>
  <c r="F742" i="14"/>
  <c r="F733" i="14"/>
  <c r="F715" i="14"/>
  <c r="F699" i="14"/>
  <c r="F690" i="14"/>
  <c r="F681" i="14"/>
  <c r="F672" i="14"/>
  <c r="F662" i="14"/>
  <c r="F653" i="14"/>
  <c r="F787" i="14"/>
  <c r="F778" i="14"/>
  <c r="F769" i="14"/>
  <c r="F760" i="14"/>
  <c r="F750" i="14"/>
  <c r="F741" i="14"/>
  <c r="F723" i="14"/>
  <c r="F714" i="14"/>
  <c r="F707" i="14"/>
  <c r="F698" i="14"/>
  <c r="F689" i="14"/>
  <c r="F680" i="14"/>
  <c r="F670" i="14"/>
  <c r="F661" i="14"/>
  <c r="F786" i="14"/>
  <c r="F777" i="14"/>
  <c r="F768" i="14"/>
  <c r="F758" i="14"/>
  <c r="F749" i="14"/>
  <c r="F731" i="14"/>
  <c r="F722" i="14"/>
  <c r="F706" i="14"/>
  <c r="F697" i="14"/>
  <c r="F688" i="14"/>
  <c r="F678" i="14"/>
  <c r="F669" i="14"/>
  <c r="F651" i="14"/>
  <c r="F785" i="14"/>
  <c r="F776" i="14"/>
  <c r="F766" i="14"/>
  <c r="F757" i="14"/>
  <c r="F784" i="14"/>
  <c r="F774" i="14"/>
  <c r="F765" i="14"/>
  <c r="F747" i="14"/>
  <c r="F738" i="14"/>
  <c r="F729" i="14"/>
  <c r="F720" i="14"/>
  <c r="F713" i="14"/>
  <c r="F704" i="14"/>
  <c r="F694" i="14"/>
  <c r="F685" i="14"/>
  <c r="F667" i="14"/>
  <c r="F658" i="14"/>
  <c r="F782" i="14"/>
  <c r="F773" i="14"/>
  <c r="F755" i="14"/>
  <c r="F746" i="14"/>
  <c r="F737" i="14"/>
  <c r="F728" i="14"/>
  <c r="F718" i="14"/>
  <c r="F712" i="14"/>
  <c r="F702" i="14"/>
  <c r="F693" i="14"/>
  <c r="F675" i="14"/>
  <c r="F666" i="14"/>
  <c r="F657" i="14"/>
  <c r="F677" i="14"/>
  <c r="F648" i="14"/>
  <c r="F638" i="14"/>
  <c r="F629" i="14"/>
  <c r="F611" i="14"/>
  <c r="F602" i="14"/>
  <c r="F593" i="14"/>
  <c r="F584" i="14"/>
  <c r="F574" i="14"/>
  <c r="F565" i="14"/>
  <c r="F547" i="14"/>
  <c r="F538" i="14"/>
  <c r="F529" i="14"/>
  <c r="F520" i="14"/>
  <c r="F510" i="14"/>
  <c r="F501" i="14"/>
  <c r="F483" i="14"/>
  <c r="F474" i="14"/>
  <c r="F465" i="14"/>
  <c r="F456" i="14"/>
  <c r="F446" i="14"/>
  <c r="F437" i="14"/>
  <c r="F419" i="14"/>
  <c r="F410" i="14"/>
  <c r="F401" i="14"/>
  <c r="F392" i="14"/>
  <c r="F382" i="14"/>
  <c r="F373" i="14"/>
  <c r="F355" i="14"/>
  <c r="F346" i="14"/>
  <c r="F337" i="14"/>
  <c r="F328" i="14"/>
  <c r="F318" i="14"/>
  <c r="F309" i="14"/>
  <c r="F291" i="14"/>
  <c r="F282" i="14"/>
  <c r="F273" i="14"/>
  <c r="F264" i="14"/>
  <c r="F254" i="14"/>
  <c r="F245" i="14"/>
  <c r="F227" i="14"/>
  <c r="F536" i="14"/>
  <c r="F462" i="14"/>
  <c r="F417" i="14"/>
  <c r="F389" i="14"/>
  <c r="F353" i="14"/>
  <c r="F325" i="14"/>
  <c r="F289" i="14"/>
  <c r="F243" i="14"/>
  <c r="F489" i="14"/>
  <c r="F434" i="14"/>
  <c r="F406" i="14"/>
  <c r="F370" i="14"/>
  <c r="F342" i="14"/>
  <c r="F297" i="14"/>
  <c r="F269" i="14"/>
  <c r="F224" i="14"/>
  <c r="F640" i="14"/>
  <c r="F576" i="14"/>
  <c r="F539" i="14"/>
  <c r="F484" i="14"/>
  <c r="F411" i="14"/>
  <c r="F338" i="14"/>
  <c r="F274" i="14"/>
  <c r="F745" i="14"/>
  <c r="F710" i="14"/>
  <c r="F674" i="14"/>
  <c r="F646" i="14"/>
  <c r="F637" i="14"/>
  <c r="F619" i="14"/>
  <c r="F610" i="14"/>
  <c r="F601" i="14"/>
  <c r="F592" i="14"/>
  <c r="F582" i="14"/>
  <c r="F573" i="14"/>
  <c r="F555" i="14"/>
  <c r="F546" i="14"/>
  <c r="F537" i="14"/>
  <c r="F528" i="14"/>
  <c r="F518" i="14"/>
  <c r="F509" i="14"/>
  <c r="F491" i="14"/>
  <c r="F482" i="14"/>
  <c r="F473" i="14"/>
  <c r="F464" i="14"/>
  <c r="F454" i="14"/>
  <c r="F445" i="14"/>
  <c r="F427" i="14"/>
  <c r="F418" i="14"/>
  <c r="F409" i="14"/>
  <c r="F400" i="14"/>
  <c r="F390" i="14"/>
  <c r="F381" i="14"/>
  <c r="F363" i="14"/>
  <c r="F354" i="14"/>
  <c r="F345" i="14"/>
  <c r="F336" i="14"/>
  <c r="F326" i="14"/>
  <c r="F317" i="14"/>
  <c r="F299" i="14"/>
  <c r="F290" i="14"/>
  <c r="F281" i="14"/>
  <c r="F272" i="14"/>
  <c r="F262" i="14"/>
  <c r="F253" i="14"/>
  <c r="F235" i="14"/>
  <c r="F226" i="14"/>
  <c r="F526" i="14"/>
  <c r="F490" i="14"/>
  <c r="F472" i="14"/>
  <c r="F426" i="14"/>
  <c r="F408" i="14"/>
  <c r="F362" i="14"/>
  <c r="F334" i="14"/>
  <c r="F307" i="14"/>
  <c r="F280" i="14"/>
  <c r="F261" i="14"/>
  <c r="F234" i="14"/>
  <c r="F315" i="14"/>
  <c r="F612" i="14"/>
  <c r="F557" i="14"/>
  <c r="F493" i="14"/>
  <c r="F448" i="14"/>
  <c r="F393" i="14"/>
  <c r="F347" i="14"/>
  <c r="F283" i="14"/>
  <c r="F228" i="14"/>
  <c r="F739" i="14"/>
  <c r="F705" i="14"/>
  <c r="F645" i="14"/>
  <c r="F627" i="14"/>
  <c r="F618" i="14"/>
  <c r="F609" i="14"/>
  <c r="F600" i="14"/>
  <c r="F590" i="14"/>
  <c r="F581" i="14"/>
  <c r="F563" i="14"/>
  <c r="F554" i="14"/>
  <c r="F545" i="14"/>
  <c r="F517" i="14"/>
  <c r="F499" i="14"/>
  <c r="F481" i="14"/>
  <c r="F453" i="14"/>
  <c r="F435" i="14"/>
  <c r="F398" i="14"/>
  <c r="F371" i="14"/>
  <c r="F344" i="14"/>
  <c r="F298" i="14"/>
  <c r="F270" i="14"/>
  <c r="F225" i="14"/>
  <c r="F498" i="14"/>
  <c r="F461" i="14"/>
  <c r="F443" i="14"/>
  <c r="F416" i="14"/>
  <c r="F379" i="14"/>
  <c r="F352" i="14"/>
  <c r="F306" i="14"/>
  <c r="F278" i="14"/>
  <c r="F251" i="14"/>
  <c r="F233" i="14"/>
  <c r="F621" i="14"/>
  <c r="F566" i="14"/>
  <c r="F512" i="14"/>
  <c r="F457" i="14"/>
  <c r="F420" i="14"/>
  <c r="F356" i="14"/>
  <c r="F292" i="14"/>
  <c r="F237" i="14"/>
  <c r="F790" i="14"/>
  <c r="F736" i="14"/>
  <c r="F701" i="14"/>
  <c r="F665" i="14"/>
  <c r="F635" i="14"/>
  <c r="F626" i="14"/>
  <c r="F617" i="14"/>
  <c r="F608" i="14"/>
  <c r="F598" i="14"/>
  <c r="F589" i="14"/>
  <c r="F571" i="14"/>
  <c r="F562" i="14"/>
  <c r="F553" i="14"/>
  <c r="F544" i="14"/>
  <c r="F534" i="14"/>
  <c r="F525" i="14"/>
  <c r="F507" i="14"/>
  <c r="F480" i="14"/>
  <c r="F470" i="14"/>
  <c r="F425" i="14"/>
  <c r="F397" i="14"/>
  <c r="F361" i="14"/>
  <c r="F333" i="14"/>
  <c r="F288" i="14"/>
  <c r="F242" i="14"/>
  <c r="F754" i="14"/>
  <c r="F630" i="14"/>
  <c r="F548" i="14"/>
  <c r="F475" i="14"/>
  <c r="F402" i="14"/>
  <c r="F301" i="14"/>
  <c r="F219" i="14"/>
  <c r="F781" i="14"/>
  <c r="F730" i="14"/>
  <c r="F696" i="14"/>
  <c r="F659" i="14"/>
  <c r="F643" i="14"/>
  <c r="F634" i="14"/>
  <c r="F625" i="14"/>
  <c r="F616" i="14"/>
  <c r="F606" i="14"/>
  <c r="F597" i="14"/>
  <c r="F579" i="14"/>
  <c r="F570" i="14"/>
  <c r="F561" i="14"/>
  <c r="F552" i="14"/>
  <c r="F542" i="14"/>
  <c r="F533" i="14"/>
  <c r="F515" i="14"/>
  <c r="F506" i="14"/>
  <c r="F497" i="14"/>
  <c r="F488" i="14"/>
  <c r="F478" i="14"/>
  <c r="F469" i="14"/>
  <c r="F451" i="14"/>
  <c r="F442" i="14"/>
  <c r="F433" i="14"/>
  <c r="F424" i="14"/>
  <c r="F414" i="14"/>
  <c r="F405" i="14"/>
  <c r="F387" i="14"/>
  <c r="F378" i="14"/>
  <c r="F369" i="14"/>
  <c r="F360" i="14"/>
  <c r="F350" i="14"/>
  <c r="F341" i="14"/>
  <c r="F323" i="14"/>
  <c r="F314" i="14"/>
  <c r="F305" i="14"/>
  <c r="F296" i="14"/>
  <c r="F286" i="14"/>
  <c r="F277" i="14"/>
  <c r="F259" i="14"/>
  <c r="F250" i="14"/>
  <c r="F241" i="14"/>
  <c r="F232" i="14"/>
  <c r="F222" i="14"/>
  <c r="F594" i="14"/>
  <c r="F502" i="14"/>
  <c r="F429" i="14"/>
  <c r="F365" i="14"/>
  <c r="F320" i="14"/>
  <c r="F256" i="14"/>
  <c r="F726" i="14"/>
  <c r="F656" i="14"/>
  <c r="F642" i="14"/>
  <c r="F633" i="14"/>
  <c r="F624" i="14"/>
  <c r="F614" i="14"/>
  <c r="F605" i="14"/>
  <c r="F587" i="14"/>
  <c r="F578" i="14"/>
  <c r="F569" i="14"/>
  <c r="F560" i="14"/>
  <c r="F550" i="14"/>
  <c r="F541" i="14"/>
  <c r="F523" i="14"/>
  <c r="F514" i="14"/>
  <c r="F505" i="14"/>
  <c r="F496" i="14"/>
  <c r="F486" i="14"/>
  <c r="F477" i="14"/>
  <c r="F459" i="14"/>
  <c r="F450" i="14"/>
  <c r="F441" i="14"/>
  <c r="F432" i="14"/>
  <c r="F422" i="14"/>
  <c r="F413" i="14"/>
  <c r="F395" i="14"/>
  <c r="F386" i="14"/>
  <c r="F377" i="14"/>
  <c r="F368" i="14"/>
  <c r="F358" i="14"/>
  <c r="F349" i="14"/>
  <c r="F331" i="14"/>
  <c r="F322" i="14"/>
  <c r="F313" i="14"/>
  <c r="F304" i="14"/>
  <c r="F294" i="14"/>
  <c r="F285" i="14"/>
  <c r="F267" i="14"/>
  <c r="F258" i="14"/>
  <c r="F249" i="14"/>
  <c r="F240" i="14"/>
  <c r="F230" i="14"/>
  <c r="F221" i="14"/>
  <c r="F717" i="14"/>
  <c r="F683" i="14"/>
  <c r="F649" i="14"/>
  <c r="F585" i="14"/>
  <c r="F530" i="14"/>
  <c r="F466" i="14"/>
  <c r="F384" i="14"/>
  <c r="F310" i="14"/>
  <c r="F246" i="14"/>
  <c r="F763" i="14"/>
  <c r="F721" i="14"/>
  <c r="F686" i="14"/>
  <c r="F650" i="14"/>
  <c r="F641" i="14"/>
  <c r="F632" i="14"/>
  <c r="F622" i="14"/>
  <c r="F613" i="14"/>
  <c r="F595" i="14"/>
  <c r="F586" i="14"/>
  <c r="F577" i="14"/>
  <c r="F568" i="14"/>
  <c r="F558" i="14"/>
  <c r="F549" i="14"/>
  <c r="F531" i="14"/>
  <c r="F522" i="14"/>
  <c r="F513" i="14"/>
  <c r="F504" i="14"/>
  <c r="F494" i="14"/>
  <c r="F485" i="14"/>
  <c r="F467" i="14"/>
  <c r="F458" i="14"/>
  <c r="F449" i="14"/>
  <c r="F440" i="14"/>
  <c r="F430" i="14"/>
  <c r="F421" i="14"/>
  <c r="F403" i="14"/>
  <c r="F394" i="14"/>
  <c r="F385" i="14"/>
  <c r="F376" i="14"/>
  <c r="F366" i="14"/>
  <c r="F357" i="14"/>
  <c r="F339" i="14"/>
  <c r="F330" i="14"/>
  <c r="F321" i="14"/>
  <c r="F312" i="14"/>
  <c r="F302" i="14"/>
  <c r="F293" i="14"/>
  <c r="F275" i="14"/>
  <c r="F266" i="14"/>
  <c r="F257" i="14"/>
  <c r="F248" i="14"/>
  <c r="F238" i="14"/>
  <c r="F229" i="14"/>
  <c r="F603" i="14"/>
  <c r="F521" i="14"/>
  <c r="F438" i="14"/>
  <c r="F374" i="14"/>
  <c r="F329" i="14"/>
  <c r="F265" i="14"/>
  <c r="F220" i="14"/>
  <c r="F452" i="14"/>
  <c r="F668" i="14"/>
  <c r="F444" i="14"/>
  <c r="F748" i="14"/>
  <c r="F460" i="14"/>
  <c r="F244" i="14"/>
  <c r="F708" i="14"/>
  <c r="F740" i="14"/>
  <c r="F279" i="14"/>
  <c r="F343" i="14"/>
  <c r="F407" i="14"/>
  <c r="F471" i="14"/>
  <c r="F535" i="14"/>
  <c r="F599" i="14"/>
  <c r="F663" i="14"/>
  <c r="F727" i="14"/>
  <c r="F436" i="14"/>
  <c r="F527" i="14"/>
  <c r="F252" i="14"/>
  <c r="F468" i="14"/>
  <c r="F692" i="14"/>
  <c r="F476" i="14"/>
  <c r="F236" i="14"/>
  <c r="F492" i="14"/>
  <c r="F428" i="14"/>
  <c r="F684" i="14"/>
  <c r="F700" i="14"/>
  <c r="F223" i="14"/>
  <c r="F287" i="14"/>
  <c r="F351" i="14"/>
  <c r="F415" i="14"/>
  <c r="F479" i="14"/>
  <c r="F543" i="14"/>
  <c r="F607" i="14"/>
  <c r="F671" i="14"/>
  <c r="F735" i="14"/>
  <c r="F687" i="14"/>
  <c r="F636" i="14"/>
  <c r="F719" i="14"/>
  <c r="F284" i="14"/>
  <c r="F508" i="14"/>
  <c r="F268" i="14"/>
  <c r="F500" i="14"/>
  <c r="F276" i="14"/>
  <c r="F516" i="14"/>
  <c r="F260" i="14"/>
  <c r="F716" i="14"/>
  <c r="F732" i="14"/>
  <c r="F231" i="14"/>
  <c r="F295" i="14"/>
  <c r="F359" i="14"/>
  <c r="F423" i="14"/>
  <c r="F487" i="14"/>
  <c r="F551" i="14"/>
  <c r="F615" i="14"/>
  <c r="F679" i="14"/>
  <c r="F743" i="14"/>
  <c r="F623" i="14"/>
  <c r="F644" i="14"/>
  <c r="F655" i="14"/>
  <c r="F308" i="14"/>
  <c r="F532" i="14"/>
  <c r="F300" i="14"/>
  <c r="F524" i="14"/>
  <c r="F316" i="14"/>
  <c r="F540" i="14"/>
  <c r="F780" i="14"/>
  <c r="F239" i="14"/>
  <c r="F303" i="14"/>
  <c r="F367" i="14"/>
  <c r="F431" i="14"/>
  <c r="F495" i="14"/>
  <c r="F559" i="14"/>
  <c r="F751" i="14"/>
  <c r="F412" i="14"/>
  <c r="F335" i="14"/>
  <c r="F332" i="14"/>
  <c r="F556" i="14"/>
  <c r="F324" i="14"/>
  <c r="F564" i="14"/>
  <c r="F340" i="14"/>
  <c r="F572" i="14"/>
  <c r="F652" i="14"/>
  <c r="F247" i="14"/>
  <c r="F311" i="14"/>
  <c r="F375" i="14"/>
  <c r="F439" i="14"/>
  <c r="F503" i="14"/>
  <c r="F567" i="14"/>
  <c r="F631" i="14"/>
  <c r="F695" i="14"/>
  <c r="F759" i="14"/>
  <c r="F676" i="14"/>
  <c r="F271" i="14"/>
  <c r="F591" i="14"/>
  <c r="F364" i="14"/>
  <c r="F580" i="14"/>
  <c r="F348" i="14"/>
  <c r="F588" i="14"/>
  <c r="F372" i="14"/>
  <c r="F596" i="14"/>
  <c r="F724" i="14"/>
  <c r="F660" i="14"/>
  <c r="F255" i="14"/>
  <c r="F319" i="14"/>
  <c r="F383" i="14"/>
  <c r="F447" i="14"/>
  <c r="F511" i="14"/>
  <c r="F575" i="14"/>
  <c r="F639" i="14"/>
  <c r="F703" i="14"/>
  <c r="F767" i="14"/>
  <c r="F404" i="14"/>
  <c r="F399" i="14"/>
  <c r="F388" i="14"/>
  <c r="F604" i="14"/>
  <c r="F380" i="14"/>
  <c r="F620" i="14"/>
  <c r="F396" i="14"/>
  <c r="F628" i="14"/>
  <c r="F788" i="14"/>
  <c r="F756" i="14"/>
  <c r="F764" i="14"/>
  <c r="F263" i="14"/>
  <c r="F327" i="14"/>
  <c r="F391" i="14"/>
  <c r="F455" i="14"/>
  <c r="F519" i="14"/>
  <c r="F583" i="14"/>
  <c r="F647" i="14"/>
  <c r="F711" i="14"/>
  <c r="F775" i="14"/>
  <c r="F772" i="14"/>
  <c r="F463" i="14"/>
  <c r="F783" i="14"/>
  <c r="F211" i="14"/>
  <c r="F203" i="14"/>
  <c r="F195" i="14"/>
  <c r="F187" i="14"/>
  <c r="F179" i="14"/>
  <c r="F171" i="14"/>
  <c r="F163" i="14"/>
  <c r="F155" i="14"/>
  <c r="F147" i="14"/>
  <c r="F139" i="14"/>
  <c r="F131" i="14"/>
  <c r="F123" i="14"/>
  <c r="F210" i="14"/>
  <c r="F202" i="14"/>
  <c r="F194" i="14"/>
  <c r="F186" i="14"/>
  <c r="F178" i="14"/>
  <c r="F170" i="14"/>
  <c r="F162" i="14"/>
  <c r="F154" i="14"/>
  <c r="F146" i="14"/>
  <c r="F138" i="14"/>
  <c r="F130" i="14"/>
  <c r="F122" i="14"/>
  <c r="F217" i="14"/>
  <c r="F209" i="14"/>
  <c r="F201" i="14"/>
  <c r="F193" i="14"/>
  <c r="F185" i="14"/>
  <c r="F177" i="14"/>
  <c r="F169" i="14"/>
  <c r="F161" i="14"/>
  <c r="F153" i="14"/>
  <c r="F145" i="14"/>
  <c r="F137" i="14"/>
  <c r="F129" i="14"/>
  <c r="F121" i="14"/>
  <c r="F216" i="14"/>
  <c r="F208" i="14"/>
  <c r="F200" i="14"/>
  <c r="F192" i="14"/>
  <c r="F184" i="14"/>
  <c r="F176" i="14"/>
  <c r="F168" i="14"/>
  <c r="F160" i="14"/>
  <c r="F152" i="14"/>
  <c r="F144" i="14"/>
  <c r="F136" i="14"/>
  <c r="F128" i="14"/>
  <c r="F120" i="14"/>
  <c r="F215" i="14"/>
  <c r="F207" i="14"/>
  <c r="F199" i="14"/>
  <c r="F191" i="14"/>
  <c r="F183" i="14"/>
  <c r="F175" i="14"/>
  <c r="F167" i="14"/>
  <c r="F159" i="14"/>
  <c r="F151" i="14"/>
  <c r="F143" i="14"/>
  <c r="F135" i="14"/>
  <c r="F127" i="14"/>
  <c r="F214" i="14"/>
  <c r="F206" i="14"/>
  <c r="F198" i="14"/>
  <c r="F190" i="14"/>
  <c r="F182" i="14"/>
  <c r="F174" i="14"/>
  <c r="F166" i="14"/>
  <c r="F158" i="14"/>
  <c r="F150" i="14"/>
  <c r="F142" i="14"/>
  <c r="F134" i="14"/>
  <c r="F126" i="14"/>
  <c r="F213" i="14"/>
  <c r="F205" i="14"/>
  <c r="F197" i="14"/>
  <c r="F189" i="14"/>
  <c r="F181" i="14"/>
  <c r="F173" i="14"/>
  <c r="F165" i="14"/>
  <c r="F157" i="14"/>
  <c r="F149" i="14"/>
  <c r="F141" i="14"/>
  <c r="F133" i="14"/>
  <c r="F125" i="14"/>
  <c r="F212" i="14"/>
  <c r="F204" i="14"/>
  <c r="F196" i="14"/>
  <c r="F188" i="14"/>
  <c r="F180" i="14"/>
  <c r="F172" i="14"/>
  <c r="F164" i="14"/>
  <c r="F156" i="14"/>
  <c r="F148" i="14"/>
  <c r="F140" i="14"/>
  <c r="F132" i="14"/>
  <c r="F124" i="14"/>
  <c r="F116" i="14"/>
  <c r="F108" i="14"/>
  <c r="F100" i="14"/>
  <c r="F92" i="14"/>
  <c r="F84" i="14"/>
  <c r="F76" i="14"/>
  <c r="F68" i="14"/>
  <c r="F60" i="14"/>
  <c r="F52" i="14"/>
  <c r="F44" i="14"/>
  <c r="F36" i="14"/>
  <c r="F28" i="14"/>
  <c r="F98" i="14"/>
  <c r="F82" i="14"/>
  <c r="F58" i="14"/>
  <c r="F115" i="14"/>
  <c r="F107" i="14"/>
  <c r="F99" i="14"/>
  <c r="F91" i="14"/>
  <c r="F83" i="14"/>
  <c r="F75" i="14"/>
  <c r="F67" i="14"/>
  <c r="F59" i="14"/>
  <c r="F51" i="14"/>
  <c r="F43" i="14"/>
  <c r="F35" i="14"/>
  <c r="F27" i="14"/>
  <c r="F106" i="14"/>
  <c r="F74" i="14"/>
  <c r="F50" i="14"/>
  <c r="F33" i="14"/>
  <c r="F114" i="14"/>
  <c r="F90" i="14"/>
  <c r="F66" i="14"/>
  <c r="F41" i="14"/>
  <c r="F113" i="14"/>
  <c r="F105" i="14"/>
  <c r="F97" i="14"/>
  <c r="F89" i="14"/>
  <c r="F73" i="14"/>
  <c r="F218" i="14"/>
  <c r="F112" i="14"/>
  <c r="F104" i="14"/>
  <c r="F96" i="14"/>
  <c r="F88" i="14"/>
  <c r="F80" i="14"/>
  <c r="F72" i="14"/>
  <c r="F64" i="14"/>
  <c r="F56" i="14"/>
  <c r="F48" i="14"/>
  <c r="F40" i="14"/>
  <c r="F32" i="14"/>
  <c r="F30" i="14"/>
  <c r="F34" i="14"/>
  <c r="F65" i="14"/>
  <c r="F119" i="14"/>
  <c r="F111" i="14"/>
  <c r="F103" i="14"/>
  <c r="F95" i="14"/>
  <c r="F87" i="14"/>
  <c r="F79" i="14"/>
  <c r="F71" i="14"/>
  <c r="F63" i="14"/>
  <c r="F55" i="14"/>
  <c r="F47" i="14"/>
  <c r="F39" i="14"/>
  <c r="F31" i="14"/>
  <c r="F46" i="14"/>
  <c r="F42" i="14"/>
  <c r="F49" i="14"/>
  <c r="F118" i="14"/>
  <c r="F110" i="14"/>
  <c r="F102" i="14"/>
  <c r="F94" i="14"/>
  <c r="F86" i="14"/>
  <c r="F78" i="14"/>
  <c r="F70" i="14"/>
  <c r="F62" i="14"/>
  <c r="F54" i="14"/>
  <c r="F38" i="14"/>
  <c r="F29" i="14"/>
  <c r="F81" i="14"/>
  <c r="F117" i="14"/>
  <c r="F109" i="14"/>
  <c r="F101" i="14"/>
  <c r="F93" i="14"/>
  <c r="F85" i="14"/>
  <c r="F77" i="14"/>
  <c r="F69" i="14"/>
  <c r="F61" i="14"/>
  <c r="F53" i="14"/>
  <c r="F45" i="14"/>
  <c r="F37" i="14"/>
  <c r="F24" i="14"/>
  <c r="F57" i="14"/>
  <c r="F25" i="14"/>
  <c r="F26" i="14"/>
  <c r="F22" i="14"/>
  <c r="F23" i="14"/>
  <c r="F23" i="16"/>
  <c r="F22" i="16"/>
  <c r="F23" i="17"/>
  <c r="F22" i="17"/>
  <c r="C12" i="19"/>
  <c r="D40" i="20"/>
  <c r="O40" i="20"/>
  <c r="C13" i="19"/>
  <c r="D41" i="20"/>
  <c r="O41" i="20"/>
  <c r="C14" i="19"/>
  <c r="D42" i="20"/>
  <c r="O42" i="20"/>
  <c r="C15" i="19"/>
  <c r="D43" i="20"/>
  <c r="O43" i="20"/>
  <c r="C16" i="19"/>
  <c r="D44" i="20"/>
  <c r="O44" i="20"/>
  <c r="C17" i="19"/>
  <c r="D45" i="20"/>
  <c r="O45" i="20"/>
  <c r="D46" i="20"/>
  <c r="C18" i="19"/>
  <c r="O46" i="20"/>
  <c r="D47" i="20"/>
  <c r="C19" i="19"/>
  <c r="O47" i="20"/>
  <c r="D48" i="20"/>
  <c r="C20" i="19"/>
  <c r="O48" i="20"/>
  <c r="D49" i="20"/>
  <c r="C21" i="19"/>
  <c r="O49" i="20"/>
  <c r="D50" i="20"/>
  <c r="C22" i="19"/>
  <c r="O50" i="20"/>
  <c r="C23" i="19"/>
  <c r="D51" i="20"/>
  <c r="O51" i="20"/>
  <c r="D52" i="20"/>
  <c r="C24" i="19"/>
  <c r="O52" i="20"/>
  <c r="D53" i="20"/>
  <c r="C25" i="19"/>
  <c r="O53" i="20"/>
  <c r="D54" i="20"/>
  <c r="C26" i="19"/>
  <c r="O54" i="20"/>
  <c r="C27" i="19"/>
  <c r="D55" i="20"/>
  <c r="O55" i="20"/>
  <c r="C28" i="19"/>
  <c r="D56" i="20"/>
  <c r="O56" i="20"/>
  <c r="D57" i="20"/>
  <c r="C29" i="19"/>
  <c r="O57" i="20"/>
  <c r="C30" i="19"/>
  <c r="D58" i="20"/>
  <c r="O58" i="20"/>
  <c r="D59" i="20"/>
  <c r="C31" i="19"/>
  <c r="O59" i="20"/>
  <c r="C32" i="19"/>
  <c r="D60" i="20"/>
  <c r="C33" i="19"/>
  <c r="D61" i="20"/>
  <c r="C34" i="19"/>
  <c r="D62" i="20"/>
  <c r="D63" i="20"/>
  <c r="C35" i="19"/>
  <c r="D64" i="20"/>
  <c r="C36" i="19"/>
  <c r="C37" i="19"/>
  <c r="D65" i="20"/>
  <c r="D66" i="20"/>
  <c r="C38" i="19"/>
  <c r="D67" i="20"/>
  <c r="C39" i="19"/>
  <c r="D68" i="20"/>
  <c r="C40" i="19"/>
  <c r="D69" i="20"/>
  <c r="C41" i="19"/>
  <c r="D70" i="20"/>
  <c r="C42" i="19"/>
  <c r="C43" i="19"/>
  <c r="D71" i="20"/>
  <c r="D72" i="20"/>
  <c r="C44" i="19"/>
  <c r="C45" i="19"/>
  <c r="D73" i="20"/>
  <c r="D74" i="20"/>
  <c r="C46" i="19"/>
  <c r="D75" i="20"/>
  <c r="C47" i="19"/>
  <c r="D76" i="20"/>
  <c r="C48" i="19"/>
  <c r="D77" i="20"/>
  <c r="C49" i="19"/>
  <c r="D78" i="20"/>
  <c r="C50" i="19"/>
  <c r="C51" i="19"/>
  <c r="D79" i="20"/>
  <c r="D80" i="20"/>
  <c r="C52" i="19"/>
  <c r="D81" i="20"/>
  <c r="C53" i="19"/>
  <c r="D82" i="20"/>
  <c r="C54" i="19"/>
  <c r="D83" i="20"/>
  <c r="C55" i="19"/>
  <c r="D84" i="20"/>
  <c r="C56" i="19"/>
  <c r="D85" i="20"/>
  <c r="C57" i="19"/>
  <c r="D86" i="20"/>
  <c r="C58" i="19"/>
  <c r="D87" i="20"/>
  <c r="C59" i="19"/>
  <c r="D88" i="20"/>
  <c r="C60" i="19"/>
  <c r="C61" i="19"/>
  <c r="D89" i="20"/>
  <c r="D90" i="20"/>
  <c r="C62" i="19"/>
  <c r="D91" i="20"/>
  <c r="C63" i="19"/>
  <c r="D92" i="20"/>
  <c r="C64" i="19"/>
  <c r="D93" i="20"/>
  <c r="C65" i="19"/>
  <c r="C66" i="19"/>
  <c r="D94" i="20"/>
  <c r="D95" i="20"/>
  <c r="C67" i="19"/>
  <c r="C68" i="19"/>
  <c r="D96" i="20"/>
  <c r="D97" i="20"/>
  <c r="C69" i="19"/>
  <c r="E96" i="20"/>
  <c r="D98" i="20"/>
  <c r="C70" i="19"/>
  <c r="E97" i="20"/>
  <c r="E98" i="20"/>
  <c r="R98" i="20"/>
  <c r="U98" i="20"/>
  <c r="D99" i="20"/>
  <c r="C71" i="19"/>
  <c r="R99" i="20"/>
  <c r="U99" i="20"/>
  <c r="E99" i="20"/>
  <c r="C72" i="19"/>
  <c r="D100" i="20"/>
  <c r="R100" i="20"/>
  <c r="E100" i="20"/>
  <c r="U100" i="20"/>
  <c r="C73" i="19"/>
  <c r="D101" i="20"/>
  <c r="R101" i="20"/>
  <c r="U101" i="20"/>
  <c r="E101" i="20"/>
  <c r="C74" i="19"/>
  <c r="D102" i="20"/>
  <c r="R102" i="20"/>
  <c r="E102" i="20"/>
  <c r="U102" i="20"/>
  <c r="C75" i="19"/>
  <c r="D103" i="20"/>
  <c r="U103" i="20"/>
  <c r="R103" i="20"/>
  <c r="E103" i="20"/>
  <c r="C76" i="19"/>
  <c r="D104" i="20"/>
  <c r="U104" i="20"/>
  <c r="E104" i="20"/>
  <c r="R104" i="20"/>
  <c r="C77" i="19"/>
  <c r="D105" i="20"/>
  <c r="U105" i="20"/>
  <c r="R105" i="20"/>
  <c r="E105" i="20"/>
  <c r="C78" i="19"/>
  <c r="D106" i="20"/>
  <c r="E106" i="20"/>
  <c r="R106" i="20"/>
  <c r="U106" i="20"/>
  <c r="C79" i="19"/>
  <c r="D107" i="20"/>
  <c r="R107" i="20"/>
  <c r="E107" i="20"/>
  <c r="U107" i="20"/>
  <c r="C80" i="19"/>
  <c r="D108" i="20"/>
  <c r="R108" i="20"/>
  <c r="E108" i="20"/>
  <c r="U108" i="20"/>
  <c r="C81" i="19"/>
  <c r="D109" i="20"/>
  <c r="E109" i="20"/>
  <c r="U109" i="20"/>
  <c r="R109" i="20"/>
  <c r="C82" i="19"/>
  <c r="D110" i="20"/>
  <c r="E110" i="20"/>
  <c r="U110" i="20"/>
  <c r="R110" i="20"/>
  <c r="C83" i="19"/>
  <c r="D111" i="20"/>
  <c r="U111" i="20"/>
  <c r="E111" i="20"/>
  <c r="R111" i="20"/>
  <c r="C84" i="19"/>
  <c r="D112" i="20"/>
  <c r="U112" i="20"/>
  <c r="E112" i="20"/>
  <c r="R112" i="20"/>
  <c r="C85" i="19"/>
  <c r="D113" i="20"/>
  <c r="R113" i="20"/>
  <c r="E113" i="20"/>
  <c r="U113" i="20"/>
  <c r="C86" i="19"/>
  <c r="D114" i="20"/>
  <c r="U114" i="20"/>
  <c r="E114" i="20"/>
  <c r="R114" i="20"/>
  <c r="C87" i="19"/>
  <c r="D115" i="20"/>
  <c r="R115" i="20"/>
  <c r="E115" i="20"/>
  <c r="U115" i="20"/>
  <c r="C88" i="19"/>
  <c r="D116" i="20"/>
  <c r="R116" i="20"/>
  <c r="E116" i="20"/>
  <c r="U116" i="20"/>
  <c r="C89" i="19"/>
  <c r="D117" i="20"/>
  <c r="U117" i="20"/>
  <c r="R117" i="20"/>
  <c r="E117" i="20"/>
  <c r="C90" i="19"/>
  <c r="D118" i="20"/>
  <c r="E118" i="20"/>
  <c r="U118" i="20"/>
  <c r="R118" i="20"/>
  <c r="C91" i="19"/>
  <c r="D119" i="20"/>
  <c r="U119" i="20"/>
  <c r="R119" i="20"/>
  <c r="E119" i="20"/>
  <c r="C92" i="19"/>
  <c r="D120" i="20"/>
  <c r="U120" i="20"/>
  <c r="E120" i="20"/>
  <c r="R120" i="20"/>
  <c r="C93" i="19"/>
  <c r="D121" i="20"/>
  <c r="U121" i="20"/>
  <c r="R121" i="20"/>
  <c r="E121" i="20"/>
  <c r="C94" i="19"/>
  <c r="D122" i="20"/>
  <c r="E122" i="20"/>
  <c r="R122" i="20"/>
  <c r="U122" i="20"/>
  <c r="C95" i="19"/>
  <c r="D123" i="20"/>
  <c r="R123" i="20"/>
  <c r="U123" i="20"/>
  <c r="E123" i="20"/>
  <c r="C96" i="19"/>
  <c r="D124" i="20"/>
  <c r="R124" i="20"/>
  <c r="E124" i="20"/>
  <c r="U124" i="20"/>
  <c r="C97" i="19"/>
  <c r="D125" i="20"/>
  <c r="U125" i="20"/>
  <c r="E125" i="20"/>
  <c r="R125" i="20"/>
  <c r="C98" i="19"/>
  <c r="D126" i="20"/>
  <c r="R126" i="20"/>
  <c r="E126" i="20"/>
  <c r="U126" i="20"/>
  <c r="C99" i="19"/>
  <c r="D127" i="20"/>
  <c r="U127" i="20"/>
  <c r="E127" i="20"/>
  <c r="R127" i="20"/>
  <c r="C100" i="19"/>
  <c r="D128" i="20"/>
  <c r="U128" i="20"/>
  <c r="E128" i="20"/>
  <c r="R128" i="20"/>
  <c r="C101" i="19"/>
  <c r="D129" i="20"/>
  <c r="D18" i="22"/>
  <c r="R129" i="20"/>
  <c r="E129" i="20"/>
  <c r="U129" i="20"/>
  <c r="C102" i="19"/>
  <c r="R39" i="20"/>
  <c r="U39" i="20"/>
  <c r="U40" i="20"/>
  <c r="R40" i="20"/>
  <c r="J23" i="17"/>
  <c r="P23" i="17" s="1"/>
  <c r="P22" i="17"/>
  <c r="R41" i="20"/>
  <c r="U41" i="20"/>
  <c r="R42" i="20"/>
  <c r="U42" i="20"/>
  <c r="R43" i="20"/>
  <c r="U43" i="20"/>
  <c r="U44" i="20"/>
  <c r="R44" i="20"/>
  <c r="R45" i="20"/>
  <c r="U45" i="20"/>
  <c r="R46" i="20"/>
  <c r="U46" i="20"/>
  <c r="R47" i="20"/>
  <c r="U47" i="20"/>
  <c r="U48" i="20"/>
  <c r="R48" i="20"/>
  <c r="R49" i="20"/>
  <c r="U49" i="20"/>
  <c r="R50" i="20"/>
  <c r="U50" i="20"/>
  <c r="P32" i="17"/>
  <c r="R51" i="20"/>
  <c r="U51" i="20"/>
  <c r="P33" i="17"/>
  <c r="U52" i="20"/>
  <c r="R52" i="20"/>
  <c r="P34" i="17"/>
  <c r="R53" i="20"/>
  <c r="U53" i="20"/>
  <c r="U54" i="20"/>
  <c r="R54" i="20"/>
  <c r="R55" i="20"/>
  <c r="U55" i="20"/>
  <c r="P37" i="17"/>
  <c r="U56" i="20"/>
  <c r="R56" i="20"/>
  <c r="R57" i="20"/>
  <c r="U57" i="20"/>
  <c r="P39" i="17"/>
  <c r="R58" i="20"/>
  <c r="U58" i="20"/>
  <c r="R59" i="20"/>
  <c r="U59" i="20"/>
  <c r="U60" i="20"/>
  <c r="U61" i="20"/>
  <c r="R60" i="20"/>
  <c r="R61" i="20"/>
  <c r="P41" i="17"/>
  <c r="U96" i="20"/>
  <c r="R96" i="20"/>
  <c r="R97" i="20"/>
  <c r="U97" i="20"/>
  <c r="R62" i="20"/>
  <c r="U62" i="20"/>
  <c r="R63" i="20"/>
  <c r="U63" i="20"/>
  <c r="O61" i="20"/>
  <c r="R64" i="20"/>
  <c r="U64" i="20"/>
  <c r="O60" i="20"/>
  <c r="R65" i="20"/>
  <c r="U65" i="20"/>
  <c r="C65" i="20"/>
  <c r="C64" i="20"/>
  <c r="C63" i="20"/>
  <c r="O64" i="20"/>
  <c r="C67" i="20"/>
  <c r="C62" i="20"/>
  <c r="O63" i="20"/>
  <c r="C68" i="20"/>
  <c r="O62" i="20"/>
  <c r="C61" i="20"/>
  <c r="C69" i="20"/>
  <c r="C60" i="20"/>
  <c r="C70" i="20"/>
  <c r="C59" i="20"/>
  <c r="C71" i="20"/>
  <c r="C58" i="20"/>
  <c r="C72" i="20"/>
  <c r="C57" i="20"/>
  <c r="C73" i="20"/>
  <c r="C56" i="20"/>
  <c r="C74" i="20"/>
  <c r="C55" i="20"/>
  <c r="C75" i="20"/>
  <c r="C54" i="20"/>
  <c r="C76" i="20"/>
  <c r="C53" i="20"/>
  <c r="C77" i="20"/>
  <c r="C52" i="20"/>
  <c r="C78" i="20"/>
  <c r="C51" i="20"/>
  <c r="C79" i="20"/>
  <c r="C50" i="20"/>
  <c r="C80" i="20"/>
  <c r="C49" i="20"/>
  <c r="C81" i="20"/>
  <c r="C48" i="20"/>
  <c r="C82" i="20"/>
  <c r="P42" i="17"/>
  <c r="C47" i="20"/>
  <c r="C83" i="20"/>
  <c r="C46" i="20"/>
  <c r="C84" i="20"/>
  <c r="C45" i="20"/>
  <c r="C85" i="20"/>
  <c r="C44" i="20"/>
  <c r="C86" i="20"/>
  <c r="P46" i="17"/>
  <c r="C43" i="20"/>
  <c r="C87" i="20"/>
  <c r="C42" i="20"/>
  <c r="C88" i="20"/>
  <c r="C41" i="20"/>
  <c r="C89" i="20"/>
  <c r="P47" i="17"/>
  <c r="C40" i="20"/>
  <c r="C90" i="20"/>
  <c r="P48" i="17"/>
  <c r="C39" i="20"/>
  <c r="C91" i="20"/>
  <c r="C92" i="20"/>
  <c r="C93" i="20"/>
  <c r="C94" i="20"/>
  <c r="P51" i="17"/>
  <c r="C95" i="20"/>
  <c r="C96" i="20"/>
  <c r="C97" i="20"/>
  <c r="P53" i="17"/>
  <c r="C98" i="20"/>
  <c r="C99" i="20"/>
  <c r="P56" i="17"/>
  <c r="C100" i="20"/>
  <c r="C101" i="20"/>
  <c r="C102" i="20"/>
  <c r="P59" i="17"/>
  <c r="C103" i="20"/>
  <c r="P60" i="17"/>
  <c r="C104" i="20"/>
  <c r="P61" i="17"/>
  <c r="C105" i="20"/>
  <c r="C106" i="20"/>
  <c r="P63" i="17"/>
  <c r="C107" i="20"/>
  <c r="G27" i="25"/>
  <c r="C108" i="20"/>
  <c r="C109" i="20"/>
  <c r="P66" i="17"/>
  <c r="C110" i="20"/>
  <c r="P67" i="17"/>
  <c r="C111" i="20"/>
  <c r="C112" i="20"/>
  <c r="P69" i="17"/>
  <c r="C113" i="20"/>
  <c r="P70" i="17"/>
  <c r="C114" i="20"/>
  <c r="P71" i="17"/>
  <c r="C115" i="20"/>
  <c r="C116" i="20"/>
  <c r="P73" i="17"/>
  <c r="C117" i="20"/>
  <c r="P74" i="17"/>
  <c r="C118" i="20"/>
  <c r="C119" i="20"/>
  <c r="P76" i="17"/>
  <c r="C120" i="20"/>
  <c r="C121" i="20"/>
  <c r="C122" i="20"/>
  <c r="C123" i="20"/>
  <c r="C124" i="20"/>
  <c r="C125" i="20"/>
  <c r="C126" i="20"/>
  <c r="C127" i="20"/>
  <c r="C128" i="20"/>
  <c r="C129" i="20"/>
  <c r="P130" i="17"/>
  <c r="P138" i="17"/>
  <c r="P139" i="17"/>
  <c r="J2615" i="16"/>
  <c r="P2614" i="16"/>
  <c r="P2615" i="16"/>
  <c r="J2616" i="16"/>
  <c r="P2616" i="16" s="1"/>
  <c r="J2627" i="16"/>
  <c r="J2628" i="16" s="1"/>
  <c r="P2626" i="16"/>
  <c r="P3152" i="16"/>
  <c r="J3153" i="16"/>
  <c r="J3154" i="16" s="1"/>
  <c r="P3153" i="16"/>
  <c r="P3204" i="16"/>
  <c r="J24" i="17" l="1"/>
  <c r="F145" i="17"/>
  <c r="F172" i="17"/>
  <c r="F188" i="17"/>
  <c r="F219" i="17"/>
  <c r="F225" i="17"/>
  <c r="F144" i="17"/>
  <c r="P144" i="17"/>
  <c r="P141" i="17"/>
  <c r="F149" i="17"/>
  <c r="F160" i="17"/>
  <c r="F176" i="17"/>
  <c r="F192" i="17"/>
  <c r="F212" i="17"/>
  <c r="F153" i="17"/>
  <c r="F164" i="17"/>
  <c r="F180" i="17"/>
  <c r="F196" i="17"/>
  <c r="F135" i="17"/>
  <c r="F146" i="17"/>
  <c r="F150" i="17"/>
  <c r="F154" i="17"/>
  <c r="F157" i="17"/>
  <c r="N123" i="20" s="1"/>
  <c r="O123" i="20" s="1"/>
  <c r="F161" i="17"/>
  <c r="F165" i="17"/>
  <c r="F169" i="17"/>
  <c r="F173" i="17"/>
  <c r="F177" i="17"/>
  <c r="F181" i="17"/>
  <c r="F185" i="17"/>
  <c r="F189" i="17"/>
  <c r="F193" i="17"/>
  <c r="F197" i="17"/>
  <c r="F201" i="17"/>
  <c r="F213" i="17"/>
  <c r="F216" i="17"/>
  <c r="F220" i="17"/>
  <c r="F223" i="17"/>
  <c r="F227" i="17"/>
  <c r="F147" i="17"/>
  <c r="F151" i="17"/>
  <c r="F155" i="17"/>
  <c r="F158" i="17"/>
  <c r="F162" i="17"/>
  <c r="F166" i="17"/>
  <c r="F170" i="17"/>
  <c r="F174" i="17"/>
  <c r="F178" i="17"/>
  <c r="F182" i="17"/>
  <c r="F186" i="17"/>
  <c r="F190" i="17"/>
  <c r="F194" i="17"/>
  <c r="F198" i="17"/>
  <c r="F217" i="17"/>
  <c r="F224" i="17"/>
  <c r="F141" i="17"/>
  <c r="F143" i="17"/>
  <c r="F148" i="17"/>
  <c r="F152" i="17"/>
  <c r="F159" i="17"/>
  <c r="F163" i="17"/>
  <c r="F167" i="17"/>
  <c r="F171" i="17"/>
  <c r="F175" i="17"/>
  <c r="F179" i="17"/>
  <c r="F183" i="17"/>
  <c r="F187" i="17"/>
  <c r="F191" i="17"/>
  <c r="F195" i="17"/>
  <c r="F199" i="17"/>
  <c r="F218" i="17"/>
  <c r="J2629" i="16"/>
  <c r="P2628" i="16"/>
  <c r="J3155" i="16"/>
  <c r="P3154" i="16"/>
  <c r="P2627" i="16"/>
  <c r="J2617" i="16"/>
  <c r="P2617" i="16" s="1"/>
  <c r="F2872" i="16"/>
  <c r="F2909" i="16"/>
  <c r="F2824" i="16"/>
  <c r="F2917" i="16"/>
  <c r="F2903" i="16"/>
  <c r="F2826" i="16"/>
  <c r="F2884" i="16"/>
  <c r="F2817" i="16"/>
  <c r="F2887" i="16"/>
  <c r="F2873" i="16"/>
  <c r="F2935" i="16"/>
  <c r="F2881" i="16"/>
  <c r="F2858" i="16"/>
  <c r="F2905" i="16"/>
  <c r="F2920" i="16"/>
  <c r="F2929" i="16"/>
  <c r="F2888" i="16"/>
  <c r="F2938" i="16"/>
  <c r="F2845" i="16"/>
  <c r="F2880" i="16"/>
  <c r="F2933" i="16"/>
  <c r="F2861" i="16"/>
  <c r="F2922" i="16"/>
  <c r="F2833" i="16"/>
  <c r="F2856" i="16"/>
  <c r="F2860" i="16"/>
  <c r="F2844" i="16"/>
  <c r="F2912" i="16"/>
  <c r="F2904" i="16"/>
  <c r="F2854" i="16"/>
  <c r="F3152" i="16"/>
  <c r="F3164" i="16"/>
  <c r="F3165" i="16"/>
  <c r="F3157" i="16"/>
  <c r="F2618" i="16"/>
  <c r="F2444" i="16"/>
  <c r="F2605" i="16"/>
  <c r="F3207" i="16"/>
  <c r="F3215" i="16"/>
  <c r="F2853" i="16"/>
  <c r="F2932" i="16"/>
  <c r="F2885" i="16"/>
  <c r="F2862" i="16"/>
  <c r="F2818" i="16"/>
  <c r="F2889" i="16"/>
  <c r="F2936" i="16"/>
  <c r="F2901" i="16"/>
  <c r="F2863" i="16"/>
  <c r="F2834" i="16"/>
  <c r="F2913" i="16"/>
  <c r="F2822" i="16"/>
  <c r="F2937" i="16"/>
  <c r="F2921" i="16"/>
  <c r="F2831" i="16"/>
  <c r="F2934" i="16"/>
  <c r="F2851" i="16"/>
  <c r="F2907" i="16"/>
  <c r="F2835" i="16"/>
  <c r="F2931" i="16"/>
  <c r="F2894" i="16"/>
  <c r="F2875" i="16"/>
  <c r="F2886" i="16"/>
  <c r="F2823" i="16"/>
  <c r="F2891" i="16"/>
  <c r="F2900" i="16"/>
  <c r="F2924" i="16"/>
  <c r="F2896" i="16"/>
  <c r="F2840" i="16"/>
  <c r="F2910" i="16"/>
  <c r="F2864" i="16"/>
  <c r="F3159" i="16"/>
  <c r="F3155" i="16"/>
  <c r="F3154" i="16"/>
  <c r="F3162" i="16"/>
  <c r="F2370" i="16"/>
  <c r="F2451" i="16"/>
  <c r="F3213" i="16"/>
  <c r="F3216" i="16"/>
  <c r="F3210" i="16"/>
  <c r="F2829" i="16"/>
  <c r="F2841" i="16"/>
  <c r="F2925" i="16"/>
  <c r="F2892" i="16"/>
  <c r="F2893" i="16"/>
  <c r="F2879" i="16"/>
  <c r="F2816" i="16"/>
  <c r="F2877" i="16"/>
  <c r="F2865" i="16"/>
  <c r="F2897" i="16"/>
  <c r="F2815" i="16"/>
  <c r="F2868" i="16"/>
  <c r="F2850" i="16"/>
  <c r="F2926" i="16"/>
  <c r="F2874" i="16"/>
  <c r="F2836" i="16"/>
  <c r="F2827" i="16"/>
  <c r="F2859" i="16"/>
  <c r="F2898" i="16"/>
  <c r="F2821" i="16"/>
  <c r="F2820" i="16"/>
  <c r="F2839" i="16"/>
  <c r="F2883" i="16"/>
  <c r="F2869" i="16"/>
  <c r="F2930" i="16"/>
  <c r="F2848" i="16"/>
  <c r="F2832" i="16"/>
  <c r="F2902" i="16"/>
  <c r="F2846" i="16"/>
  <c r="F2916" i="16"/>
  <c r="F2870" i="16"/>
  <c r="F3160" i="16"/>
  <c r="F3158" i="16"/>
  <c r="F3161" i="16"/>
  <c r="P24" i="17" l="1"/>
  <c r="J25" i="17"/>
  <c r="N122" i="20"/>
  <c r="O122" i="20" s="1"/>
  <c r="N93" i="20"/>
  <c r="O93" i="20" s="1"/>
  <c r="N125" i="20"/>
  <c r="O125" i="20" s="1"/>
  <c r="N89" i="20"/>
  <c r="O89" i="20" s="1"/>
  <c r="N107" i="20"/>
  <c r="O107" i="20" s="1"/>
  <c r="N116" i="20"/>
  <c r="O116" i="20" s="1"/>
  <c r="N66" i="20"/>
  <c r="O66" i="20" s="1"/>
  <c r="N65" i="20"/>
  <c r="O65" i="20" s="1"/>
  <c r="N118" i="20"/>
  <c r="O118" i="20" s="1"/>
  <c r="N91" i="20"/>
  <c r="O91" i="20" s="1"/>
  <c r="N84" i="20"/>
  <c r="O84" i="20" s="1"/>
  <c r="N94" i="20"/>
  <c r="O94" i="20" s="1"/>
  <c r="N102" i="20"/>
  <c r="O102" i="20" s="1"/>
  <c r="N79" i="20"/>
  <c r="O79" i="20" s="1"/>
  <c r="N101" i="20"/>
  <c r="O101" i="20" s="1"/>
  <c r="N121" i="20"/>
  <c r="O121" i="20" s="1"/>
  <c r="N99" i="20"/>
  <c r="O99" i="20" s="1"/>
  <c r="N104" i="20"/>
  <c r="O104" i="20" s="1"/>
  <c r="N78" i="20"/>
  <c r="O78" i="20" s="1"/>
  <c r="N88" i="20"/>
  <c r="O88" i="20" s="1"/>
  <c r="N105" i="20"/>
  <c r="O105" i="20" s="1"/>
  <c r="N76" i="20"/>
  <c r="O76" i="20" s="1"/>
  <c r="N81" i="20"/>
  <c r="O81" i="20" s="1"/>
  <c r="N77" i="20"/>
  <c r="O77" i="20" s="1"/>
  <c r="N113" i="20"/>
  <c r="O113" i="20" s="1"/>
  <c r="N110" i="20"/>
  <c r="O110" i="20" s="1"/>
  <c r="N87" i="20"/>
  <c r="O87" i="20" s="1"/>
  <c r="N92" i="20"/>
  <c r="O92" i="20" s="1"/>
  <c r="N97" i="20"/>
  <c r="O97" i="20" s="1"/>
  <c r="N111" i="20"/>
  <c r="O111" i="20" s="1"/>
  <c r="N117" i="20"/>
  <c r="O117" i="20" s="1"/>
  <c r="N112" i="20"/>
  <c r="O112" i="20" s="1"/>
  <c r="N108" i="20"/>
  <c r="O108" i="20" s="1"/>
  <c r="N100" i="20"/>
  <c r="O100" i="20" s="1"/>
  <c r="N120" i="20"/>
  <c r="O120" i="20" s="1"/>
  <c r="N96" i="20"/>
  <c r="O96" i="20" s="1"/>
  <c r="N129" i="20"/>
  <c r="O129" i="20" s="1"/>
  <c r="N106" i="20"/>
  <c r="O106" i="20" s="1"/>
  <c r="N90" i="20"/>
  <c r="O90" i="20" s="1"/>
  <c r="N85" i="20"/>
  <c r="O85" i="20" s="1"/>
  <c r="N109" i="20"/>
  <c r="O109" i="20" s="1"/>
  <c r="N86" i="20"/>
  <c r="O86" i="20" s="1"/>
  <c r="N115" i="20"/>
  <c r="O115" i="20" s="1"/>
  <c r="N98" i="20"/>
  <c r="O98" i="20" s="1"/>
  <c r="N95" i="20"/>
  <c r="O95" i="20" s="1"/>
  <c r="N82" i="20"/>
  <c r="O82" i="20" s="1"/>
  <c r="N128" i="20"/>
  <c r="O128" i="20" s="1"/>
  <c r="N80" i="20"/>
  <c r="O80" i="20" s="1"/>
  <c r="N126" i="20"/>
  <c r="O126" i="20" s="1"/>
  <c r="N119" i="20"/>
  <c r="O119" i="20" s="1"/>
  <c r="N83" i="20"/>
  <c r="O83" i="20" s="1"/>
  <c r="N127" i="20"/>
  <c r="O127" i="20" s="1"/>
  <c r="N103" i="20"/>
  <c r="O103" i="20" s="1"/>
  <c r="N124" i="20"/>
  <c r="O124" i="20" s="1"/>
  <c r="N114" i="20"/>
  <c r="O114" i="20" s="1"/>
  <c r="J3156" i="16"/>
  <c r="P3155" i="16"/>
  <c r="J2630" i="16"/>
  <c r="P2629" i="16"/>
  <c r="P25" i="17" l="1"/>
  <c r="J26" i="17"/>
  <c r="J3157" i="16"/>
  <c r="P3156" i="16"/>
  <c r="J2631" i="16"/>
  <c r="P2630" i="16"/>
  <c r="P26" i="17" l="1"/>
  <c r="J27" i="17"/>
  <c r="J3158" i="16"/>
  <c r="P3158" i="16" s="1"/>
  <c r="P3157" i="16"/>
  <c r="J2632" i="16"/>
  <c r="P2631" i="16"/>
  <c r="P27" i="17" l="1"/>
  <c r="J28" i="17"/>
  <c r="J2633" i="16"/>
  <c r="P2632" i="16"/>
  <c r="P28" i="17" l="1"/>
  <c r="J29" i="17"/>
  <c r="J2634" i="16"/>
  <c r="P2634" i="16" s="1"/>
  <c r="P2633" i="16"/>
  <c r="AP18" i="19"/>
  <c r="P29" i="17" l="1"/>
  <c r="J30" i="17"/>
  <c r="P30" i="17" l="1"/>
  <c r="J31" i="17"/>
  <c r="O157" i="17"/>
  <c r="P157" i="17" s="1"/>
  <c r="O158" i="17"/>
  <c r="P158" i="17" s="1"/>
  <c r="O159" i="17"/>
  <c r="P159" i="17" s="1"/>
  <c r="O160" i="17"/>
  <c r="P160" i="17" s="1"/>
  <c r="O161" i="17"/>
  <c r="P161" i="17" s="1"/>
  <c r="O162" i="17"/>
  <c r="P162" i="17" s="1"/>
  <c r="O163" i="17"/>
  <c r="P163" i="17" s="1"/>
  <c r="O164" i="17"/>
  <c r="P164" i="17" s="1"/>
  <c r="O165" i="17"/>
  <c r="P165" i="17" s="1"/>
  <c r="O166" i="17"/>
  <c r="P166" i="17" s="1"/>
  <c r="O167" i="17"/>
  <c r="P167" i="17" s="1"/>
  <c r="O168" i="17"/>
  <c r="P168" i="17" s="1"/>
  <c r="O169" i="17"/>
  <c r="P169" i="17" s="1"/>
  <c r="O170" i="17"/>
  <c r="P170" i="17" s="1"/>
  <c r="O171" i="17"/>
  <c r="P171" i="17" s="1"/>
  <c r="O172" i="17"/>
  <c r="P172" i="17" s="1"/>
  <c r="O173" i="17"/>
  <c r="P173" i="17" s="1"/>
  <c r="O174" i="17"/>
  <c r="P174" i="17" s="1"/>
  <c r="O175" i="17"/>
  <c r="P175" i="17" s="1"/>
  <c r="O176" i="17"/>
  <c r="P176" i="17" s="1"/>
  <c r="O177" i="17"/>
  <c r="P177" i="17" s="1"/>
  <c r="O178" i="17"/>
  <c r="P178" i="17" s="1"/>
  <c r="O179" i="17"/>
  <c r="P179" i="17" s="1"/>
  <c r="O180" i="17"/>
  <c r="P180" i="17" s="1"/>
  <c r="O181" i="17"/>
  <c r="P181" i="17" s="1"/>
  <c r="O182" i="17"/>
  <c r="P182" i="17" s="1"/>
  <c r="O183" i="17"/>
  <c r="P183" i="17" s="1"/>
  <c r="O184" i="17"/>
  <c r="P184" i="17" s="1"/>
  <c r="O185" i="17"/>
  <c r="P185" i="17" s="1"/>
  <c r="O186" i="17"/>
  <c r="P186" i="17" s="1"/>
  <c r="O187" i="17"/>
  <c r="P187" i="17" s="1"/>
  <c r="O188" i="17"/>
  <c r="P188" i="17" s="1"/>
  <c r="O189" i="17"/>
  <c r="P189" i="17" s="1"/>
  <c r="O190" i="17"/>
  <c r="P190" i="17" s="1"/>
  <c r="O191" i="17"/>
  <c r="P191" i="17" s="1"/>
  <c r="O192" i="17"/>
  <c r="P192" i="17" s="1"/>
  <c r="O193" i="17"/>
  <c r="P193" i="17" s="1"/>
  <c r="O194" i="17"/>
  <c r="P194" i="17" s="1"/>
  <c r="O195" i="17"/>
  <c r="P195" i="17" s="1"/>
  <c r="O196" i="17"/>
  <c r="P196" i="17" s="1"/>
  <c r="O197" i="17"/>
  <c r="P197" i="17" s="1"/>
  <c r="O198" i="17"/>
  <c r="P198" i="17" s="1"/>
  <c r="O199" i="17"/>
  <c r="P199" i="17" s="1"/>
  <c r="O200" i="17"/>
  <c r="P200" i="17" s="1"/>
  <c r="O201" i="17"/>
  <c r="P201" i="17" s="1"/>
  <c r="O215" i="17"/>
  <c r="P215" i="17" s="1"/>
  <c r="O216" i="17"/>
  <c r="P216" i="17" s="1"/>
  <c r="O217" i="17"/>
  <c r="P217" i="17" s="1"/>
  <c r="O218" i="17"/>
  <c r="P218" i="17" s="1"/>
  <c r="O219" i="17"/>
  <c r="P219" i="17" s="1"/>
  <c r="O220" i="17"/>
  <c r="P220" i="17" s="1"/>
  <c r="P31" i="17" l="1"/>
  <c r="J32" i="17"/>
  <c r="J33" i="17" s="1"/>
  <c r="J34" i="17" s="1"/>
  <c r="J35" i="17" s="1"/>
  <c r="P35" i="17" l="1"/>
  <c r="J36" i="17"/>
  <c r="P36" i="17" l="1"/>
  <c r="J37" i="17"/>
  <c r="J38" i="17" s="1"/>
  <c r="P38" i="17" l="1"/>
  <c r="J39" i="17"/>
  <c r="J40" i="17" s="1"/>
  <c r="N143" i="17"/>
  <c r="O143" i="17" s="1"/>
  <c r="P143" i="17" s="1"/>
  <c r="P40" i="17" l="1"/>
  <c r="J41" i="17"/>
  <c r="J42" i="17" s="1"/>
  <c r="J43" i="17" s="1"/>
  <c r="M66" i="22"/>
  <c r="Q94" i="20" s="1"/>
  <c r="R94" i="20" s="1"/>
  <c r="M39" i="22"/>
  <c r="Q67" i="20" s="1"/>
  <c r="R67" i="20" s="1"/>
  <c r="M41" i="22"/>
  <c r="Q69" i="20" s="1"/>
  <c r="R69" i="20" s="1"/>
  <c r="M45" i="22"/>
  <c r="Q73" i="20" s="1"/>
  <c r="R73" i="20" s="1"/>
  <c r="M43" i="22"/>
  <c r="Q71" i="20" s="1"/>
  <c r="R71" i="20" s="1"/>
  <c r="M57" i="22"/>
  <c r="Q85" i="20" s="1"/>
  <c r="R85" i="20" s="1"/>
  <c r="M61" i="22"/>
  <c r="Q89" i="20" s="1"/>
  <c r="R89" i="20" s="1"/>
  <c r="M40" i="22"/>
  <c r="Q68" i="20" s="1"/>
  <c r="R68" i="20" s="1"/>
  <c r="M58" i="22"/>
  <c r="Q86" i="20" s="1"/>
  <c r="R86" i="20" s="1"/>
  <c r="M62" i="22"/>
  <c r="Q90" i="20" s="1"/>
  <c r="R90" i="20" s="1"/>
  <c r="M60" i="22"/>
  <c r="Q88" i="20" s="1"/>
  <c r="R88" i="20" s="1"/>
  <c r="M63" i="22"/>
  <c r="Q91" i="20" s="1"/>
  <c r="R91" i="20" s="1"/>
  <c r="M42" i="22"/>
  <c r="Q70" i="20" s="1"/>
  <c r="R70" i="20" s="1"/>
  <c r="M59" i="22"/>
  <c r="Q87" i="20" s="1"/>
  <c r="R87" i="20" s="1"/>
  <c r="M46" i="22"/>
  <c r="Q74" i="20" s="1"/>
  <c r="R74" i="20" s="1"/>
  <c r="M51" i="22"/>
  <c r="Q79" i="20" s="1"/>
  <c r="R79" i="20" s="1"/>
  <c r="M49" i="22"/>
  <c r="Q77" i="20" s="1"/>
  <c r="R77" i="20" s="1"/>
  <c r="M53" i="22"/>
  <c r="Q81" i="20" s="1"/>
  <c r="R81" i="20" s="1"/>
  <c r="M56" i="22"/>
  <c r="Q84" i="20" s="1"/>
  <c r="R84" i="20" s="1"/>
  <c r="M44" i="22"/>
  <c r="Q72" i="20" s="1"/>
  <c r="R72" i="20" s="1"/>
  <c r="M48" i="22"/>
  <c r="Q76" i="20" s="1"/>
  <c r="R76" i="20" s="1"/>
  <c r="M50" i="22"/>
  <c r="Q78" i="20" s="1"/>
  <c r="R78" i="20" s="1"/>
  <c r="M67" i="22"/>
  <c r="Q95" i="20" s="1"/>
  <c r="R95" i="20" s="1"/>
  <c r="M54" i="22"/>
  <c r="Q82" i="20" s="1"/>
  <c r="R82" i="20" s="1"/>
  <c r="M65" i="22"/>
  <c r="Q93" i="20" s="1"/>
  <c r="R93" i="20" s="1"/>
  <c r="M55" i="22"/>
  <c r="Q83" i="20" s="1"/>
  <c r="R83" i="20" s="1"/>
  <c r="M52" i="22"/>
  <c r="Q80" i="20" s="1"/>
  <c r="R80" i="20" s="1"/>
  <c r="M38" i="22"/>
  <c r="Q66" i="20" s="1"/>
  <c r="R66" i="20" s="1"/>
  <c r="M64" i="22"/>
  <c r="Q92" i="20" s="1"/>
  <c r="R92" i="20" s="1"/>
  <c r="M47" i="22"/>
  <c r="Q75" i="20" s="1"/>
  <c r="R75" i="20" s="1"/>
  <c r="P43" i="17" l="1"/>
  <c r="J44" i="17"/>
  <c r="R29" i="20"/>
  <c r="J45" i="17" l="1"/>
  <c r="P44" i="17"/>
  <c r="G25" i="25"/>
  <c r="E61" i="22"/>
  <c r="G61" i="22"/>
  <c r="G40" i="22"/>
  <c r="E40" i="22"/>
  <c r="E63" i="22"/>
  <c r="G63" i="22"/>
  <c r="E48" i="22"/>
  <c r="G48" i="22"/>
  <c r="E60" i="22"/>
  <c r="G60" i="22"/>
  <c r="G51" i="22"/>
  <c r="E51" i="22"/>
  <c r="G57" i="22"/>
  <c r="E57" i="22"/>
  <c r="G46" i="22"/>
  <c r="E46" i="22"/>
  <c r="G54" i="22"/>
  <c r="E54" i="22"/>
  <c r="G64" i="22"/>
  <c r="E64" i="22"/>
  <c r="G43" i="22"/>
  <c r="E43" i="22"/>
  <c r="E55" i="22"/>
  <c r="G55" i="22"/>
  <c r="G52" i="22"/>
  <c r="E52" i="22"/>
  <c r="G42" i="22"/>
  <c r="E42" i="22"/>
  <c r="G45" i="22"/>
  <c r="E45" i="22"/>
  <c r="G58" i="22"/>
  <c r="E58" i="22"/>
  <c r="E39" i="22"/>
  <c r="G39" i="22"/>
  <c r="G38" i="22"/>
  <c r="E38" i="22"/>
  <c r="G47" i="22"/>
  <c r="E47" i="22"/>
  <c r="G62" i="22"/>
  <c r="E62" i="22"/>
  <c r="G41" i="22"/>
  <c r="E41" i="22"/>
  <c r="E65" i="22"/>
  <c r="G65" i="22"/>
  <c r="E67" i="22"/>
  <c r="G67" i="22"/>
  <c r="E53" i="22"/>
  <c r="G53" i="22"/>
  <c r="E44" i="22"/>
  <c r="G44" i="22"/>
  <c r="G66" i="22"/>
  <c r="E66" i="22"/>
  <c r="E50" i="22"/>
  <c r="G50" i="22"/>
  <c r="G56" i="22"/>
  <c r="E56" i="22"/>
  <c r="E59" i="22"/>
  <c r="G59" i="22"/>
  <c r="G49" i="22"/>
  <c r="E49" i="22"/>
  <c r="J46" i="17" l="1"/>
  <c r="J47" i="17" s="1"/>
  <c r="J48" i="17" s="1"/>
  <c r="J49" i="17" s="1"/>
  <c r="P45" i="17"/>
  <c r="D39" i="22"/>
  <c r="F39" i="22"/>
  <c r="H39" i="22" s="1"/>
  <c r="T67" i="20" s="1"/>
  <c r="U67" i="20" s="1"/>
  <c r="D42" i="22"/>
  <c r="F42" i="22"/>
  <c r="D40" i="22"/>
  <c r="F40" i="22"/>
  <c r="D45" i="22"/>
  <c r="F45" i="22"/>
  <c r="D43" i="22"/>
  <c r="F43" i="22"/>
  <c r="D44" i="22"/>
  <c r="F44" i="22"/>
  <c r="D41" i="22"/>
  <c r="F41" i="22"/>
  <c r="D38" i="22"/>
  <c r="F38" i="22"/>
  <c r="D46" i="22"/>
  <c r="F46" i="22"/>
  <c r="F54" i="22"/>
  <c r="D54" i="22"/>
  <c r="D61" i="22"/>
  <c r="F61" i="22"/>
  <c r="D51" i="22"/>
  <c r="F51" i="22"/>
  <c r="D59" i="22"/>
  <c r="F59" i="22"/>
  <c r="D50" i="22"/>
  <c r="F50" i="22"/>
  <c r="F64" i="22"/>
  <c r="D64" i="22"/>
  <c r="F58" i="22"/>
  <c r="D58" i="22"/>
  <c r="F47" i="22"/>
  <c r="D47" i="22"/>
  <c r="F55" i="22"/>
  <c r="D55" i="22"/>
  <c r="F66" i="22"/>
  <c r="D66" i="22"/>
  <c r="D60" i="22"/>
  <c r="F60" i="22"/>
  <c r="D52" i="22"/>
  <c r="F52" i="22"/>
  <c r="F63" i="22"/>
  <c r="D63" i="22"/>
  <c r="F67" i="22"/>
  <c r="D67" i="22"/>
  <c r="D53" i="22"/>
  <c r="F53" i="22"/>
  <c r="F57" i="22"/>
  <c r="D57" i="22"/>
  <c r="D65" i="22"/>
  <c r="F65" i="22"/>
  <c r="F49" i="22"/>
  <c r="D49" i="22"/>
  <c r="D62" i="22"/>
  <c r="F62" i="22"/>
  <c r="D48" i="22"/>
  <c r="F48" i="22"/>
  <c r="F56" i="22"/>
  <c r="D56" i="22"/>
  <c r="H45" i="22" l="1"/>
  <c r="T73" i="20" s="1"/>
  <c r="U73" i="20" s="1"/>
  <c r="J50" i="17"/>
  <c r="P49" i="17"/>
  <c r="H42" i="22"/>
  <c r="T70" i="20" s="1"/>
  <c r="U70" i="20" s="1"/>
  <c r="H46" i="22"/>
  <c r="T74" i="20" s="1"/>
  <c r="U74" i="20" s="1"/>
  <c r="H48" i="22"/>
  <c r="T76" i="20" s="1"/>
  <c r="U76" i="20" s="1"/>
  <c r="H57" i="22"/>
  <c r="T85" i="20" s="1"/>
  <c r="U85" i="20" s="1"/>
  <c r="H58" i="22"/>
  <c r="T86" i="20" s="1"/>
  <c r="U86" i="20" s="1"/>
  <c r="H50" i="22"/>
  <c r="T78" i="20" s="1"/>
  <c r="U78" i="20" s="1"/>
  <c r="H54" i="22"/>
  <c r="T82" i="20" s="1"/>
  <c r="U82" i="20" s="1"/>
  <c r="H65" i="22"/>
  <c r="T93" i="20" s="1"/>
  <c r="U93" i="20" s="1"/>
  <c r="H67" i="22"/>
  <c r="T95" i="20" s="1"/>
  <c r="U95" i="20" s="1"/>
  <c r="H64" i="22"/>
  <c r="T92" i="20" s="1"/>
  <c r="U92" i="20" s="1"/>
  <c r="H59" i="22"/>
  <c r="T87" i="20" s="1"/>
  <c r="U87" i="20" s="1"/>
  <c r="H61" i="22"/>
  <c r="T89" i="20" s="1"/>
  <c r="U89" i="20" s="1"/>
  <c r="H56" i="22"/>
  <c r="T84" i="20" s="1"/>
  <c r="U84" i="20" s="1"/>
  <c r="H49" i="22"/>
  <c r="T77" i="20" s="1"/>
  <c r="U77" i="20" s="1"/>
  <c r="H43" i="22"/>
  <c r="T71" i="20" s="1"/>
  <c r="U71" i="20" s="1"/>
  <c r="H63" i="22"/>
  <c r="T91" i="20" s="1"/>
  <c r="U91" i="20" s="1"/>
  <c r="H40" i="22"/>
  <c r="T68" i="20" s="1"/>
  <c r="U68" i="20" s="1"/>
  <c r="H66" i="22"/>
  <c r="T94" i="20" s="1"/>
  <c r="U94" i="20" s="1"/>
  <c r="H55" i="22"/>
  <c r="T83" i="20" s="1"/>
  <c r="U83" i="20" s="1"/>
  <c r="H47" i="22"/>
  <c r="T75" i="20" s="1"/>
  <c r="U75" i="20" s="1"/>
  <c r="H62" i="22"/>
  <c r="T90" i="20" s="1"/>
  <c r="U90" i="20" s="1"/>
  <c r="H38" i="22"/>
  <c r="T66" i="20" s="1"/>
  <c r="U66" i="20" s="1"/>
  <c r="H41" i="22"/>
  <c r="T69" i="20" s="1"/>
  <c r="U69" i="20" s="1"/>
  <c r="H53" i="22"/>
  <c r="T81" i="20" s="1"/>
  <c r="U81" i="20" s="1"/>
  <c r="H52" i="22"/>
  <c r="T80" i="20" s="1"/>
  <c r="U80" i="20" s="1"/>
  <c r="H60" i="22"/>
  <c r="T88" i="20" s="1"/>
  <c r="U88" i="20" s="1"/>
  <c r="H44" i="22"/>
  <c r="T72" i="20" s="1"/>
  <c r="U72" i="20" s="1"/>
  <c r="H51" i="22"/>
  <c r="T79" i="20" s="1"/>
  <c r="U79" i="20" s="1"/>
  <c r="J51" i="17" l="1"/>
  <c r="J52" i="17" s="1"/>
  <c r="P50" i="17"/>
  <c r="U29" i="20"/>
  <c r="J53" i="17" l="1"/>
  <c r="J54" i="17" s="1"/>
  <c r="P52" i="17"/>
  <c r="G26" i="25"/>
  <c r="L20" i="20"/>
  <c r="J55" i="17" l="1"/>
  <c r="P54" i="17"/>
  <c r="J56" i="17" l="1"/>
  <c r="J57" i="17" s="1"/>
  <c r="P55" i="17"/>
  <c r="P57" i="17" l="1"/>
  <c r="J58" i="17"/>
  <c r="P58" i="17" l="1"/>
  <c r="J59" i="17"/>
  <c r="J60" i="17" s="1"/>
  <c r="J61" i="17" s="1"/>
  <c r="J62" i="17" s="1"/>
  <c r="J63" i="17" l="1"/>
  <c r="J64" i="17" s="1"/>
  <c r="P62" i="17"/>
  <c r="P64" i="17" l="1"/>
  <c r="J65" i="17"/>
  <c r="P65" i="17" l="1"/>
  <c r="J66" i="17"/>
  <c r="J67" i="17" s="1"/>
  <c r="J68" i="17" s="1"/>
  <c r="J69" i="17" l="1"/>
  <c r="J70" i="17" s="1"/>
  <c r="J71" i="17" s="1"/>
  <c r="J72" i="17" s="1"/>
  <c r="P68" i="17"/>
  <c r="O145" i="17"/>
  <c r="P145" i="17" s="1"/>
  <c r="J73" i="17" l="1"/>
  <c r="J74" i="17" s="1"/>
  <c r="J75" i="17" s="1"/>
  <c r="P72" i="17"/>
  <c r="N71" i="20"/>
  <c r="O71" i="20" s="1"/>
  <c r="P75" i="17" l="1"/>
  <c r="J76" i="17"/>
  <c r="J77" i="17" s="1"/>
  <c r="O146" i="17"/>
  <c r="P146" i="17" s="1"/>
  <c r="O147" i="17"/>
  <c r="P147" i="17" s="1"/>
  <c r="J78" i="17" l="1"/>
  <c r="P77" i="17"/>
  <c r="N67" i="20"/>
  <c r="O67" i="20" s="1"/>
  <c r="O148" i="17"/>
  <c r="P148" i="17" s="1"/>
  <c r="J79" i="17" l="1"/>
  <c r="P78" i="17"/>
  <c r="O149" i="17"/>
  <c r="P149" i="17" s="1"/>
  <c r="P79" i="17" l="1"/>
  <c r="J80" i="17"/>
  <c r="O150" i="17"/>
  <c r="P150" i="17" s="1"/>
  <c r="J81" i="17" l="1"/>
  <c r="P80" i="17"/>
  <c r="O151" i="17"/>
  <c r="P151" i="17" s="1"/>
  <c r="P81" i="17" l="1"/>
  <c r="J82" i="17"/>
  <c r="O152" i="17"/>
  <c r="P152" i="17" s="1"/>
  <c r="N75" i="20" s="1"/>
  <c r="O75" i="20" s="1"/>
  <c r="P82" i="17" l="1"/>
  <c r="J83" i="17"/>
  <c r="O153" i="17"/>
  <c r="P153" i="17" s="1"/>
  <c r="J84" i="17" l="1"/>
  <c r="P83" i="17"/>
  <c r="N68" i="20"/>
  <c r="O68" i="20" s="1"/>
  <c r="J85" i="17" l="1"/>
  <c r="P84" i="17"/>
  <c r="J86" i="17" l="1"/>
  <c r="P85" i="17"/>
  <c r="J87" i="17" l="1"/>
  <c r="P86" i="17"/>
  <c r="J88" i="17" l="1"/>
  <c r="P87" i="17"/>
  <c r="J89" i="17" l="1"/>
  <c r="P88" i="17"/>
  <c r="J90" i="17" l="1"/>
  <c r="P89" i="17"/>
  <c r="J91" i="17" l="1"/>
  <c r="P90" i="17"/>
  <c r="P91" i="17" l="1"/>
  <c r="J92" i="17"/>
  <c r="P92" i="17" l="1"/>
  <c r="J93" i="17"/>
  <c r="J94" i="17" l="1"/>
  <c r="P93" i="17"/>
  <c r="J95" i="17" l="1"/>
  <c r="P94" i="17"/>
  <c r="J96" i="17" l="1"/>
  <c r="P95" i="17"/>
  <c r="J97" i="17" l="1"/>
  <c r="P96" i="17"/>
  <c r="J98" i="17" l="1"/>
  <c r="P97" i="17"/>
  <c r="J99" i="17" l="1"/>
  <c r="J125" i="17"/>
  <c r="P98" i="17"/>
  <c r="P125" i="17" l="1"/>
  <c r="J126" i="17"/>
  <c r="J100" i="17"/>
  <c r="P99" i="17"/>
  <c r="J127" i="17" l="1"/>
  <c r="P126" i="17"/>
  <c r="J101" i="17"/>
  <c r="P100" i="17"/>
  <c r="J102" i="17" l="1"/>
  <c r="P101" i="17"/>
  <c r="P127" i="17"/>
  <c r="J129" i="17"/>
  <c r="J130" i="17" l="1"/>
  <c r="J131" i="17" s="1"/>
  <c r="P129" i="17"/>
  <c r="J103" i="17"/>
  <c r="P102" i="17"/>
  <c r="O154" i="17"/>
  <c r="P154" i="17" s="1"/>
  <c r="J104" i="17" l="1"/>
  <c r="P103" i="17"/>
  <c r="J132" i="17"/>
  <c r="P131" i="17"/>
  <c r="O155" i="17"/>
  <c r="P155" i="17" s="1"/>
  <c r="J133" i="17" l="1"/>
  <c r="P132" i="17"/>
  <c r="J105" i="17"/>
  <c r="P104" i="17"/>
  <c r="P105" i="17" l="1"/>
  <c r="J106" i="17"/>
  <c r="J134" i="17"/>
  <c r="P133" i="17"/>
  <c r="P134" i="17" l="1"/>
  <c r="J135" i="17"/>
  <c r="P135" i="17" s="1"/>
  <c r="J137" i="17"/>
  <c r="P106" i="17"/>
  <c r="J107" i="17"/>
  <c r="J108" i="17" l="1"/>
  <c r="P107" i="17"/>
  <c r="P137" i="17"/>
  <c r="J138" i="17"/>
  <c r="J109" i="17" l="1"/>
  <c r="P108" i="17"/>
  <c r="J110" i="17" l="1"/>
  <c r="P109" i="17"/>
  <c r="P110" i="17" l="1"/>
  <c r="J111" i="17"/>
  <c r="P111" i="17" l="1"/>
  <c r="J112" i="17"/>
  <c r="J113" i="17" l="1"/>
  <c r="P112" i="17"/>
  <c r="P113" i="17" l="1"/>
  <c r="J114" i="17"/>
  <c r="P114" i="17" l="1"/>
  <c r="J115" i="17"/>
  <c r="P115" i="17" l="1"/>
  <c r="J116" i="17"/>
  <c r="J117" i="17" l="1"/>
  <c r="P116" i="17"/>
  <c r="P117" i="17" l="1"/>
  <c r="J118" i="17"/>
  <c r="J119" i="17" l="1"/>
  <c r="P118" i="17"/>
  <c r="J120" i="17" l="1"/>
  <c r="P119" i="17"/>
  <c r="P120" i="17" l="1"/>
  <c r="J121" i="17"/>
  <c r="J122" i="17" l="1"/>
  <c r="P121" i="17"/>
  <c r="P122" i="17" l="1"/>
  <c r="J123" i="17"/>
  <c r="P123" i="17" s="1"/>
  <c r="O212" i="17" l="1"/>
  <c r="P212" i="17" s="1"/>
  <c r="N72" i="20" l="1"/>
  <c r="O72" i="20" s="1"/>
  <c r="O213" i="17"/>
  <c r="P213" i="17" s="1"/>
  <c r="O222" i="17" l="1"/>
  <c r="P222" i="17" s="1"/>
  <c r="O223" i="17" l="1"/>
  <c r="P223" i="17" s="1"/>
  <c r="N70" i="20" l="1"/>
  <c r="O70" i="20" s="1"/>
  <c r="O224" i="17"/>
  <c r="P224" i="17" s="1"/>
  <c r="O225" i="17" l="1"/>
  <c r="P225" i="17" s="1"/>
  <c r="O226" i="17" l="1"/>
  <c r="P226" i="17" s="1"/>
  <c r="O227" i="17" l="1"/>
  <c r="P227" i="17" s="1"/>
  <c r="N73" i="20" l="1"/>
  <c r="O73" i="20" s="1"/>
  <c r="N69" i="20"/>
  <c r="O69" i="20" s="1"/>
  <c r="N74" i="20"/>
  <c r="O74" i="20" s="1"/>
  <c r="O29" i="20" l="1"/>
  <c r="K20" i="20" s="1"/>
  <c r="H36" i="15" l="1"/>
  <c r="F6" i="19" s="1"/>
  <c r="S72" i="19" l="1"/>
  <c r="S90" i="19"/>
  <c r="S78" i="19"/>
  <c r="S84" i="19"/>
  <c r="P72" i="19"/>
  <c r="AE82" i="19"/>
  <c r="AB69" i="19"/>
  <c r="AE95" i="19"/>
  <c r="S87" i="19"/>
  <c r="AB84" i="19"/>
  <c r="P96" i="19"/>
  <c r="Y66" i="19"/>
  <c r="S81" i="19"/>
  <c r="AB63" i="19"/>
  <c r="AB21" i="19"/>
  <c r="Y64" i="19"/>
  <c r="AH63" i="19"/>
  <c r="AH24" i="19"/>
  <c r="AB60" i="19"/>
  <c r="S30" i="19"/>
  <c r="AB53" i="19"/>
  <c r="P68" i="19"/>
  <c r="AB37" i="19"/>
  <c r="AB59" i="19"/>
  <c r="AB22" i="19"/>
  <c r="AB54" i="19"/>
  <c r="AH68" i="19"/>
  <c r="P26" i="19"/>
  <c r="V15" i="19"/>
  <c r="V23" i="19"/>
  <c r="P29" i="19"/>
  <c r="Y36" i="19"/>
  <c r="P42" i="19"/>
  <c r="S47" i="19"/>
  <c r="V52" i="19"/>
  <c r="Y15" i="19"/>
  <c r="S21" i="19"/>
  <c r="V26" i="19"/>
  <c r="Y31" i="19"/>
  <c r="S37" i="19"/>
  <c r="P92" i="19"/>
  <c r="AH96" i="19"/>
  <c r="S97" i="19"/>
  <c r="Y87" i="19"/>
  <c r="P86" i="19"/>
  <c r="P88" i="19"/>
  <c r="V87" i="19"/>
  <c r="S91" i="19"/>
  <c r="Y71" i="19"/>
  <c r="AE72" i="19"/>
  <c r="V92" i="19"/>
  <c r="AH84" i="19"/>
  <c r="AB92" i="19"/>
  <c r="P67" i="19"/>
  <c r="P65" i="19"/>
  <c r="AH53" i="19"/>
  <c r="Y53" i="19"/>
  <c r="AE34" i="19"/>
  <c r="Y65" i="19"/>
  <c r="Y33" i="19"/>
  <c r="AH58" i="19"/>
  <c r="V20" i="19"/>
  <c r="S44" i="19"/>
  <c r="Y62" i="19"/>
  <c r="P39" i="19"/>
  <c r="Y57" i="19"/>
  <c r="Y45" i="19"/>
  <c r="AB42" i="19"/>
  <c r="S18" i="19"/>
  <c r="AB25" i="19"/>
  <c r="AE30" i="19"/>
  <c r="AE38" i="19"/>
  <c r="AE43" i="19"/>
  <c r="AH48" i="19"/>
  <c r="AB12" i="19"/>
  <c r="AE17" i="19"/>
  <c r="AH22" i="19"/>
  <c r="AB28" i="19"/>
  <c r="P32" i="19"/>
  <c r="AH38" i="19"/>
  <c r="AH43" i="19"/>
  <c r="AB49" i="19"/>
  <c r="P54" i="19"/>
  <c r="P58" i="19"/>
  <c r="P63" i="19"/>
  <c r="S16" i="19"/>
  <c r="V21" i="19"/>
  <c r="Y26" i="19"/>
  <c r="S32" i="19"/>
  <c r="V37" i="19"/>
  <c r="V42" i="19"/>
  <c r="P48" i="19"/>
  <c r="S53" i="19"/>
  <c r="S58" i="19"/>
  <c r="S62" i="19"/>
  <c r="S67" i="19"/>
  <c r="AE15" i="19"/>
  <c r="AH20" i="19"/>
  <c r="AB26" i="19"/>
  <c r="P30" i="19"/>
  <c r="AH36" i="19"/>
  <c r="S40" i="19"/>
  <c r="V45" i="19"/>
  <c r="P51" i="19"/>
  <c r="V55" i="19"/>
  <c r="V60" i="19"/>
  <c r="V64" i="19"/>
  <c r="V68" i="19"/>
  <c r="AB16" i="19"/>
  <c r="P20" i="19"/>
  <c r="S25" i="19"/>
  <c r="AE29" i="19"/>
  <c r="AH34" i="19"/>
  <c r="V38" i="19"/>
  <c r="AE42" i="19"/>
  <c r="AH47" i="19"/>
  <c r="AH13" i="19"/>
  <c r="V17" i="19"/>
  <c r="Y22" i="19"/>
  <c r="AB27" i="19"/>
  <c r="P31" i="19"/>
  <c r="S36" i="19"/>
  <c r="S41" i="19"/>
  <c r="AE45" i="19"/>
  <c r="AB90" i="19"/>
  <c r="AH100" i="19"/>
  <c r="P99" i="19"/>
  <c r="AE101" i="19"/>
  <c r="AH102" i="19"/>
  <c r="S85" i="19"/>
  <c r="Y61" i="19"/>
  <c r="AH16" i="19"/>
  <c r="V12" i="19"/>
  <c r="P18" i="19"/>
  <c r="P66" i="19"/>
  <c r="AH56" i="19"/>
  <c r="V49" i="19"/>
  <c r="AB30" i="19"/>
  <c r="Y20" i="19"/>
  <c r="AH35" i="19"/>
  <c r="AB46" i="19"/>
  <c r="AH14" i="19"/>
  <c r="P24" i="19"/>
  <c r="AB36" i="19"/>
  <c r="P45" i="19"/>
  <c r="AH51" i="19"/>
  <c r="P57" i="19"/>
  <c r="AE12" i="19"/>
  <c r="P19" i="19"/>
  <c r="AH25" i="19"/>
  <c r="AH33" i="19"/>
  <c r="P40" i="19"/>
  <c r="Y47" i="19"/>
  <c r="S54" i="19"/>
  <c r="S60" i="19"/>
  <c r="S66" i="19"/>
  <c r="V16" i="19"/>
  <c r="P22" i="19"/>
  <c r="Y29" i="19"/>
  <c r="Y37" i="19"/>
  <c r="P43" i="19"/>
  <c r="AH49" i="19"/>
  <c r="V56" i="19"/>
  <c r="V62" i="19"/>
  <c r="V67" i="19"/>
  <c r="S17" i="19"/>
  <c r="V22" i="19"/>
  <c r="P28" i="19"/>
  <c r="Y35" i="19"/>
  <c r="Y40" i="19"/>
  <c r="S46" i="19"/>
  <c r="Y14" i="19"/>
  <c r="S20" i="19"/>
  <c r="V25" i="19"/>
  <c r="AE32" i="19"/>
  <c r="Y38" i="19"/>
  <c r="P44" i="19"/>
  <c r="AH50" i="19"/>
  <c r="AE54" i="19"/>
  <c r="AE58" i="19"/>
  <c r="AE62" i="19"/>
  <c r="AE66" i="19"/>
  <c r="AE81" i="19"/>
  <c r="AE73" i="19"/>
  <c r="P76" i="19"/>
  <c r="V89" i="19"/>
  <c r="Y74" i="19"/>
  <c r="AH81" i="19"/>
  <c r="P98" i="19"/>
  <c r="AB79" i="19"/>
  <c r="AB65" i="19"/>
  <c r="AB14" i="19"/>
  <c r="S22" i="19"/>
  <c r="S14" i="19"/>
  <c r="AH40" i="19"/>
  <c r="V34" i="19"/>
  <c r="Y18" i="19"/>
  <c r="S55" i="19"/>
  <c r="V32" i="19"/>
  <c r="Y80" i="19"/>
  <c r="Y98" i="19"/>
  <c r="V81" i="19"/>
  <c r="Y76" i="19"/>
  <c r="AE89" i="19"/>
  <c r="S15" i="19"/>
  <c r="P34" i="19"/>
  <c r="V40" i="19"/>
  <c r="Y25" i="19"/>
  <c r="AB66" i="19"/>
  <c r="AE48" i="19"/>
  <c r="S43" i="19"/>
  <c r="S38" i="19"/>
  <c r="Y88" i="19"/>
  <c r="V86" i="19"/>
  <c r="S92" i="19"/>
  <c r="AH88" i="19"/>
  <c r="P82" i="19"/>
  <c r="V102" i="19"/>
  <c r="AB80" i="19"/>
  <c r="AH54" i="19"/>
  <c r="AE40" i="19"/>
  <c r="Y67" i="19"/>
  <c r="P64" i="19"/>
  <c r="AE47" i="19"/>
  <c r="AH44" i="19"/>
  <c r="Y16" i="19"/>
  <c r="AH19" i="19"/>
  <c r="S34" i="19"/>
  <c r="V44" i="19"/>
  <c r="S13" i="19"/>
  <c r="Y23" i="19"/>
  <c r="AE33" i="19"/>
  <c r="S42" i="19"/>
  <c r="S50" i="19"/>
  <c r="P56" i="19"/>
  <c r="P62" i="19"/>
  <c r="AH17" i="19"/>
  <c r="S24" i="19"/>
  <c r="AB31" i="19"/>
  <c r="Y39" i="19"/>
  <c r="S45" i="19"/>
  <c r="AB52" i="19"/>
  <c r="S59" i="19"/>
  <c r="V90" i="19"/>
  <c r="AB78" i="19"/>
  <c r="AE50" i="19"/>
  <c r="AH66" i="19"/>
  <c r="Y12" i="19"/>
  <c r="S39" i="19"/>
  <c r="V18" i="19"/>
  <c r="V39" i="19"/>
  <c r="Y52" i="19"/>
  <c r="V13" i="19"/>
  <c r="AE28" i="19"/>
  <c r="AE41" i="19"/>
  <c r="S56" i="19"/>
  <c r="S65" i="19"/>
  <c r="AB18" i="19"/>
  <c r="S27" i="19"/>
  <c r="S35" i="19"/>
  <c r="AE44" i="19"/>
  <c r="V53" i="19"/>
  <c r="V61" i="19"/>
  <c r="P12" i="19"/>
  <c r="Y19" i="19"/>
  <c r="Y27" i="19"/>
  <c r="P36" i="19"/>
  <c r="V43" i="19"/>
  <c r="S12" i="19"/>
  <c r="AH21" i="19"/>
  <c r="AH29" i="19"/>
  <c r="AH37" i="19"/>
  <c r="V46" i="19"/>
  <c r="P52" i="19"/>
  <c r="AE57" i="19"/>
  <c r="AE63" i="19"/>
  <c r="AE68" i="19"/>
  <c r="V100" i="19"/>
  <c r="Y78" i="19"/>
  <c r="V95" i="19"/>
  <c r="P97" i="19"/>
  <c r="AH93" i="19"/>
  <c r="AE71" i="19"/>
  <c r="AB56" i="19"/>
  <c r="S51" i="19"/>
  <c r="Y54" i="19"/>
  <c r="AE22" i="19"/>
  <c r="AE25" i="19"/>
  <c r="P27" i="19"/>
  <c r="P14" i="19"/>
  <c r="V58" i="19"/>
  <c r="V97" i="19"/>
  <c r="Y32" i="19"/>
  <c r="AE19" i="19"/>
  <c r="AE14" i="19"/>
  <c r="Y41" i="19"/>
  <c r="AB20" i="19"/>
  <c r="AB41" i="19"/>
  <c r="P55" i="19"/>
  <c r="AB15" i="19"/>
  <c r="AB44" i="19"/>
  <c r="S57" i="19"/>
  <c r="S68" i="19"/>
  <c r="S19" i="19"/>
  <c r="AH28" i="19"/>
  <c r="P38" i="19"/>
  <c r="AB47" i="19"/>
  <c r="V63" i="19"/>
  <c r="AE13" i="19"/>
  <c r="AE21" i="19"/>
  <c r="V30" i="19"/>
  <c r="AB45" i="19"/>
  <c r="P15" i="19"/>
  <c r="P23" i="19"/>
  <c r="AB40" i="19"/>
  <c r="AB48" i="19"/>
  <c r="AE53" i="19"/>
  <c r="AE64" i="19"/>
  <c r="AB13" i="19"/>
  <c r="S70" i="19"/>
  <c r="AE94" i="19"/>
  <c r="AH77" i="19"/>
  <c r="S101" i="19"/>
  <c r="AB29" i="19"/>
  <c r="V51" i="19"/>
  <c r="V31" i="19"/>
  <c r="Y44" i="19"/>
  <c r="AE23" i="19"/>
  <c r="AE18" i="19"/>
  <c r="S26" i="19"/>
  <c r="P50" i="19"/>
  <c r="AE46" i="19"/>
  <c r="AE20" i="19"/>
  <c r="AE49" i="19"/>
  <c r="S61" i="19"/>
  <c r="Y21" i="19"/>
  <c r="S48" i="19"/>
  <c r="V57" i="19"/>
  <c r="V14" i="19"/>
  <c r="AB32" i="19"/>
  <c r="Y48" i="19"/>
  <c r="AE24" i="19"/>
  <c r="AH42" i="19"/>
  <c r="AE55" i="19"/>
  <c r="AE65" i="19"/>
  <c r="P91" i="19"/>
  <c r="AE90" i="19"/>
  <c r="AB43" i="19"/>
  <c r="AH23" i="19"/>
  <c r="AH46" i="19"/>
  <c r="AH60" i="19"/>
  <c r="V29" i="19"/>
  <c r="V54" i="19"/>
  <c r="AE37" i="19"/>
  <c r="Y30" i="19"/>
  <c r="AE59" i="19"/>
  <c r="V71" i="19"/>
  <c r="S88" i="19"/>
  <c r="V27" i="19"/>
  <c r="AE36" i="19"/>
  <c r="P17" i="19"/>
  <c r="S29" i="19"/>
  <c r="Y34" i="19"/>
  <c r="AH12" i="19"/>
  <c r="AB39" i="19"/>
  <c r="V65" i="19"/>
  <c r="AH39" i="19"/>
  <c r="V33" i="19"/>
  <c r="AE60" i="19"/>
  <c r="AB75" i="19"/>
  <c r="AB83" i="19"/>
  <c r="AH59" i="19"/>
  <c r="AH41" i="19"/>
  <c r="P73" i="19"/>
  <c r="P59" i="19"/>
  <c r="AE31" i="19"/>
  <c r="AB24" i="19"/>
  <c r="AE16" i="19"/>
  <c r="S49" i="19"/>
  <c r="AH80" i="19"/>
  <c r="G9" i="19"/>
  <c r="P53" i="19"/>
  <c r="D53" i="19" s="1"/>
  <c r="P84" i="19"/>
  <c r="AH101" i="19"/>
  <c r="Y55" i="19"/>
  <c r="AB62" i="19"/>
  <c r="Y28" i="19"/>
  <c r="AE51" i="19"/>
  <c r="AH30" i="19"/>
  <c r="V47" i="19"/>
  <c r="P60" i="19"/>
  <c r="AB23" i="19"/>
  <c r="P35" i="19"/>
  <c r="V50" i="19"/>
  <c r="S64" i="19"/>
  <c r="Y13" i="19"/>
  <c r="V24" i="19"/>
  <c r="AB34" i="19"/>
  <c r="Y42" i="19"/>
  <c r="AE52" i="19"/>
  <c r="V59" i="19"/>
  <c r="V66" i="19"/>
  <c r="AH18" i="19"/>
  <c r="AH26" i="19"/>
  <c r="S33" i="19"/>
  <c r="P41" i="19"/>
  <c r="P49" i="19"/>
  <c r="AB19" i="19"/>
  <c r="S28" i="19"/>
  <c r="AB35" i="19"/>
  <c r="Y43" i="19"/>
  <c r="Y51" i="19"/>
  <c r="AE56" i="19"/>
  <c r="AE61" i="19"/>
  <c r="AE67" i="19"/>
  <c r="AB99" i="19"/>
  <c r="AB94" i="19"/>
  <c r="V79" i="19"/>
  <c r="AH72" i="19"/>
  <c r="AB50" i="19"/>
  <c r="P90" i="19"/>
  <c r="AB85" i="19"/>
  <c r="V36" i="19"/>
  <c r="Y56" i="19"/>
  <c r="P13" i="19"/>
  <c r="P16" i="19"/>
  <c r="D16" i="19" s="1"/>
  <c r="P61" i="19"/>
  <c r="S63" i="19"/>
  <c r="Y50" i="19"/>
  <c r="Y49" i="19"/>
  <c r="AH99" i="19"/>
  <c r="AH85" i="19"/>
  <c r="S95" i="19"/>
  <c r="S86" i="19"/>
  <c r="AH95" i="19"/>
  <c r="V85" i="19"/>
  <c r="AE80" i="19"/>
  <c r="Y85" i="19"/>
  <c r="V88" i="19"/>
  <c r="AH90" i="19"/>
  <c r="V98" i="19"/>
  <c r="V73" i="19"/>
  <c r="P78" i="19"/>
  <c r="Y58" i="19"/>
  <c r="V94" i="19"/>
  <c r="AH87" i="19"/>
  <c r="AE97" i="19"/>
  <c r="Y91" i="19"/>
  <c r="Y89" i="19"/>
  <c r="S99" i="19"/>
  <c r="AB81" i="19"/>
  <c r="AE70" i="19"/>
  <c r="AB74" i="19"/>
  <c r="AH78" i="19"/>
  <c r="AE76" i="19"/>
  <c r="AB96" i="19"/>
  <c r="AE77" i="19"/>
  <c r="AH55" i="19"/>
  <c r="Y60" i="19"/>
  <c r="D60" i="19" s="1"/>
  <c r="P47" i="19"/>
  <c r="AB95" i="19"/>
  <c r="AH76" i="19"/>
  <c r="V75" i="19"/>
  <c r="P101" i="19"/>
  <c r="AE86" i="19"/>
  <c r="AE79" i="19"/>
  <c r="AE74" i="19"/>
  <c r="Y81" i="19"/>
  <c r="AH91" i="19"/>
  <c r="P80" i="19"/>
  <c r="Y94" i="19"/>
  <c r="P87" i="19"/>
  <c r="P85" i="19"/>
  <c r="Y70" i="19"/>
  <c r="AH62" i="19"/>
  <c r="D62" i="19" s="1"/>
  <c r="Y59" i="19"/>
  <c r="S31" i="19"/>
  <c r="AH45" i="19"/>
  <c r="S52" i="19"/>
  <c r="AH64" i="19"/>
  <c r="AB17" i="19"/>
  <c r="P37" i="19"/>
  <c r="D37" i="19" s="1"/>
  <c r="AE39" i="19"/>
  <c r="Y63" i="19"/>
  <c r="D63" i="19" s="1"/>
  <c r="AH32" i="19"/>
  <c r="AH27" i="19"/>
  <c r="V78" i="19"/>
  <c r="AE100" i="19"/>
  <c r="AH75" i="19"/>
  <c r="AH65" i="19"/>
  <c r="D65" i="19" s="1"/>
  <c r="AB38" i="19"/>
  <c r="AH52" i="19"/>
  <c r="AB33" i="19"/>
  <c r="AE27" i="19"/>
  <c r="AE84" i="19"/>
  <c r="AH73" i="19"/>
  <c r="AB72" i="19"/>
  <c r="AB100" i="19"/>
  <c r="P93" i="19"/>
  <c r="AB91" i="19"/>
  <c r="V72" i="19"/>
  <c r="AE102" i="19"/>
  <c r="V83" i="19"/>
  <c r="S83" i="19"/>
  <c r="AB93" i="19"/>
  <c r="AB98" i="19"/>
  <c r="AB88" i="19"/>
  <c r="AB57" i="19"/>
  <c r="AB70" i="19"/>
  <c r="V80" i="19"/>
  <c r="AE85" i="19"/>
  <c r="Y79" i="19"/>
  <c r="AH74" i="19"/>
  <c r="AE87" i="19"/>
  <c r="P75" i="19"/>
  <c r="AE91" i="19"/>
  <c r="S77" i="19"/>
  <c r="Y72" i="19"/>
  <c r="AH89" i="19"/>
  <c r="Y101" i="19"/>
  <c r="V69" i="19"/>
  <c r="V35" i="19"/>
  <c r="Y68" i="19"/>
  <c r="V19" i="19"/>
  <c r="Y82" i="19"/>
  <c r="P74" i="19"/>
  <c r="AH94" i="19"/>
  <c r="AH86" i="19"/>
  <c r="P89" i="19"/>
  <c r="Y100" i="19"/>
  <c r="AB87" i="19"/>
  <c r="Y75" i="19"/>
  <c r="AH70" i="19"/>
  <c r="V84" i="19"/>
  <c r="Y99" i="19"/>
  <c r="AH98" i="19"/>
  <c r="S89" i="19"/>
  <c r="S75" i="19"/>
  <c r="P33" i="19"/>
  <c r="D33" i="19" s="1"/>
  <c r="P25" i="19"/>
  <c r="Y46" i="19"/>
  <c r="AB61" i="19"/>
  <c r="AB64" i="19"/>
  <c r="AE26" i="19"/>
  <c r="P21" i="19"/>
  <c r="V82" i="19"/>
  <c r="P94" i="19"/>
  <c r="AB51" i="19"/>
  <c r="AH97" i="19"/>
  <c r="V99" i="19"/>
  <c r="Y97" i="19"/>
  <c r="P71" i="19"/>
  <c r="Y93" i="19"/>
  <c r="S73" i="19"/>
  <c r="S96" i="19"/>
  <c r="V96" i="19"/>
  <c r="S79" i="19"/>
  <c r="AB68" i="19"/>
  <c r="AH15" i="19"/>
  <c r="Y24" i="19"/>
  <c r="AB71" i="19"/>
  <c r="AH57" i="19"/>
  <c r="AE93" i="19"/>
  <c r="AH83" i="19"/>
  <c r="V91" i="19"/>
  <c r="AH61" i="19"/>
  <c r="V28" i="19"/>
  <c r="AH69" i="19"/>
  <c r="AE69" i="19"/>
  <c r="V93" i="19"/>
  <c r="P46" i="19"/>
  <c r="D46" i="19" s="1"/>
  <c r="AE88" i="19"/>
  <c r="S69" i="19"/>
  <c r="Y69" i="19"/>
  <c r="AB102" i="19"/>
  <c r="V48" i="19"/>
  <c r="P79" i="19"/>
  <c r="AB82" i="19"/>
  <c r="V101" i="19"/>
  <c r="Y84" i="19"/>
  <c r="S71" i="19"/>
  <c r="P100" i="19"/>
  <c r="P83" i="19"/>
  <c r="V76" i="19"/>
  <c r="Y95" i="19"/>
  <c r="Y77" i="19"/>
  <c r="Y83" i="19"/>
  <c r="AB86" i="19"/>
  <c r="V74" i="19"/>
  <c r="AB77" i="19"/>
  <c r="P102" i="19"/>
  <c r="AH82" i="19"/>
  <c r="Y90" i="19"/>
  <c r="AH31" i="19"/>
  <c r="V41" i="19"/>
  <c r="AB89" i="19"/>
  <c r="P95" i="19"/>
  <c r="Y92" i="19"/>
  <c r="AH71" i="19"/>
  <c r="AB58" i="19"/>
  <c r="AE92" i="19"/>
  <c r="P81" i="19"/>
  <c r="AH79" i="19"/>
  <c r="Y86" i="19"/>
  <c r="S23" i="19"/>
  <c r="Y17" i="19"/>
  <c r="V70" i="19"/>
  <c r="V77" i="19"/>
  <c r="AH92" i="19"/>
  <c r="S94" i="19"/>
  <c r="AB101" i="19"/>
  <c r="S80" i="19"/>
  <c r="AE98" i="19"/>
  <c r="S102" i="19"/>
  <c r="AE96" i="19"/>
  <c r="AE75" i="19"/>
  <c r="S82" i="19"/>
  <c r="AE99" i="19"/>
  <c r="S98" i="19"/>
  <c r="AB67" i="19"/>
  <c r="AB97" i="19"/>
  <c r="Y96" i="19"/>
  <c r="AE83" i="19"/>
  <c r="AB73" i="19"/>
  <c r="P77" i="19"/>
  <c r="S93" i="19"/>
  <c r="Y102" i="19"/>
  <c r="S100" i="19"/>
  <c r="S74" i="19"/>
  <c r="S76" i="19"/>
  <c r="AB76" i="19"/>
  <c r="AB55" i="19"/>
  <c r="AH67" i="19"/>
  <c r="P69" i="19"/>
  <c r="AE78" i="19"/>
  <c r="P70" i="19"/>
  <c r="Y73" i="19"/>
  <c r="AE35" i="19"/>
  <c r="D49" i="19" l="1"/>
  <c r="D61" i="19"/>
  <c r="D50" i="19"/>
  <c r="E77" i="20" s="1"/>
  <c r="D55" i="19"/>
  <c r="D56" i="19"/>
  <c r="E73" i="20"/>
  <c r="E60" i="20"/>
  <c r="E89" i="20"/>
  <c r="E87" i="20"/>
  <c r="E88" i="20"/>
  <c r="E76" i="20"/>
  <c r="E82" i="20"/>
  <c r="D36" i="19"/>
  <c r="E83" i="20"/>
  <c r="D64" i="19"/>
  <c r="D57" i="19"/>
  <c r="D24" i="19"/>
  <c r="D66" i="19"/>
  <c r="D54" i="19"/>
  <c r="D32" i="19"/>
  <c r="D29" i="19"/>
  <c r="E92" i="20"/>
  <c r="E64" i="20"/>
  <c r="E43" i="20"/>
  <c r="D41" i="19"/>
  <c r="E80" i="20"/>
  <c r="D23" i="19"/>
  <c r="D38" i="19"/>
  <c r="D14" i="19"/>
  <c r="D52" i="19"/>
  <c r="D34" i="19"/>
  <c r="D22" i="19"/>
  <c r="D18" i="19"/>
  <c r="D20" i="19"/>
  <c r="D67" i="19"/>
  <c r="D68" i="19"/>
  <c r="D21" i="19"/>
  <c r="D13" i="19"/>
  <c r="D35" i="19"/>
  <c r="D17" i="19"/>
  <c r="D15" i="19"/>
  <c r="D27" i="19"/>
  <c r="D44" i="19"/>
  <c r="D43" i="19"/>
  <c r="D19" i="19"/>
  <c r="D45" i="19"/>
  <c r="D31" i="19"/>
  <c r="D39" i="19"/>
  <c r="D42" i="19"/>
  <c r="D25" i="19"/>
  <c r="E90" i="20"/>
  <c r="D59" i="19"/>
  <c r="D47" i="19"/>
  <c r="D12" i="19"/>
  <c r="D28" i="19"/>
  <c r="D40" i="19"/>
  <c r="D51" i="19"/>
  <c r="D30" i="19"/>
  <c r="D48" i="19"/>
  <c r="D58" i="19"/>
  <c r="D26" i="19"/>
  <c r="E58" i="20" l="1"/>
  <c r="E71" i="20"/>
  <c r="E62" i="20"/>
  <c r="E47" i="20"/>
  <c r="E79" i="20"/>
  <c r="G43" i="20"/>
  <c r="F43" i="20"/>
  <c r="G92" i="20"/>
  <c r="H92" i="20"/>
  <c r="F92" i="20"/>
  <c r="E59" i="20"/>
  <c r="E84" i="20"/>
  <c r="E63" i="20"/>
  <c r="F77" i="20"/>
  <c r="H77" i="20"/>
  <c r="G77" i="20"/>
  <c r="G88" i="20"/>
  <c r="H88" i="20"/>
  <c r="F88" i="20"/>
  <c r="F89" i="20"/>
  <c r="G89" i="20"/>
  <c r="H89" i="20"/>
  <c r="F73" i="20"/>
  <c r="G73" i="20"/>
  <c r="H73" i="20"/>
  <c r="E72" i="20"/>
  <c r="E54" i="20"/>
  <c r="E40" i="20"/>
  <c r="E45" i="20"/>
  <c r="E41" i="20"/>
  <c r="G80" i="20"/>
  <c r="F80" i="20"/>
  <c r="H80" i="20"/>
  <c r="E81" i="20"/>
  <c r="E91" i="20"/>
  <c r="E67" i="20"/>
  <c r="E75" i="20"/>
  <c r="E39" i="20"/>
  <c r="AP19" i="19"/>
  <c r="AP14" i="19"/>
  <c r="H90" i="20"/>
  <c r="G90" i="20"/>
  <c r="F90" i="20"/>
  <c r="E69" i="20"/>
  <c r="E46" i="20"/>
  <c r="E42" i="20"/>
  <c r="E48" i="20"/>
  <c r="E95" i="20"/>
  <c r="E49" i="20"/>
  <c r="E65" i="20"/>
  <c r="E68" i="20"/>
  <c r="F64" i="20"/>
  <c r="G64" i="20"/>
  <c r="E93" i="20"/>
  <c r="F82" i="20"/>
  <c r="G82" i="20"/>
  <c r="H82" i="20"/>
  <c r="G76" i="20"/>
  <c r="H76" i="20"/>
  <c r="F76" i="20"/>
  <c r="F87" i="20"/>
  <c r="G87" i="20"/>
  <c r="H87" i="20"/>
  <c r="G60" i="20"/>
  <c r="F60" i="20"/>
  <c r="E85" i="20"/>
  <c r="E86" i="20"/>
  <c r="E55" i="20"/>
  <c r="E57" i="20"/>
  <c r="E53" i="20"/>
  <c r="E78" i="20"/>
  <c r="E74" i="20"/>
  <c r="E52" i="20"/>
  <c r="E66" i="20"/>
  <c r="E70" i="20"/>
  <c r="E44" i="20"/>
  <c r="E94" i="20"/>
  <c r="E61" i="20"/>
  <c r="E50" i="20"/>
  <c r="E56" i="20"/>
  <c r="E51" i="20"/>
  <c r="G83" i="20"/>
  <c r="F83" i="20"/>
  <c r="H83" i="20"/>
  <c r="F51" i="20" l="1"/>
  <c r="G51" i="20"/>
  <c r="G44" i="20"/>
  <c r="F44" i="20"/>
  <c r="H66" i="20"/>
  <c r="G66" i="20"/>
  <c r="F66" i="20"/>
  <c r="H74" i="20"/>
  <c r="F74" i="20"/>
  <c r="G74" i="20"/>
  <c r="F53" i="20"/>
  <c r="G53" i="20"/>
  <c r="G85" i="20"/>
  <c r="F85" i="20"/>
  <c r="H85" i="20"/>
  <c r="G75" i="20"/>
  <c r="F75" i="20"/>
  <c r="H75" i="20"/>
  <c r="G91" i="20"/>
  <c r="F91" i="20"/>
  <c r="H91" i="20"/>
  <c r="F41" i="20"/>
  <c r="G41" i="20"/>
  <c r="G54" i="20"/>
  <c r="F54" i="20"/>
  <c r="F62" i="20"/>
  <c r="G62" i="20"/>
  <c r="G58" i="20"/>
  <c r="F58" i="20"/>
  <c r="G56" i="20"/>
  <c r="F56" i="20"/>
  <c r="G61" i="20"/>
  <c r="F61" i="20"/>
  <c r="G55" i="20"/>
  <c r="F55" i="20"/>
  <c r="F93" i="20"/>
  <c r="G93" i="20"/>
  <c r="H93" i="20"/>
  <c r="F65" i="20"/>
  <c r="G65" i="20"/>
  <c r="G95" i="20"/>
  <c r="H95" i="20"/>
  <c r="F95" i="20"/>
  <c r="G48" i="20"/>
  <c r="F48" i="20"/>
  <c r="F46" i="20"/>
  <c r="G46" i="20"/>
  <c r="F39" i="20"/>
  <c r="G39" i="20"/>
  <c r="E29" i="20"/>
  <c r="F63" i="20"/>
  <c r="G63" i="20"/>
  <c r="G59" i="20"/>
  <c r="F59" i="20"/>
  <c r="H79" i="20"/>
  <c r="F79" i="20"/>
  <c r="G79" i="20"/>
  <c r="F70" i="20"/>
  <c r="G70" i="20"/>
  <c r="H70" i="20"/>
  <c r="G52" i="20"/>
  <c r="F52" i="20"/>
  <c r="F78" i="20"/>
  <c r="H78" i="20"/>
  <c r="G78" i="20"/>
  <c r="F86" i="20"/>
  <c r="H86" i="20"/>
  <c r="G86" i="20"/>
  <c r="F68" i="20"/>
  <c r="G68" i="20"/>
  <c r="H68" i="20"/>
  <c r="F67" i="20"/>
  <c r="H67" i="20"/>
  <c r="G67" i="20"/>
  <c r="H81" i="20"/>
  <c r="G81" i="20"/>
  <c r="F81" i="20"/>
  <c r="G45" i="20"/>
  <c r="F45" i="20"/>
  <c r="G40" i="20"/>
  <c r="F40" i="20"/>
  <c r="G72" i="20"/>
  <c r="H72" i="20"/>
  <c r="F72" i="20"/>
  <c r="F71" i="20"/>
  <c r="G71" i="20"/>
  <c r="H71" i="20"/>
  <c r="F50" i="20"/>
  <c r="G50" i="20"/>
  <c r="G94" i="20"/>
  <c r="H94" i="20"/>
  <c r="F94" i="20"/>
  <c r="G57" i="20"/>
  <c r="F57" i="20"/>
  <c r="G49" i="20"/>
  <c r="F49" i="20"/>
  <c r="G42" i="20"/>
  <c r="F42" i="20"/>
  <c r="F69" i="20"/>
  <c r="H69" i="20"/>
  <c r="G69" i="20"/>
  <c r="AP20" i="19"/>
  <c r="J22" i="14" s="1"/>
  <c r="AP21" i="19"/>
  <c r="J22" i="16" s="1"/>
  <c r="H84" i="20"/>
  <c r="F84" i="20"/>
  <c r="G84" i="20"/>
  <c r="G47" i="20"/>
  <c r="F47" i="20"/>
  <c r="J23" i="14" l="1"/>
  <c r="P22" i="14"/>
  <c r="H29" i="20"/>
  <c r="L21" i="20" s="1"/>
  <c r="G29" i="20"/>
  <c r="P22" i="16"/>
  <c r="J23" i="16"/>
  <c r="F29" i="20"/>
  <c r="H21" i="20" s="1"/>
  <c r="G22" i="25" s="1"/>
  <c r="J21" i="20" l="1"/>
  <c r="G23" i="25" s="1"/>
  <c r="K21" i="20"/>
  <c r="K22" i="20" s="1"/>
  <c r="J24" i="14"/>
  <c r="P23" i="14"/>
  <c r="G24" i="25"/>
  <c r="L22" i="20"/>
  <c r="J24" i="16"/>
  <c r="P23" i="16"/>
  <c r="P24" i="14" l="1"/>
  <c r="J25" i="14"/>
  <c r="P24" i="16"/>
  <c r="J25" i="16"/>
  <c r="P25" i="14" l="1"/>
  <c r="J26" i="14"/>
  <c r="J26" i="16"/>
  <c r="P25" i="16"/>
  <c r="J27" i="16" l="1"/>
  <c r="P26" i="16"/>
  <c r="P26" i="14"/>
  <c r="J27" i="14"/>
  <c r="P27" i="14" l="1"/>
  <c r="J28" i="14"/>
  <c r="P27" i="16"/>
  <c r="J28" i="16"/>
  <c r="P28" i="16" l="1"/>
  <c r="J29" i="16"/>
  <c r="J29" i="14"/>
  <c r="P28" i="14"/>
  <c r="P29" i="14" l="1"/>
  <c r="J30" i="14"/>
  <c r="P29" i="16"/>
  <c r="J30" i="16"/>
  <c r="P30" i="16" l="1"/>
  <c r="J31" i="16"/>
  <c r="J31" i="14"/>
  <c r="P30" i="14"/>
  <c r="J32" i="14" l="1"/>
  <c r="P31" i="14"/>
  <c r="P31" i="16"/>
  <c r="J32" i="16"/>
  <c r="J33" i="16" l="1"/>
  <c r="P32" i="16"/>
  <c r="J33" i="14"/>
  <c r="P32" i="14"/>
  <c r="P33" i="14" l="1"/>
  <c r="J34" i="14"/>
  <c r="P33" i="16"/>
  <c r="J34" i="16"/>
  <c r="J35" i="14" l="1"/>
  <c r="P34" i="14"/>
  <c r="P34" i="16"/>
  <c r="J35" i="16"/>
  <c r="J36" i="16" l="1"/>
  <c r="P35" i="16"/>
  <c r="P35" i="14"/>
  <c r="J36" i="14"/>
  <c r="J37" i="14" l="1"/>
  <c r="P36" i="14"/>
  <c r="P36" i="16"/>
  <c r="J37" i="16"/>
  <c r="J38" i="16" l="1"/>
  <c r="P37" i="16"/>
  <c r="J38" i="14"/>
  <c r="P37" i="14"/>
  <c r="P38" i="14" l="1"/>
  <c r="J39" i="14"/>
  <c r="P38" i="16"/>
  <c r="J39" i="16"/>
  <c r="J40" i="16" l="1"/>
  <c r="P39" i="16"/>
  <c r="J40" i="14"/>
  <c r="P39" i="14"/>
  <c r="J41" i="14" l="1"/>
  <c r="P40" i="14"/>
  <c r="J41" i="16"/>
  <c r="P40" i="16"/>
  <c r="J42" i="16" l="1"/>
  <c r="P41" i="16"/>
  <c r="J42" i="14"/>
  <c r="P41" i="14"/>
  <c r="P42" i="14" l="1"/>
  <c r="J43" i="14"/>
  <c r="P42" i="16"/>
  <c r="J43" i="16"/>
  <c r="J44" i="14" l="1"/>
  <c r="P43" i="14"/>
  <c r="J44" i="16"/>
  <c r="P43" i="16"/>
  <c r="J45" i="16" l="1"/>
  <c r="P44" i="16"/>
  <c r="J45" i="14"/>
  <c r="P44" i="14"/>
  <c r="P45" i="14" l="1"/>
  <c r="J46" i="14"/>
  <c r="P45" i="16"/>
  <c r="J46" i="16"/>
  <c r="J47" i="16" l="1"/>
  <c r="P46" i="16"/>
  <c r="J47" i="14"/>
  <c r="P46" i="14"/>
  <c r="J48" i="14" l="1"/>
  <c r="P47" i="14"/>
  <c r="P47" i="16"/>
  <c r="J48" i="16"/>
  <c r="J49" i="14" l="1"/>
  <c r="P48" i="14"/>
  <c r="P48" i="16"/>
  <c r="J49" i="16"/>
  <c r="P49" i="16" l="1"/>
  <c r="J50" i="16"/>
  <c r="J50" i="14"/>
  <c r="P49" i="14"/>
  <c r="J51" i="14" l="1"/>
  <c r="P50" i="14"/>
  <c r="P50" i="16"/>
  <c r="J51" i="16"/>
  <c r="J52" i="16" l="1"/>
  <c r="P51" i="16"/>
  <c r="P51" i="14"/>
  <c r="J52" i="14"/>
  <c r="J53" i="14" l="1"/>
  <c r="P52" i="14"/>
  <c r="J53" i="16"/>
  <c r="P52" i="16"/>
  <c r="J54" i="16" l="1"/>
  <c r="P53" i="16"/>
  <c r="J54" i="14"/>
  <c r="P53" i="14"/>
  <c r="J55" i="14" l="1"/>
  <c r="P54" i="14"/>
  <c r="J55" i="16"/>
  <c r="P54" i="16"/>
  <c r="J56" i="16" l="1"/>
  <c r="P55" i="16"/>
  <c r="J56" i="14"/>
  <c r="P55" i="14"/>
  <c r="J57" i="14" l="1"/>
  <c r="P56" i="14"/>
  <c r="J57" i="16"/>
  <c r="P56" i="16"/>
  <c r="J58" i="16" l="1"/>
  <c r="P57" i="16"/>
  <c r="J58" i="14"/>
  <c r="P57" i="14"/>
  <c r="P58" i="16" l="1"/>
  <c r="J59" i="16"/>
  <c r="P58" i="14"/>
  <c r="J59" i="14"/>
  <c r="J60" i="14" l="1"/>
  <c r="P59" i="14"/>
  <c r="P59" i="16"/>
  <c r="J60" i="16"/>
  <c r="J61" i="14" l="1"/>
  <c r="P60" i="14"/>
  <c r="J61" i="16"/>
  <c r="P60" i="16"/>
  <c r="J62" i="14" l="1"/>
  <c r="P61" i="14"/>
  <c r="P61" i="16"/>
  <c r="J62" i="16"/>
  <c r="P62" i="16" l="1"/>
  <c r="J63" i="16"/>
  <c r="J63" i="14"/>
  <c r="P62" i="14"/>
  <c r="P63" i="14" l="1"/>
  <c r="J64" i="14"/>
  <c r="P63" i="16"/>
  <c r="J64" i="16"/>
  <c r="J65" i="16" l="1"/>
  <c r="P64" i="16"/>
  <c r="J65" i="14"/>
  <c r="P64" i="14"/>
  <c r="P65" i="14" l="1"/>
  <c r="J66" i="14"/>
  <c r="P65" i="16"/>
  <c r="J66" i="16"/>
  <c r="P66" i="14" l="1"/>
  <c r="J67" i="14"/>
  <c r="J67" i="16"/>
  <c r="P66" i="16"/>
  <c r="P67" i="16" l="1"/>
  <c r="J68" i="16"/>
  <c r="P67" i="14"/>
  <c r="J68" i="14"/>
  <c r="J69" i="14" l="1"/>
  <c r="P68" i="14"/>
  <c r="P68" i="16"/>
  <c r="J69" i="16"/>
  <c r="J70" i="16" l="1"/>
  <c r="P69" i="16"/>
  <c r="J70" i="14"/>
  <c r="P69" i="14"/>
  <c r="J71" i="14" l="1"/>
  <c r="P70" i="14"/>
  <c r="J71" i="16"/>
  <c r="P70" i="16"/>
  <c r="P71" i="16" l="1"/>
  <c r="J72" i="16"/>
  <c r="J72" i="14"/>
  <c r="P71" i="14"/>
  <c r="J73" i="16" l="1"/>
  <c r="P72" i="16"/>
  <c r="P72" i="14"/>
  <c r="J73" i="14"/>
  <c r="P73" i="14" l="1"/>
  <c r="J74" i="14"/>
  <c r="P73" i="16"/>
  <c r="J74" i="16"/>
  <c r="J75" i="16" l="1"/>
  <c r="P74" i="16"/>
  <c r="P74" i="14"/>
  <c r="J75" i="14"/>
  <c r="J76" i="14" l="1"/>
  <c r="P75" i="14"/>
  <c r="J76" i="16"/>
  <c r="P75" i="16"/>
  <c r="P76" i="16" l="1"/>
  <c r="J77" i="16"/>
  <c r="P76" i="14"/>
  <c r="J77" i="14"/>
  <c r="J78" i="14" l="1"/>
  <c r="P77" i="14"/>
  <c r="J78" i="16"/>
  <c r="P77" i="16"/>
  <c r="J79" i="16" l="1"/>
  <c r="P78" i="16"/>
  <c r="J79" i="14"/>
  <c r="P78" i="14"/>
  <c r="P79" i="14" l="1"/>
  <c r="J80" i="14"/>
  <c r="P79" i="16"/>
  <c r="J80" i="16"/>
  <c r="P80" i="16" l="1"/>
  <c r="J81" i="16"/>
  <c r="P80" i="14"/>
  <c r="J81" i="14"/>
  <c r="P81" i="14" l="1"/>
  <c r="J82" i="14"/>
  <c r="J82" i="16"/>
  <c r="P81" i="16"/>
  <c r="J83" i="14" l="1"/>
  <c r="P82" i="14"/>
  <c r="J83" i="16"/>
  <c r="P82" i="16"/>
  <c r="J84" i="16" l="1"/>
  <c r="P83" i="16"/>
  <c r="J84" i="14"/>
  <c r="P83" i="14"/>
  <c r="J85" i="14" l="1"/>
  <c r="P84" i="14"/>
  <c r="J85" i="16"/>
  <c r="P84" i="16"/>
  <c r="P85" i="16" l="1"/>
  <c r="J86" i="16"/>
  <c r="P85" i="14"/>
  <c r="J86" i="14"/>
  <c r="J87" i="14" l="1"/>
  <c r="P86" i="14"/>
  <c r="J87" i="16"/>
  <c r="P86" i="16"/>
  <c r="J88" i="16" l="1"/>
  <c r="P87" i="16"/>
  <c r="J88" i="14"/>
  <c r="P87" i="14"/>
  <c r="J89" i="14" l="1"/>
  <c r="P88" i="14"/>
  <c r="J89" i="16"/>
  <c r="P88" i="16"/>
  <c r="P89" i="16" l="1"/>
  <c r="J90" i="16"/>
  <c r="J90" i="14"/>
  <c r="P89" i="14"/>
  <c r="J91" i="16" l="1"/>
  <c r="P90" i="16"/>
  <c r="J91" i="14"/>
  <c r="P90" i="14"/>
  <c r="J92" i="14" l="1"/>
  <c r="P91" i="14"/>
  <c r="J92" i="16"/>
  <c r="P91" i="16"/>
  <c r="J93" i="16" l="1"/>
  <c r="P92" i="16"/>
  <c r="P92" i="14"/>
  <c r="J93" i="14"/>
  <c r="J94" i="14" l="1"/>
  <c r="P93" i="14"/>
  <c r="P93" i="16"/>
  <c r="J94" i="16"/>
  <c r="P94" i="16" l="1"/>
  <c r="J95" i="16"/>
  <c r="P94" i="14"/>
  <c r="J95" i="14"/>
  <c r="J96" i="14" l="1"/>
  <c r="P95" i="14"/>
  <c r="J96" i="16"/>
  <c r="P95" i="16"/>
  <c r="J97" i="16" l="1"/>
  <c r="P96" i="16"/>
  <c r="J97" i="14"/>
  <c r="P96" i="14"/>
  <c r="J98" i="14" l="1"/>
  <c r="P97" i="14"/>
  <c r="J98" i="16"/>
  <c r="P97" i="16"/>
  <c r="J99" i="16" l="1"/>
  <c r="P98" i="16"/>
  <c r="P98" i="14"/>
  <c r="J99" i="14"/>
  <c r="P99" i="16" l="1"/>
  <c r="J100" i="16"/>
  <c r="P99" i="14"/>
  <c r="J100" i="14"/>
  <c r="P100" i="14" l="1"/>
  <c r="J101" i="14"/>
  <c r="J101" i="16"/>
  <c r="P100" i="16"/>
  <c r="J102" i="14" l="1"/>
  <c r="P101" i="14"/>
  <c r="P101" i="16"/>
  <c r="J102" i="16"/>
  <c r="P102" i="16" l="1"/>
  <c r="J103" i="16"/>
  <c r="J103" i="14"/>
  <c r="P102" i="14"/>
  <c r="P103" i="14" l="1"/>
  <c r="J104" i="14"/>
  <c r="J104" i="16"/>
  <c r="P103" i="16"/>
  <c r="P104" i="14" l="1"/>
  <c r="J105" i="14"/>
  <c r="P104" i="16"/>
  <c r="J105" i="16"/>
  <c r="J106" i="14" l="1"/>
  <c r="P105" i="14"/>
  <c r="P105" i="16"/>
  <c r="J106" i="16"/>
  <c r="P106" i="16" l="1"/>
  <c r="J107" i="16"/>
  <c r="J107" i="14"/>
  <c r="P106" i="14"/>
  <c r="J108" i="14" l="1"/>
  <c r="P107" i="14"/>
  <c r="J108" i="16"/>
  <c r="P107" i="16"/>
  <c r="P108" i="16" l="1"/>
  <c r="J109" i="16"/>
  <c r="J109" i="14"/>
  <c r="P108" i="14"/>
  <c r="J110" i="14" l="1"/>
  <c r="P109" i="14"/>
  <c r="J110" i="16"/>
  <c r="P109" i="16"/>
  <c r="J111" i="16" l="1"/>
  <c r="P110" i="16"/>
  <c r="J111" i="14"/>
  <c r="P110" i="14"/>
  <c r="P111" i="14" l="1"/>
  <c r="J112" i="14"/>
  <c r="J112" i="16"/>
  <c r="P111" i="16"/>
  <c r="J113" i="16" l="1"/>
  <c r="P112" i="16"/>
  <c r="P112" i="14"/>
  <c r="J113" i="14"/>
  <c r="P113" i="14" l="1"/>
  <c r="J114" i="14"/>
  <c r="J114" i="16"/>
  <c r="P113" i="16"/>
  <c r="J115" i="16" l="1"/>
  <c r="P114" i="16"/>
  <c r="J115" i="14"/>
  <c r="P114" i="14"/>
  <c r="P115" i="16" l="1"/>
  <c r="J116" i="16"/>
  <c r="J116" i="14"/>
  <c r="P115" i="14"/>
  <c r="P116" i="14" l="1"/>
  <c r="J117" i="14"/>
  <c r="J117" i="16"/>
  <c r="P116" i="16"/>
  <c r="J118" i="14" l="1"/>
  <c r="P117" i="14"/>
  <c r="J118" i="16"/>
  <c r="P117" i="16"/>
  <c r="J119" i="16" l="1"/>
  <c r="P118" i="16"/>
  <c r="P118" i="14"/>
  <c r="J119" i="14"/>
  <c r="J120" i="14" l="1"/>
  <c r="P119" i="14"/>
  <c r="P119" i="16"/>
  <c r="J120" i="16"/>
  <c r="P120" i="14" l="1"/>
  <c r="J121" i="14"/>
  <c r="P120" i="16"/>
  <c r="J121" i="16"/>
  <c r="P121" i="16" l="1"/>
  <c r="J122" i="16"/>
  <c r="P121" i="14"/>
  <c r="J122" i="14"/>
  <c r="J123" i="14" l="1"/>
  <c r="P122" i="14"/>
  <c r="J123" i="16"/>
  <c r="P122" i="16"/>
  <c r="J124" i="14" l="1"/>
  <c r="P123" i="14"/>
  <c r="P123" i="16"/>
  <c r="J124" i="16"/>
  <c r="P124" i="16" l="1"/>
  <c r="J125" i="16"/>
  <c r="J125" i="14"/>
  <c r="P124" i="14"/>
  <c r="P125" i="16" l="1"/>
  <c r="J126" i="16"/>
  <c r="P125" i="14"/>
  <c r="J126" i="14"/>
  <c r="P126" i="16" l="1"/>
  <c r="J127" i="16"/>
  <c r="J127" i="14"/>
  <c r="P126" i="14"/>
  <c r="P127" i="16" l="1"/>
  <c r="J128" i="16"/>
  <c r="J128" i="14"/>
  <c r="P127" i="14"/>
  <c r="P128" i="14" l="1"/>
  <c r="J129" i="14"/>
  <c r="J129" i="16"/>
  <c r="P128" i="16"/>
  <c r="J130" i="14" l="1"/>
  <c r="P129" i="14"/>
  <c r="J130" i="16"/>
  <c r="P129" i="16"/>
  <c r="J131" i="16" l="1"/>
  <c r="P130" i="16"/>
  <c r="J131" i="14"/>
  <c r="P130" i="14"/>
  <c r="J132" i="14" l="1"/>
  <c r="P131" i="14"/>
  <c r="P131" i="16"/>
  <c r="J132" i="16"/>
  <c r="J133" i="14" l="1"/>
  <c r="P132" i="14"/>
  <c r="J133" i="16"/>
  <c r="P132" i="16"/>
  <c r="P133" i="14" l="1"/>
  <c r="J134" i="14"/>
  <c r="P133" i="16"/>
  <c r="J134" i="16"/>
  <c r="P134" i="14" l="1"/>
  <c r="J135" i="14"/>
  <c r="P134" i="16"/>
  <c r="J135" i="16"/>
  <c r="J136" i="16" l="1"/>
  <c r="P135" i="16"/>
  <c r="J136" i="14"/>
  <c r="P135" i="14"/>
  <c r="P136" i="14" l="1"/>
  <c r="J137" i="14"/>
  <c r="J137" i="16"/>
  <c r="P136" i="16"/>
  <c r="J138" i="14" l="1"/>
  <c r="P137" i="14"/>
  <c r="J138" i="16"/>
  <c r="P137" i="16"/>
  <c r="J139" i="16" l="1"/>
  <c r="P138" i="16"/>
  <c r="J139" i="14"/>
  <c r="P138" i="14"/>
  <c r="J140" i="14" l="1"/>
  <c r="P139" i="14"/>
  <c r="J140" i="16"/>
  <c r="P139" i="16"/>
  <c r="J141" i="16" l="1"/>
  <c r="P140" i="16"/>
  <c r="J141" i="14"/>
  <c r="P140" i="14"/>
  <c r="P141" i="14" l="1"/>
  <c r="J142" i="14"/>
  <c r="J142" i="16"/>
  <c r="P141" i="16"/>
  <c r="J143" i="16" l="1"/>
  <c r="P142" i="16"/>
  <c r="J143" i="14"/>
  <c r="P142" i="14"/>
  <c r="J144" i="14" l="1"/>
  <c r="P143" i="14"/>
  <c r="P143" i="16"/>
  <c r="J144" i="16"/>
  <c r="J145" i="14" l="1"/>
  <c r="P144" i="14"/>
  <c r="P144" i="16"/>
  <c r="J145" i="16"/>
  <c r="P145" i="16" l="1"/>
  <c r="J146" i="16"/>
  <c r="P145" i="14"/>
  <c r="J146" i="14"/>
  <c r="J147" i="16" l="1"/>
  <c r="P146" i="16"/>
  <c r="P146" i="14"/>
  <c r="J147" i="14"/>
  <c r="P147" i="14" l="1"/>
  <c r="J148" i="14"/>
  <c r="P147" i="16"/>
  <c r="J148" i="16"/>
  <c r="J149" i="16" l="1"/>
  <c r="P148" i="16"/>
  <c r="P148" i="14"/>
  <c r="J149" i="14"/>
  <c r="J150" i="14" l="1"/>
  <c r="P149" i="14"/>
  <c r="P149" i="16"/>
  <c r="J150" i="16"/>
  <c r="P150" i="16" l="1"/>
  <c r="J151" i="16"/>
  <c r="P150" i="14"/>
  <c r="J151" i="14"/>
  <c r="J152" i="14" l="1"/>
  <c r="P151" i="14"/>
  <c r="J152" i="16"/>
  <c r="P151" i="16"/>
  <c r="P152" i="16" l="1"/>
  <c r="J153" i="16"/>
  <c r="J153" i="14"/>
  <c r="P152" i="14"/>
  <c r="P153" i="14" l="1"/>
  <c r="J154" i="14"/>
  <c r="J154" i="16"/>
  <c r="P153" i="16"/>
  <c r="P154" i="16" l="1"/>
  <c r="J155" i="16"/>
  <c r="P154" i="14"/>
  <c r="J155" i="14"/>
  <c r="J156" i="14" l="1"/>
  <c r="P155" i="14"/>
  <c r="J156" i="16"/>
  <c r="P155" i="16"/>
  <c r="P156" i="16" l="1"/>
  <c r="J157" i="16"/>
  <c r="P156" i="14"/>
  <c r="J157" i="14"/>
  <c r="P157" i="14" l="1"/>
  <c r="J158" i="14"/>
  <c r="P157" i="16"/>
  <c r="J158" i="16"/>
  <c r="J159" i="14" l="1"/>
  <c r="P158" i="14"/>
  <c r="P158" i="16"/>
  <c r="J159" i="16"/>
  <c r="P159" i="16" l="1"/>
  <c r="J160" i="16"/>
  <c r="J160" i="14"/>
  <c r="P159" i="14"/>
  <c r="J161" i="14" l="1"/>
  <c r="P160" i="14"/>
  <c r="J161" i="16"/>
  <c r="P160" i="16"/>
  <c r="P161" i="16" l="1"/>
  <c r="J162" i="16"/>
  <c r="J162" i="14"/>
  <c r="P161" i="14"/>
  <c r="J163" i="14" l="1"/>
  <c r="P162" i="14"/>
  <c r="P162" i="16"/>
  <c r="J163" i="16"/>
  <c r="P163" i="16" l="1"/>
  <c r="J164" i="16"/>
  <c r="P163" i="14"/>
  <c r="J164" i="14"/>
  <c r="P164" i="14" l="1"/>
  <c r="J165" i="14"/>
  <c r="J165" i="16"/>
  <c r="P164" i="16"/>
  <c r="P165" i="16" l="1"/>
  <c r="J166" i="16"/>
  <c r="J166" i="14"/>
  <c r="P165" i="14"/>
  <c r="P166" i="14" l="1"/>
  <c r="J167" i="14"/>
  <c r="J167" i="16"/>
  <c r="P166" i="16"/>
  <c r="J168" i="16" l="1"/>
  <c r="P167" i="16"/>
  <c r="J168" i="14"/>
  <c r="P167" i="14"/>
  <c r="J169" i="14" l="1"/>
  <c r="P168" i="14"/>
  <c r="J169" i="16"/>
  <c r="P168" i="16"/>
  <c r="J170" i="16" l="1"/>
  <c r="P169" i="16"/>
  <c r="J170" i="14"/>
  <c r="P169" i="14"/>
  <c r="P170" i="14" l="1"/>
  <c r="J171" i="14"/>
  <c r="J171" i="16"/>
  <c r="P170" i="16"/>
  <c r="J172" i="16" l="1"/>
  <c r="P171" i="16"/>
  <c r="P171" i="14"/>
  <c r="J172" i="14"/>
  <c r="J173" i="14" l="1"/>
  <c r="P172" i="14"/>
  <c r="J173" i="16"/>
  <c r="P172" i="16"/>
  <c r="P173" i="16" l="1"/>
  <c r="J174" i="16"/>
  <c r="J174" i="14"/>
  <c r="P173" i="14"/>
  <c r="J175" i="14" l="1"/>
  <c r="P174" i="14"/>
  <c r="J175" i="16"/>
  <c r="P174" i="16"/>
  <c r="J176" i="16" l="1"/>
  <c r="P175" i="16"/>
  <c r="J176" i="14"/>
  <c r="P175" i="14"/>
  <c r="P176" i="14" l="1"/>
  <c r="J177" i="14"/>
  <c r="P176" i="16"/>
  <c r="J177" i="16"/>
  <c r="J178" i="14" l="1"/>
  <c r="P177" i="14"/>
  <c r="J178" i="16"/>
  <c r="P177" i="16"/>
  <c r="J179" i="16" l="1"/>
  <c r="P178" i="16"/>
  <c r="J179" i="14"/>
  <c r="P178" i="14"/>
  <c r="J180" i="14" l="1"/>
  <c r="P179" i="14"/>
  <c r="J180" i="16"/>
  <c r="P179" i="16"/>
  <c r="J181" i="16" l="1"/>
  <c r="P180" i="16"/>
  <c r="P180" i="14"/>
  <c r="J181" i="14"/>
  <c r="P181" i="14" l="1"/>
  <c r="J182" i="14"/>
  <c r="J182" i="16"/>
  <c r="P181" i="16"/>
  <c r="P182" i="16" l="1"/>
  <c r="J183" i="16"/>
  <c r="P182" i="14"/>
  <c r="J183" i="14"/>
  <c r="J184" i="16" l="1"/>
  <c r="P183" i="16"/>
  <c r="J184" i="14"/>
  <c r="P183" i="14"/>
  <c r="P184" i="14" l="1"/>
  <c r="J185" i="14"/>
  <c r="J185" i="16"/>
  <c r="P184" i="16"/>
  <c r="P185" i="16" l="1"/>
  <c r="J186" i="16"/>
  <c r="J186" i="14"/>
  <c r="P185" i="14"/>
  <c r="P186" i="14" l="1"/>
  <c r="J187" i="14"/>
  <c r="J187" i="16"/>
  <c r="P186" i="16"/>
  <c r="J188" i="16" l="1"/>
  <c r="P187" i="16"/>
  <c r="J188" i="14"/>
  <c r="P187" i="14"/>
  <c r="J189" i="14" l="1"/>
  <c r="P188" i="14"/>
  <c r="J189" i="16"/>
  <c r="P188" i="16"/>
  <c r="J190" i="16" l="1"/>
  <c r="P189" i="16"/>
  <c r="P189" i="14"/>
  <c r="J190" i="14"/>
  <c r="J191" i="14" l="1"/>
  <c r="P190" i="14"/>
  <c r="J191" i="16"/>
  <c r="P190" i="16"/>
  <c r="P191" i="16" l="1"/>
  <c r="J192" i="16"/>
  <c r="P191" i="14"/>
  <c r="J192" i="14"/>
  <c r="J193" i="14" l="1"/>
  <c r="P192" i="14"/>
  <c r="J193" i="16"/>
  <c r="P192" i="16"/>
  <c r="J194" i="16" l="1"/>
  <c r="P193" i="16"/>
  <c r="P193" i="14"/>
  <c r="J194" i="14"/>
  <c r="P194" i="14" l="1"/>
  <c r="J195" i="14"/>
  <c r="J195" i="16"/>
  <c r="P194" i="16"/>
  <c r="J196" i="16" l="1"/>
  <c r="P195" i="16"/>
  <c r="P195" i="14"/>
  <c r="J196" i="14"/>
  <c r="J197" i="14" l="1"/>
  <c r="P196" i="14"/>
  <c r="P196" i="16"/>
  <c r="J197" i="16"/>
  <c r="J198" i="16" l="1"/>
  <c r="P197" i="16"/>
  <c r="J198" i="14"/>
  <c r="P197" i="14"/>
  <c r="P198" i="14" l="1"/>
  <c r="J199" i="14"/>
  <c r="P198" i="16"/>
  <c r="J199" i="16"/>
  <c r="P199" i="16" l="1"/>
  <c r="J200" i="16"/>
  <c r="J200" i="14"/>
  <c r="P199" i="14"/>
  <c r="P200" i="14" l="1"/>
  <c r="J201" i="14"/>
  <c r="P200" i="16"/>
  <c r="J201" i="16"/>
  <c r="P201" i="14" l="1"/>
  <c r="J202" i="14"/>
  <c r="J202" i="16"/>
  <c r="P201" i="16"/>
  <c r="P202" i="16" l="1"/>
  <c r="J203" i="16"/>
  <c r="J203" i="14"/>
  <c r="P202" i="14"/>
  <c r="J204" i="14" l="1"/>
  <c r="P203" i="14"/>
  <c r="J204" i="16"/>
  <c r="P203" i="16"/>
  <c r="P204" i="16" l="1"/>
  <c r="J205" i="16"/>
  <c r="J205" i="14"/>
  <c r="P204" i="14"/>
  <c r="P205" i="14" l="1"/>
  <c r="J206" i="14"/>
  <c r="J206" i="16"/>
  <c r="P205" i="16"/>
  <c r="J207" i="16" l="1"/>
  <c r="P206" i="16"/>
  <c r="P206" i="14"/>
  <c r="J207" i="14"/>
  <c r="J208" i="14" l="1"/>
  <c r="P207" i="14"/>
  <c r="P207" i="16"/>
  <c r="J208" i="16"/>
  <c r="J209" i="16" l="1"/>
  <c r="P208" i="16"/>
  <c r="J209" i="14"/>
  <c r="P208" i="14"/>
  <c r="P209" i="14" l="1"/>
  <c r="J210" i="14"/>
  <c r="J210" i="16"/>
  <c r="P209" i="16"/>
  <c r="J211" i="16" l="1"/>
  <c r="P210" i="16"/>
  <c r="J211" i="14"/>
  <c r="P210" i="14"/>
  <c r="J212" i="14" l="1"/>
  <c r="P211" i="14"/>
  <c r="J212" i="16"/>
  <c r="P211" i="16"/>
  <c r="P212" i="16" l="1"/>
  <c r="J213" i="16"/>
  <c r="J213" i="14"/>
  <c r="P212" i="14"/>
  <c r="P213" i="16" l="1"/>
  <c r="J214" i="16"/>
  <c r="P213" i="14"/>
  <c r="J214" i="14"/>
  <c r="J215" i="14" l="1"/>
  <c r="P214" i="14"/>
  <c r="J215" i="16"/>
  <c r="P214" i="16"/>
  <c r="P215" i="16" l="1"/>
  <c r="J216" i="16"/>
  <c r="J216" i="14"/>
  <c r="P215" i="14"/>
  <c r="J217" i="16" l="1"/>
  <c r="P216" i="16"/>
  <c r="P216" i="14"/>
  <c r="J217" i="14"/>
  <c r="P217" i="14" l="1"/>
  <c r="J218" i="14"/>
  <c r="P217" i="16"/>
  <c r="J218" i="16"/>
  <c r="P218" i="14" l="1"/>
  <c r="J219" i="14"/>
  <c r="J219" i="16"/>
  <c r="P218" i="16"/>
  <c r="J220" i="16" l="1"/>
  <c r="P219" i="16"/>
  <c r="P219" i="14"/>
  <c r="J220" i="14"/>
  <c r="J221" i="14" l="1"/>
  <c r="P220" i="14"/>
  <c r="J221" i="16"/>
  <c r="P220" i="16"/>
  <c r="P221" i="16" l="1"/>
  <c r="J222" i="16"/>
  <c r="P221" i="14"/>
  <c r="J222" i="14"/>
  <c r="J223" i="14" l="1"/>
  <c r="P222" i="14"/>
  <c r="J223" i="16"/>
  <c r="P222" i="16"/>
  <c r="P223" i="16" l="1"/>
  <c r="J224" i="16"/>
  <c r="J224" i="14"/>
  <c r="P223" i="14"/>
  <c r="J225" i="16" l="1"/>
  <c r="P224" i="16"/>
  <c r="P224" i="14"/>
  <c r="J225" i="14"/>
  <c r="J226" i="14" l="1"/>
  <c r="P225" i="14"/>
  <c r="P225" i="16"/>
  <c r="J226" i="16"/>
  <c r="J227" i="16" l="1"/>
  <c r="P226" i="16"/>
  <c r="J227" i="14"/>
  <c r="P226" i="14"/>
  <c r="J228" i="14" l="1"/>
  <c r="P227" i="14"/>
  <c r="P227" i="16"/>
  <c r="J228" i="16"/>
  <c r="P228" i="16" l="1"/>
  <c r="J229" i="16"/>
  <c r="J229" i="14"/>
  <c r="P228" i="14"/>
  <c r="J230" i="16" l="1"/>
  <c r="P229" i="16"/>
  <c r="P229" i="14"/>
  <c r="J230" i="14"/>
  <c r="P230" i="14" l="1"/>
  <c r="J231" i="14"/>
  <c r="P230" i="16"/>
  <c r="J231" i="16"/>
  <c r="J232" i="16" l="1"/>
  <c r="P231" i="16"/>
  <c r="J232" i="14"/>
  <c r="P231" i="14"/>
  <c r="P232" i="14" l="1"/>
  <c r="J233" i="14"/>
  <c r="J233" i="16"/>
  <c r="P232" i="16"/>
  <c r="J234" i="16" l="1"/>
  <c r="P233" i="16"/>
  <c r="P233" i="14"/>
  <c r="J234" i="14"/>
  <c r="P234" i="14" l="1"/>
  <c r="J235" i="14"/>
  <c r="P234" i="16"/>
  <c r="J235" i="16"/>
  <c r="J236" i="14" l="1"/>
  <c r="P235" i="14"/>
  <c r="J236" i="16"/>
  <c r="P235" i="16"/>
  <c r="J237" i="16" l="1"/>
  <c r="P236" i="16"/>
  <c r="J237" i="14"/>
  <c r="P236" i="14"/>
  <c r="J238" i="14" l="1"/>
  <c r="P237" i="14"/>
  <c r="P237" i="16"/>
  <c r="J238" i="16"/>
  <c r="P238" i="16" l="1"/>
  <c r="J239" i="16"/>
  <c r="J239" i="14"/>
  <c r="P238" i="14"/>
  <c r="J240" i="16" l="1"/>
  <c r="P239" i="16"/>
  <c r="J240" i="14"/>
  <c r="P239" i="14"/>
  <c r="P240" i="14" l="1"/>
  <c r="J241" i="14"/>
  <c r="J241" i="16"/>
  <c r="P240" i="16"/>
  <c r="P241" i="14" l="1"/>
  <c r="J242" i="14"/>
  <c r="J242" i="16"/>
  <c r="P241" i="16"/>
  <c r="P242" i="16" l="1"/>
  <c r="J243" i="16"/>
  <c r="J243" i="14"/>
  <c r="P242" i="14"/>
  <c r="P243" i="16" l="1"/>
  <c r="J244" i="16"/>
  <c r="J244" i="14"/>
  <c r="P243" i="14"/>
  <c r="J245" i="14" l="1"/>
  <c r="P244" i="14"/>
  <c r="J245" i="16"/>
  <c r="P244" i="16"/>
  <c r="P245" i="16" l="1"/>
  <c r="J246" i="16"/>
  <c r="J246" i="14"/>
  <c r="P245" i="14"/>
  <c r="J247" i="14" l="1"/>
  <c r="P246" i="14"/>
  <c r="J247" i="16"/>
  <c r="P246" i="16"/>
  <c r="P247" i="16" l="1"/>
  <c r="J248" i="16"/>
  <c r="P247" i="14"/>
  <c r="J248" i="14"/>
  <c r="J249" i="16" l="1"/>
  <c r="P248" i="16"/>
  <c r="J249" i="14"/>
  <c r="P248" i="14"/>
  <c r="J250" i="14" l="1"/>
  <c r="P249" i="14"/>
  <c r="P249" i="16"/>
  <c r="J250" i="16"/>
  <c r="J251" i="16" l="1"/>
  <c r="P250" i="16"/>
  <c r="J251" i="14"/>
  <c r="P250" i="14"/>
  <c r="P251" i="14" l="1"/>
  <c r="J252" i="14"/>
  <c r="P251" i="16"/>
  <c r="J252" i="16"/>
  <c r="P252" i="16" l="1"/>
  <c r="J253" i="16"/>
  <c r="J253" i="14"/>
  <c r="P252" i="14"/>
  <c r="J254" i="14" l="1"/>
  <c r="P253" i="14"/>
  <c r="P253" i="16"/>
  <c r="J254" i="16"/>
  <c r="P254" i="16" l="1"/>
  <c r="J255" i="16"/>
  <c r="P254" i="14"/>
  <c r="J255" i="14"/>
  <c r="J256" i="16" l="1"/>
  <c r="P255" i="16"/>
  <c r="P255" i="14"/>
  <c r="J256" i="14"/>
  <c r="J257" i="14" l="1"/>
  <c r="P256" i="14"/>
  <c r="P256" i="16"/>
  <c r="J257" i="16"/>
  <c r="P257" i="16" l="1"/>
  <c r="J258" i="16"/>
  <c r="J258" i="14"/>
  <c r="P257" i="14"/>
  <c r="J259" i="14" l="1"/>
  <c r="P258" i="14"/>
  <c r="P258" i="16"/>
  <c r="J259" i="16"/>
  <c r="J260" i="16" l="1"/>
  <c r="P259" i="16"/>
  <c r="J260" i="14"/>
  <c r="P259" i="14"/>
  <c r="J261" i="14" l="1"/>
  <c r="P260" i="14"/>
  <c r="P260" i="16"/>
  <c r="J261" i="16"/>
  <c r="P261" i="16" l="1"/>
  <c r="J262" i="16"/>
  <c r="P261" i="14"/>
  <c r="J262" i="14"/>
  <c r="J263" i="16" l="1"/>
  <c r="P262" i="16"/>
  <c r="J263" i="14"/>
  <c r="P262" i="14"/>
  <c r="J264" i="14" l="1"/>
  <c r="P263" i="14"/>
  <c r="J264" i="16"/>
  <c r="P263" i="16"/>
  <c r="J265" i="16" l="1"/>
  <c r="P264" i="16"/>
  <c r="P264" i="14"/>
  <c r="J265" i="14"/>
  <c r="P265" i="14" l="1"/>
  <c r="J266" i="14"/>
  <c r="J266" i="16"/>
  <c r="P265" i="16"/>
  <c r="J267" i="16" l="1"/>
  <c r="P266" i="16"/>
  <c r="J267" i="14"/>
  <c r="P266" i="14"/>
  <c r="J268" i="14" l="1"/>
  <c r="P267" i="14"/>
  <c r="P267" i="16"/>
  <c r="J268" i="16"/>
  <c r="P268" i="16" l="1"/>
  <c r="J269" i="16"/>
  <c r="J269" i="14"/>
  <c r="P268" i="14"/>
  <c r="P269" i="14" l="1"/>
  <c r="J270" i="14"/>
  <c r="J270" i="16"/>
  <c r="P269" i="16"/>
  <c r="J271" i="16" l="1"/>
  <c r="P270" i="16"/>
  <c r="P270" i="14"/>
  <c r="J271" i="14"/>
  <c r="J272" i="14" l="1"/>
  <c r="P271" i="14"/>
  <c r="P271" i="16"/>
  <c r="J272" i="16"/>
  <c r="J273" i="16" l="1"/>
  <c r="P272" i="16"/>
  <c r="J273" i="14"/>
  <c r="P272" i="14"/>
  <c r="J274" i="14" l="1"/>
  <c r="P273" i="14"/>
  <c r="P273" i="16"/>
  <c r="J274" i="16"/>
  <c r="J275" i="16" l="1"/>
  <c r="P274" i="16"/>
  <c r="J275" i="14"/>
  <c r="P274" i="14"/>
  <c r="P275" i="14" l="1"/>
  <c r="J276" i="14"/>
  <c r="P275" i="16"/>
  <c r="J276" i="16"/>
  <c r="J277" i="16" l="1"/>
  <c r="P276" i="16"/>
  <c r="J277" i="14"/>
  <c r="P276" i="14"/>
  <c r="J278" i="14" l="1"/>
  <c r="P277" i="14"/>
  <c r="J278" i="16"/>
  <c r="P277" i="16"/>
  <c r="P278" i="16" l="1"/>
  <c r="J279" i="16"/>
  <c r="J279" i="14"/>
  <c r="P278" i="14"/>
  <c r="J280" i="14" l="1"/>
  <c r="P279" i="14"/>
  <c r="J280" i="16"/>
  <c r="P279" i="16"/>
  <c r="P280" i="16" l="1"/>
  <c r="J281" i="16"/>
  <c r="J281" i="14"/>
  <c r="P280" i="14"/>
  <c r="P281" i="14" l="1"/>
  <c r="J282" i="14"/>
  <c r="J282" i="16"/>
  <c r="P281" i="16"/>
  <c r="P282" i="16" l="1"/>
  <c r="J283" i="16"/>
  <c r="P282" i="14"/>
  <c r="J283" i="14"/>
  <c r="J284" i="14" l="1"/>
  <c r="P283" i="14"/>
  <c r="J284" i="16"/>
  <c r="P283" i="16"/>
  <c r="J285" i="16" l="1"/>
  <c r="P284" i="16"/>
  <c r="J285" i="14"/>
  <c r="P284" i="14"/>
  <c r="J286" i="16" l="1"/>
  <c r="P285" i="16"/>
  <c r="P285" i="14"/>
  <c r="J286" i="14"/>
  <c r="J287" i="14" l="1"/>
  <c r="P286" i="14"/>
  <c r="P286" i="16"/>
  <c r="J287" i="16"/>
  <c r="P287" i="14" l="1"/>
  <c r="J288" i="14"/>
  <c r="J288" i="16"/>
  <c r="P287" i="16"/>
  <c r="J289" i="16" l="1"/>
  <c r="P288" i="16"/>
  <c r="J289" i="14"/>
  <c r="P288" i="14"/>
  <c r="P289" i="14" l="1"/>
  <c r="J290" i="14"/>
  <c r="J290" i="16"/>
  <c r="P289" i="16"/>
  <c r="J291" i="16" l="1"/>
  <c r="P290" i="16"/>
  <c r="P290" i="14"/>
  <c r="J291" i="14"/>
  <c r="P291" i="14" l="1"/>
  <c r="J292" i="14"/>
  <c r="P291" i="16"/>
  <c r="J292" i="16"/>
  <c r="J293" i="16" l="1"/>
  <c r="P292" i="16"/>
  <c r="J293" i="14"/>
  <c r="P292" i="14"/>
  <c r="J294" i="14" l="1"/>
  <c r="P293" i="14"/>
  <c r="J294" i="16"/>
  <c r="P293" i="16"/>
  <c r="P294" i="16" l="1"/>
  <c r="J295" i="16"/>
  <c r="J295" i="14"/>
  <c r="P294" i="14"/>
  <c r="P295" i="16" l="1"/>
  <c r="J296" i="16"/>
  <c r="J296" i="14"/>
  <c r="P295" i="14"/>
  <c r="J297" i="14" l="1"/>
  <c r="P296" i="14"/>
  <c r="J297" i="16"/>
  <c r="P296" i="16"/>
  <c r="P297" i="16" l="1"/>
  <c r="J298" i="16"/>
  <c r="J298" i="14"/>
  <c r="P297" i="14"/>
  <c r="J299" i="14" l="1"/>
  <c r="P298" i="14"/>
  <c r="J299" i="16"/>
  <c r="P298" i="16"/>
  <c r="J300" i="16" l="1"/>
  <c r="P299" i="16"/>
  <c r="J300" i="14"/>
  <c r="P299" i="14"/>
  <c r="P300" i="14" l="1"/>
  <c r="J301" i="14"/>
  <c r="P300" i="16"/>
  <c r="J301" i="16"/>
  <c r="P301" i="14" l="1"/>
  <c r="J302" i="14"/>
  <c r="P301" i="16"/>
  <c r="J302" i="16"/>
  <c r="P302" i="16" l="1"/>
  <c r="J303" i="16"/>
  <c r="J303" i="14"/>
  <c r="P302" i="14"/>
  <c r="J304" i="16" l="1"/>
  <c r="P303" i="16"/>
  <c r="J304" i="14"/>
  <c r="P303" i="14"/>
  <c r="J305" i="14" l="1"/>
  <c r="P304" i="14"/>
  <c r="J305" i="16"/>
  <c r="P304" i="16"/>
  <c r="J306" i="16" l="1"/>
  <c r="P305" i="16"/>
  <c r="P305" i="14"/>
  <c r="J306" i="14"/>
  <c r="J307" i="14" l="1"/>
  <c r="P306" i="14"/>
  <c r="J307" i="16"/>
  <c r="P306" i="16"/>
  <c r="P307" i="16" l="1"/>
  <c r="J308" i="16"/>
  <c r="P307" i="14"/>
  <c r="J308" i="14"/>
  <c r="P308" i="14" l="1"/>
  <c r="J309" i="14"/>
  <c r="P308" i="16"/>
  <c r="J309" i="16"/>
  <c r="P309" i="16" l="1"/>
  <c r="J310" i="16"/>
  <c r="J310" i="14"/>
  <c r="P309" i="14"/>
  <c r="P310" i="14" l="1"/>
  <c r="J311" i="14"/>
  <c r="J311" i="16"/>
  <c r="P310" i="16"/>
  <c r="P311" i="16" l="1"/>
  <c r="J312" i="16"/>
  <c r="P311" i="14"/>
  <c r="J312" i="14"/>
  <c r="P312" i="14" l="1"/>
  <c r="J313" i="14"/>
  <c r="P312" i="16"/>
  <c r="J313" i="16"/>
  <c r="J314" i="14" l="1"/>
  <c r="P313" i="14"/>
  <c r="J314" i="16"/>
  <c r="P313" i="16"/>
  <c r="J315" i="16" l="1"/>
  <c r="P314" i="16"/>
  <c r="P314" i="14"/>
  <c r="J315" i="14"/>
  <c r="P315" i="14" l="1"/>
  <c r="J316" i="14"/>
  <c r="J316" i="16"/>
  <c r="P315" i="16"/>
  <c r="J317" i="14" l="1"/>
  <c r="P316" i="14"/>
  <c r="J317" i="16"/>
  <c r="P316" i="16"/>
  <c r="P317" i="16" l="1"/>
  <c r="J318" i="16"/>
  <c r="J318" i="14"/>
  <c r="P317" i="14"/>
  <c r="J319" i="16" l="1"/>
  <c r="P318" i="16"/>
  <c r="J319" i="14"/>
  <c r="P318" i="14"/>
  <c r="P319" i="14" l="1"/>
  <c r="J320" i="14"/>
  <c r="P319" i="16"/>
  <c r="J320" i="16"/>
  <c r="J321" i="14" l="1"/>
  <c r="P320" i="14"/>
  <c r="J321" i="16"/>
  <c r="P320" i="16"/>
  <c r="P321" i="16" l="1"/>
  <c r="J322" i="16"/>
  <c r="J322" i="14"/>
  <c r="P321" i="14"/>
  <c r="P322" i="14" l="1"/>
  <c r="J323" i="14"/>
  <c r="P322" i="16"/>
  <c r="J323" i="16"/>
  <c r="J324" i="16" l="1"/>
  <c r="P323" i="16"/>
  <c r="J324" i="14"/>
  <c r="P323" i="14"/>
  <c r="P324" i="14" l="1"/>
  <c r="J325" i="14"/>
  <c r="P324" i="16"/>
  <c r="J325" i="16"/>
  <c r="P325" i="16" l="1"/>
  <c r="J326" i="16"/>
  <c r="J326" i="14"/>
  <c r="P325" i="14"/>
  <c r="J327" i="14" l="1"/>
  <c r="P326" i="14"/>
  <c r="J327" i="16"/>
  <c r="P326" i="16"/>
  <c r="P327" i="16" l="1"/>
  <c r="J328" i="16"/>
  <c r="J328" i="14"/>
  <c r="P327" i="14"/>
  <c r="J329" i="14" l="1"/>
  <c r="P328" i="14"/>
  <c r="P328" i="16"/>
  <c r="J329" i="16"/>
  <c r="J330" i="16" l="1"/>
  <c r="P329" i="16"/>
  <c r="P329" i="14"/>
  <c r="J330" i="14"/>
  <c r="J331" i="16" l="1"/>
  <c r="P330" i="16"/>
  <c r="P330" i="14"/>
  <c r="J331" i="14"/>
  <c r="P331" i="14" l="1"/>
  <c r="J332" i="14"/>
  <c r="J332" i="16"/>
  <c r="P331" i="16"/>
  <c r="P332" i="16" l="1"/>
  <c r="J333" i="16"/>
  <c r="P332" i="14"/>
  <c r="J333" i="14"/>
  <c r="P333" i="14" l="1"/>
  <c r="J334" i="14"/>
  <c r="P333" i="16"/>
  <c r="J334" i="16"/>
  <c r="J335" i="16" l="1"/>
  <c r="P334" i="16"/>
  <c r="J335" i="14"/>
  <c r="P334" i="14"/>
  <c r="P335" i="14" l="1"/>
  <c r="J336" i="14"/>
  <c r="J336" i="16"/>
  <c r="P335" i="16"/>
  <c r="J337" i="14" l="1"/>
  <c r="P336" i="14"/>
  <c r="P336" i="16"/>
  <c r="J337" i="16"/>
  <c r="J338" i="16" l="1"/>
  <c r="P337" i="16"/>
  <c r="P337" i="14"/>
  <c r="J338" i="14"/>
  <c r="P338" i="14" l="1"/>
  <c r="J339" i="14"/>
  <c r="J339" i="16"/>
  <c r="P338" i="16"/>
  <c r="P339" i="14" l="1"/>
  <c r="J340" i="14"/>
  <c r="J340" i="16"/>
  <c r="P339" i="16"/>
  <c r="J341" i="14" l="1"/>
  <c r="P340" i="14"/>
  <c r="J341" i="16"/>
  <c r="P340" i="16"/>
  <c r="J342" i="16" l="1"/>
  <c r="P341" i="16"/>
  <c r="J342" i="14"/>
  <c r="P341" i="14"/>
  <c r="J343" i="14" l="1"/>
  <c r="P342" i="14"/>
  <c r="J343" i="16"/>
  <c r="P342" i="16"/>
  <c r="P343" i="16" l="1"/>
  <c r="J344" i="16"/>
  <c r="J344" i="14"/>
  <c r="P343" i="14"/>
  <c r="J345" i="14" l="1"/>
  <c r="P344" i="14"/>
  <c r="J345" i="16"/>
  <c r="P344" i="16"/>
  <c r="P345" i="16" l="1"/>
  <c r="J346" i="16"/>
  <c r="P345" i="14"/>
  <c r="J346" i="14"/>
  <c r="J347" i="14" l="1"/>
  <c r="P346" i="14"/>
  <c r="J347" i="16"/>
  <c r="P346" i="16"/>
  <c r="P347" i="16" l="1"/>
  <c r="J348" i="16"/>
  <c r="P347" i="14"/>
  <c r="J348" i="14"/>
  <c r="J349" i="14" l="1"/>
  <c r="P348" i="14"/>
  <c r="P348" i="16"/>
  <c r="J349" i="16"/>
  <c r="P349" i="16" l="1"/>
  <c r="J350" i="16"/>
  <c r="P349" i="14"/>
  <c r="J350" i="14"/>
  <c r="P350" i="16" l="1"/>
  <c r="J351" i="16"/>
  <c r="P350" i="14"/>
  <c r="J351" i="14"/>
  <c r="P351" i="14" l="1"/>
  <c r="J352" i="14"/>
  <c r="P351" i="16"/>
  <c r="J352" i="16"/>
  <c r="J353" i="14" l="1"/>
  <c r="P352" i="14"/>
  <c r="P352" i="16"/>
  <c r="J353" i="16"/>
  <c r="P353" i="16" l="1"/>
  <c r="J354" i="16"/>
  <c r="J354" i="14"/>
  <c r="P353" i="14"/>
  <c r="P354" i="16" l="1"/>
  <c r="J355" i="16"/>
  <c r="J355" i="14"/>
  <c r="P354" i="14"/>
  <c r="J356" i="16" l="1"/>
  <c r="P355" i="16"/>
  <c r="J356" i="14"/>
  <c r="P355" i="14"/>
  <c r="J357" i="14" l="1"/>
  <c r="P356" i="14"/>
  <c r="J357" i="16"/>
  <c r="P356" i="16"/>
  <c r="J358" i="16" l="1"/>
  <c r="P357" i="16"/>
  <c r="J358" i="14"/>
  <c r="P357" i="14"/>
  <c r="J359" i="14" l="1"/>
  <c r="P358" i="14"/>
  <c r="J359" i="16"/>
  <c r="P358" i="16"/>
  <c r="J360" i="16" l="1"/>
  <c r="P359" i="16"/>
  <c r="J360" i="14"/>
  <c r="P359" i="14"/>
  <c r="J361" i="14" l="1"/>
  <c r="P360" i="14"/>
  <c r="J361" i="16"/>
  <c r="P360" i="16"/>
  <c r="J362" i="16" l="1"/>
  <c r="P361" i="16"/>
  <c r="J362" i="14"/>
  <c r="P361" i="14"/>
  <c r="J363" i="14" l="1"/>
  <c r="P362" i="14"/>
  <c r="P362" i="16"/>
  <c r="J363" i="16"/>
  <c r="J364" i="16" l="1"/>
  <c r="P363" i="16"/>
  <c r="J364" i="14"/>
  <c r="P363" i="14"/>
  <c r="J365" i="14" l="1"/>
  <c r="P364" i="14"/>
  <c r="J365" i="16"/>
  <c r="P364" i="16"/>
  <c r="P365" i="16" l="1"/>
  <c r="J366" i="16"/>
  <c r="P365" i="14"/>
  <c r="J366" i="14"/>
  <c r="J367" i="14" l="1"/>
  <c r="P366" i="14"/>
  <c r="J367" i="16"/>
  <c r="P366" i="16"/>
  <c r="J368" i="16" l="1"/>
  <c r="P367" i="16"/>
  <c r="P367" i="14"/>
  <c r="J368" i="14"/>
  <c r="P368" i="14" l="1"/>
  <c r="J369" i="14"/>
  <c r="P368" i="16"/>
  <c r="J369" i="16"/>
  <c r="P369" i="16" l="1"/>
  <c r="J370" i="16"/>
  <c r="P369" i="14"/>
  <c r="J370" i="14"/>
  <c r="P370" i="14" l="1"/>
  <c r="J371" i="14"/>
  <c r="P370" i="16"/>
  <c r="J371" i="16"/>
  <c r="P371" i="14" l="1"/>
  <c r="J372" i="14"/>
  <c r="J372" i="16"/>
  <c r="P371" i="16"/>
  <c r="P372" i="16" l="1"/>
  <c r="J373" i="16"/>
  <c r="J373" i="14"/>
  <c r="P372" i="14"/>
  <c r="P373" i="14" l="1"/>
  <c r="J374" i="14"/>
  <c r="J374" i="16"/>
  <c r="P373" i="16"/>
  <c r="J375" i="16" l="1"/>
  <c r="P374" i="16"/>
  <c r="P374" i="14"/>
  <c r="J375" i="14"/>
  <c r="J376" i="14" l="1"/>
  <c r="P375" i="14"/>
  <c r="J376" i="16"/>
  <c r="P375" i="16"/>
  <c r="J377" i="16" l="1"/>
  <c r="P376" i="16"/>
  <c r="J377" i="14"/>
  <c r="P376" i="14"/>
  <c r="P377" i="14" l="1"/>
  <c r="J378" i="14"/>
  <c r="J378" i="16"/>
  <c r="P377" i="16"/>
  <c r="P378" i="16" l="1"/>
  <c r="J379" i="16"/>
  <c r="J379" i="14"/>
  <c r="P378" i="14"/>
  <c r="P379" i="14" l="1"/>
  <c r="J380" i="14"/>
  <c r="P379" i="16"/>
  <c r="J380" i="16"/>
  <c r="J381" i="16" l="1"/>
  <c r="P380" i="16"/>
  <c r="J381" i="14"/>
  <c r="P380" i="14"/>
  <c r="P381" i="14" l="1"/>
  <c r="J382" i="14"/>
  <c r="J382" i="16"/>
  <c r="P381" i="16"/>
  <c r="P382" i="14" l="1"/>
  <c r="J383" i="14"/>
  <c r="P382" i="16"/>
  <c r="J383" i="16"/>
  <c r="P383" i="16" l="1"/>
  <c r="J384" i="16"/>
  <c r="J384" i="14"/>
  <c r="P383" i="14"/>
  <c r="P384" i="16" l="1"/>
  <c r="J385" i="16"/>
  <c r="P384" i="14"/>
  <c r="J385" i="14"/>
  <c r="P385" i="16" l="1"/>
  <c r="J386" i="16"/>
  <c r="J386" i="14"/>
  <c r="P385" i="14"/>
  <c r="P386" i="14" l="1"/>
  <c r="J387" i="14"/>
  <c r="J387" i="16"/>
  <c r="P386" i="16"/>
  <c r="P387" i="16" l="1"/>
  <c r="J388" i="16"/>
  <c r="P387" i="14"/>
  <c r="J388" i="14"/>
  <c r="J389" i="14" l="1"/>
  <c r="P388" i="14"/>
  <c r="P388" i="16"/>
  <c r="J389" i="16"/>
  <c r="P389" i="16" l="1"/>
  <c r="J390" i="16"/>
  <c r="P389" i="14"/>
  <c r="J390" i="14"/>
  <c r="P390" i="14" l="1"/>
  <c r="J391" i="14"/>
  <c r="J391" i="16"/>
  <c r="P390" i="16"/>
  <c r="J392" i="16" l="1"/>
  <c r="P391" i="16"/>
  <c r="J392" i="14"/>
  <c r="P391" i="14"/>
  <c r="J393" i="14" l="1"/>
  <c r="P392" i="14"/>
  <c r="P392" i="16"/>
  <c r="J393" i="16"/>
  <c r="J394" i="16" l="1"/>
  <c r="P393" i="16"/>
  <c r="P393" i="14"/>
  <c r="J394" i="14"/>
  <c r="P394" i="14" l="1"/>
  <c r="J395" i="14"/>
  <c r="J395" i="16"/>
  <c r="P394" i="16"/>
  <c r="J396" i="16" l="1"/>
  <c r="P395" i="16"/>
  <c r="P395" i="14"/>
  <c r="J396" i="14"/>
  <c r="J397" i="14" l="1"/>
  <c r="P396" i="14"/>
  <c r="P396" i="16"/>
  <c r="J397" i="16"/>
  <c r="P397" i="16" l="1"/>
  <c r="J398" i="16"/>
  <c r="J398" i="14"/>
  <c r="P397" i="14"/>
  <c r="J399" i="14" l="1"/>
  <c r="P398" i="14"/>
  <c r="P398" i="16"/>
  <c r="J399" i="16"/>
  <c r="J400" i="16" l="1"/>
  <c r="P399" i="16"/>
  <c r="P399" i="14"/>
  <c r="J400" i="14"/>
  <c r="P400" i="14" l="1"/>
  <c r="J401" i="14"/>
  <c r="J401" i="16"/>
  <c r="P400" i="16"/>
  <c r="J402" i="16" l="1"/>
  <c r="P401" i="16"/>
  <c r="P401" i="14"/>
  <c r="J402" i="14"/>
  <c r="P402" i="14" l="1"/>
  <c r="J403" i="14"/>
  <c r="J403" i="16"/>
  <c r="P402" i="16"/>
  <c r="P403" i="16" l="1"/>
  <c r="J404" i="16"/>
  <c r="J404" i="14"/>
  <c r="P403" i="14"/>
  <c r="J405" i="14" l="1"/>
  <c r="P404" i="14"/>
  <c r="P404" i="16"/>
  <c r="J405" i="16"/>
  <c r="P405" i="16" l="1"/>
  <c r="J406" i="16"/>
  <c r="P405" i="14"/>
  <c r="J406" i="14"/>
  <c r="J407" i="16" l="1"/>
  <c r="P406" i="16"/>
  <c r="P406" i="14"/>
  <c r="J407" i="14"/>
  <c r="J408" i="14" l="1"/>
  <c r="P407" i="14"/>
  <c r="P407" i="16"/>
  <c r="J408" i="16"/>
  <c r="J409" i="16" l="1"/>
  <c r="P408" i="16"/>
  <c r="J409" i="14"/>
  <c r="P408" i="14"/>
  <c r="J410" i="14" l="1"/>
  <c r="P409" i="14"/>
  <c r="J410" i="16"/>
  <c r="P409" i="16"/>
  <c r="J411" i="16" l="1"/>
  <c r="P410" i="16"/>
  <c r="P410" i="14"/>
  <c r="J411" i="14"/>
  <c r="J412" i="14" l="1"/>
  <c r="P411" i="14"/>
  <c r="J412" i="16"/>
  <c r="P411" i="16"/>
  <c r="P412" i="16" l="1"/>
  <c r="J413" i="16"/>
  <c r="J413" i="14"/>
  <c r="P412" i="14"/>
  <c r="P413" i="16" l="1"/>
  <c r="J414" i="16"/>
  <c r="J414" i="14"/>
  <c r="P413" i="14"/>
  <c r="J415" i="14" l="1"/>
  <c r="P414" i="14"/>
  <c r="P414" i="16"/>
  <c r="J415" i="16"/>
  <c r="J416" i="16" l="1"/>
  <c r="P415" i="16"/>
  <c r="P415" i="14"/>
  <c r="J416" i="14"/>
  <c r="J417" i="14" l="1"/>
  <c r="P416" i="14"/>
  <c r="J417" i="16"/>
  <c r="P416" i="16"/>
  <c r="P417" i="16" l="1"/>
  <c r="J418" i="16"/>
  <c r="J418" i="14"/>
  <c r="P417" i="14"/>
  <c r="J419" i="14" l="1"/>
  <c r="P418" i="14"/>
  <c r="J419" i="16"/>
  <c r="P418" i="16"/>
  <c r="J420" i="16" l="1"/>
  <c r="P419" i="16"/>
  <c r="J420" i="14"/>
  <c r="P419" i="14"/>
  <c r="P420" i="14" l="1"/>
  <c r="J421" i="14"/>
  <c r="J421" i="16"/>
  <c r="P420" i="16"/>
  <c r="J422" i="14" l="1"/>
  <c r="P421" i="14"/>
  <c r="J422" i="16"/>
  <c r="P421" i="16"/>
  <c r="P422" i="16" l="1"/>
  <c r="J423" i="16"/>
  <c r="J423" i="14"/>
  <c r="P422" i="14"/>
  <c r="P423" i="14" l="1"/>
  <c r="J424" i="14"/>
  <c r="J424" i="16"/>
  <c r="P423" i="16"/>
  <c r="J425" i="16" l="1"/>
  <c r="P424" i="16"/>
  <c r="P424" i="14"/>
  <c r="J425" i="14"/>
  <c r="P425" i="14" l="1"/>
  <c r="J426" i="14"/>
  <c r="J426" i="16"/>
  <c r="P425" i="16"/>
  <c r="P426" i="16" l="1"/>
  <c r="J427" i="16"/>
  <c r="P426" i="14"/>
  <c r="J427" i="14"/>
  <c r="P427" i="16" l="1"/>
  <c r="J428" i="16"/>
  <c r="P427" i="14"/>
  <c r="J428" i="14"/>
  <c r="P428" i="14" l="1"/>
  <c r="J429" i="14"/>
  <c r="J429" i="16"/>
  <c r="P428" i="16"/>
  <c r="P429" i="16" l="1"/>
  <c r="J430" i="16"/>
  <c r="P429" i="14"/>
  <c r="J430" i="14"/>
  <c r="P430" i="16" l="1"/>
  <c r="J431" i="16"/>
  <c r="P430" i="14"/>
  <c r="J431" i="14"/>
  <c r="J432" i="16" l="1"/>
  <c r="P431" i="16"/>
  <c r="J432" i="14"/>
  <c r="P431" i="14"/>
  <c r="J433" i="16" l="1"/>
  <c r="P432" i="16"/>
  <c r="J433" i="14"/>
  <c r="P432" i="14"/>
  <c r="P433" i="14" l="1"/>
  <c r="J434" i="14"/>
  <c r="J434" i="16"/>
  <c r="P433" i="16"/>
  <c r="J435" i="16" l="1"/>
  <c r="P434" i="16"/>
  <c r="P434" i="14"/>
  <c r="J435" i="14"/>
  <c r="J436" i="14" l="1"/>
  <c r="P435" i="14"/>
  <c r="J436" i="16"/>
  <c r="P435" i="16"/>
  <c r="P436" i="16" l="1"/>
  <c r="J437" i="16"/>
  <c r="P436" i="14"/>
  <c r="J437" i="14"/>
  <c r="J438" i="14" l="1"/>
  <c r="P437" i="14"/>
  <c r="P437" i="16"/>
  <c r="J438" i="16"/>
  <c r="P438" i="16" l="1"/>
  <c r="J439" i="16"/>
  <c r="P438" i="14"/>
  <c r="J439" i="14"/>
  <c r="J440" i="14" l="1"/>
  <c r="P439" i="14"/>
  <c r="P439" i="16"/>
  <c r="J440" i="16"/>
  <c r="P440" i="16" l="1"/>
  <c r="J441" i="16"/>
  <c r="J441" i="14"/>
  <c r="P440" i="14"/>
  <c r="P441" i="14" l="1"/>
  <c r="J442" i="14"/>
  <c r="P441" i="16"/>
  <c r="J442" i="16"/>
  <c r="J443" i="16" l="1"/>
  <c r="P442" i="16"/>
  <c r="J443" i="14"/>
  <c r="P442" i="14"/>
  <c r="J444" i="14" l="1"/>
  <c r="P443" i="14"/>
  <c r="P443" i="16"/>
  <c r="J444" i="16"/>
  <c r="J445" i="16" l="1"/>
  <c r="P444" i="16"/>
  <c r="J445" i="14"/>
  <c r="P444" i="14"/>
  <c r="P445" i="14" l="1"/>
  <c r="J446" i="14"/>
  <c r="J446" i="16"/>
  <c r="P445" i="16"/>
  <c r="J447" i="16" l="1"/>
  <c r="P446" i="16"/>
  <c r="J447" i="14"/>
  <c r="P446" i="14"/>
  <c r="P447" i="14" l="1"/>
  <c r="J448" i="14"/>
  <c r="P447" i="16"/>
  <c r="J448" i="16"/>
  <c r="P448" i="16" l="1"/>
  <c r="J449" i="16"/>
  <c r="J449" i="14"/>
  <c r="P448" i="14"/>
  <c r="J450" i="14" l="1"/>
  <c r="P449" i="14"/>
  <c r="J450" i="16"/>
  <c r="P449" i="16"/>
  <c r="P450" i="16" l="1"/>
  <c r="J451" i="16"/>
  <c r="J451" i="14"/>
  <c r="P450" i="14"/>
  <c r="J452" i="14" l="1"/>
  <c r="P451" i="14"/>
  <c r="J452" i="16"/>
  <c r="P451" i="16"/>
  <c r="P452" i="16" l="1"/>
  <c r="J453" i="16"/>
  <c r="J453" i="14"/>
  <c r="P452" i="14"/>
  <c r="J454" i="14" l="1"/>
  <c r="P453" i="14"/>
  <c r="J454" i="16"/>
  <c r="P453" i="16"/>
  <c r="P454" i="16" l="1"/>
  <c r="J455" i="16"/>
  <c r="J455" i="14"/>
  <c r="P454" i="14"/>
  <c r="P455" i="14" l="1"/>
  <c r="J456" i="14"/>
  <c r="J456" i="16"/>
  <c r="P455" i="16"/>
  <c r="P456" i="16" l="1"/>
  <c r="J457" i="16"/>
  <c r="P456" i="14"/>
  <c r="J457" i="14"/>
  <c r="J458" i="14" l="1"/>
  <c r="P457" i="14"/>
  <c r="P457" i="16"/>
  <c r="J458" i="16"/>
  <c r="P458" i="16" l="1"/>
  <c r="J459" i="16"/>
  <c r="J459" i="14"/>
  <c r="P458" i="14"/>
  <c r="P459" i="14" l="1"/>
  <c r="J460" i="14"/>
  <c r="P459" i="16"/>
  <c r="J460" i="16"/>
  <c r="J461" i="16" l="1"/>
  <c r="P460" i="16"/>
  <c r="J461" i="14"/>
  <c r="P460" i="14"/>
  <c r="P461" i="14" l="1"/>
  <c r="J462" i="14"/>
  <c r="J462" i="16"/>
  <c r="P461" i="16"/>
  <c r="J463" i="16" l="1"/>
  <c r="P462" i="16"/>
  <c r="J463" i="14"/>
  <c r="P462" i="14"/>
  <c r="J464" i="14" l="1"/>
  <c r="P463" i="14"/>
  <c r="J464" i="16"/>
  <c r="P463" i="16"/>
  <c r="P464" i="16" l="1"/>
  <c r="J465" i="16"/>
  <c r="P464" i="14"/>
  <c r="J465" i="14"/>
  <c r="J466" i="14" l="1"/>
  <c r="P465" i="14"/>
  <c r="P465" i="16"/>
  <c r="J466" i="16"/>
  <c r="J467" i="16" l="1"/>
  <c r="P466" i="16"/>
  <c r="P466" i="14"/>
  <c r="J467" i="14"/>
  <c r="P467" i="14" l="1"/>
  <c r="J468" i="14"/>
  <c r="J468" i="16"/>
  <c r="P467" i="16"/>
  <c r="J469" i="16" l="1"/>
  <c r="P468" i="16"/>
  <c r="P468" i="14"/>
  <c r="J469" i="14"/>
  <c r="J470" i="14" l="1"/>
  <c r="P469" i="14"/>
  <c r="P469" i="16"/>
  <c r="J470" i="16"/>
  <c r="P470" i="16" l="1"/>
  <c r="J471" i="16"/>
  <c r="P470" i="14"/>
  <c r="J471" i="14"/>
  <c r="P471" i="14" l="1"/>
  <c r="J472" i="14"/>
  <c r="P471" i="16"/>
  <c r="J472" i="16"/>
  <c r="J473" i="16" l="1"/>
  <c r="P472" i="16"/>
  <c r="P472" i="14"/>
  <c r="J473" i="14"/>
  <c r="P473" i="14" l="1"/>
  <c r="J474" i="14"/>
  <c r="P473" i="16"/>
  <c r="J474" i="16"/>
  <c r="P474" i="16" l="1"/>
  <c r="J475" i="16"/>
  <c r="J475" i="14"/>
  <c r="P474" i="14"/>
  <c r="J476" i="14" l="1"/>
  <c r="P475" i="14"/>
  <c r="J476" i="16"/>
  <c r="P475" i="16"/>
  <c r="P476" i="16" l="1"/>
  <c r="J477" i="16"/>
  <c r="P476" i="14"/>
  <c r="J477" i="14"/>
  <c r="J478" i="16" l="1"/>
  <c r="P477" i="16"/>
  <c r="J478" i="14"/>
  <c r="P477" i="14"/>
  <c r="J479" i="14" l="1"/>
  <c r="P478" i="14"/>
  <c r="J479" i="16"/>
  <c r="P478" i="16"/>
  <c r="J480" i="16" l="1"/>
  <c r="P479" i="16"/>
  <c r="J480" i="14"/>
  <c r="P479" i="14"/>
  <c r="J481" i="14" l="1"/>
  <c r="P480" i="14"/>
  <c r="J481" i="16"/>
  <c r="P480" i="16"/>
  <c r="P481" i="16" l="1"/>
  <c r="J482" i="16"/>
  <c r="J482" i="14"/>
  <c r="P481" i="14"/>
  <c r="P482" i="14" l="1"/>
  <c r="J483" i="14"/>
  <c r="J483" i="16"/>
  <c r="P482" i="16"/>
  <c r="P483" i="14" l="1"/>
  <c r="J484" i="14"/>
  <c r="P483" i="16"/>
  <c r="J484" i="16"/>
  <c r="P484" i="16" l="1"/>
  <c r="J485" i="16"/>
  <c r="P484" i="14"/>
  <c r="J485" i="14"/>
  <c r="J486" i="14" l="1"/>
  <c r="P485" i="14"/>
  <c r="J486" i="16"/>
  <c r="P485" i="16"/>
  <c r="J487" i="16" l="1"/>
  <c r="P486" i="16"/>
  <c r="J487" i="14"/>
  <c r="P486" i="14"/>
  <c r="J488" i="14" l="1"/>
  <c r="P487" i="14"/>
  <c r="P487" i="16"/>
  <c r="J488" i="16"/>
  <c r="J489" i="16" l="1"/>
  <c r="P488" i="16"/>
  <c r="P488" i="14"/>
  <c r="J489" i="14"/>
  <c r="P489" i="14" l="1"/>
  <c r="J490" i="14"/>
  <c r="J490" i="16"/>
  <c r="P489" i="16"/>
  <c r="P490" i="16" l="1"/>
  <c r="J491" i="16"/>
  <c r="J491" i="14"/>
  <c r="P490" i="14"/>
  <c r="P491" i="14" l="1"/>
  <c r="J492" i="14"/>
  <c r="P491" i="16"/>
  <c r="J492" i="16"/>
  <c r="P492" i="16" l="1"/>
  <c r="J493" i="16"/>
  <c r="P492" i="14"/>
  <c r="J493" i="14"/>
  <c r="J494" i="14" l="1"/>
  <c r="P493" i="14"/>
  <c r="J494" i="16"/>
  <c r="P493" i="16"/>
  <c r="J495" i="16" l="1"/>
  <c r="P494" i="16"/>
  <c r="P494" i="14"/>
  <c r="J495" i="14"/>
  <c r="J496" i="14" l="1"/>
  <c r="P495" i="14"/>
  <c r="P495" i="16"/>
  <c r="J496" i="16"/>
  <c r="P496" i="16" l="1"/>
  <c r="J497" i="16"/>
  <c r="P496" i="14"/>
  <c r="J497" i="14"/>
  <c r="P497" i="14" l="1"/>
  <c r="J498" i="14"/>
  <c r="J498" i="16"/>
  <c r="P497" i="16"/>
  <c r="J499" i="14" l="1"/>
  <c r="P498" i="14"/>
  <c r="P498" i="16"/>
  <c r="J499" i="16"/>
  <c r="P499" i="16" l="1"/>
  <c r="J500" i="16"/>
  <c r="J500" i="14"/>
  <c r="P499" i="14"/>
  <c r="J501" i="14" l="1"/>
  <c r="P500" i="14"/>
  <c r="J501" i="16"/>
  <c r="P500" i="16"/>
  <c r="P501" i="16" l="1"/>
  <c r="J502" i="16"/>
  <c r="P501" i="14"/>
  <c r="J502" i="14"/>
  <c r="J503" i="14" l="1"/>
  <c r="P502" i="14"/>
  <c r="J503" i="16"/>
  <c r="P502" i="16"/>
  <c r="P503" i="16" l="1"/>
  <c r="J504" i="16"/>
  <c r="J504" i="14"/>
  <c r="P503" i="14"/>
  <c r="J505" i="14" l="1"/>
  <c r="P504" i="14"/>
  <c r="J505" i="16"/>
  <c r="P504" i="16"/>
  <c r="J506" i="16" l="1"/>
  <c r="P505" i="16"/>
  <c r="J506" i="14"/>
  <c r="P505" i="14"/>
  <c r="P506" i="14" l="1"/>
  <c r="J507" i="14"/>
  <c r="J507" i="16"/>
  <c r="P506" i="16"/>
  <c r="J508" i="14" l="1"/>
  <c r="P507" i="14"/>
  <c r="J508" i="16"/>
  <c r="P507" i="16"/>
  <c r="J509" i="16" l="1"/>
  <c r="P508" i="16"/>
  <c r="J509" i="14"/>
  <c r="P508" i="14"/>
  <c r="J510" i="14" l="1"/>
  <c r="P509" i="14"/>
  <c r="P509" i="16"/>
  <c r="J510" i="16"/>
  <c r="J511" i="16" l="1"/>
  <c r="P510" i="16"/>
  <c r="J511" i="14"/>
  <c r="P510" i="14"/>
  <c r="P511" i="14" l="1"/>
  <c r="J512" i="14"/>
  <c r="J512" i="16"/>
  <c r="P511" i="16"/>
  <c r="J513" i="16" l="1"/>
  <c r="P512" i="16"/>
  <c r="P512" i="14"/>
  <c r="J513" i="14"/>
  <c r="P513" i="14" l="1"/>
  <c r="J514" i="14"/>
  <c r="P513" i="16"/>
  <c r="J514" i="16"/>
  <c r="P514" i="16" l="1"/>
  <c r="J515" i="16"/>
  <c r="J515" i="14"/>
  <c r="P514" i="14"/>
  <c r="P515" i="14" l="1"/>
  <c r="J516" i="14"/>
  <c r="P515" i="16"/>
  <c r="J516" i="16"/>
  <c r="J517" i="16" l="1"/>
  <c r="P516" i="16"/>
  <c r="J517" i="14"/>
  <c r="P516" i="14"/>
  <c r="J518" i="14" l="1"/>
  <c r="P517" i="14"/>
  <c r="J518" i="16"/>
  <c r="P517" i="16"/>
  <c r="P518" i="16" l="1"/>
  <c r="J519" i="16"/>
  <c r="P518" i="14"/>
  <c r="J519" i="14"/>
  <c r="J520" i="14" l="1"/>
  <c r="P519" i="14"/>
  <c r="P519" i="16"/>
  <c r="J520" i="16"/>
  <c r="P520" i="16" l="1"/>
  <c r="J521" i="16"/>
  <c r="P520" i="14"/>
  <c r="J521" i="14"/>
  <c r="J522" i="14" l="1"/>
  <c r="P521" i="14"/>
  <c r="P521" i="16"/>
  <c r="J522" i="16"/>
  <c r="J523" i="16" l="1"/>
  <c r="P522" i="16"/>
  <c r="P522" i="14"/>
  <c r="J523" i="14"/>
  <c r="P523" i="14" l="1"/>
  <c r="J524" i="14"/>
  <c r="P523" i="16"/>
  <c r="J524" i="16"/>
  <c r="J525" i="16" l="1"/>
  <c r="P524" i="16"/>
  <c r="P524" i="14"/>
  <c r="J525" i="14"/>
  <c r="P525" i="14" l="1"/>
  <c r="J526" i="14"/>
  <c r="J526" i="16"/>
  <c r="P525" i="16"/>
  <c r="P526" i="16" l="1"/>
  <c r="J527" i="16"/>
  <c r="J527" i="14"/>
  <c r="P526" i="14"/>
  <c r="J528" i="16" l="1"/>
  <c r="P527" i="16"/>
  <c r="J528" i="14"/>
  <c r="P527" i="14"/>
  <c r="J529" i="14" l="1"/>
  <c r="P528" i="14"/>
  <c r="P528" i="16"/>
  <c r="J529" i="16"/>
  <c r="J530" i="16" l="1"/>
  <c r="P529" i="16"/>
  <c r="P529" i="14"/>
  <c r="J530" i="14"/>
  <c r="P530" i="14" l="1"/>
  <c r="J531" i="14"/>
  <c r="P530" i="16"/>
  <c r="J531" i="16"/>
  <c r="J532" i="14" l="1"/>
  <c r="P531" i="14"/>
  <c r="P531" i="16"/>
  <c r="J532" i="16"/>
  <c r="P532" i="16" l="1"/>
  <c r="J533" i="16"/>
  <c r="J533" i="14"/>
  <c r="P532" i="14"/>
  <c r="P533" i="14" l="1"/>
  <c r="J534" i="14"/>
  <c r="J534" i="16"/>
  <c r="P533" i="16"/>
  <c r="J535" i="16" l="1"/>
  <c r="P534" i="16"/>
  <c r="J535" i="14"/>
  <c r="P534" i="14"/>
  <c r="J536" i="14" l="1"/>
  <c r="P535" i="14"/>
  <c r="J536" i="16"/>
  <c r="P535" i="16"/>
  <c r="P536" i="16" l="1"/>
  <c r="J537" i="16"/>
  <c r="J537" i="14"/>
  <c r="P536" i="14"/>
  <c r="J538" i="16" l="1"/>
  <c r="P537" i="16"/>
  <c r="P537" i="14"/>
  <c r="J538" i="14"/>
  <c r="J539" i="14" l="1"/>
  <c r="P538" i="14"/>
  <c r="J539" i="16"/>
  <c r="P538" i="16"/>
  <c r="P539" i="16" l="1"/>
  <c r="J540" i="16"/>
  <c r="J540" i="14"/>
  <c r="P539" i="14"/>
  <c r="J541" i="14" l="1"/>
  <c r="P540" i="14"/>
  <c r="J541" i="16"/>
  <c r="P540" i="16"/>
  <c r="J542" i="16" l="1"/>
  <c r="P541" i="16"/>
  <c r="P541" i="14"/>
  <c r="J542" i="14"/>
  <c r="J543" i="14" l="1"/>
  <c r="P542" i="14"/>
  <c r="P542" i="16"/>
  <c r="J543" i="16"/>
  <c r="P543" i="16" l="1"/>
  <c r="J544" i="16"/>
  <c r="J544" i="14"/>
  <c r="P543" i="14"/>
  <c r="J545" i="16" l="1"/>
  <c r="P544" i="16"/>
  <c r="J545" i="14"/>
  <c r="P544" i="14"/>
  <c r="J546" i="14" l="1"/>
  <c r="P545" i="14"/>
  <c r="J546" i="16"/>
  <c r="P545" i="16"/>
  <c r="J547" i="16" l="1"/>
  <c r="P546" i="16"/>
  <c r="J547" i="14"/>
  <c r="P546" i="14"/>
  <c r="J548" i="14" l="1"/>
  <c r="P547" i="14"/>
  <c r="J548" i="16"/>
  <c r="P547" i="16"/>
  <c r="P548" i="16" l="1"/>
  <c r="J549" i="16"/>
  <c r="J549" i="14"/>
  <c r="P548" i="14"/>
  <c r="P549" i="14" l="1"/>
  <c r="J550" i="14"/>
  <c r="P549" i="16"/>
  <c r="J550" i="16"/>
  <c r="P550" i="16" l="1"/>
  <c r="J551" i="16"/>
  <c r="J551" i="14"/>
  <c r="P550" i="14"/>
  <c r="J552" i="14" l="1"/>
  <c r="P551" i="14"/>
  <c r="J552" i="16"/>
  <c r="P551" i="16"/>
  <c r="J553" i="16" l="1"/>
  <c r="P552" i="16"/>
  <c r="P552" i="14"/>
  <c r="J553" i="14"/>
  <c r="J554" i="14" l="1"/>
  <c r="P553" i="14"/>
  <c r="J554" i="16"/>
  <c r="P553" i="16"/>
  <c r="J555" i="16" l="1"/>
  <c r="P554" i="16"/>
  <c r="P554" i="14"/>
  <c r="J555" i="14"/>
  <c r="P555" i="14" l="1"/>
  <c r="J556" i="14"/>
  <c r="J556" i="16"/>
  <c r="P555" i="16"/>
  <c r="P556" i="16" l="1"/>
  <c r="J557" i="16"/>
  <c r="J557" i="14"/>
  <c r="P556" i="14"/>
  <c r="J558" i="16" l="1"/>
  <c r="P557" i="16"/>
  <c r="J558" i="14"/>
  <c r="P557" i="14"/>
  <c r="J559" i="14" l="1"/>
  <c r="P558" i="14"/>
  <c r="J559" i="16"/>
  <c r="P558" i="16"/>
  <c r="J560" i="16" l="1"/>
  <c r="P559" i="16"/>
  <c r="J560" i="14"/>
  <c r="P559" i="14"/>
  <c r="P560" i="14" l="1"/>
  <c r="J561" i="14"/>
  <c r="P560" i="16"/>
  <c r="J561" i="16"/>
  <c r="P561" i="16" l="1"/>
  <c r="J562" i="16"/>
  <c r="P561" i="14"/>
  <c r="J562" i="14"/>
  <c r="J563" i="14" l="1"/>
  <c r="P562" i="14"/>
  <c r="P562" i="16"/>
  <c r="J563" i="16"/>
  <c r="J564" i="16" l="1"/>
  <c r="P563" i="16"/>
  <c r="P563" i="14"/>
  <c r="J564" i="14"/>
  <c r="P564" i="14" l="1"/>
  <c r="J565" i="14"/>
  <c r="P564" i="16"/>
  <c r="J565" i="16"/>
  <c r="J566" i="14" l="1"/>
  <c r="P565" i="14"/>
  <c r="P565" i="16"/>
  <c r="J566" i="16"/>
  <c r="P566" i="16" l="1"/>
  <c r="J567" i="16"/>
  <c r="J567" i="14"/>
  <c r="P566" i="14"/>
  <c r="P567" i="14" l="1"/>
  <c r="J568" i="14"/>
  <c r="P567" i="16"/>
  <c r="J568" i="16"/>
  <c r="P568" i="16" l="1"/>
  <c r="J569" i="16"/>
  <c r="P568" i="14"/>
  <c r="J569" i="14"/>
  <c r="P569" i="14" l="1"/>
  <c r="J570" i="14"/>
  <c r="P569" i="16"/>
  <c r="J570" i="16"/>
  <c r="P570" i="16" l="1"/>
  <c r="J571" i="16"/>
  <c r="P570" i="14"/>
  <c r="J571" i="14"/>
  <c r="P571" i="14" l="1"/>
  <c r="J572" i="14"/>
  <c r="J572" i="16"/>
  <c r="P571" i="16"/>
  <c r="P572" i="16" l="1"/>
  <c r="J573" i="16"/>
  <c r="J573" i="14"/>
  <c r="P572" i="14"/>
  <c r="J574" i="16" l="1"/>
  <c r="P573" i="16"/>
  <c r="J574" i="14"/>
  <c r="P573" i="14"/>
  <c r="P574" i="14" l="1"/>
  <c r="J575" i="14"/>
  <c r="P574" i="16"/>
  <c r="J575" i="16"/>
  <c r="P575" i="16" l="1"/>
  <c r="J576" i="16"/>
  <c r="J576" i="14"/>
  <c r="P575" i="14"/>
  <c r="J577" i="14" l="1"/>
  <c r="P576" i="14"/>
  <c r="P576" i="16"/>
  <c r="J577" i="16"/>
  <c r="P577" i="16" l="1"/>
  <c r="J578" i="16"/>
  <c r="P577" i="14"/>
  <c r="J578" i="14"/>
  <c r="J579" i="14" l="1"/>
  <c r="P578" i="14"/>
  <c r="J579" i="16"/>
  <c r="P578" i="16"/>
  <c r="J580" i="16" l="1"/>
  <c r="P579" i="16"/>
  <c r="J580" i="14"/>
  <c r="P579" i="14"/>
  <c r="J581" i="14" l="1"/>
  <c r="P580" i="14"/>
  <c r="J581" i="16"/>
  <c r="P580" i="16"/>
  <c r="P581" i="16" l="1"/>
  <c r="J582" i="16"/>
  <c r="P581" i="14"/>
  <c r="J582" i="14"/>
  <c r="J583" i="14" l="1"/>
  <c r="P582" i="14"/>
  <c r="P582" i="16"/>
  <c r="J583" i="16"/>
  <c r="P583" i="16" l="1"/>
  <c r="J584" i="16"/>
  <c r="J584" i="14"/>
  <c r="P583" i="14"/>
  <c r="P584" i="14" l="1"/>
  <c r="J585" i="14"/>
  <c r="J585" i="16"/>
  <c r="P584" i="16"/>
  <c r="J586" i="16" l="1"/>
  <c r="P585" i="16"/>
  <c r="J586" i="14"/>
  <c r="P585" i="14"/>
  <c r="P586" i="14" l="1"/>
  <c r="J587" i="14"/>
  <c r="P586" i="16"/>
  <c r="J587" i="16"/>
  <c r="J588" i="14" l="1"/>
  <c r="P587" i="14"/>
  <c r="P587" i="16"/>
  <c r="J588" i="16"/>
  <c r="J589" i="16" l="1"/>
  <c r="P588" i="16"/>
  <c r="J589" i="14"/>
  <c r="P588" i="14"/>
  <c r="P589" i="14" l="1"/>
  <c r="J590" i="14"/>
  <c r="P589" i="16"/>
  <c r="J590" i="16"/>
  <c r="J591" i="16" l="1"/>
  <c r="P590" i="16"/>
  <c r="P590" i="14"/>
  <c r="J591" i="14"/>
  <c r="P591" i="14" l="1"/>
  <c r="J592" i="14"/>
  <c r="J592" i="16"/>
  <c r="P591" i="16"/>
  <c r="J593" i="16" l="1"/>
  <c r="P592" i="16"/>
  <c r="J593" i="14"/>
  <c r="P592" i="14"/>
  <c r="P593" i="14" l="1"/>
  <c r="J594" i="14"/>
  <c r="P593" i="16"/>
  <c r="J594" i="16"/>
  <c r="J595" i="16" l="1"/>
  <c r="P594" i="16"/>
  <c r="J595" i="14"/>
  <c r="P594" i="14"/>
  <c r="P595" i="14" l="1"/>
  <c r="J596" i="14"/>
  <c r="J596" i="16"/>
  <c r="P595" i="16"/>
  <c r="J597" i="16" l="1"/>
  <c r="P596" i="16"/>
  <c r="P596" i="14"/>
  <c r="J597" i="14"/>
  <c r="J598" i="14" l="1"/>
  <c r="P597" i="14"/>
  <c r="J598" i="16"/>
  <c r="P597" i="16"/>
  <c r="P598" i="16" l="1"/>
  <c r="J599" i="16"/>
  <c r="J599" i="14"/>
  <c r="P598" i="14"/>
  <c r="P599" i="14" l="1"/>
  <c r="J600" i="14"/>
  <c r="J600" i="16"/>
  <c r="P599" i="16"/>
  <c r="J601" i="16" l="1"/>
  <c r="P600" i="16"/>
  <c r="J601" i="14"/>
  <c r="P600" i="14"/>
  <c r="J602" i="14" l="1"/>
  <c r="P601" i="14"/>
  <c r="J602" i="16"/>
  <c r="P601" i="16"/>
  <c r="J603" i="16" l="1"/>
  <c r="P602" i="16"/>
  <c r="P602" i="14"/>
  <c r="J603" i="14"/>
  <c r="J604" i="14" l="1"/>
  <c r="P603" i="14"/>
  <c r="P603" i="16"/>
  <c r="J604" i="16"/>
  <c r="P604" i="16" l="1"/>
  <c r="J605" i="16"/>
  <c r="J605" i="14"/>
  <c r="P604" i="14"/>
  <c r="P605" i="14" l="1"/>
  <c r="J606" i="14"/>
  <c r="P605" i="16"/>
  <c r="J606" i="16"/>
  <c r="J607" i="16" l="1"/>
  <c r="P606" i="16"/>
  <c r="J607" i="14"/>
  <c r="P606" i="14"/>
  <c r="J608" i="14" l="1"/>
  <c r="P607" i="14"/>
  <c r="P607" i="16"/>
  <c r="J608" i="16"/>
  <c r="J609" i="16" l="1"/>
  <c r="P608" i="16"/>
  <c r="P608" i="14"/>
  <c r="J609" i="14"/>
  <c r="P609" i="14" l="1"/>
  <c r="J610" i="14"/>
  <c r="P609" i="16"/>
  <c r="J610" i="16"/>
  <c r="P610" i="16" l="1"/>
  <c r="J611" i="16"/>
  <c r="J611" i="14"/>
  <c r="P610" i="14"/>
  <c r="J612" i="16" l="1"/>
  <c r="P611" i="16"/>
  <c r="J612" i="14"/>
  <c r="P611" i="14"/>
  <c r="J613" i="14" l="1"/>
  <c r="P612" i="14"/>
  <c r="P612" i="16"/>
  <c r="J613" i="16"/>
  <c r="J614" i="16" l="1"/>
  <c r="P613" i="16"/>
  <c r="P613" i="14"/>
  <c r="J614" i="14"/>
  <c r="P614" i="14" l="1"/>
  <c r="J615" i="14"/>
  <c r="P614" i="16"/>
  <c r="J615" i="16"/>
  <c r="P615" i="16" l="1"/>
  <c r="J616" i="16"/>
  <c r="P615" i="14"/>
  <c r="J616" i="14"/>
  <c r="J617" i="14" l="1"/>
  <c r="P616" i="14"/>
  <c r="J617" i="16"/>
  <c r="P616" i="16"/>
  <c r="P617" i="16" l="1"/>
  <c r="J618" i="16"/>
  <c r="J618" i="14"/>
  <c r="P617" i="14"/>
  <c r="J619" i="16" l="1"/>
  <c r="P618" i="16"/>
  <c r="J619" i="14"/>
  <c r="P618" i="14"/>
  <c r="P619" i="14" l="1"/>
  <c r="J620" i="14"/>
  <c r="J620" i="16"/>
  <c r="P619" i="16"/>
  <c r="P620" i="16" l="1"/>
  <c r="J621" i="16"/>
  <c r="J621" i="14"/>
  <c r="P620" i="14"/>
  <c r="P621" i="14" l="1"/>
  <c r="J622" i="14"/>
  <c r="P621" i="16"/>
  <c r="J622" i="16"/>
  <c r="J623" i="16" l="1"/>
  <c r="P622" i="16"/>
  <c r="J623" i="14"/>
  <c r="P622" i="14"/>
  <c r="P623" i="14" l="1"/>
  <c r="J624" i="14"/>
  <c r="P623" i="16"/>
  <c r="J624" i="16"/>
  <c r="J625" i="16" l="1"/>
  <c r="P624" i="16"/>
  <c r="J625" i="14"/>
  <c r="P624" i="14"/>
  <c r="J626" i="14" l="1"/>
  <c r="P625" i="14"/>
  <c r="J626" i="16"/>
  <c r="P625" i="16"/>
  <c r="P626" i="16" l="1"/>
  <c r="J627" i="16"/>
  <c r="J627" i="14"/>
  <c r="P626" i="14"/>
  <c r="J628" i="16" l="1"/>
  <c r="P627" i="16"/>
  <c r="J628" i="14"/>
  <c r="P627" i="14"/>
  <c r="J629" i="14" l="1"/>
  <c r="P628" i="14"/>
  <c r="P628" i="16"/>
  <c r="J629" i="16"/>
  <c r="J630" i="16" l="1"/>
  <c r="P629" i="16"/>
  <c r="J630" i="14"/>
  <c r="P629" i="14"/>
  <c r="J631" i="14" l="1"/>
  <c r="P630" i="14"/>
  <c r="J631" i="16"/>
  <c r="P630" i="16"/>
  <c r="J632" i="16" l="1"/>
  <c r="P631" i="16"/>
  <c r="J632" i="14"/>
  <c r="P631" i="14"/>
  <c r="P632" i="14" l="1"/>
  <c r="J633" i="14"/>
  <c r="J633" i="16"/>
  <c r="P632" i="16"/>
  <c r="P633" i="16" l="1"/>
  <c r="J634" i="16"/>
  <c r="J634" i="14"/>
  <c r="P633" i="14"/>
  <c r="P634" i="14" l="1"/>
  <c r="J635" i="14"/>
  <c r="J635" i="16"/>
  <c r="P634" i="16"/>
  <c r="J636" i="16" l="1"/>
  <c r="P635" i="16"/>
  <c r="J636" i="14"/>
  <c r="P635" i="14"/>
  <c r="P636" i="14" l="1"/>
  <c r="J637" i="14"/>
  <c r="P636" i="16"/>
  <c r="J637" i="16"/>
  <c r="P637" i="16" l="1"/>
  <c r="J638" i="16"/>
  <c r="J638" i="14"/>
  <c r="P637" i="14"/>
  <c r="J639" i="14" l="1"/>
  <c r="P638" i="14"/>
  <c r="P638" i="16"/>
  <c r="J639" i="16"/>
  <c r="J640" i="16" l="1"/>
  <c r="P639" i="16"/>
  <c r="J640" i="14"/>
  <c r="P639" i="14"/>
  <c r="J641" i="14" l="1"/>
  <c r="P640" i="14"/>
  <c r="J641" i="16"/>
  <c r="P640" i="16"/>
  <c r="J642" i="16" l="1"/>
  <c r="P641" i="16"/>
  <c r="J642" i="14"/>
  <c r="P641" i="14"/>
  <c r="J643" i="14" l="1"/>
  <c r="P642" i="14"/>
  <c r="P642" i="16"/>
  <c r="J643" i="16"/>
  <c r="P643" i="16" l="1"/>
  <c r="J644" i="16"/>
  <c r="P643" i="14"/>
  <c r="J644" i="14"/>
  <c r="J645" i="14" l="1"/>
  <c r="P644" i="14"/>
  <c r="J645" i="16"/>
  <c r="P644" i="16"/>
  <c r="P645" i="16" l="1"/>
  <c r="J646" i="16"/>
  <c r="P645" i="14"/>
  <c r="J646" i="14"/>
  <c r="J647" i="14" l="1"/>
  <c r="P646" i="14"/>
  <c r="P646" i="16"/>
  <c r="J647" i="16"/>
  <c r="J648" i="16" l="1"/>
  <c r="P647" i="16"/>
  <c r="P647" i="14"/>
  <c r="J648" i="14"/>
  <c r="J649" i="14" l="1"/>
  <c r="P648" i="14"/>
  <c r="J649" i="16"/>
  <c r="P648" i="16"/>
  <c r="J650" i="16" l="1"/>
  <c r="P649" i="16"/>
  <c r="J650" i="14"/>
  <c r="P649" i="14"/>
  <c r="J651" i="14" l="1"/>
  <c r="P650" i="14"/>
  <c r="J651" i="16"/>
  <c r="P650" i="16"/>
  <c r="P651" i="16" l="1"/>
  <c r="J652" i="16"/>
  <c r="J652" i="14"/>
  <c r="P651" i="14"/>
  <c r="J653" i="14" l="1"/>
  <c r="P652" i="14"/>
  <c r="P652" i="16"/>
  <c r="J653" i="16"/>
  <c r="J654" i="16" l="1"/>
  <c r="P653" i="16"/>
  <c r="P653" i="14"/>
  <c r="J654" i="14"/>
  <c r="J655" i="14" l="1"/>
  <c r="P654" i="14"/>
  <c r="J655" i="16"/>
  <c r="P654" i="16"/>
  <c r="J656" i="16" l="1"/>
  <c r="P655" i="16"/>
  <c r="J656" i="14"/>
  <c r="P655" i="14"/>
  <c r="P656" i="14" l="1"/>
  <c r="J657" i="14"/>
  <c r="P656" i="16"/>
  <c r="J657" i="16"/>
  <c r="J658" i="14" l="1"/>
  <c r="P657" i="14"/>
  <c r="P657" i="16"/>
  <c r="J658" i="16"/>
  <c r="J659" i="16" l="1"/>
  <c r="P658" i="16"/>
  <c r="J659" i="14"/>
  <c r="P658" i="14"/>
  <c r="J660" i="14" l="1"/>
  <c r="P659" i="14"/>
  <c r="J660" i="16"/>
  <c r="P659" i="16"/>
  <c r="J661" i="16" l="1"/>
  <c r="P660" i="16"/>
  <c r="P660" i="14"/>
  <c r="J661" i="14"/>
  <c r="J662" i="14" l="1"/>
  <c r="P661" i="14"/>
  <c r="J662" i="16"/>
  <c r="P661" i="16"/>
  <c r="J663" i="16" l="1"/>
  <c r="P662" i="16"/>
  <c r="J663" i="14"/>
  <c r="P662" i="14"/>
  <c r="P663" i="14" l="1"/>
  <c r="J664" i="14"/>
  <c r="J664" i="16"/>
  <c r="P663" i="16"/>
  <c r="P664" i="14" l="1"/>
  <c r="J665" i="14"/>
  <c r="J665" i="16"/>
  <c r="P664" i="16"/>
  <c r="J666" i="14" l="1"/>
  <c r="P665" i="14"/>
  <c r="J666" i="16"/>
  <c r="P665" i="16"/>
  <c r="P666" i="16" l="1"/>
  <c r="J667" i="16"/>
  <c r="P666" i="14"/>
  <c r="J667" i="14"/>
  <c r="J668" i="14" l="1"/>
  <c r="P667" i="14"/>
  <c r="P667" i="16"/>
  <c r="J668" i="16"/>
  <c r="P668" i="16" l="1"/>
  <c r="J669" i="16"/>
  <c r="J669" i="14"/>
  <c r="P668" i="14"/>
  <c r="J670" i="14" l="1"/>
  <c r="P669" i="14"/>
  <c r="J670" i="16"/>
  <c r="P669" i="16"/>
  <c r="P670" i="16" l="1"/>
  <c r="J671" i="16"/>
  <c r="P670" i="14"/>
  <c r="J671" i="14"/>
  <c r="P671" i="16" l="1"/>
  <c r="J672" i="16"/>
  <c r="J672" i="14"/>
  <c r="P671" i="14"/>
  <c r="P672" i="14" l="1"/>
  <c r="J673" i="14"/>
  <c r="J673" i="16"/>
  <c r="P672" i="16"/>
  <c r="P673" i="16" l="1"/>
  <c r="J674" i="16"/>
  <c r="P673" i="14"/>
  <c r="J674" i="14"/>
  <c r="J675" i="16" l="1"/>
  <c r="P674" i="16"/>
  <c r="P674" i="14"/>
  <c r="J675" i="14"/>
  <c r="P675" i="14" l="1"/>
  <c r="J676" i="14"/>
  <c r="J676" i="16"/>
  <c r="P675" i="16"/>
  <c r="P676" i="16" l="1"/>
  <c r="J677" i="16"/>
  <c r="P676" i="14"/>
  <c r="J677" i="14"/>
  <c r="P677" i="14" l="1"/>
  <c r="J678" i="14"/>
  <c r="P677" i="16"/>
  <c r="J678" i="16"/>
  <c r="P678" i="16" l="1"/>
  <c r="J679" i="16"/>
  <c r="P678" i="14"/>
  <c r="J679" i="14"/>
  <c r="P679" i="14" l="1"/>
  <c r="J680" i="14"/>
  <c r="P679" i="16"/>
  <c r="J680" i="16"/>
  <c r="J681" i="16" l="1"/>
  <c r="P680" i="16"/>
  <c r="J681" i="14"/>
  <c r="P680" i="14"/>
  <c r="J682" i="14" l="1"/>
  <c r="P681" i="14"/>
  <c r="P681" i="16"/>
  <c r="J682" i="16"/>
  <c r="P682" i="16" l="1"/>
  <c r="J683" i="16"/>
  <c r="P682" i="14"/>
  <c r="J683" i="14"/>
  <c r="P683" i="14" l="1"/>
  <c r="J684" i="14"/>
  <c r="P683" i="16"/>
  <c r="J684" i="16"/>
  <c r="J685" i="16" l="1"/>
  <c r="P684" i="16"/>
  <c r="J685" i="14"/>
  <c r="P684" i="14"/>
  <c r="P685" i="14" l="1"/>
  <c r="J686" i="14"/>
  <c r="P685" i="16"/>
  <c r="J686" i="16"/>
  <c r="P686" i="16" l="1"/>
  <c r="J687" i="16"/>
  <c r="P686" i="14"/>
  <c r="J687" i="14"/>
  <c r="J688" i="14" l="1"/>
  <c r="P687" i="14"/>
  <c r="P687" i="16"/>
  <c r="J688" i="16"/>
  <c r="J689" i="16" l="1"/>
  <c r="P688" i="16"/>
  <c r="P688" i="14"/>
  <c r="J689" i="14"/>
  <c r="J690" i="14" l="1"/>
  <c r="P689" i="14"/>
  <c r="J690" i="16"/>
  <c r="P689" i="16"/>
  <c r="J691" i="16" l="1"/>
  <c r="P690" i="16"/>
  <c r="J691" i="14"/>
  <c r="P690" i="14"/>
  <c r="P691" i="14" l="1"/>
  <c r="J692" i="14"/>
  <c r="P691" i="16"/>
  <c r="J692" i="16"/>
  <c r="P692" i="16" l="1"/>
  <c r="J693" i="16"/>
  <c r="P692" i="14"/>
  <c r="J693" i="14"/>
  <c r="J694" i="14" l="1"/>
  <c r="P693" i="14"/>
  <c r="J694" i="16"/>
  <c r="P693" i="16"/>
  <c r="J695" i="16" l="1"/>
  <c r="P694" i="16"/>
  <c r="J695" i="14"/>
  <c r="P694" i="14"/>
  <c r="P695" i="14" l="1"/>
  <c r="J696" i="14"/>
  <c r="P695" i="16"/>
  <c r="J696" i="16"/>
  <c r="J697" i="16" l="1"/>
  <c r="P696" i="16"/>
  <c r="J697" i="14"/>
  <c r="P696" i="14"/>
  <c r="J698" i="14" l="1"/>
  <c r="P697" i="14"/>
  <c r="J698" i="16"/>
  <c r="P697" i="16"/>
  <c r="J699" i="16" l="1"/>
  <c r="P698" i="16"/>
  <c r="J699" i="14"/>
  <c r="P698" i="14"/>
  <c r="J700" i="14" l="1"/>
  <c r="P699" i="14"/>
  <c r="P699" i="16"/>
  <c r="J700" i="16"/>
  <c r="P700" i="16" l="1"/>
  <c r="J701" i="16"/>
  <c r="J701" i="14"/>
  <c r="P700" i="14"/>
  <c r="J702" i="14" l="1"/>
  <c r="P701" i="14"/>
  <c r="P701" i="16"/>
  <c r="J702" i="16"/>
  <c r="J703" i="16" l="1"/>
  <c r="P702" i="16"/>
  <c r="P702" i="14"/>
  <c r="J703" i="14"/>
  <c r="P703" i="14" l="1"/>
  <c r="J704" i="14"/>
  <c r="P703" i="16"/>
  <c r="J704" i="16"/>
  <c r="J705" i="16" l="1"/>
  <c r="P704" i="16"/>
  <c r="J705" i="14"/>
  <c r="P704" i="14"/>
  <c r="P705" i="14" l="1"/>
  <c r="J706" i="14"/>
  <c r="P705" i="16"/>
  <c r="J706" i="16"/>
  <c r="J707" i="16" l="1"/>
  <c r="P706" i="16"/>
  <c r="P706" i="14"/>
  <c r="J707" i="14"/>
  <c r="J708" i="14" l="1"/>
  <c r="P707" i="14"/>
  <c r="P707" i="16"/>
  <c r="J708" i="16"/>
  <c r="P708" i="16" l="1"/>
  <c r="J709" i="16"/>
  <c r="P708" i="14"/>
  <c r="J709" i="14"/>
  <c r="J710" i="16" l="1"/>
  <c r="P709" i="16"/>
  <c r="P709" i="14"/>
  <c r="J710" i="14"/>
  <c r="J711" i="14" l="1"/>
  <c r="P710" i="14"/>
  <c r="J711" i="16"/>
  <c r="P710" i="16"/>
  <c r="J712" i="16" l="1"/>
  <c r="P711" i="16"/>
  <c r="P711" i="14"/>
  <c r="J712" i="14"/>
  <c r="J713" i="14" l="1"/>
  <c r="P712" i="14"/>
  <c r="J713" i="16"/>
  <c r="P712" i="16"/>
  <c r="J714" i="16" l="1"/>
  <c r="P713" i="16"/>
  <c r="P713" i="14"/>
  <c r="J714" i="14"/>
  <c r="P714" i="14" l="1"/>
  <c r="J715" i="14"/>
  <c r="J715" i="16"/>
  <c r="P714" i="16"/>
  <c r="P715" i="16" l="1"/>
  <c r="J716" i="16"/>
  <c r="P715" i="14"/>
  <c r="J716" i="14"/>
  <c r="P716" i="14" l="1"/>
  <c r="J717" i="14"/>
  <c r="J717" i="16"/>
  <c r="P716" i="16"/>
  <c r="P717" i="16" l="1"/>
  <c r="J718" i="16"/>
  <c r="J718" i="14"/>
  <c r="P717" i="14"/>
  <c r="J719" i="14" l="1"/>
  <c r="P718" i="14"/>
  <c r="P718" i="16"/>
  <c r="J719" i="16"/>
  <c r="P719" i="16" l="1"/>
  <c r="J720" i="16"/>
  <c r="J720" i="14"/>
  <c r="P719" i="14"/>
  <c r="J721" i="16" l="1"/>
  <c r="P720" i="16"/>
  <c r="J721" i="14"/>
  <c r="P720" i="14"/>
  <c r="J722" i="14" l="1"/>
  <c r="P721" i="14"/>
  <c r="P721" i="16"/>
  <c r="J722" i="16"/>
  <c r="J723" i="16" l="1"/>
  <c r="P722" i="16"/>
  <c r="P722" i="14"/>
  <c r="J723" i="14"/>
  <c r="P723" i="14" l="1"/>
  <c r="J724" i="14"/>
  <c r="J724" i="16"/>
  <c r="P723" i="16"/>
  <c r="J725" i="14" l="1"/>
  <c r="P724" i="14"/>
  <c r="P724" i="16"/>
  <c r="J725" i="16"/>
  <c r="P725" i="16" l="1"/>
  <c r="J726" i="16"/>
  <c r="J726" i="14"/>
  <c r="P725" i="14"/>
  <c r="P726" i="14" l="1"/>
  <c r="J727" i="14"/>
  <c r="J727" i="16"/>
  <c r="P726" i="16"/>
  <c r="P727" i="16" l="1"/>
  <c r="J728" i="16"/>
  <c r="J728" i="14"/>
  <c r="P727" i="14"/>
  <c r="J729" i="14" l="1"/>
  <c r="P728" i="14"/>
  <c r="P728" i="16"/>
  <c r="J729" i="16"/>
  <c r="J730" i="16" l="1"/>
  <c r="P729" i="16"/>
  <c r="J730" i="14"/>
  <c r="P729" i="14"/>
  <c r="P730" i="14" l="1"/>
  <c r="J731" i="14"/>
  <c r="J731" i="16"/>
  <c r="P730" i="16"/>
  <c r="P731" i="14" l="1"/>
  <c r="J732" i="14"/>
  <c r="P731" i="16"/>
  <c r="J732" i="16"/>
  <c r="P732" i="16" l="1"/>
  <c r="J733" i="16"/>
  <c r="J733" i="14"/>
  <c r="P732" i="14"/>
  <c r="P733" i="14" l="1"/>
  <c r="J734" i="14"/>
  <c r="P733" i="16"/>
  <c r="J734" i="16"/>
  <c r="P734" i="16" l="1"/>
  <c r="J735" i="16"/>
  <c r="J735" i="14"/>
  <c r="P734" i="14"/>
  <c r="P735" i="14" l="1"/>
  <c r="J736" i="14"/>
  <c r="P735" i="16"/>
  <c r="J736" i="16"/>
  <c r="J737" i="16" l="1"/>
  <c r="P736" i="16"/>
  <c r="J737" i="14"/>
  <c r="P736" i="14"/>
  <c r="P737" i="14" l="1"/>
  <c r="J738" i="14"/>
  <c r="P737" i="16"/>
  <c r="J738" i="16"/>
  <c r="J739" i="16" l="1"/>
  <c r="P738" i="16"/>
  <c r="P738" i="14"/>
  <c r="J739" i="14"/>
  <c r="J740" i="14" l="1"/>
  <c r="P739" i="14"/>
  <c r="J740" i="16"/>
  <c r="P739" i="16"/>
  <c r="P740" i="16" l="1"/>
  <c r="J741" i="16"/>
  <c r="J741" i="14"/>
  <c r="P740" i="14"/>
  <c r="J742" i="14" l="1"/>
  <c r="P741" i="14"/>
  <c r="P741" i="16"/>
  <c r="J742" i="16"/>
  <c r="J743" i="16" l="1"/>
  <c r="P742" i="16"/>
  <c r="J743" i="14"/>
  <c r="P742" i="14"/>
  <c r="J744" i="14" l="1"/>
  <c r="P743" i="14"/>
  <c r="J744" i="16"/>
  <c r="P743" i="16"/>
  <c r="P744" i="16" l="1"/>
  <c r="J745" i="16"/>
  <c r="J745" i="14"/>
  <c r="P744" i="14"/>
  <c r="J746" i="14" l="1"/>
  <c r="P745" i="14"/>
  <c r="J746" i="16"/>
  <c r="P745" i="16"/>
  <c r="J747" i="16" l="1"/>
  <c r="P746" i="16"/>
  <c r="J747" i="14"/>
  <c r="P746" i="14"/>
  <c r="P747" i="14" l="1"/>
  <c r="J748" i="14"/>
  <c r="P747" i="16"/>
  <c r="J748" i="16"/>
  <c r="P748" i="16" l="1"/>
  <c r="J749" i="16"/>
  <c r="J749" i="14"/>
  <c r="P748" i="14"/>
  <c r="J750" i="14" l="1"/>
  <c r="P749" i="14"/>
  <c r="J750" i="16"/>
  <c r="P749" i="16"/>
  <c r="J751" i="16" l="1"/>
  <c r="P750" i="16"/>
  <c r="J751" i="14"/>
  <c r="P750" i="14"/>
  <c r="P751" i="14" l="1"/>
  <c r="J752" i="14"/>
  <c r="J752" i="16"/>
  <c r="P751" i="16"/>
  <c r="P752" i="14" l="1"/>
  <c r="J753" i="14"/>
  <c r="J753" i="16"/>
  <c r="P752" i="16"/>
  <c r="P753" i="16" l="1"/>
  <c r="J754" i="16"/>
  <c r="P753" i="14"/>
  <c r="J754" i="14"/>
  <c r="J755" i="14" l="1"/>
  <c r="P754" i="14"/>
  <c r="P754" i="16"/>
  <c r="J755" i="16"/>
  <c r="P755" i="16" l="1"/>
  <c r="J756" i="16"/>
  <c r="P755" i="14"/>
  <c r="J756" i="14"/>
  <c r="J757" i="16" l="1"/>
  <c r="P756" i="16"/>
  <c r="J757" i="14"/>
  <c r="P756" i="14"/>
  <c r="J758" i="14" l="1"/>
  <c r="P757" i="14"/>
  <c r="P757" i="16"/>
  <c r="J758" i="16"/>
  <c r="P758" i="16" l="1"/>
  <c r="J759" i="16"/>
  <c r="J759" i="14"/>
  <c r="P758" i="14"/>
  <c r="P759" i="14" l="1"/>
  <c r="J760" i="14"/>
  <c r="J760" i="16"/>
  <c r="P759" i="16"/>
  <c r="P760" i="14" l="1"/>
  <c r="J761" i="14"/>
  <c r="J761" i="16"/>
  <c r="P760" i="16"/>
  <c r="P761" i="16" l="1"/>
  <c r="J762" i="16"/>
  <c r="J762" i="14"/>
  <c r="P761" i="14"/>
  <c r="J763" i="14" l="1"/>
  <c r="P762" i="14"/>
  <c r="J763" i="16"/>
  <c r="P762" i="16"/>
  <c r="P763" i="16" l="1"/>
  <c r="J764" i="16"/>
  <c r="P763" i="14"/>
  <c r="J764" i="14"/>
  <c r="J765" i="16" l="1"/>
  <c r="P764" i="16"/>
  <c r="P764" i="14"/>
  <c r="J765" i="14"/>
  <c r="J766" i="14" l="1"/>
  <c r="P765" i="14"/>
  <c r="P765" i="16"/>
  <c r="J766" i="16"/>
  <c r="J767" i="16" l="1"/>
  <c r="P766" i="16"/>
  <c r="J767" i="14"/>
  <c r="P766" i="14"/>
  <c r="P767" i="14" l="1"/>
  <c r="J768" i="14"/>
  <c r="J768" i="16"/>
  <c r="P767" i="16"/>
  <c r="P768" i="16" l="1"/>
  <c r="J769" i="16"/>
  <c r="J769" i="14"/>
  <c r="P768" i="14"/>
  <c r="P769" i="16" l="1"/>
  <c r="J770" i="16"/>
  <c r="J770" i="14"/>
  <c r="P769" i="14"/>
  <c r="J771" i="16" l="1"/>
  <c r="P770" i="16"/>
  <c r="J771" i="14"/>
  <c r="P770" i="14"/>
  <c r="P771" i="14" l="1"/>
  <c r="J772" i="14"/>
  <c r="J772" i="16"/>
  <c r="P771" i="16"/>
  <c r="P772" i="14" l="1"/>
  <c r="J773" i="14"/>
  <c r="J773" i="16"/>
  <c r="P772" i="16"/>
  <c r="P773" i="16" l="1"/>
  <c r="J774" i="16"/>
  <c r="J774" i="14"/>
  <c r="P773" i="14"/>
  <c r="P774" i="14" l="1"/>
  <c r="J775" i="14"/>
  <c r="J775" i="16"/>
  <c r="P774" i="16"/>
  <c r="P775" i="16" l="1"/>
  <c r="J776" i="16"/>
  <c r="J776" i="14"/>
  <c r="P775" i="14"/>
  <c r="J777" i="14" l="1"/>
  <c r="P776" i="14"/>
  <c r="P776" i="16"/>
  <c r="J777" i="16"/>
  <c r="J778" i="16" l="1"/>
  <c r="P777" i="16"/>
  <c r="J778" i="14"/>
  <c r="P777" i="14"/>
  <c r="P778" i="14" l="1"/>
  <c r="J779" i="14"/>
  <c r="J779" i="16"/>
  <c r="P778" i="16"/>
  <c r="J780" i="16" l="1"/>
  <c r="P779" i="16"/>
  <c r="P779" i="14"/>
  <c r="J780" i="14"/>
  <c r="P780" i="14" l="1"/>
  <c r="J781" i="14"/>
  <c r="J781" i="16"/>
  <c r="P780" i="16"/>
  <c r="J782" i="16" l="1"/>
  <c r="P781" i="16"/>
  <c r="J782" i="14"/>
  <c r="P781" i="14"/>
  <c r="P782" i="14" l="1"/>
  <c r="J783" i="14"/>
  <c r="P782" i="16"/>
  <c r="J783" i="16"/>
  <c r="J784" i="16" l="1"/>
  <c r="P783" i="16"/>
  <c r="P783" i="14"/>
  <c r="J784" i="14"/>
  <c r="J785" i="14" l="1"/>
  <c r="P784" i="14"/>
  <c r="P784" i="16"/>
  <c r="J785" i="16"/>
  <c r="J786" i="16" l="1"/>
  <c r="P785" i="16"/>
  <c r="P785" i="14"/>
  <c r="J786" i="14"/>
  <c r="P786" i="14" l="1"/>
  <c r="J787" i="14"/>
  <c r="J787" i="16"/>
  <c r="P786" i="16"/>
  <c r="P787" i="16" l="1"/>
  <c r="J788" i="16"/>
  <c r="P787" i="14"/>
  <c r="J788" i="14"/>
  <c r="J789" i="14" l="1"/>
  <c r="P788" i="14"/>
  <c r="J789" i="16"/>
  <c r="P788" i="16"/>
  <c r="P789" i="16" l="1"/>
  <c r="J790" i="16"/>
  <c r="P789" i="14"/>
  <c r="J790" i="14"/>
  <c r="P790" i="14" s="1"/>
  <c r="P791" i="14" l="1"/>
  <c r="J39" i="20" s="1"/>
  <c r="K39" i="20" s="1"/>
  <c r="K29" i="20" s="1"/>
  <c r="H20" i="20" s="1"/>
  <c r="P790" i="16"/>
  <c r="J791" i="16"/>
  <c r="J792" i="16" l="1"/>
  <c r="P791" i="16"/>
  <c r="G20" i="25"/>
  <c r="H22" i="20"/>
  <c r="J793" i="16" l="1"/>
  <c r="P792" i="16"/>
  <c r="J794" i="16" l="1"/>
  <c r="P793" i="16"/>
  <c r="J795" i="16" l="1"/>
  <c r="P794" i="16"/>
  <c r="J796" i="16" l="1"/>
  <c r="P795" i="16"/>
  <c r="J797" i="16" l="1"/>
  <c r="P796" i="16"/>
  <c r="J798" i="16" l="1"/>
  <c r="P797" i="16"/>
  <c r="P798" i="16" l="1"/>
  <c r="J799" i="16"/>
  <c r="P799" i="16" l="1"/>
  <c r="J800" i="16"/>
  <c r="J801" i="16" l="1"/>
  <c r="P800" i="16"/>
  <c r="P801" i="16" l="1"/>
  <c r="J802" i="16"/>
  <c r="J803" i="16" l="1"/>
  <c r="P802" i="16"/>
  <c r="J804" i="16" l="1"/>
  <c r="P803" i="16"/>
  <c r="J805" i="16" l="1"/>
  <c r="P804" i="16"/>
  <c r="P805" i="16" l="1"/>
  <c r="J806" i="16"/>
  <c r="J807" i="16" l="1"/>
  <c r="P806" i="16"/>
  <c r="J808" i="16" l="1"/>
  <c r="P807" i="16"/>
  <c r="P808" i="16" l="1"/>
  <c r="J809" i="16"/>
  <c r="P809" i="16" l="1"/>
  <c r="J810" i="16"/>
  <c r="P810" i="16" l="1"/>
  <c r="J811" i="16"/>
  <c r="J812" i="16" l="1"/>
  <c r="P811" i="16"/>
  <c r="J813" i="16" l="1"/>
  <c r="P812" i="16"/>
  <c r="J814" i="16" l="1"/>
  <c r="P813" i="16"/>
  <c r="J815" i="16" l="1"/>
  <c r="P814" i="16"/>
  <c r="J816" i="16" l="1"/>
  <c r="P815" i="16"/>
  <c r="P816" i="16" l="1"/>
  <c r="J817" i="16"/>
  <c r="J818" i="16" l="1"/>
  <c r="P817" i="16"/>
  <c r="J819" i="16" l="1"/>
  <c r="P818" i="16"/>
  <c r="J820" i="16" l="1"/>
  <c r="P819" i="16"/>
  <c r="P820" i="16" l="1"/>
  <c r="J821" i="16"/>
  <c r="J822" i="16" l="1"/>
  <c r="P821" i="16"/>
  <c r="P822" i="16" l="1"/>
  <c r="J823" i="16"/>
  <c r="P823" i="16" l="1"/>
  <c r="J824" i="16"/>
  <c r="J825" i="16" l="1"/>
  <c r="P824" i="16"/>
  <c r="J826" i="16" l="1"/>
  <c r="P825" i="16"/>
  <c r="P826" i="16" l="1"/>
  <c r="J827" i="16"/>
  <c r="J828" i="16" l="1"/>
  <c r="P827" i="16"/>
  <c r="J829" i="16" l="1"/>
  <c r="P828" i="16"/>
  <c r="J830" i="16" l="1"/>
  <c r="P829" i="16"/>
  <c r="J831" i="16" l="1"/>
  <c r="P830" i="16"/>
  <c r="J832" i="16" l="1"/>
  <c r="P831" i="16"/>
  <c r="P832" i="16" l="1"/>
  <c r="J833" i="16"/>
  <c r="J834" i="16" l="1"/>
  <c r="P833" i="16"/>
  <c r="P834" i="16" l="1"/>
  <c r="J835" i="16"/>
  <c r="P835" i="16" l="1"/>
  <c r="J836" i="16"/>
  <c r="J837" i="16" l="1"/>
  <c r="P836" i="16"/>
  <c r="P837" i="16" l="1"/>
  <c r="J838" i="16"/>
  <c r="J839" i="16" l="1"/>
  <c r="P838" i="16"/>
  <c r="J840" i="16" l="1"/>
  <c r="P839" i="16"/>
  <c r="P840" i="16" l="1"/>
  <c r="J841" i="16"/>
  <c r="J842" i="16" l="1"/>
  <c r="P841" i="16"/>
  <c r="J843" i="16" l="1"/>
  <c r="P842" i="16"/>
  <c r="J844" i="16" l="1"/>
  <c r="P843" i="16"/>
  <c r="P844" i="16" l="1"/>
  <c r="J845" i="16"/>
  <c r="P845" i="16" l="1"/>
  <c r="J846" i="16"/>
  <c r="J847" i="16" l="1"/>
  <c r="P846" i="16"/>
  <c r="J848" i="16" l="1"/>
  <c r="P847" i="16"/>
  <c r="J849" i="16" l="1"/>
  <c r="P848" i="16"/>
  <c r="P849" i="16" l="1"/>
  <c r="J850" i="16"/>
  <c r="J851" i="16" l="1"/>
  <c r="P850" i="16"/>
  <c r="J852" i="16" l="1"/>
  <c r="P851" i="16"/>
  <c r="P852" i="16" l="1"/>
  <c r="J853" i="16"/>
  <c r="J854" i="16" l="1"/>
  <c r="P853" i="16"/>
  <c r="J855" i="16" l="1"/>
  <c r="P854" i="16"/>
  <c r="J856" i="16" l="1"/>
  <c r="P855" i="16"/>
  <c r="P856" i="16" l="1"/>
  <c r="J857" i="16"/>
  <c r="J858" i="16" l="1"/>
  <c r="P857" i="16"/>
  <c r="J859" i="16" l="1"/>
  <c r="P858" i="16"/>
  <c r="J860" i="16" l="1"/>
  <c r="P859" i="16"/>
  <c r="J861" i="16" l="1"/>
  <c r="P860" i="16"/>
  <c r="J862" i="16" l="1"/>
  <c r="P861" i="16"/>
  <c r="P862" i="16" l="1"/>
  <c r="J863" i="16"/>
  <c r="J864" i="16" l="1"/>
  <c r="P863" i="16"/>
  <c r="J865" i="16" l="1"/>
  <c r="P864" i="16"/>
  <c r="P865" i="16" l="1"/>
  <c r="J866" i="16"/>
  <c r="P866" i="16" l="1"/>
  <c r="J867" i="16"/>
  <c r="J868" i="16" l="1"/>
  <c r="P867" i="16"/>
  <c r="J869" i="16" l="1"/>
  <c r="P868" i="16"/>
  <c r="J870" i="16" l="1"/>
  <c r="P869" i="16"/>
  <c r="P870" i="16" l="1"/>
  <c r="J871" i="16"/>
  <c r="J872" i="16" l="1"/>
  <c r="P871" i="16"/>
  <c r="P872" i="16" l="1"/>
  <c r="J873" i="16"/>
  <c r="P873" i="16" l="1"/>
  <c r="J874" i="16"/>
  <c r="J875" i="16" l="1"/>
  <c r="P874" i="16"/>
  <c r="P875" i="16" l="1"/>
  <c r="J876" i="16"/>
  <c r="P876" i="16" l="1"/>
  <c r="J877" i="16"/>
  <c r="P877" i="16" l="1"/>
  <c r="J878" i="16"/>
  <c r="J879" i="16" l="1"/>
  <c r="P878" i="16"/>
  <c r="J880" i="16" l="1"/>
  <c r="P879" i="16"/>
  <c r="J881" i="16" l="1"/>
  <c r="P880" i="16"/>
  <c r="J882" i="16" l="1"/>
  <c r="P881" i="16"/>
  <c r="J883" i="16" l="1"/>
  <c r="P882" i="16"/>
  <c r="P883" i="16" l="1"/>
  <c r="J884" i="16"/>
  <c r="J885" i="16" l="1"/>
  <c r="P884" i="16"/>
  <c r="P885" i="16" l="1"/>
  <c r="J886" i="16"/>
  <c r="J887" i="16" l="1"/>
  <c r="P886" i="16"/>
  <c r="P887" i="16" l="1"/>
  <c r="J888" i="16"/>
  <c r="J889" i="16" l="1"/>
  <c r="P888" i="16"/>
  <c r="J890" i="16" l="1"/>
  <c r="P889" i="16"/>
  <c r="J891" i="16" l="1"/>
  <c r="P890" i="16"/>
  <c r="P891" i="16" l="1"/>
  <c r="J892" i="16"/>
  <c r="P892" i="16" l="1"/>
  <c r="J893" i="16"/>
  <c r="J894" i="16" l="1"/>
  <c r="P893" i="16"/>
  <c r="P894" i="16" l="1"/>
  <c r="J895" i="16"/>
  <c r="J896" i="16" l="1"/>
  <c r="P895" i="16"/>
  <c r="J897" i="16" l="1"/>
  <c r="P896" i="16"/>
  <c r="J898" i="16" l="1"/>
  <c r="P897" i="16"/>
  <c r="J899" i="16" l="1"/>
  <c r="P898" i="16"/>
  <c r="P899" i="16" l="1"/>
  <c r="J900" i="16"/>
  <c r="P900" i="16" l="1"/>
  <c r="J901" i="16"/>
  <c r="P901" i="16" l="1"/>
  <c r="J902" i="16"/>
  <c r="P902" i="16" l="1"/>
  <c r="J903" i="16"/>
  <c r="P903" i="16" l="1"/>
  <c r="J904" i="16"/>
  <c r="J905" i="16" l="1"/>
  <c r="P904" i="16"/>
  <c r="P905" i="16" l="1"/>
  <c r="J906" i="16"/>
  <c r="J907" i="16" l="1"/>
  <c r="P906" i="16"/>
  <c r="P907" i="16" l="1"/>
  <c r="J908" i="16"/>
  <c r="J909" i="16" l="1"/>
  <c r="P908" i="16"/>
  <c r="P909" i="16" l="1"/>
  <c r="J910" i="16"/>
  <c r="P910" i="16" l="1"/>
  <c r="J911" i="16"/>
  <c r="J912" i="16" l="1"/>
  <c r="P911" i="16"/>
  <c r="P912" i="16" l="1"/>
  <c r="J913" i="16"/>
  <c r="P913" i="16" l="1"/>
  <c r="J914" i="16"/>
  <c r="J915" i="16" l="1"/>
  <c r="P914" i="16"/>
  <c r="P915" i="16" l="1"/>
  <c r="J916" i="16"/>
  <c r="P916" i="16" l="1"/>
  <c r="J917" i="16"/>
  <c r="P917" i="16" l="1"/>
  <c r="J918" i="16"/>
  <c r="J919" i="16" l="1"/>
  <c r="P918" i="16"/>
  <c r="P919" i="16" l="1"/>
  <c r="J920" i="16"/>
  <c r="J921" i="16" l="1"/>
  <c r="P920" i="16"/>
  <c r="P921" i="16" l="1"/>
  <c r="J922" i="16"/>
  <c r="J923" i="16" l="1"/>
  <c r="P922" i="16"/>
  <c r="P923" i="16" l="1"/>
  <c r="J924" i="16"/>
  <c r="J925" i="16" l="1"/>
  <c r="P924" i="16"/>
  <c r="J926" i="16" l="1"/>
  <c r="P925" i="16"/>
  <c r="J927" i="16" l="1"/>
  <c r="P926" i="16"/>
  <c r="P927" i="16" l="1"/>
  <c r="J928" i="16"/>
  <c r="P928" i="16" l="1"/>
  <c r="J929" i="16"/>
  <c r="P929" i="16" l="1"/>
  <c r="J930" i="16"/>
  <c r="J931" i="16" l="1"/>
  <c r="P930" i="16"/>
  <c r="J932" i="16" l="1"/>
  <c r="P931" i="16"/>
  <c r="J933" i="16" l="1"/>
  <c r="P932" i="16"/>
  <c r="J934" i="16" l="1"/>
  <c r="P933" i="16"/>
  <c r="P934" i="16" l="1"/>
  <c r="J935" i="16"/>
  <c r="P935" i="16" l="1"/>
  <c r="J936" i="16"/>
  <c r="P936" i="16" l="1"/>
  <c r="J937" i="16"/>
  <c r="P937" i="16" l="1"/>
  <c r="J938" i="16"/>
  <c r="J939" i="16" l="1"/>
  <c r="P938" i="16"/>
  <c r="P939" i="16" l="1"/>
  <c r="J940" i="16"/>
  <c r="J941" i="16" l="1"/>
  <c r="P940" i="16"/>
  <c r="P941" i="16" l="1"/>
  <c r="J942" i="16"/>
  <c r="P942" i="16" l="1"/>
  <c r="J943" i="16"/>
  <c r="P943" i="16" l="1"/>
  <c r="J944" i="16"/>
  <c r="P944" i="16" l="1"/>
  <c r="J945" i="16"/>
  <c r="P945" i="16" l="1"/>
  <c r="J946" i="16"/>
  <c r="P946" i="16" l="1"/>
  <c r="J947" i="16"/>
  <c r="P947" i="16" l="1"/>
  <c r="J948" i="16"/>
  <c r="J949" i="16" l="1"/>
  <c r="P948" i="16"/>
  <c r="J950" i="16" l="1"/>
  <c r="P949" i="16"/>
  <c r="P950" i="16" l="1"/>
  <c r="J951" i="16"/>
  <c r="P951" i="16" l="1"/>
  <c r="J952" i="16"/>
  <c r="J953" i="16" l="1"/>
  <c r="P952" i="16"/>
  <c r="J954" i="16" l="1"/>
  <c r="P953" i="16"/>
  <c r="J955" i="16" l="1"/>
  <c r="P954" i="16"/>
  <c r="J956" i="16" l="1"/>
  <c r="P955" i="16"/>
  <c r="J957" i="16" l="1"/>
  <c r="P956" i="16"/>
  <c r="J958" i="16" l="1"/>
  <c r="P957" i="16"/>
  <c r="J959" i="16" l="1"/>
  <c r="P958" i="16"/>
  <c r="J960" i="16" l="1"/>
  <c r="P959" i="16"/>
  <c r="J961" i="16" l="1"/>
  <c r="P960" i="16"/>
  <c r="P961" i="16" l="1"/>
  <c r="J962" i="16"/>
  <c r="J963" i="16" l="1"/>
  <c r="P962" i="16"/>
  <c r="P963" i="16" l="1"/>
  <c r="J964" i="16"/>
  <c r="J965" i="16" l="1"/>
  <c r="P964" i="16"/>
  <c r="J966" i="16" l="1"/>
  <c r="P965" i="16"/>
  <c r="P966" i="16" l="1"/>
  <c r="J967" i="16"/>
  <c r="J968" i="16" l="1"/>
  <c r="P967" i="16"/>
  <c r="J969" i="16" l="1"/>
  <c r="P968" i="16"/>
  <c r="P969" i="16" l="1"/>
  <c r="J970" i="16"/>
  <c r="J971" i="16" l="1"/>
  <c r="P970" i="16"/>
  <c r="J972" i="16" l="1"/>
  <c r="P971" i="16"/>
  <c r="J973" i="16" l="1"/>
  <c r="P972" i="16"/>
  <c r="P973" i="16" l="1"/>
  <c r="J974" i="16"/>
  <c r="J975" i="16" l="1"/>
  <c r="P974" i="16"/>
  <c r="J976" i="16" l="1"/>
  <c r="P975" i="16"/>
  <c r="J977" i="16" l="1"/>
  <c r="P976" i="16"/>
  <c r="J978" i="16" l="1"/>
  <c r="P977" i="16"/>
  <c r="J979" i="16" l="1"/>
  <c r="P978" i="16"/>
  <c r="P979" i="16" l="1"/>
  <c r="J980" i="16"/>
  <c r="J981" i="16" l="1"/>
  <c r="P980" i="16"/>
  <c r="P981" i="16" l="1"/>
  <c r="J982" i="16"/>
  <c r="P982" i="16" l="1"/>
  <c r="J983" i="16"/>
  <c r="P983" i="16" l="1"/>
  <c r="J984" i="16"/>
  <c r="P984" i="16" l="1"/>
  <c r="J985" i="16"/>
  <c r="P985" i="16" l="1"/>
  <c r="J986" i="16"/>
  <c r="J987" i="16" l="1"/>
  <c r="P986" i="16"/>
  <c r="P987" i="16" l="1"/>
  <c r="J988" i="16"/>
  <c r="J989" i="16" l="1"/>
  <c r="P988" i="16"/>
  <c r="J990" i="16" l="1"/>
  <c r="P989" i="16"/>
  <c r="J991" i="16" l="1"/>
  <c r="P990" i="16"/>
  <c r="J992" i="16" l="1"/>
  <c r="P991" i="16"/>
  <c r="J993" i="16" l="1"/>
  <c r="P992" i="16"/>
  <c r="J994" i="16" l="1"/>
  <c r="P993" i="16"/>
  <c r="J995" i="16" l="1"/>
  <c r="P994" i="16"/>
  <c r="P995" i="16" l="1"/>
  <c r="J996" i="16"/>
  <c r="J997" i="16" l="1"/>
  <c r="P996" i="16"/>
  <c r="P997" i="16" l="1"/>
  <c r="J998" i="16"/>
  <c r="P998" i="16" l="1"/>
  <c r="J999" i="16"/>
  <c r="P999" i="16" l="1"/>
  <c r="J1000" i="16"/>
  <c r="P1000" i="16" l="1"/>
  <c r="J1001" i="16"/>
  <c r="P1001" i="16" l="1"/>
  <c r="J1002" i="16"/>
  <c r="J1003" i="16" l="1"/>
  <c r="P1002" i="16"/>
  <c r="J1004" i="16" l="1"/>
  <c r="P1003" i="16"/>
  <c r="J1005" i="16" l="1"/>
  <c r="P1004" i="16"/>
  <c r="J1006" i="16" l="1"/>
  <c r="P1005" i="16"/>
  <c r="P1006" i="16" l="1"/>
  <c r="J1007" i="16"/>
  <c r="J1008" i="16" l="1"/>
  <c r="P1007" i="16"/>
  <c r="J1009" i="16" l="1"/>
  <c r="P1008" i="16"/>
  <c r="P1009" i="16" l="1"/>
  <c r="J1010" i="16"/>
  <c r="J1011" i="16" l="1"/>
  <c r="P1010" i="16"/>
  <c r="P1011" i="16" l="1"/>
  <c r="J1012" i="16"/>
  <c r="J1013" i="16" l="1"/>
  <c r="P1012" i="16"/>
  <c r="J1014" i="16" l="1"/>
  <c r="P1013" i="16"/>
  <c r="P1014" i="16" l="1"/>
  <c r="J1015" i="16"/>
  <c r="P1015" i="16" l="1"/>
  <c r="J1016" i="16"/>
  <c r="J1017" i="16" l="1"/>
  <c r="P1016" i="16"/>
  <c r="J1018" i="16" l="1"/>
  <c r="P1017" i="16"/>
  <c r="P1018" i="16" l="1"/>
  <c r="J1019" i="16"/>
  <c r="J1020" i="16" l="1"/>
  <c r="P1019" i="16"/>
  <c r="P1020" i="16" l="1"/>
  <c r="J1021" i="16"/>
  <c r="J1022" i="16" l="1"/>
  <c r="P1021" i="16"/>
  <c r="P1022" i="16" l="1"/>
  <c r="J1023" i="16"/>
  <c r="J1024" i="16" l="1"/>
  <c r="P1023" i="16"/>
  <c r="J1025" i="16" l="1"/>
  <c r="P1024" i="16"/>
  <c r="J1026" i="16" l="1"/>
  <c r="P1025" i="16"/>
  <c r="P1026" i="16" l="1"/>
  <c r="J1027" i="16"/>
  <c r="P1027" i="16" l="1"/>
  <c r="J1028" i="16"/>
  <c r="J1029" i="16" l="1"/>
  <c r="P1028" i="16"/>
  <c r="P1029" i="16" l="1"/>
  <c r="J1030" i="16"/>
  <c r="J1031" i="16" l="1"/>
  <c r="P1030" i="16"/>
  <c r="P1031" i="16" l="1"/>
  <c r="J1032" i="16"/>
  <c r="J1033" i="16" l="1"/>
  <c r="P1032" i="16"/>
  <c r="P1033" i="16" l="1"/>
  <c r="J1034" i="16"/>
  <c r="J1035" i="16" l="1"/>
  <c r="P1034" i="16"/>
  <c r="J1036" i="16" l="1"/>
  <c r="P1035" i="16"/>
  <c r="P1036" i="16" l="1"/>
  <c r="J1037" i="16"/>
  <c r="P1037" i="16" l="1"/>
  <c r="J1038" i="16"/>
  <c r="J1039" i="16" l="1"/>
  <c r="P1038" i="16"/>
  <c r="J1040" i="16" l="1"/>
  <c r="P1039" i="16"/>
  <c r="P1040" i="16" l="1"/>
  <c r="J1041" i="16"/>
  <c r="J1042" i="16" l="1"/>
  <c r="P1041" i="16"/>
  <c r="J1043" i="16" l="1"/>
  <c r="P1042" i="16"/>
  <c r="P1043" i="16" l="1"/>
  <c r="J1044" i="16"/>
  <c r="P1044" i="16" l="1"/>
  <c r="J1045" i="16"/>
  <c r="J1046" i="16" l="1"/>
  <c r="P1045" i="16"/>
  <c r="J1047" i="16" l="1"/>
  <c r="P1046" i="16"/>
  <c r="P1047" i="16" l="1"/>
  <c r="J1048" i="16"/>
  <c r="P1048" i="16" l="1"/>
  <c r="J1049" i="16"/>
  <c r="P1049" i="16" l="1"/>
  <c r="J1050" i="16"/>
  <c r="P1050" i="16" l="1"/>
  <c r="J1051" i="16"/>
  <c r="P1051" i="16" l="1"/>
  <c r="J1052" i="16"/>
  <c r="J1053" i="16" l="1"/>
  <c r="P1052" i="16"/>
  <c r="P1053" i="16" l="1"/>
  <c r="J1054" i="16"/>
  <c r="J1055" i="16" l="1"/>
  <c r="P1054" i="16"/>
  <c r="J1056" i="16" l="1"/>
  <c r="P1055" i="16"/>
  <c r="J1057" i="16" l="1"/>
  <c r="P1056" i="16"/>
  <c r="J1058" i="16" l="1"/>
  <c r="P1057" i="16"/>
  <c r="J1059" i="16" l="1"/>
  <c r="P1058" i="16"/>
  <c r="P1059" i="16" l="1"/>
  <c r="J1060" i="16"/>
  <c r="P1060" i="16" l="1"/>
  <c r="J1061" i="16"/>
  <c r="P1061" i="16" l="1"/>
  <c r="J1062" i="16"/>
  <c r="J1063" i="16" l="1"/>
  <c r="P1062" i="16"/>
  <c r="P1063" i="16" l="1"/>
  <c r="J1064" i="16"/>
  <c r="J1065" i="16" l="1"/>
  <c r="P1064" i="16"/>
  <c r="J1066" i="16" l="1"/>
  <c r="P1065" i="16"/>
  <c r="J1067" i="16" l="1"/>
  <c r="P1066" i="16"/>
  <c r="P1067" i="16" l="1"/>
  <c r="J1068" i="16"/>
  <c r="P1068" i="16" l="1"/>
  <c r="J1069" i="16"/>
  <c r="J1070" i="16" l="1"/>
  <c r="P1069" i="16"/>
  <c r="J1071" i="16" l="1"/>
  <c r="P1070" i="16"/>
  <c r="J1072" i="16" l="1"/>
  <c r="P1071" i="16"/>
  <c r="J1073" i="16" l="1"/>
  <c r="P1072" i="16"/>
  <c r="P1073" i="16" l="1"/>
  <c r="J1074" i="16"/>
  <c r="J1075" i="16" l="1"/>
  <c r="P1074" i="16"/>
  <c r="J1076" i="16" l="1"/>
  <c r="P1075" i="16"/>
  <c r="J1077" i="16" l="1"/>
  <c r="P1076" i="16"/>
  <c r="J1078" i="16" l="1"/>
  <c r="P1077" i="16"/>
  <c r="J1079" i="16" l="1"/>
  <c r="P1078" i="16"/>
  <c r="J1080" i="16" l="1"/>
  <c r="P1079" i="16"/>
  <c r="J1081" i="16" l="1"/>
  <c r="P1080" i="16"/>
  <c r="P1081" i="16" l="1"/>
  <c r="J1082" i="16"/>
  <c r="J1083" i="16" l="1"/>
  <c r="P1082" i="16"/>
  <c r="J1084" i="16" l="1"/>
  <c r="P1083" i="16"/>
  <c r="J1085" i="16" l="1"/>
  <c r="P1084" i="16"/>
  <c r="J1086" i="16" l="1"/>
  <c r="P1085" i="16"/>
  <c r="J1087" i="16" l="1"/>
  <c r="P1086" i="16"/>
  <c r="J1088" i="16" l="1"/>
  <c r="P1087" i="16"/>
  <c r="P1088" i="16" l="1"/>
  <c r="J1089" i="16"/>
  <c r="J1090" i="16" l="1"/>
  <c r="P1089" i="16"/>
  <c r="J1091" i="16" l="1"/>
  <c r="P1090" i="16"/>
  <c r="P1091" i="16" l="1"/>
  <c r="J1092" i="16"/>
  <c r="J1093" i="16" l="1"/>
  <c r="P1092" i="16"/>
  <c r="J1094" i="16" l="1"/>
  <c r="P1093" i="16"/>
  <c r="J1095" i="16" l="1"/>
  <c r="P1094" i="16"/>
  <c r="P1095" i="16" l="1"/>
  <c r="J1096" i="16"/>
  <c r="J1097" i="16" l="1"/>
  <c r="P1096" i="16"/>
  <c r="P1097" i="16" l="1"/>
  <c r="J1098" i="16"/>
  <c r="P1098" i="16" l="1"/>
  <c r="J1099" i="16"/>
  <c r="P1099" i="16" l="1"/>
  <c r="J1100" i="16"/>
  <c r="P1100" i="16" l="1"/>
  <c r="J1101" i="16"/>
  <c r="P1101" i="16" l="1"/>
  <c r="J1102" i="16"/>
  <c r="P1102" i="16" l="1"/>
  <c r="J1103" i="16"/>
  <c r="J1104" i="16" l="1"/>
  <c r="P1103" i="16"/>
  <c r="J1105" i="16" l="1"/>
  <c r="P1104" i="16"/>
  <c r="J1106" i="16" l="1"/>
  <c r="P1105" i="16"/>
  <c r="J1107" i="16" l="1"/>
  <c r="P1106" i="16"/>
  <c r="J1108" i="16" l="1"/>
  <c r="P1107" i="16"/>
  <c r="J1109" i="16" l="1"/>
  <c r="P1108" i="16"/>
  <c r="J1110" i="16" l="1"/>
  <c r="P1109" i="16"/>
  <c r="P1110" i="16" l="1"/>
  <c r="J1111" i="16"/>
  <c r="P1111" i="16" l="1"/>
  <c r="J1112" i="16"/>
  <c r="J1113" i="16" l="1"/>
  <c r="P1112" i="16"/>
  <c r="J1114" i="16" l="1"/>
  <c r="P1113" i="16"/>
  <c r="J1115" i="16" l="1"/>
  <c r="P1114" i="16"/>
  <c r="P1115" i="16" l="1"/>
  <c r="J1116" i="16"/>
  <c r="J1117" i="16" l="1"/>
  <c r="P1116" i="16"/>
  <c r="P1117" i="16" l="1"/>
  <c r="J1118" i="16"/>
  <c r="J1119" i="16" l="1"/>
  <c r="P1118" i="16"/>
  <c r="J1120" i="16" l="1"/>
  <c r="P1119" i="16"/>
  <c r="P1120" i="16" l="1"/>
  <c r="J1121" i="16"/>
  <c r="J1122" i="16" l="1"/>
  <c r="P1121" i="16"/>
  <c r="P1122" i="16" l="1"/>
  <c r="J1123" i="16"/>
  <c r="J1124" i="16" l="1"/>
  <c r="P1123" i="16"/>
  <c r="P1124" i="16" l="1"/>
  <c r="J1125" i="16"/>
  <c r="J1126" i="16" l="1"/>
  <c r="P1125" i="16"/>
  <c r="P1126" i="16" l="1"/>
  <c r="J1127" i="16"/>
  <c r="P1127" i="16" l="1"/>
  <c r="J1128" i="16"/>
  <c r="P1128" i="16" l="1"/>
  <c r="J1129" i="16"/>
  <c r="P1129" i="16" l="1"/>
  <c r="J1130" i="16"/>
  <c r="J1131" i="16" l="1"/>
  <c r="P1130" i="16"/>
  <c r="J1132" i="16" l="1"/>
  <c r="P1131" i="16"/>
  <c r="P1132" i="16" l="1"/>
  <c r="J1133" i="16"/>
  <c r="P1133" i="16" l="1"/>
  <c r="J1134" i="16"/>
  <c r="J1135" i="16" l="1"/>
  <c r="P1134" i="16"/>
  <c r="J1136" i="16" l="1"/>
  <c r="P1135" i="16"/>
  <c r="J1137" i="16" l="1"/>
  <c r="P1136" i="16"/>
  <c r="J1138" i="16" l="1"/>
  <c r="P1137" i="16"/>
  <c r="J1139" i="16" l="1"/>
  <c r="P1138" i="16"/>
  <c r="J1140" i="16" l="1"/>
  <c r="P1139" i="16"/>
  <c r="J1141" i="16" l="1"/>
  <c r="P1140" i="16"/>
  <c r="J1142" i="16" l="1"/>
  <c r="P1141" i="16"/>
  <c r="J1143" i="16" l="1"/>
  <c r="P1142" i="16"/>
  <c r="J1144" i="16" l="1"/>
  <c r="P1143" i="16"/>
  <c r="J1145" i="16" l="1"/>
  <c r="P1144" i="16"/>
  <c r="P1145" i="16" l="1"/>
  <c r="J1146" i="16"/>
  <c r="P1146" i="16" l="1"/>
  <c r="J1147" i="16"/>
  <c r="J1148" i="16" l="1"/>
  <c r="P1147" i="16"/>
  <c r="P1148" i="16" l="1"/>
  <c r="J1149" i="16"/>
  <c r="J1150" i="16" l="1"/>
  <c r="P1149" i="16"/>
  <c r="J1151" i="16" l="1"/>
  <c r="P1150" i="16"/>
  <c r="J1152" i="16" l="1"/>
  <c r="P1151" i="16"/>
  <c r="P1152" i="16" l="1"/>
  <c r="J1153" i="16"/>
  <c r="J1154" i="16" l="1"/>
  <c r="P1153" i="16"/>
  <c r="J1155" i="16" l="1"/>
  <c r="P1154" i="16"/>
  <c r="P1155" i="16" l="1"/>
  <c r="J1156" i="16"/>
  <c r="P1156" i="16" l="1"/>
  <c r="J1157" i="16"/>
  <c r="J1158" i="16" l="1"/>
  <c r="P1157" i="16"/>
  <c r="P1158" i="16" l="1"/>
  <c r="J1159" i="16"/>
  <c r="P1159" i="16" l="1"/>
  <c r="J1160" i="16"/>
  <c r="P1160" i="16" l="1"/>
  <c r="J1161" i="16"/>
  <c r="P1161" i="16" l="1"/>
  <c r="J1162" i="16"/>
  <c r="J1163" i="16" l="1"/>
  <c r="P1162" i="16"/>
  <c r="J1164" i="16" l="1"/>
  <c r="P1163" i="16"/>
  <c r="J1165" i="16" l="1"/>
  <c r="P1164" i="16"/>
  <c r="J1166" i="16" l="1"/>
  <c r="P1165" i="16"/>
  <c r="J1167" i="16" l="1"/>
  <c r="P1166" i="16"/>
  <c r="J1168" i="16" l="1"/>
  <c r="P1167" i="16"/>
  <c r="J1169" i="16" l="1"/>
  <c r="P1168" i="16"/>
  <c r="J1170" i="16" l="1"/>
  <c r="P1169" i="16"/>
  <c r="J1171" i="16" l="1"/>
  <c r="P1170" i="16"/>
  <c r="P1171" i="16" l="1"/>
  <c r="J1172" i="16"/>
  <c r="P1172" i="16" l="1"/>
  <c r="J1173" i="16"/>
  <c r="P1173" i="16" l="1"/>
  <c r="J1174" i="16"/>
  <c r="J1175" i="16" l="1"/>
  <c r="P1174" i="16"/>
  <c r="J1176" i="16" l="1"/>
  <c r="P1175" i="16"/>
  <c r="J1177" i="16" l="1"/>
  <c r="P1176" i="16"/>
  <c r="J1178" i="16" l="1"/>
  <c r="P1177" i="16"/>
  <c r="P1178" i="16" l="1"/>
  <c r="J1179" i="16"/>
  <c r="P1179" i="16" l="1"/>
  <c r="J1180" i="16"/>
  <c r="J1181" i="16" l="1"/>
  <c r="P1180" i="16"/>
  <c r="J1182" i="16" l="1"/>
  <c r="P1181" i="16"/>
  <c r="P1182" i="16" l="1"/>
  <c r="J1183" i="16"/>
  <c r="P1183" i="16" l="1"/>
  <c r="J1184" i="16"/>
  <c r="P1184" i="16" l="1"/>
  <c r="J1185" i="16"/>
  <c r="J1186" i="16" l="1"/>
  <c r="P1185" i="16"/>
  <c r="P1186" i="16" l="1"/>
  <c r="J1187" i="16"/>
  <c r="J1188" i="16" l="1"/>
  <c r="P1187" i="16"/>
  <c r="J1189" i="16" l="1"/>
  <c r="P1188" i="16"/>
  <c r="J1190" i="16" l="1"/>
  <c r="P1189" i="16"/>
  <c r="P1190" i="16" l="1"/>
  <c r="J1191" i="16"/>
  <c r="J1192" i="16" l="1"/>
  <c r="P1191" i="16"/>
  <c r="J1193" i="16" l="1"/>
  <c r="P1192" i="16"/>
  <c r="J1194" i="16" l="1"/>
  <c r="P1193" i="16"/>
  <c r="J1195" i="16" l="1"/>
  <c r="P1194" i="16"/>
  <c r="J1196" i="16" l="1"/>
  <c r="P1195" i="16"/>
  <c r="J1197" i="16" l="1"/>
  <c r="P1196" i="16"/>
  <c r="J1198" i="16" l="1"/>
  <c r="P1197" i="16"/>
  <c r="P1198" i="16" l="1"/>
  <c r="J1199" i="16"/>
  <c r="P1199" i="16" l="1"/>
  <c r="J1200" i="16"/>
  <c r="J1201" i="16" l="1"/>
  <c r="P1200" i="16"/>
  <c r="J1202" i="16" l="1"/>
  <c r="P1201" i="16"/>
  <c r="J1203" i="16" l="1"/>
  <c r="P1202" i="16"/>
  <c r="J1204" i="16" l="1"/>
  <c r="P1203" i="16"/>
  <c r="P1204" i="16" l="1"/>
  <c r="J1205" i="16"/>
  <c r="P1205" i="16" l="1"/>
  <c r="J1206" i="16"/>
  <c r="J1207" i="16" l="1"/>
  <c r="P1206" i="16"/>
  <c r="J1208" i="16" l="1"/>
  <c r="P1207" i="16"/>
  <c r="J1209" i="16" l="1"/>
  <c r="P1208" i="16"/>
  <c r="J1210" i="16" l="1"/>
  <c r="P1209" i="16"/>
  <c r="P1210" i="16" l="1"/>
  <c r="J1211" i="16"/>
  <c r="P1211" i="16" l="1"/>
  <c r="J1212" i="16"/>
  <c r="J1213" i="16" l="1"/>
  <c r="P1212" i="16"/>
  <c r="J1214" i="16" l="1"/>
  <c r="P1213" i="16"/>
  <c r="J1215" i="16" l="1"/>
  <c r="P1214" i="16"/>
  <c r="J1216" i="16" l="1"/>
  <c r="P1215" i="16"/>
  <c r="P1216" i="16" l="1"/>
  <c r="J1217" i="16"/>
  <c r="J1218" i="16" l="1"/>
  <c r="P1217" i="16"/>
  <c r="P1218" i="16" l="1"/>
  <c r="J1219" i="16"/>
  <c r="J1220" i="16" l="1"/>
  <c r="P1219" i="16"/>
  <c r="P1220" i="16" l="1"/>
  <c r="J1221" i="16"/>
  <c r="J1222" i="16" l="1"/>
  <c r="P1221" i="16"/>
  <c r="J1223" i="16" l="1"/>
  <c r="P1222" i="16"/>
  <c r="P1223" i="16" l="1"/>
  <c r="J1224" i="16"/>
  <c r="P1224" i="16" l="1"/>
  <c r="J1225" i="16"/>
  <c r="P1225" i="16" l="1"/>
  <c r="J1226" i="16"/>
  <c r="J1227" i="16" l="1"/>
  <c r="P1226" i="16"/>
  <c r="P1227" i="16" l="1"/>
  <c r="J1228" i="16"/>
  <c r="J1229" i="16" l="1"/>
  <c r="P1228" i="16"/>
  <c r="P1229" i="16" l="1"/>
  <c r="J1230" i="16"/>
  <c r="P1230" i="16" l="1"/>
  <c r="J1231" i="16"/>
  <c r="P1231" i="16" l="1"/>
  <c r="J1232" i="16"/>
  <c r="J1233" i="16" l="1"/>
  <c r="P1232" i="16"/>
  <c r="P1233" i="16" l="1"/>
  <c r="J1234" i="16"/>
  <c r="J1235" i="16" l="1"/>
  <c r="P1234" i="16"/>
  <c r="J1236" i="16" l="1"/>
  <c r="P1235" i="16"/>
  <c r="P1236" i="16" l="1"/>
  <c r="J1237" i="16"/>
  <c r="J1238" i="16" l="1"/>
  <c r="P1237" i="16"/>
  <c r="P1238" i="16" l="1"/>
  <c r="J1239" i="16"/>
  <c r="J1240" i="16" l="1"/>
  <c r="P1239" i="16"/>
  <c r="J1241" i="16" l="1"/>
  <c r="P1240" i="16"/>
  <c r="P1241" i="16" l="1"/>
  <c r="J1242" i="16"/>
  <c r="J1243" i="16" l="1"/>
  <c r="P1242" i="16"/>
  <c r="J1244" i="16" l="1"/>
  <c r="P1243" i="16"/>
  <c r="J1245" i="16" l="1"/>
  <c r="P1244" i="16"/>
  <c r="P1245" i="16" l="1"/>
  <c r="J1246" i="16"/>
  <c r="P1246" i="16" l="1"/>
  <c r="J1247" i="16"/>
  <c r="J1248" i="16" l="1"/>
  <c r="P1247" i="16"/>
  <c r="P1248" i="16" l="1"/>
  <c r="J1249" i="16"/>
  <c r="J1250" i="16" l="1"/>
  <c r="P1249" i="16"/>
  <c r="J1251" i="16" l="1"/>
  <c r="P1250" i="16"/>
  <c r="J1252" i="16" l="1"/>
  <c r="P1251" i="16"/>
  <c r="J1253" i="16" l="1"/>
  <c r="P1252" i="16"/>
  <c r="J1254" i="16" l="1"/>
  <c r="P1253" i="16"/>
  <c r="P1254" i="16" l="1"/>
  <c r="J1255" i="16"/>
  <c r="P1255" i="16" l="1"/>
  <c r="J1256" i="16"/>
  <c r="P1256" i="16" l="1"/>
  <c r="J1257" i="16"/>
  <c r="J1258" i="16" l="1"/>
  <c r="P1257" i="16"/>
  <c r="J1259" i="16" l="1"/>
  <c r="P1258" i="16"/>
  <c r="J1260" i="16" l="1"/>
  <c r="P1259" i="16"/>
  <c r="J1261" i="16" l="1"/>
  <c r="P1260" i="16"/>
  <c r="J1262" i="16" l="1"/>
  <c r="P1261" i="16"/>
  <c r="P1262" i="16" l="1"/>
  <c r="J1263" i="16"/>
  <c r="J1264" i="16" l="1"/>
  <c r="P1263" i="16"/>
  <c r="J1265" i="16" l="1"/>
  <c r="P1264" i="16"/>
  <c r="J1266" i="16" l="1"/>
  <c r="P1265" i="16"/>
  <c r="J1267" i="16" l="1"/>
  <c r="P1266" i="16"/>
  <c r="J1268" i="16" l="1"/>
  <c r="P1267" i="16"/>
  <c r="P1268" i="16" l="1"/>
  <c r="J1269" i="16"/>
  <c r="P1269" i="16" l="1"/>
  <c r="J1270" i="16"/>
  <c r="J1271" i="16" l="1"/>
  <c r="P1270" i="16"/>
  <c r="P1271" i="16" l="1"/>
  <c r="J1272" i="16"/>
  <c r="P1272" i="16" l="1"/>
  <c r="J1273" i="16"/>
  <c r="P1273" i="16" l="1"/>
  <c r="J1274" i="16"/>
  <c r="P1274" i="16" l="1"/>
  <c r="J1275" i="16"/>
  <c r="J1276" i="16" l="1"/>
  <c r="P1275" i="16"/>
  <c r="J1277" i="16" l="1"/>
  <c r="P1276" i="16"/>
  <c r="P1277" i="16" l="1"/>
  <c r="J1278" i="16"/>
  <c r="J1279" i="16" l="1"/>
  <c r="P1278" i="16"/>
  <c r="J1280" i="16" l="1"/>
  <c r="P1279" i="16"/>
  <c r="J1281" i="16" l="1"/>
  <c r="P1280" i="16"/>
  <c r="J1282" i="16" l="1"/>
  <c r="P1281" i="16"/>
  <c r="J1283" i="16" l="1"/>
  <c r="P1282" i="16"/>
  <c r="J1284" i="16" l="1"/>
  <c r="P1283" i="16"/>
  <c r="P1284" i="16" l="1"/>
  <c r="J1285" i="16"/>
  <c r="J1286" i="16" l="1"/>
  <c r="P1285" i="16"/>
  <c r="P1286" i="16" l="1"/>
  <c r="J1287" i="16"/>
  <c r="P1287" i="16" l="1"/>
  <c r="J1288" i="16"/>
  <c r="J1289" i="16" l="1"/>
  <c r="P1288" i="16"/>
  <c r="P1289" i="16" l="1"/>
  <c r="J1290" i="16"/>
  <c r="J1291" i="16" l="1"/>
  <c r="P1290" i="16"/>
  <c r="J1292" i="16" l="1"/>
  <c r="P1291" i="16"/>
  <c r="J1293" i="16" l="1"/>
  <c r="P1292" i="16"/>
  <c r="J1294" i="16" l="1"/>
  <c r="P1293" i="16"/>
  <c r="J1295" i="16" l="1"/>
  <c r="P1294" i="16"/>
  <c r="J1296" i="16" l="1"/>
  <c r="P1295" i="16"/>
  <c r="J1297" i="16" l="1"/>
  <c r="P1296" i="16"/>
  <c r="P1297" i="16" l="1"/>
  <c r="J1298" i="16"/>
  <c r="P1298" i="16" l="1"/>
  <c r="J1299" i="16"/>
  <c r="J1300" i="16" l="1"/>
  <c r="P1299" i="16"/>
  <c r="J1301" i="16" l="1"/>
  <c r="P1300" i="16"/>
  <c r="P1301" i="16" l="1"/>
  <c r="J1302" i="16"/>
  <c r="J1303" i="16" l="1"/>
  <c r="P1302" i="16"/>
  <c r="J1304" i="16" l="1"/>
  <c r="P1303" i="16"/>
  <c r="J1305" i="16" l="1"/>
  <c r="P1304" i="16"/>
  <c r="J1306" i="16" l="1"/>
  <c r="P1305" i="16"/>
  <c r="J1307" i="16" l="1"/>
  <c r="P1306" i="16"/>
  <c r="J1308" i="16" l="1"/>
  <c r="P1307" i="16"/>
  <c r="J1309" i="16" l="1"/>
  <c r="P1308" i="16"/>
  <c r="J1310" i="16" l="1"/>
  <c r="P1309" i="16"/>
  <c r="J1311" i="16" l="1"/>
  <c r="P1310" i="16"/>
  <c r="J1312" i="16" l="1"/>
  <c r="P1311" i="16"/>
  <c r="J1313" i="16" l="1"/>
  <c r="P1312" i="16"/>
  <c r="J1314" i="16" l="1"/>
  <c r="P1313" i="16"/>
  <c r="P1314" i="16" l="1"/>
  <c r="J1315" i="16"/>
  <c r="P1315" i="16" l="1"/>
  <c r="J1316" i="16"/>
  <c r="J1317" i="16" l="1"/>
  <c r="P1316" i="16"/>
  <c r="J1318" i="16" l="1"/>
  <c r="P1317" i="16"/>
  <c r="P1318" i="16" l="1"/>
  <c r="J1319" i="16"/>
  <c r="J1320" i="16" l="1"/>
  <c r="P1319" i="16"/>
  <c r="J1321" i="16" l="1"/>
  <c r="P1320" i="16"/>
  <c r="J1322" i="16" l="1"/>
  <c r="P1321" i="16"/>
  <c r="P1322" i="16" l="1"/>
  <c r="J1323" i="16"/>
  <c r="J1324" i="16" l="1"/>
  <c r="P1323" i="16"/>
  <c r="P1324" i="16" l="1"/>
  <c r="J1325" i="16"/>
  <c r="P1325" i="16" l="1"/>
  <c r="J1326" i="16"/>
  <c r="J1327" i="16" l="1"/>
  <c r="P1326" i="16"/>
  <c r="J1328" i="16" l="1"/>
  <c r="P1327" i="16"/>
  <c r="P1328" i="16" l="1"/>
  <c r="J1329" i="16"/>
  <c r="J1330" i="16" l="1"/>
  <c r="P1329" i="16"/>
  <c r="J1331" i="16" l="1"/>
  <c r="P1330" i="16"/>
  <c r="J1332" i="16" l="1"/>
  <c r="P1331" i="16"/>
  <c r="P1332" i="16" l="1"/>
  <c r="J1333" i="16"/>
  <c r="J1334" i="16" l="1"/>
  <c r="P1333" i="16"/>
  <c r="J1335" i="16" l="1"/>
  <c r="P1334" i="16"/>
  <c r="J1336" i="16" l="1"/>
  <c r="P1335" i="16"/>
  <c r="J1337" i="16" l="1"/>
  <c r="P1336" i="16"/>
  <c r="J1338" i="16" l="1"/>
  <c r="P1337" i="16"/>
  <c r="P1338" i="16" l="1"/>
  <c r="J1339" i="16"/>
  <c r="J1340" i="16" l="1"/>
  <c r="P1339" i="16"/>
  <c r="J1341" i="16" l="1"/>
  <c r="P1340" i="16"/>
  <c r="P1341" i="16" l="1"/>
  <c r="J1342" i="16"/>
  <c r="J1343" i="16" l="1"/>
  <c r="P1342" i="16"/>
  <c r="P1343" i="16" l="1"/>
  <c r="J1344" i="16"/>
  <c r="J1345" i="16" l="1"/>
  <c r="P1344" i="16"/>
  <c r="P1345" i="16" l="1"/>
  <c r="J1346" i="16"/>
  <c r="P1346" i="16" l="1"/>
  <c r="J1347" i="16"/>
  <c r="J1348" i="16" l="1"/>
  <c r="P1347" i="16"/>
  <c r="J1349" i="16" l="1"/>
  <c r="P1348" i="16"/>
  <c r="J1350" i="16" l="1"/>
  <c r="P1349" i="16"/>
  <c r="P1350" i="16" l="1"/>
  <c r="J1351" i="16"/>
  <c r="P1351" i="16" l="1"/>
  <c r="J1352" i="16"/>
  <c r="J1353" i="16" l="1"/>
  <c r="P1352" i="16"/>
  <c r="J1354" i="16" l="1"/>
  <c r="P1353" i="16"/>
  <c r="P1354" i="16" l="1"/>
  <c r="J1355" i="16"/>
  <c r="P1355" i="16" l="1"/>
  <c r="J1356" i="16"/>
  <c r="J1357" i="16" l="1"/>
  <c r="P1356" i="16"/>
  <c r="J1358" i="16" l="1"/>
  <c r="P1357" i="16"/>
  <c r="P1358" i="16" l="1"/>
  <c r="J1359" i="16"/>
  <c r="P1359" i="16" l="1"/>
  <c r="J1360" i="16"/>
  <c r="J1361" i="16" l="1"/>
  <c r="P1360" i="16"/>
  <c r="P1361" i="16" l="1"/>
  <c r="J1362" i="16"/>
  <c r="J1363" i="16" l="1"/>
  <c r="P1362" i="16"/>
  <c r="J1364" i="16" l="1"/>
  <c r="P1363" i="16"/>
  <c r="J1365" i="16" l="1"/>
  <c r="P1364" i="16"/>
  <c r="J1366" i="16" l="1"/>
  <c r="P1365" i="16"/>
  <c r="J1367" i="16" l="1"/>
  <c r="P1366" i="16"/>
  <c r="J1368" i="16" l="1"/>
  <c r="P1367" i="16"/>
  <c r="P1368" i="16" l="1"/>
  <c r="J1369" i="16"/>
  <c r="J1370" i="16" l="1"/>
  <c r="P1369" i="16"/>
  <c r="J1371" i="16" l="1"/>
  <c r="P1370" i="16"/>
  <c r="P1371" i="16" l="1"/>
  <c r="J1372" i="16"/>
  <c r="J1373" i="16" l="1"/>
  <c r="P1372" i="16"/>
  <c r="J1374" i="16" l="1"/>
  <c r="P1373" i="16"/>
  <c r="J1375" i="16" l="1"/>
  <c r="P1374" i="16"/>
  <c r="J1376" i="16" l="1"/>
  <c r="P1375" i="16"/>
  <c r="P1376" i="16" l="1"/>
  <c r="J1377" i="16"/>
  <c r="P1377" i="16" l="1"/>
  <c r="J1378" i="16"/>
  <c r="J1379" i="16" l="1"/>
  <c r="P1378" i="16"/>
  <c r="J1380" i="16" l="1"/>
  <c r="P1379" i="16"/>
  <c r="J1381" i="16" l="1"/>
  <c r="P1380" i="16"/>
  <c r="P1381" i="16" l="1"/>
  <c r="J1382" i="16"/>
  <c r="J1383" i="16" l="1"/>
  <c r="P1382" i="16"/>
  <c r="J1384" i="16" l="1"/>
  <c r="P1383" i="16"/>
  <c r="P1384" i="16" l="1"/>
  <c r="J1385" i="16"/>
  <c r="J1386" i="16" l="1"/>
  <c r="P1385" i="16"/>
  <c r="J1387" i="16" l="1"/>
  <c r="P1386" i="16"/>
  <c r="J1388" i="16" l="1"/>
  <c r="P1387" i="16"/>
  <c r="P1388" i="16" l="1"/>
  <c r="J1389" i="16"/>
  <c r="J1390" i="16" l="1"/>
  <c r="P1389" i="16"/>
  <c r="J1391" i="16" l="1"/>
  <c r="P1390" i="16"/>
  <c r="J1392" i="16" l="1"/>
  <c r="P1391" i="16"/>
  <c r="J1393" i="16" l="1"/>
  <c r="P1392" i="16"/>
  <c r="J1394" i="16" l="1"/>
  <c r="P1393" i="16"/>
  <c r="P1394" i="16" l="1"/>
  <c r="J1395" i="16"/>
  <c r="J1396" i="16" l="1"/>
  <c r="P1395" i="16"/>
  <c r="P1396" i="16" l="1"/>
  <c r="J1397" i="16"/>
  <c r="P1397" i="16" l="1"/>
  <c r="J1398" i="16"/>
  <c r="P1398" i="16" l="1"/>
  <c r="J1399" i="16"/>
  <c r="J1400" i="16" l="1"/>
  <c r="P1399" i="16"/>
  <c r="J1401" i="16" l="1"/>
  <c r="P1400" i="16"/>
  <c r="J1402" i="16" l="1"/>
  <c r="P1401" i="16"/>
  <c r="J1403" i="16" l="1"/>
  <c r="P1402" i="16"/>
  <c r="J1404" i="16" l="1"/>
  <c r="P1403" i="16"/>
  <c r="J1405" i="16" l="1"/>
  <c r="P1404" i="16"/>
  <c r="J1406" i="16" l="1"/>
  <c r="P1405" i="16"/>
  <c r="J1407" i="16" l="1"/>
  <c r="P1406" i="16"/>
  <c r="P1407" i="16" l="1"/>
  <c r="J1408" i="16"/>
  <c r="P1408" i="16" l="1"/>
  <c r="J1409" i="16"/>
  <c r="P1409" i="16" l="1"/>
  <c r="J1410" i="16"/>
  <c r="J1411" i="16" l="1"/>
  <c r="P1410" i="16"/>
  <c r="P1411" i="16" l="1"/>
  <c r="J1412" i="16"/>
  <c r="J1413" i="16" l="1"/>
  <c r="P1412" i="16"/>
  <c r="J1414" i="16" l="1"/>
  <c r="P1413" i="16"/>
  <c r="J1415" i="16" l="1"/>
  <c r="P1414" i="16"/>
  <c r="P1415" i="16" l="1"/>
  <c r="J1416" i="16"/>
  <c r="P1416" i="16" l="1"/>
  <c r="J1417" i="16"/>
  <c r="J1418" i="16" l="1"/>
  <c r="P1417" i="16"/>
  <c r="P1418" i="16" l="1"/>
  <c r="J1419" i="16"/>
  <c r="P1419" i="16" l="1"/>
  <c r="J1420" i="16"/>
  <c r="J1421" i="16" l="1"/>
  <c r="P1420" i="16"/>
  <c r="P1421" i="16" l="1"/>
  <c r="J1422" i="16"/>
  <c r="J1423" i="16" l="1"/>
  <c r="P1422" i="16"/>
  <c r="J1424" i="16" l="1"/>
  <c r="P1423" i="16"/>
  <c r="J1425" i="16" l="1"/>
  <c r="P1424" i="16"/>
  <c r="J1426" i="16" l="1"/>
  <c r="P1425" i="16"/>
  <c r="J1427" i="16" l="1"/>
  <c r="P1426" i="16"/>
  <c r="P1427" i="16" l="1"/>
  <c r="J1428" i="16"/>
  <c r="P1428" i="16" l="1"/>
  <c r="J1429" i="16"/>
  <c r="J1430" i="16" l="1"/>
  <c r="P1429" i="16"/>
  <c r="J1431" i="16" l="1"/>
  <c r="P1430" i="16"/>
  <c r="J1432" i="16" l="1"/>
  <c r="P1431" i="16"/>
  <c r="J1433" i="16" l="1"/>
  <c r="P1432" i="16"/>
  <c r="J1434" i="16" l="1"/>
  <c r="P1433" i="16"/>
  <c r="P1434" i="16" l="1"/>
  <c r="J1435" i="16"/>
  <c r="J1436" i="16" l="1"/>
  <c r="P1435" i="16"/>
  <c r="P1436" i="16" l="1"/>
  <c r="J1437" i="16"/>
  <c r="P1437" i="16" l="1"/>
  <c r="J1438" i="16"/>
  <c r="J1439" i="16" l="1"/>
  <c r="P1438" i="16"/>
  <c r="P1439" i="16" l="1"/>
  <c r="J1440" i="16"/>
  <c r="J1441" i="16" l="1"/>
  <c r="P1440" i="16"/>
  <c r="J1442" i="16" l="1"/>
  <c r="P1441" i="16"/>
  <c r="P1442" i="16" l="1"/>
  <c r="J1443" i="16"/>
  <c r="J1444" i="16" l="1"/>
  <c r="P1443" i="16"/>
  <c r="P1444" i="16" l="1"/>
  <c r="J1445" i="16"/>
  <c r="J1446" i="16" l="1"/>
  <c r="P1445" i="16"/>
  <c r="P1446" i="16" l="1"/>
  <c r="J1447" i="16"/>
  <c r="J1448" i="16" l="1"/>
  <c r="P1447" i="16"/>
  <c r="J1449" i="16" l="1"/>
  <c r="P1448" i="16"/>
  <c r="J1450" i="16" l="1"/>
  <c r="P1449" i="16"/>
  <c r="P1450" i="16" l="1"/>
  <c r="J1451" i="16"/>
  <c r="J1452" i="16" l="1"/>
  <c r="P1451" i="16"/>
  <c r="P1452" i="16" l="1"/>
  <c r="J1453" i="16"/>
  <c r="J1454" i="16" l="1"/>
  <c r="P1453" i="16"/>
  <c r="P1454" i="16" l="1"/>
  <c r="J1455" i="16"/>
  <c r="J1456" i="16" l="1"/>
  <c r="P1455" i="16"/>
  <c r="J1457" i="16" l="1"/>
  <c r="P1456" i="16"/>
  <c r="J1458" i="16" l="1"/>
  <c r="P1457" i="16"/>
  <c r="J1459" i="16" l="1"/>
  <c r="P1458" i="16"/>
  <c r="P1459" i="16" l="1"/>
  <c r="J1460" i="16"/>
  <c r="J1461" i="16" l="1"/>
  <c r="P1460" i="16"/>
  <c r="P1461" i="16" l="1"/>
  <c r="J1462" i="16"/>
  <c r="J1463" i="16" l="1"/>
  <c r="P1462" i="16"/>
  <c r="J1464" i="16" l="1"/>
  <c r="P1463" i="16"/>
  <c r="J1465" i="16" l="1"/>
  <c r="P1464" i="16"/>
  <c r="P1465" i="16" l="1"/>
  <c r="J1466" i="16"/>
  <c r="P1466" i="16" l="1"/>
  <c r="J1467" i="16"/>
  <c r="J1468" i="16" l="1"/>
  <c r="P1467" i="16"/>
  <c r="J1469" i="16" l="1"/>
  <c r="P1468" i="16"/>
  <c r="J1470" i="16" l="1"/>
  <c r="P1469" i="16"/>
  <c r="P1470" i="16" l="1"/>
  <c r="J1471" i="16"/>
  <c r="J1472" i="16" l="1"/>
  <c r="P1471" i="16"/>
  <c r="P1472" i="16" l="1"/>
  <c r="J1473" i="16"/>
  <c r="P1473" i="16" l="1"/>
  <c r="J1474" i="16"/>
  <c r="P1474" i="16" l="1"/>
  <c r="J1475" i="16"/>
  <c r="P1475" i="16" l="1"/>
  <c r="J1476" i="16"/>
  <c r="P1476" i="16" l="1"/>
  <c r="J1477" i="16"/>
  <c r="P1477" i="16" l="1"/>
  <c r="J1478" i="16"/>
  <c r="J1479" i="16" l="1"/>
  <c r="P1478" i="16"/>
  <c r="J1480" i="16" l="1"/>
  <c r="P1479" i="16"/>
  <c r="J1481" i="16" l="1"/>
  <c r="P1480" i="16"/>
  <c r="P1481" i="16" l="1"/>
  <c r="J1482" i="16"/>
  <c r="J1483" i="16" l="1"/>
  <c r="P1482" i="16"/>
  <c r="P1483" i="16" l="1"/>
  <c r="J1484" i="16"/>
  <c r="P1484" i="16" l="1"/>
  <c r="J1485" i="16"/>
  <c r="J1486" i="16" l="1"/>
  <c r="P1485" i="16"/>
  <c r="P1486" i="16" l="1"/>
  <c r="J1487" i="16"/>
  <c r="P1487" i="16" l="1"/>
  <c r="J1488" i="16"/>
  <c r="J1489" i="16" l="1"/>
  <c r="P1488" i="16"/>
  <c r="P1489" i="16" l="1"/>
  <c r="J1490" i="16"/>
  <c r="P1490" i="16" l="1"/>
  <c r="J1491" i="16"/>
  <c r="P1491" i="16" l="1"/>
  <c r="J1492" i="16"/>
  <c r="J1493" i="16" l="1"/>
  <c r="P1492" i="16"/>
  <c r="J1494" i="16" l="1"/>
  <c r="P1493" i="16"/>
  <c r="J1495" i="16" l="1"/>
  <c r="P1494" i="16"/>
  <c r="P1495" i="16" l="1"/>
  <c r="J1496" i="16"/>
  <c r="P1496" i="16" l="1"/>
  <c r="J1497" i="16"/>
  <c r="J1498" i="16" l="1"/>
  <c r="P1497" i="16"/>
  <c r="P1498" i="16" l="1"/>
  <c r="J1499" i="16"/>
  <c r="P1499" i="16" l="1"/>
  <c r="J1500" i="16"/>
  <c r="P1500" i="16" l="1"/>
  <c r="J1501" i="16"/>
  <c r="J1502" i="16" l="1"/>
  <c r="P1501" i="16"/>
  <c r="P1502" i="16" l="1"/>
  <c r="J1503" i="16"/>
  <c r="J1504" i="16" l="1"/>
  <c r="P1503" i="16"/>
  <c r="J1505" i="16" l="1"/>
  <c r="P1504" i="16"/>
  <c r="P1505" i="16" l="1"/>
  <c r="J1506" i="16"/>
  <c r="P1506" i="16" l="1"/>
  <c r="J1507" i="16"/>
  <c r="J1508" i="16" l="1"/>
  <c r="P1507" i="16"/>
  <c r="J1509" i="16" l="1"/>
  <c r="P1508" i="16"/>
  <c r="P1509" i="16" l="1"/>
  <c r="J1510" i="16"/>
  <c r="P1510" i="16" l="1"/>
  <c r="J1511" i="16"/>
  <c r="P1511" i="16" l="1"/>
  <c r="J1512" i="16"/>
  <c r="J1513" i="16" l="1"/>
  <c r="P1512" i="16"/>
  <c r="P1513" i="16" l="1"/>
  <c r="J1514" i="16"/>
  <c r="P1514" i="16" l="1"/>
  <c r="J1515" i="16"/>
  <c r="J1516" i="16" l="1"/>
  <c r="P1515" i="16"/>
  <c r="J1517" i="16" l="1"/>
  <c r="P1516" i="16"/>
  <c r="P1517" i="16" l="1"/>
  <c r="J1518" i="16"/>
  <c r="P1518" i="16" l="1"/>
  <c r="J1519" i="16"/>
  <c r="P1519" i="16" l="1"/>
  <c r="J1520" i="16"/>
  <c r="P1520" i="16" l="1"/>
  <c r="J1521" i="16"/>
  <c r="P1521" i="16" l="1"/>
  <c r="J1522" i="16"/>
  <c r="P1522" i="16" l="1"/>
  <c r="J1523" i="16"/>
  <c r="J1524" i="16" l="1"/>
  <c r="P1523" i="16"/>
  <c r="J1525" i="16" l="1"/>
  <c r="P1524" i="16"/>
  <c r="P1525" i="16" l="1"/>
  <c r="J1526" i="16"/>
  <c r="P1526" i="16" l="1"/>
  <c r="J1527" i="16"/>
  <c r="J1528" i="16" l="1"/>
  <c r="P1527" i="16"/>
  <c r="J1529" i="16" l="1"/>
  <c r="P1528" i="16"/>
  <c r="J1530" i="16" l="1"/>
  <c r="P1529" i="16"/>
  <c r="J1531" i="16" l="1"/>
  <c r="P1530" i="16"/>
  <c r="J1532" i="16" l="1"/>
  <c r="P1531" i="16"/>
  <c r="P1532" i="16" l="1"/>
  <c r="J1533" i="16"/>
  <c r="J1534" i="16" l="1"/>
  <c r="P1533" i="16"/>
  <c r="J1535" i="16" l="1"/>
  <c r="P1534" i="16"/>
  <c r="J1536" i="16" l="1"/>
  <c r="P1535" i="16"/>
  <c r="P1536" i="16" l="1"/>
  <c r="J1537" i="16"/>
  <c r="P1537" i="16" l="1"/>
  <c r="J1538" i="16"/>
  <c r="J1539" i="16" l="1"/>
  <c r="P1538" i="16"/>
  <c r="J1540" i="16" l="1"/>
  <c r="P1539" i="16"/>
  <c r="J1541" i="16" l="1"/>
  <c r="P1540" i="16"/>
  <c r="J1542" i="16" l="1"/>
  <c r="P1541" i="16"/>
  <c r="J1543" i="16" l="1"/>
  <c r="P1542" i="16"/>
  <c r="J1544" i="16" l="1"/>
  <c r="P1543" i="16"/>
  <c r="P1544" i="16" l="1"/>
  <c r="J1545" i="16"/>
  <c r="P1545" i="16" l="1"/>
  <c r="J1546" i="16"/>
  <c r="J1547" i="16" l="1"/>
  <c r="P1546" i="16"/>
  <c r="P1547" i="16" l="1"/>
  <c r="J1548" i="16"/>
  <c r="J1549" i="16" l="1"/>
  <c r="P1548" i="16"/>
  <c r="J1550" i="16" l="1"/>
  <c r="P1549" i="16"/>
  <c r="J1551" i="16" l="1"/>
  <c r="P1550" i="16"/>
  <c r="P1551" i="16" l="1"/>
  <c r="J1552" i="16"/>
  <c r="P1552" i="16" l="1"/>
  <c r="J1553" i="16"/>
  <c r="P1553" i="16" l="1"/>
  <c r="J1554" i="16"/>
  <c r="J1555" i="16" l="1"/>
  <c r="P1554" i="16"/>
  <c r="P1555" i="16" l="1"/>
  <c r="J1556" i="16"/>
  <c r="P1556" i="16" l="1"/>
  <c r="J1557" i="16"/>
  <c r="J1558" i="16" l="1"/>
  <c r="P1557" i="16"/>
  <c r="J1559" i="16" l="1"/>
  <c r="P1558" i="16"/>
  <c r="P1559" i="16" l="1"/>
  <c r="J1560" i="16"/>
  <c r="J1561" i="16" l="1"/>
  <c r="P1560" i="16"/>
  <c r="J1562" i="16" l="1"/>
  <c r="P1561" i="16"/>
  <c r="P1562" i="16" l="1"/>
  <c r="J1563" i="16"/>
  <c r="J1564" i="16" l="1"/>
  <c r="P1563" i="16"/>
  <c r="J1565" i="16" l="1"/>
  <c r="P1564" i="16"/>
  <c r="P1565" i="16" l="1"/>
  <c r="J1566" i="16"/>
  <c r="J1567" i="16" l="1"/>
  <c r="P1566" i="16"/>
  <c r="P1567" i="16" l="1"/>
  <c r="J1568" i="16"/>
  <c r="J1569" i="16" l="1"/>
  <c r="P1568" i="16"/>
  <c r="J1570" i="16" l="1"/>
  <c r="P1569" i="16"/>
  <c r="P1570" i="16" l="1"/>
  <c r="J1571" i="16"/>
  <c r="J1572" i="16" l="1"/>
  <c r="P1571" i="16"/>
  <c r="J1573" i="16" l="1"/>
  <c r="P1572" i="16"/>
  <c r="J1574" i="16" l="1"/>
  <c r="P1573" i="16"/>
  <c r="J1575" i="16" l="1"/>
  <c r="P1574" i="16"/>
  <c r="P1575" i="16" l="1"/>
  <c r="J1576" i="16"/>
  <c r="J1577" i="16" l="1"/>
  <c r="P1576" i="16"/>
  <c r="P1577" i="16" l="1"/>
  <c r="J1578" i="16"/>
  <c r="P1578" i="16" l="1"/>
  <c r="J1579" i="16"/>
  <c r="J1580" i="16" l="1"/>
  <c r="P1579" i="16"/>
  <c r="P1580" i="16" l="1"/>
  <c r="J1581" i="16"/>
  <c r="J1582" i="16" l="1"/>
  <c r="P1581" i="16"/>
  <c r="J1583" i="16" l="1"/>
  <c r="P1582" i="16"/>
  <c r="J1584" i="16" l="1"/>
  <c r="P1583" i="16"/>
  <c r="J1585" i="16" l="1"/>
  <c r="P1584" i="16"/>
  <c r="P1585" i="16" l="1"/>
  <c r="J1586" i="16"/>
  <c r="J1587" i="16" l="1"/>
  <c r="P1586" i="16"/>
  <c r="P1587" i="16" l="1"/>
  <c r="J1588" i="16"/>
  <c r="P1588" i="16" l="1"/>
  <c r="J1589" i="16"/>
  <c r="P1589" i="16" l="1"/>
  <c r="J1590" i="16"/>
  <c r="P1590" i="16" l="1"/>
  <c r="J1591" i="16"/>
  <c r="P1591" i="16" l="1"/>
  <c r="J1592" i="16"/>
  <c r="P1592" i="16" l="1"/>
  <c r="J1593" i="16"/>
  <c r="J1594" i="16" l="1"/>
  <c r="P1593" i="16"/>
  <c r="P1594" i="16" l="1"/>
  <c r="J1595" i="16"/>
  <c r="P1595" i="16" l="1"/>
  <c r="J1596" i="16"/>
  <c r="J1597" i="16" l="1"/>
  <c r="P1596" i="16"/>
  <c r="J1598" i="16" l="1"/>
  <c r="P1597" i="16"/>
  <c r="J1599" i="16" l="1"/>
  <c r="P1598" i="16"/>
  <c r="P1599" i="16" l="1"/>
  <c r="J1600" i="16"/>
  <c r="P1600" i="16" l="1"/>
  <c r="J1601" i="16"/>
  <c r="J1602" i="16" l="1"/>
  <c r="P1601" i="16"/>
  <c r="J1603" i="16" l="1"/>
  <c r="P1602" i="16"/>
  <c r="J1604" i="16" l="1"/>
  <c r="P1603" i="16"/>
  <c r="P1604" i="16" l="1"/>
  <c r="J1605" i="16"/>
  <c r="J1606" i="16" l="1"/>
  <c r="P1605" i="16"/>
  <c r="J1607" i="16" l="1"/>
  <c r="P1606" i="16"/>
  <c r="P1607" i="16" l="1"/>
  <c r="J1608" i="16"/>
  <c r="P1608" i="16" l="1"/>
  <c r="J1609" i="16"/>
  <c r="J1610" i="16" l="1"/>
  <c r="P1609" i="16"/>
  <c r="P1610" i="16" l="1"/>
  <c r="J1611" i="16"/>
  <c r="P1611" i="16" l="1"/>
  <c r="J1612" i="16"/>
  <c r="J1613" i="16" l="1"/>
  <c r="P1612" i="16"/>
  <c r="J1614" i="16" l="1"/>
  <c r="P1613" i="16"/>
  <c r="J1615" i="16" l="1"/>
  <c r="P1614" i="16"/>
  <c r="J1616" i="16" l="1"/>
  <c r="P1615" i="16"/>
  <c r="J1617" i="16" l="1"/>
  <c r="P1616" i="16"/>
  <c r="P1617" i="16" l="1"/>
  <c r="J1618" i="16"/>
  <c r="P1618" i="16" l="1"/>
  <c r="J1619" i="16"/>
  <c r="J1620" i="16" l="1"/>
  <c r="P1619" i="16"/>
  <c r="P1620" i="16" l="1"/>
  <c r="J1621" i="16"/>
  <c r="P1621" i="16" l="1"/>
  <c r="J1622" i="16"/>
  <c r="P1622" i="16" l="1"/>
  <c r="J1623" i="16"/>
  <c r="P1623" i="16" l="1"/>
  <c r="J1624" i="16"/>
  <c r="J1625" i="16" l="1"/>
  <c r="P1624" i="16"/>
  <c r="J1626" i="16" l="1"/>
  <c r="P1625" i="16"/>
  <c r="P1626" i="16" l="1"/>
  <c r="J1627" i="16"/>
  <c r="P1627" i="16" l="1"/>
  <c r="J1628" i="16"/>
  <c r="P1628" i="16" l="1"/>
  <c r="J1629" i="16"/>
  <c r="P1629" i="16" l="1"/>
  <c r="J1630" i="16"/>
  <c r="J1631" i="16" l="1"/>
  <c r="P1630" i="16"/>
  <c r="J1632" i="16" l="1"/>
  <c r="P1631" i="16"/>
  <c r="P1632" i="16" l="1"/>
  <c r="J1633" i="16"/>
  <c r="J1634" i="16" l="1"/>
  <c r="P1633" i="16"/>
  <c r="P1634" i="16" l="1"/>
  <c r="J1635" i="16"/>
  <c r="P1635" i="16" l="1"/>
  <c r="J1636" i="16"/>
  <c r="P1636" i="16" l="1"/>
  <c r="J1637" i="16"/>
  <c r="J1638" i="16" l="1"/>
  <c r="P1637" i="16"/>
  <c r="J1639" i="16" l="1"/>
  <c r="P1638" i="16"/>
  <c r="J1640" i="16" l="1"/>
  <c r="P1639" i="16"/>
  <c r="P1640" i="16" l="1"/>
  <c r="J1641" i="16"/>
  <c r="P1641" i="16" l="1"/>
  <c r="J1642" i="16"/>
  <c r="J1643" i="16" l="1"/>
  <c r="P1642" i="16"/>
  <c r="J1644" i="16" l="1"/>
  <c r="P1643" i="16"/>
  <c r="J1645" i="16" l="1"/>
  <c r="P1644" i="16"/>
  <c r="J1646" i="16" l="1"/>
  <c r="P1645" i="16"/>
  <c r="P1646" i="16" l="1"/>
  <c r="J1647" i="16"/>
  <c r="J1648" i="16" l="1"/>
  <c r="P1647" i="16"/>
  <c r="P1648" i="16" l="1"/>
  <c r="J1649" i="16"/>
  <c r="J1650" i="16" l="1"/>
  <c r="P1649" i="16"/>
  <c r="P1650" i="16" l="1"/>
  <c r="J1651" i="16"/>
  <c r="P1651" i="16" l="1"/>
  <c r="J1652" i="16"/>
  <c r="P1652" i="16" l="1"/>
  <c r="J1653" i="16"/>
  <c r="J1654" i="16" l="1"/>
  <c r="P1653" i="16"/>
  <c r="J1655" i="16" l="1"/>
  <c r="P1654" i="16"/>
  <c r="P1655" i="16" l="1"/>
  <c r="J1656" i="16"/>
  <c r="P1656" i="16" l="1"/>
  <c r="J1657" i="16"/>
  <c r="P1657" i="16" l="1"/>
  <c r="J1658" i="16"/>
  <c r="P1658" i="16" l="1"/>
  <c r="J1659" i="16"/>
  <c r="J1660" i="16" l="1"/>
  <c r="P1659" i="16"/>
  <c r="P1660" i="16" l="1"/>
  <c r="J1661" i="16"/>
  <c r="J1662" i="16" l="1"/>
  <c r="P1661" i="16"/>
  <c r="J1663" i="16" l="1"/>
  <c r="P1662" i="16"/>
  <c r="P1663" i="16" l="1"/>
  <c r="J1664" i="16"/>
  <c r="J1665" i="16" l="1"/>
  <c r="P1664" i="16"/>
  <c r="P1665" i="16" l="1"/>
  <c r="J1666" i="16"/>
  <c r="J1667" i="16" l="1"/>
  <c r="P1666" i="16"/>
  <c r="P1667" i="16" l="1"/>
  <c r="J1668" i="16"/>
  <c r="J1669" i="16" l="1"/>
  <c r="P1668" i="16"/>
  <c r="J1670" i="16" l="1"/>
  <c r="P1669" i="16"/>
  <c r="J1671" i="16" l="1"/>
  <c r="P1670" i="16"/>
  <c r="J1672" i="16" l="1"/>
  <c r="P1671" i="16"/>
  <c r="J1673" i="16" l="1"/>
  <c r="P1672" i="16"/>
  <c r="J1674" i="16" l="1"/>
  <c r="P1673" i="16"/>
  <c r="P1674" i="16" l="1"/>
  <c r="J1675" i="16"/>
  <c r="J1676" i="16" l="1"/>
  <c r="P1675" i="16"/>
  <c r="J1677" i="16" l="1"/>
  <c r="P1676" i="16"/>
  <c r="J1678" i="16" l="1"/>
  <c r="P1677" i="16"/>
  <c r="J1679" i="16" l="1"/>
  <c r="P1678" i="16"/>
  <c r="J1680" i="16" l="1"/>
  <c r="P1679" i="16"/>
  <c r="J1681" i="16" l="1"/>
  <c r="P1680" i="16"/>
  <c r="J1682" i="16" l="1"/>
  <c r="P1681" i="16"/>
  <c r="J1683" i="16" l="1"/>
  <c r="P1682" i="16"/>
  <c r="J1684" i="16" l="1"/>
  <c r="P1683" i="16"/>
  <c r="J1685" i="16" l="1"/>
  <c r="P1684" i="16"/>
  <c r="P1685" i="16" l="1"/>
  <c r="J1686" i="16"/>
  <c r="J1687" i="16" l="1"/>
  <c r="P1686" i="16"/>
  <c r="J1688" i="16" l="1"/>
  <c r="P1687" i="16"/>
  <c r="P1688" i="16" l="1"/>
  <c r="J1689" i="16"/>
  <c r="J1690" i="16" l="1"/>
  <c r="P1689" i="16"/>
  <c r="J1691" i="16" l="1"/>
  <c r="P1690" i="16"/>
  <c r="P1691" i="16" l="1"/>
  <c r="J1692" i="16"/>
  <c r="J1693" i="16" l="1"/>
  <c r="P1692" i="16"/>
  <c r="J1694" i="16" l="1"/>
  <c r="P1693" i="16"/>
  <c r="P1694" i="16" l="1"/>
  <c r="J1695" i="16"/>
  <c r="J1696" i="16" l="1"/>
  <c r="P1695" i="16"/>
  <c r="P1696" i="16" l="1"/>
  <c r="J1697" i="16"/>
  <c r="P1697" i="16" l="1"/>
  <c r="J1698" i="16"/>
  <c r="J1699" i="16" l="1"/>
  <c r="P1698" i="16"/>
  <c r="J1700" i="16" l="1"/>
  <c r="P1699" i="16"/>
  <c r="J1701" i="16" l="1"/>
  <c r="P1700" i="16"/>
  <c r="J1702" i="16" l="1"/>
  <c r="P1701" i="16"/>
  <c r="P1702" i="16" l="1"/>
  <c r="J1703" i="16"/>
  <c r="J1704" i="16" l="1"/>
  <c r="P1703" i="16"/>
  <c r="P1704" i="16" l="1"/>
  <c r="J1705" i="16"/>
  <c r="P1705" i="16" l="1"/>
  <c r="J1706" i="16"/>
  <c r="P1706" i="16" l="1"/>
  <c r="J1707" i="16"/>
  <c r="J1708" i="16" l="1"/>
  <c r="P1707" i="16"/>
  <c r="J1709" i="16" l="1"/>
  <c r="P1708" i="16"/>
  <c r="P1709" i="16" l="1"/>
  <c r="J1710" i="16"/>
  <c r="J1711" i="16" l="1"/>
  <c r="P1710" i="16"/>
  <c r="J1712" i="16" l="1"/>
  <c r="P1711" i="16"/>
  <c r="J1713" i="16" l="1"/>
  <c r="P1712" i="16"/>
  <c r="P1713" i="16" l="1"/>
  <c r="J1714" i="16"/>
  <c r="J1715" i="16" l="1"/>
  <c r="P1714" i="16"/>
  <c r="J1716" i="16" l="1"/>
  <c r="P1715" i="16"/>
  <c r="J1717" i="16" l="1"/>
  <c r="P1716" i="16"/>
  <c r="J1718" i="16" l="1"/>
  <c r="P1717" i="16"/>
  <c r="P1718" i="16" l="1"/>
  <c r="J1719" i="16"/>
  <c r="J1720" i="16" l="1"/>
  <c r="P1719" i="16"/>
  <c r="J1721" i="16" l="1"/>
  <c r="P1720" i="16"/>
  <c r="J1722" i="16" l="1"/>
  <c r="P1721" i="16"/>
  <c r="J1723" i="16" l="1"/>
  <c r="P1722" i="16"/>
  <c r="J1724" i="16" l="1"/>
  <c r="P1723" i="16"/>
  <c r="P1724" i="16" l="1"/>
  <c r="J1725" i="16"/>
  <c r="P1725" i="16" l="1"/>
  <c r="J1726" i="16"/>
  <c r="J1727" i="16" l="1"/>
  <c r="P1726" i="16"/>
  <c r="J1728" i="16" l="1"/>
  <c r="P1727" i="16"/>
  <c r="P1728" i="16" l="1"/>
  <c r="J1729" i="16"/>
  <c r="J1730" i="16" l="1"/>
  <c r="P1729" i="16"/>
  <c r="J1731" i="16" l="1"/>
  <c r="P1730" i="16"/>
  <c r="P1731" i="16" l="1"/>
  <c r="J1732" i="16"/>
  <c r="P1732" i="16" l="1"/>
  <c r="J1733" i="16"/>
  <c r="J1734" i="16" l="1"/>
  <c r="P1733" i="16"/>
  <c r="J1735" i="16" l="1"/>
  <c r="P1734" i="16"/>
  <c r="J1736" i="16" l="1"/>
  <c r="P1735" i="16"/>
  <c r="J1737" i="16" l="1"/>
  <c r="P1736" i="16"/>
  <c r="J1738" i="16" l="1"/>
  <c r="P1737" i="16"/>
  <c r="J1739" i="16" l="1"/>
  <c r="P1738" i="16"/>
  <c r="P1739" i="16" l="1"/>
  <c r="J1740" i="16"/>
  <c r="P1740" i="16" l="1"/>
  <c r="J1741" i="16"/>
  <c r="J1742" i="16" l="1"/>
  <c r="P1741" i="16"/>
  <c r="J1743" i="16" l="1"/>
  <c r="P1742" i="16"/>
  <c r="J1744" i="16" l="1"/>
  <c r="P1743" i="16"/>
  <c r="J1745" i="16" l="1"/>
  <c r="P1744" i="16"/>
  <c r="J1746" i="16" l="1"/>
  <c r="P1745" i="16"/>
  <c r="P1746" i="16" l="1"/>
  <c r="J1747" i="16"/>
  <c r="P1747" i="16" l="1"/>
  <c r="J1748" i="16"/>
  <c r="P1748" i="16" l="1"/>
  <c r="J1749" i="16"/>
  <c r="P1749" i="16" l="1"/>
  <c r="J1750" i="16"/>
  <c r="J1751" i="16" l="1"/>
  <c r="P1750" i="16"/>
  <c r="P1751" i="16" l="1"/>
  <c r="J1752" i="16"/>
  <c r="P1752" i="16" l="1"/>
  <c r="J1753" i="16"/>
  <c r="J1754" i="16" l="1"/>
  <c r="P1753" i="16"/>
  <c r="P1754" i="16" l="1"/>
  <c r="J1755" i="16"/>
  <c r="J1756" i="16" l="1"/>
  <c r="P1755" i="16"/>
  <c r="P1756" i="16" l="1"/>
  <c r="J1757" i="16"/>
  <c r="P1757" i="16" l="1"/>
  <c r="J1758" i="16"/>
  <c r="P1758" i="16" l="1"/>
  <c r="J1759" i="16"/>
  <c r="J1760" i="16" l="1"/>
  <c r="P1759" i="16"/>
  <c r="P1760" i="16" l="1"/>
  <c r="J1761" i="16"/>
  <c r="J1762" i="16" l="1"/>
  <c r="P1761" i="16"/>
  <c r="J1763" i="16" l="1"/>
  <c r="P1762" i="16"/>
  <c r="P1763" i="16" l="1"/>
  <c r="J1764" i="16"/>
  <c r="J1765" i="16" l="1"/>
  <c r="P1764" i="16"/>
  <c r="J1766" i="16" l="1"/>
  <c r="P1765" i="16"/>
  <c r="J1767" i="16" l="1"/>
  <c r="P1766" i="16"/>
  <c r="P1767" i="16" l="1"/>
  <c r="J1768" i="16"/>
  <c r="J1769" i="16" l="1"/>
  <c r="P1768" i="16"/>
  <c r="J1770" i="16" l="1"/>
  <c r="P1769" i="16"/>
  <c r="J1771" i="16" l="1"/>
  <c r="P1770" i="16"/>
  <c r="J1772" i="16" l="1"/>
  <c r="P1771" i="16"/>
  <c r="J1773" i="16" l="1"/>
  <c r="P1772" i="16"/>
  <c r="J1774" i="16" l="1"/>
  <c r="P1773" i="16"/>
  <c r="J1775" i="16" l="1"/>
  <c r="P1774" i="16"/>
  <c r="P1775" i="16" l="1"/>
  <c r="J1776" i="16"/>
  <c r="P1776" i="16" l="1"/>
  <c r="J1777" i="16"/>
  <c r="J1778" i="16" l="1"/>
  <c r="P1777" i="16"/>
  <c r="J1779" i="16" l="1"/>
  <c r="P1778" i="16"/>
  <c r="J1780" i="16" l="1"/>
  <c r="P1779" i="16"/>
  <c r="J1781" i="16" l="1"/>
  <c r="P1780" i="16"/>
  <c r="P1781" i="16" l="1"/>
  <c r="J1782" i="16"/>
  <c r="P1782" i="16" l="1"/>
  <c r="J1783" i="16"/>
  <c r="P1783" i="16" l="1"/>
  <c r="J1784" i="16"/>
  <c r="J1785" i="16" l="1"/>
  <c r="P1784" i="16"/>
  <c r="J1786" i="16" l="1"/>
  <c r="P1785" i="16"/>
  <c r="J1787" i="16" l="1"/>
  <c r="P1786" i="16"/>
  <c r="J1788" i="16" l="1"/>
  <c r="P1787" i="16"/>
  <c r="J1789" i="16" l="1"/>
  <c r="P1788" i="16"/>
  <c r="J1790" i="16" l="1"/>
  <c r="P1789" i="16"/>
  <c r="J1791" i="16" l="1"/>
  <c r="P1790" i="16"/>
  <c r="P1791" i="16" l="1"/>
  <c r="J1792" i="16"/>
  <c r="P1792" i="16" l="1"/>
  <c r="J1793" i="16"/>
  <c r="J1794" i="16" l="1"/>
  <c r="P1793" i="16"/>
  <c r="J1795" i="16" l="1"/>
  <c r="P1794" i="16"/>
  <c r="J1796" i="16" l="1"/>
  <c r="P1795" i="16"/>
  <c r="P1796" i="16" l="1"/>
  <c r="J1797" i="16"/>
  <c r="J1798" i="16" l="1"/>
  <c r="P1797" i="16"/>
  <c r="J1799" i="16" l="1"/>
  <c r="P1798" i="16"/>
  <c r="P1799" i="16" l="1"/>
  <c r="J1800" i="16"/>
  <c r="J1801" i="16" l="1"/>
  <c r="P1800" i="16"/>
  <c r="P1801" i="16" l="1"/>
  <c r="J1802" i="16"/>
  <c r="J1803" i="16" l="1"/>
  <c r="P1802" i="16"/>
  <c r="J1804" i="16" l="1"/>
  <c r="P1803" i="16"/>
  <c r="P1804" i="16" l="1"/>
  <c r="J1805" i="16"/>
  <c r="J1806" i="16" l="1"/>
  <c r="P1805" i="16"/>
  <c r="P1806" i="16" l="1"/>
  <c r="J1807" i="16"/>
  <c r="J1808" i="16" l="1"/>
  <c r="P1807" i="16"/>
  <c r="J1809" i="16" l="1"/>
  <c r="P1808" i="16"/>
  <c r="J1810" i="16" l="1"/>
  <c r="P1809" i="16"/>
  <c r="J1811" i="16" l="1"/>
  <c r="P1810" i="16"/>
  <c r="P1811" i="16" l="1"/>
  <c r="J1812" i="16"/>
  <c r="J1813" i="16" l="1"/>
  <c r="P1812" i="16"/>
  <c r="J1814" i="16" l="1"/>
  <c r="P1813" i="16"/>
  <c r="J1815" i="16" l="1"/>
  <c r="P1814" i="16"/>
  <c r="J1816" i="16" l="1"/>
  <c r="P1815" i="16"/>
  <c r="J1817" i="16" l="1"/>
  <c r="P1816" i="16"/>
  <c r="J1818" i="16" l="1"/>
  <c r="P1817" i="16"/>
  <c r="J1819" i="16" l="1"/>
  <c r="P1818" i="16"/>
  <c r="J1820" i="16" l="1"/>
  <c r="P1819" i="16"/>
  <c r="J1821" i="16" l="1"/>
  <c r="P1820" i="16"/>
  <c r="J1822" i="16" l="1"/>
  <c r="P1821" i="16"/>
  <c r="J1823" i="16" l="1"/>
  <c r="P1822" i="16"/>
  <c r="J1824" i="16" l="1"/>
  <c r="P1823" i="16"/>
  <c r="J1825" i="16" l="1"/>
  <c r="P1824" i="16"/>
  <c r="P1825" i="16" l="1"/>
  <c r="J1826" i="16"/>
  <c r="P1826" i="16" l="1"/>
  <c r="J1827" i="16"/>
  <c r="J1828" i="16" l="1"/>
  <c r="P1827" i="16"/>
  <c r="P1828" i="16" l="1"/>
  <c r="J1829" i="16"/>
  <c r="J1830" i="16" l="1"/>
  <c r="P1829" i="16"/>
  <c r="P1830" i="16" l="1"/>
  <c r="J1831" i="16"/>
  <c r="J1832" i="16" l="1"/>
  <c r="P1831" i="16"/>
  <c r="P1832" i="16" l="1"/>
  <c r="J1833" i="16"/>
  <c r="J1834" i="16" l="1"/>
  <c r="P1833" i="16"/>
  <c r="J1835" i="16" l="1"/>
  <c r="P1834" i="16"/>
  <c r="J1836" i="16" l="1"/>
  <c r="P1835" i="16"/>
  <c r="J1837" i="16" l="1"/>
  <c r="P1836" i="16"/>
  <c r="J1838" i="16" l="1"/>
  <c r="P1837" i="16"/>
  <c r="P1838" i="16" l="1"/>
  <c r="J1839" i="16"/>
  <c r="J1840" i="16" l="1"/>
  <c r="P1839" i="16"/>
  <c r="J1841" i="16" l="1"/>
  <c r="P1840" i="16"/>
  <c r="J1842" i="16" l="1"/>
  <c r="P1841" i="16"/>
  <c r="J1843" i="16" l="1"/>
  <c r="P1842" i="16"/>
  <c r="J1844" i="16" l="1"/>
  <c r="P1843" i="16"/>
  <c r="J1845" i="16" l="1"/>
  <c r="P1844" i="16"/>
  <c r="J1846" i="16" l="1"/>
  <c r="P1845" i="16"/>
  <c r="J1847" i="16" l="1"/>
  <c r="P1846" i="16"/>
  <c r="J1848" i="16" l="1"/>
  <c r="P1847" i="16"/>
  <c r="J1849" i="16" l="1"/>
  <c r="P1848" i="16"/>
  <c r="J1850" i="16" l="1"/>
  <c r="P1849" i="16"/>
  <c r="J1851" i="16" l="1"/>
  <c r="P1850" i="16"/>
  <c r="J1852" i="16" l="1"/>
  <c r="P1851" i="16"/>
  <c r="J1853" i="16" l="1"/>
  <c r="P1852" i="16"/>
  <c r="J1854" i="16" l="1"/>
  <c r="P1853" i="16"/>
  <c r="P1854" i="16" l="1"/>
  <c r="J1855" i="16"/>
  <c r="J1856" i="16" l="1"/>
  <c r="P1855" i="16"/>
  <c r="P1856" i="16" l="1"/>
  <c r="J1857" i="16"/>
  <c r="P1857" i="16" l="1"/>
  <c r="J1858" i="16"/>
  <c r="J1859" i="16" l="1"/>
  <c r="P1858" i="16"/>
  <c r="P1859" i="16" l="1"/>
  <c r="J1860" i="16"/>
  <c r="P1860" i="16" l="1"/>
  <c r="J1861" i="16"/>
  <c r="J1862" i="16" l="1"/>
  <c r="P1861" i="16"/>
  <c r="J1863" i="16" l="1"/>
  <c r="P1862" i="16"/>
  <c r="J1864" i="16" l="1"/>
  <c r="P1863" i="16"/>
  <c r="J1865" i="16" l="1"/>
  <c r="P1864" i="16"/>
  <c r="P1865" i="16" l="1"/>
  <c r="J1866" i="16"/>
  <c r="J1867" i="16" l="1"/>
  <c r="P1866" i="16"/>
  <c r="J1868" i="16" l="1"/>
  <c r="P1867" i="16"/>
  <c r="J1869" i="16" l="1"/>
  <c r="P1868" i="16"/>
  <c r="J1870" i="16" l="1"/>
  <c r="P1869" i="16"/>
  <c r="J1871" i="16" l="1"/>
  <c r="P1870" i="16"/>
  <c r="J1872" i="16" l="1"/>
  <c r="P1871" i="16"/>
  <c r="J1873" i="16" l="1"/>
  <c r="P1872" i="16"/>
  <c r="J1874" i="16" l="1"/>
  <c r="P1873" i="16"/>
  <c r="J1875" i="16" l="1"/>
  <c r="P1874" i="16"/>
  <c r="J1876" i="16" l="1"/>
  <c r="P1875" i="16"/>
  <c r="J1877" i="16" l="1"/>
  <c r="P1876" i="16"/>
  <c r="P1877" i="16" l="1"/>
  <c r="J1878" i="16"/>
  <c r="P1878" i="16" l="1"/>
  <c r="J1879" i="16"/>
  <c r="P1879" i="16" l="1"/>
  <c r="J1880" i="16"/>
  <c r="J1881" i="16" l="1"/>
  <c r="P1880" i="16"/>
  <c r="P1881" i="16" l="1"/>
  <c r="J1882" i="16"/>
  <c r="J1883" i="16" l="1"/>
  <c r="P1882" i="16"/>
  <c r="J1884" i="16" l="1"/>
  <c r="P1883" i="16"/>
  <c r="J1885" i="16" l="1"/>
  <c r="P1884" i="16"/>
  <c r="J1886" i="16" l="1"/>
  <c r="P1885" i="16"/>
  <c r="J1887" i="16" l="1"/>
  <c r="P1886" i="16"/>
  <c r="P1887" i="16" l="1"/>
  <c r="J1888" i="16"/>
  <c r="J1889" i="16" l="1"/>
  <c r="P1888" i="16"/>
  <c r="J1890" i="16" l="1"/>
  <c r="P1889" i="16"/>
  <c r="P1890" i="16" l="1"/>
  <c r="J1891" i="16"/>
  <c r="J1892" i="16" l="1"/>
  <c r="P1891" i="16"/>
  <c r="J1893" i="16" l="1"/>
  <c r="P1892" i="16"/>
  <c r="P1893" i="16" l="1"/>
  <c r="J1894" i="16"/>
  <c r="P1894" i="16" l="1"/>
  <c r="J1895" i="16"/>
  <c r="J1896" i="16" l="1"/>
  <c r="P1895" i="16"/>
  <c r="J1897" i="16" l="1"/>
  <c r="P1896" i="16"/>
  <c r="J1898" i="16" l="1"/>
  <c r="P1897" i="16"/>
  <c r="J1899" i="16" l="1"/>
  <c r="P1898" i="16"/>
  <c r="J1900" i="16" l="1"/>
  <c r="P1899" i="16"/>
  <c r="J1901" i="16" l="1"/>
  <c r="P1900" i="16"/>
  <c r="P1901" i="16" l="1"/>
  <c r="J1902" i="16"/>
  <c r="J1903" i="16" l="1"/>
  <c r="P1902" i="16"/>
  <c r="J1904" i="16" l="1"/>
  <c r="P1903" i="16"/>
  <c r="J1905" i="16" l="1"/>
  <c r="P1904" i="16"/>
  <c r="J1906" i="16" l="1"/>
  <c r="P1905" i="16"/>
  <c r="J1907" i="16" l="1"/>
  <c r="P1906" i="16"/>
  <c r="J1908" i="16" l="1"/>
  <c r="P1907" i="16"/>
  <c r="J1909" i="16" l="1"/>
  <c r="P1908" i="16"/>
  <c r="J1910" i="16" l="1"/>
  <c r="P1909" i="16"/>
  <c r="P1910" i="16" l="1"/>
  <c r="J1911" i="16"/>
  <c r="J1912" i="16" l="1"/>
  <c r="P1911" i="16"/>
  <c r="P1912" i="16" l="1"/>
  <c r="J1913" i="16"/>
  <c r="P1913" i="16" l="1"/>
  <c r="J1914" i="16"/>
  <c r="J1915" i="16" l="1"/>
  <c r="P1914" i="16"/>
  <c r="P1915" i="16" l="1"/>
  <c r="J1916" i="16"/>
  <c r="P1916" i="16" l="1"/>
  <c r="J1917" i="16"/>
  <c r="P1917" i="16" l="1"/>
  <c r="J1918" i="16"/>
  <c r="P1918" i="16" l="1"/>
  <c r="J1919" i="16"/>
  <c r="P1919" i="16" l="1"/>
  <c r="J1920" i="16"/>
  <c r="J1921" i="16" l="1"/>
  <c r="P1920" i="16"/>
  <c r="J1922" i="16" l="1"/>
  <c r="P1921" i="16"/>
  <c r="P1922" i="16" l="1"/>
  <c r="J1923" i="16"/>
  <c r="J1924" i="16" l="1"/>
  <c r="P1923" i="16"/>
  <c r="P1924" i="16" l="1"/>
  <c r="J1925" i="16"/>
  <c r="P1925" i="16" l="1"/>
  <c r="J1926" i="16"/>
  <c r="P1926" i="16" l="1"/>
  <c r="J1927" i="16"/>
  <c r="P1927" i="16" l="1"/>
  <c r="J1928" i="16"/>
  <c r="J1929" i="16" l="1"/>
  <c r="P1928" i="16"/>
  <c r="J1930" i="16" l="1"/>
  <c r="P1929" i="16"/>
  <c r="P1930" i="16" l="1"/>
  <c r="J1931" i="16"/>
  <c r="P1931" i="16" l="1"/>
  <c r="J1932" i="16"/>
  <c r="P1932" i="16" l="1"/>
  <c r="J1933" i="16"/>
  <c r="J1934" i="16" l="1"/>
  <c r="P1933" i="16"/>
  <c r="J1935" i="16" l="1"/>
  <c r="P1934" i="16"/>
  <c r="P1935" i="16" l="1"/>
  <c r="J1936" i="16"/>
  <c r="J1937" i="16" l="1"/>
  <c r="P1936" i="16"/>
  <c r="J1938" i="16" l="1"/>
  <c r="P1937" i="16"/>
  <c r="P1938" i="16" l="1"/>
  <c r="J1939" i="16"/>
  <c r="J1940" i="16" l="1"/>
  <c r="P1939" i="16"/>
  <c r="P1940" i="16" l="1"/>
  <c r="J1941" i="16"/>
  <c r="P1941" i="16" l="1"/>
  <c r="J1942" i="16"/>
  <c r="J1943" i="16" l="1"/>
  <c r="P1942" i="16"/>
  <c r="P1943" i="16" l="1"/>
  <c r="J1944" i="16"/>
  <c r="J1945" i="16" l="1"/>
  <c r="P1944" i="16"/>
  <c r="P1945" i="16" l="1"/>
  <c r="J1946" i="16"/>
  <c r="P1946" i="16" l="1"/>
  <c r="J1947" i="16"/>
  <c r="P1947" i="16" l="1"/>
  <c r="J1948" i="16"/>
  <c r="P1948" i="16" l="1"/>
  <c r="J1949" i="16"/>
  <c r="J1950" i="16" l="1"/>
  <c r="P1949" i="16"/>
  <c r="P1950" i="16" l="1"/>
  <c r="J1951" i="16"/>
  <c r="J1952" i="16" l="1"/>
  <c r="P1951" i="16"/>
  <c r="P1952" i="16" l="1"/>
  <c r="J1953" i="16"/>
  <c r="J1954" i="16" l="1"/>
  <c r="P1953" i="16"/>
  <c r="P1954" i="16" l="1"/>
  <c r="J1955" i="16"/>
  <c r="J1956" i="16" l="1"/>
  <c r="P1955" i="16"/>
  <c r="P1956" i="16" l="1"/>
  <c r="J1957" i="16"/>
  <c r="J1958" i="16" l="1"/>
  <c r="P1957" i="16"/>
  <c r="P1958" i="16" l="1"/>
  <c r="J1959" i="16"/>
  <c r="P1959" i="16" l="1"/>
  <c r="J1960" i="16"/>
  <c r="P1960" i="16" l="1"/>
  <c r="J1961" i="16"/>
  <c r="J1962" i="16" l="1"/>
  <c r="P1961" i="16"/>
  <c r="P1962" i="16" l="1"/>
  <c r="J1963" i="16"/>
  <c r="J1964" i="16" l="1"/>
  <c r="P1963" i="16"/>
  <c r="P1964" i="16" l="1"/>
  <c r="J1965" i="16"/>
  <c r="J1966" i="16" l="1"/>
  <c r="P1965" i="16"/>
  <c r="P1966" i="16" l="1"/>
  <c r="J1967" i="16"/>
  <c r="J1968" i="16" l="1"/>
  <c r="P1967" i="16"/>
  <c r="P1968" i="16" l="1"/>
  <c r="J1969" i="16"/>
  <c r="J1970" i="16" l="1"/>
  <c r="P1969" i="16"/>
  <c r="J1971" i="16" l="1"/>
  <c r="P1970" i="16"/>
  <c r="J1972" i="16" l="1"/>
  <c r="P1971" i="16"/>
  <c r="J1973" i="16" l="1"/>
  <c r="P1972" i="16"/>
  <c r="P1973" i="16" l="1"/>
  <c r="J1974" i="16"/>
  <c r="J1975" i="16" l="1"/>
  <c r="P1974" i="16"/>
  <c r="J1976" i="16" l="1"/>
  <c r="P1975" i="16"/>
  <c r="P1976" i="16" l="1"/>
  <c r="J1977" i="16"/>
  <c r="J1978" i="16" l="1"/>
  <c r="P1977" i="16"/>
  <c r="J1979" i="16" l="1"/>
  <c r="P1978" i="16"/>
  <c r="J1980" i="16" l="1"/>
  <c r="P1979" i="16"/>
  <c r="J1981" i="16" l="1"/>
  <c r="P1980" i="16"/>
  <c r="P1981" i="16" l="1"/>
  <c r="J1982" i="16"/>
  <c r="J1983" i="16" l="1"/>
  <c r="P1982" i="16"/>
  <c r="P1983" i="16" l="1"/>
  <c r="J1984" i="16"/>
  <c r="P1984" i="16" l="1"/>
  <c r="J1985" i="16"/>
  <c r="P1985" i="16" l="1"/>
  <c r="J1986" i="16"/>
  <c r="J1987" i="16" l="1"/>
  <c r="P1986" i="16"/>
  <c r="P1987" i="16" l="1"/>
  <c r="J1988" i="16"/>
  <c r="P1988" i="16" l="1"/>
  <c r="J1989" i="16"/>
  <c r="P1989" i="16" l="1"/>
  <c r="J1990" i="16"/>
  <c r="P1990" i="16" l="1"/>
  <c r="J1991" i="16"/>
  <c r="P1991" i="16" l="1"/>
  <c r="J1992" i="16"/>
  <c r="P1992" i="16" l="1"/>
  <c r="J1993" i="16"/>
  <c r="J1994" i="16" l="1"/>
  <c r="P1993" i="16"/>
  <c r="J1995" i="16" l="1"/>
  <c r="P1994" i="16"/>
  <c r="P1995" i="16" l="1"/>
  <c r="J1996" i="16"/>
  <c r="P1996" i="16" l="1"/>
  <c r="J1997" i="16"/>
  <c r="J1998" i="16" l="1"/>
  <c r="P1997" i="16"/>
  <c r="P1998" i="16" l="1"/>
  <c r="J1999" i="16"/>
  <c r="J2000" i="16" l="1"/>
  <c r="P1999" i="16"/>
  <c r="P2000" i="16" l="1"/>
  <c r="J2001" i="16"/>
  <c r="P2001" i="16" l="1"/>
  <c r="J2002" i="16"/>
  <c r="P2002" i="16" l="1"/>
  <c r="J2003" i="16"/>
  <c r="P2003" i="16" l="1"/>
  <c r="J2004" i="16"/>
  <c r="P2004" i="16" l="1"/>
  <c r="J2005" i="16"/>
  <c r="J2006" i="16" l="1"/>
  <c r="P2005" i="16"/>
  <c r="P2006" i="16" l="1"/>
  <c r="J2007" i="16"/>
  <c r="P2007" i="16" l="1"/>
  <c r="J2008" i="16"/>
  <c r="P2008" i="16" l="1"/>
  <c r="J2009" i="16"/>
  <c r="P2009" i="16" l="1"/>
  <c r="J2010" i="16"/>
  <c r="J2011" i="16" l="1"/>
  <c r="P2010" i="16"/>
  <c r="P2011" i="16" l="1"/>
  <c r="J2012" i="16"/>
  <c r="P2012" i="16" l="1"/>
  <c r="J2013" i="16"/>
  <c r="J2014" i="16" l="1"/>
  <c r="P2013" i="16"/>
  <c r="P2014" i="16" l="1"/>
  <c r="J2015" i="16"/>
  <c r="J2016" i="16" l="1"/>
  <c r="P2015" i="16"/>
  <c r="J2017" i="16" l="1"/>
  <c r="P2016" i="16"/>
  <c r="P2017" i="16" l="1"/>
  <c r="J2018" i="16"/>
  <c r="J2019" i="16" l="1"/>
  <c r="P2018" i="16"/>
  <c r="J2020" i="16" l="1"/>
  <c r="P2019" i="16"/>
  <c r="J2021" i="16" l="1"/>
  <c r="P2020" i="16"/>
  <c r="P2021" i="16" l="1"/>
  <c r="J2022" i="16"/>
  <c r="P2022" i="16" l="1"/>
  <c r="J2023" i="16"/>
  <c r="J2024" i="16" l="1"/>
  <c r="P2023" i="16"/>
  <c r="P2024" i="16" l="1"/>
  <c r="J2025" i="16"/>
  <c r="J2026" i="16" l="1"/>
  <c r="P2025" i="16"/>
  <c r="P2026" i="16" l="1"/>
  <c r="J2027" i="16"/>
  <c r="J2028" i="16" l="1"/>
  <c r="P2027" i="16"/>
  <c r="J2029" i="16" l="1"/>
  <c r="P2028" i="16"/>
  <c r="J2030" i="16" l="1"/>
  <c r="P2029" i="16"/>
  <c r="J2031" i="16" l="1"/>
  <c r="P2030" i="16"/>
  <c r="J2032" i="16" l="1"/>
  <c r="P2031" i="16"/>
  <c r="P2032" i="16" l="1"/>
  <c r="J2033" i="16"/>
  <c r="J2034" i="16" l="1"/>
  <c r="P2033" i="16"/>
  <c r="J2035" i="16" l="1"/>
  <c r="P2034" i="16"/>
  <c r="P2035" i="16" l="1"/>
  <c r="J2036" i="16"/>
  <c r="J2037" i="16" l="1"/>
  <c r="P2036" i="16"/>
  <c r="J2038" i="16" l="1"/>
  <c r="P2037" i="16"/>
  <c r="J2039" i="16" l="1"/>
  <c r="P2038" i="16"/>
  <c r="J2040" i="16" l="1"/>
  <c r="P2039" i="16"/>
  <c r="J2041" i="16" l="1"/>
  <c r="P2040" i="16"/>
  <c r="P2041" i="16" l="1"/>
  <c r="J2042" i="16"/>
  <c r="J2043" i="16" l="1"/>
  <c r="P2042" i="16"/>
  <c r="J2044" i="16" l="1"/>
  <c r="P2043" i="16"/>
  <c r="J2045" i="16" l="1"/>
  <c r="P2044" i="16"/>
  <c r="J2046" i="16" l="1"/>
  <c r="P2045" i="16"/>
  <c r="J2047" i="16" l="1"/>
  <c r="P2046" i="16"/>
  <c r="P2047" i="16" l="1"/>
  <c r="J2048" i="16"/>
  <c r="P2048" i="16" l="1"/>
  <c r="J2049" i="16"/>
  <c r="J2050" i="16" l="1"/>
  <c r="P2049" i="16"/>
  <c r="J2051" i="16" l="1"/>
  <c r="P2050" i="16"/>
  <c r="J2052" i="16" l="1"/>
  <c r="P2051" i="16"/>
  <c r="J2053" i="16" l="1"/>
  <c r="P2052" i="16"/>
  <c r="P2053" i="16" l="1"/>
  <c r="J2054" i="16"/>
  <c r="P2054" i="16" l="1"/>
  <c r="J2055" i="16"/>
  <c r="J2056" i="16" l="1"/>
  <c r="P2055" i="16"/>
  <c r="J2057" i="16" l="1"/>
  <c r="P2056" i="16"/>
  <c r="P2057" i="16" l="1"/>
  <c r="J2058" i="16"/>
  <c r="J2059" i="16" l="1"/>
  <c r="P2058" i="16"/>
  <c r="J2060" i="16" l="1"/>
  <c r="P2059" i="16"/>
  <c r="J2061" i="16" l="1"/>
  <c r="P2060" i="16"/>
  <c r="J2062" i="16" l="1"/>
  <c r="P2061" i="16"/>
  <c r="J2063" i="16" l="1"/>
  <c r="P2062" i="16"/>
  <c r="J2064" i="16" l="1"/>
  <c r="P2063" i="16"/>
  <c r="P2064" i="16" l="1"/>
  <c r="J2065" i="16"/>
  <c r="P2065" i="16" l="1"/>
  <c r="J2066" i="16"/>
  <c r="J2067" i="16" l="1"/>
  <c r="P2066" i="16"/>
  <c r="J2068" i="16" l="1"/>
  <c r="P2067" i="16"/>
  <c r="P2068" i="16" l="1"/>
  <c r="J2069" i="16"/>
  <c r="J2070" i="16" l="1"/>
  <c r="P2069" i="16"/>
  <c r="J2071" i="16" l="1"/>
  <c r="P2070" i="16"/>
  <c r="P2071" i="16" l="1"/>
  <c r="J2072" i="16"/>
  <c r="J2073" i="16" l="1"/>
  <c r="P2072" i="16"/>
  <c r="P2073" i="16" l="1"/>
  <c r="J2074" i="16"/>
  <c r="P2074" i="16" l="1"/>
  <c r="J2075" i="16"/>
  <c r="J2076" i="16" l="1"/>
  <c r="P2075" i="16"/>
  <c r="P2076" i="16" l="1"/>
  <c r="J2077" i="16"/>
  <c r="J2078" i="16" l="1"/>
  <c r="P2077" i="16"/>
  <c r="J2079" i="16" l="1"/>
  <c r="P2078" i="16"/>
  <c r="J2080" i="16" l="1"/>
  <c r="P2079" i="16"/>
  <c r="J2081" i="16" l="1"/>
  <c r="P2080" i="16"/>
  <c r="P2081" i="16" l="1"/>
  <c r="J2082" i="16"/>
  <c r="J2083" i="16" l="1"/>
  <c r="P2082" i="16"/>
  <c r="J2084" i="16" l="1"/>
  <c r="P2083" i="16"/>
  <c r="J2085" i="16" l="1"/>
  <c r="P2084" i="16"/>
  <c r="J2086" i="16" l="1"/>
  <c r="P2085" i="16"/>
  <c r="P2086" i="16" l="1"/>
  <c r="J2087" i="16"/>
  <c r="J2088" i="16" l="1"/>
  <c r="P2087" i="16"/>
  <c r="J2089" i="16" l="1"/>
  <c r="P2088" i="16"/>
  <c r="P2089" i="16" l="1"/>
  <c r="J2090" i="16"/>
  <c r="J2091" i="16" l="1"/>
  <c r="P2090" i="16"/>
  <c r="P2091" i="16" l="1"/>
  <c r="J2092" i="16"/>
  <c r="P2092" i="16" l="1"/>
  <c r="J2093" i="16"/>
  <c r="P2093" i="16" l="1"/>
  <c r="J2094" i="16"/>
  <c r="J2095" i="16" l="1"/>
  <c r="P2094" i="16"/>
  <c r="J2096" i="16" l="1"/>
  <c r="P2095" i="16"/>
  <c r="J2097" i="16" l="1"/>
  <c r="P2096" i="16"/>
  <c r="P2097" i="16" l="1"/>
  <c r="J2098" i="16"/>
  <c r="P2098" i="16" l="1"/>
  <c r="J2099" i="16"/>
  <c r="P2099" i="16" l="1"/>
  <c r="J2100" i="16"/>
  <c r="J2101" i="16" l="1"/>
  <c r="P2100" i="16"/>
  <c r="J2102" i="16" l="1"/>
  <c r="P2101" i="16"/>
  <c r="P2102" i="16" l="1"/>
  <c r="J2103" i="16"/>
  <c r="P2103" i="16" l="1"/>
  <c r="J2104" i="16"/>
  <c r="J2105" i="16" l="1"/>
  <c r="P2104" i="16"/>
  <c r="J2106" i="16" l="1"/>
  <c r="P2105" i="16"/>
  <c r="J2107" i="16" l="1"/>
  <c r="P2106" i="16"/>
  <c r="P2107" i="16" l="1"/>
  <c r="J2108" i="16"/>
  <c r="P2108" i="16" l="1"/>
  <c r="J2109" i="16"/>
  <c r="J2110" i="16" l="1"/>
  <c r="P2109" i="16"/>
  <c r="J2111" i="16" l="1"/>
  <c r="P2110" i="16"/>
  <c r="P2111" i="16" l="1"/>
  <c r="J2112" i="16"/>
  <c r="J2113" i="16" l="1"/>
  <c r="P2112" i="16"/>
  <c r="J2114" i="16" l="1"/>
  <c r="P2113" i="16"/>
  <c r="P2114" i="16" l="1"/>
  <c r="J2115" i="16"/>
  <c r="P2115" i="16" l="1"/>
  <c r="J2116" i="16"/>
  <c r="P2116" i="16" l="1"/>
  <c r="J2117" i="16"/>
  <c r="P2117" i="16" l="1"/>
  <c r="J2118" i="16"/>
  <c r="J2119" i="16" l="1"/>
  <c r="P2118" i="16"/>
  <c r="J2120" i="16" l="1"/>
  <c r="P2119" i="16"/>
  <c r="J2121" i="16" l="1"/>
  <c r="P2120" i="16"/>
  <c r="J2122" i="16" l="1"/>
  <c r="P2121" i="16"/>
  <c r="J2123" i="16" l="1"/>
  <c r="P2122" i="16"/>
  <c r="J2124" i="16" l="1"/>
  <c r="P2123" i="16"/>
  <c r="J2125" i="16" l="1"/>
  <c r="P2124" i="16"/>
  <c r="J2126" i="16" l="1"/>
  <c r="P2125" i="16"/>
  <c r="J2127" i="16" l="1"/>
  <c r="P2126" i="16"/>
  <c r="J2128" i="16" l="1"/>
  <c r="P2127" i="16"/>
  <c r="J2129" i="16" l="1"/>
  <c r="P2128" i="16"/>
  <c r="P2129" i="16" l="1"/>
  <c r="J2130" i="16"/>
  <c r="J2131" i="16" l="1"/>
  <c r="P2130" i="16"/>
  <c r="P2131" i="16" l="1"/>
  <c r="J2132" i="16"/>
  <c r="J2133" i="16" l="1"/>
  <c r="P2132" i="16"/>
  <c r="J2134" i="16" l="1"/>
  <c r="P2133" i="16"/>
  <c r="J2135" i="16" l="1"/>
  <c r="P2134" i="16"/>
  <c r="J2136" i="16" l="1"/>
  <c r="P2135" i="16"/>
  <c r="J2137" i="16" l="1"/>
  <c r="P2136" i="16"/>
  <c r="J2138" i="16" l="1"/>
  <c r="P2137" i="16"/>
  <c r="J2139" i="16" l="1"/>
  <c r="P2138" i="16"/>
  <c r="J2140" i="16" l="1"/>
  <c r="P2139" i="16"/>
  <c r="J2141" i="16" l="1"/>
  <c r="P2140" i="16"/>
  <c r="J2142" i="16" l="1"/>
  <c r="P2141" i="16"/>
  <c r="J2143" i="16" l="1"/>
  <c r="P2142" i="16"/>
  <c r="J2144" i="16" l="1"/>
  <c r="P2143" i="16"/>
  <c r="J2145" i="16" l="1"/>
  <c r="P2144" i="16"/>
  <c r="J2146" i="16" l="1"/>
  <c r="P2145" i="16"/>
  <c r="J2147" i="16" l="1"/>
  <c r="P2146" i="16"/>
  <c r="J2148" i="16" l="1"/>
  <c r="P2147" i="16"/>
  <c r="J2149" i="16" l="1"/>
  <c r="P2148" i="16"/>
  <c r="J2150" i="16" l="1"/>
  <c r="P2149" i="16"/>
  <c r="J2151" i="16" l="1"/>
  <c r="P2150" i="16"/>
  <c r="P2151" i="16" l="1"/>
  <c r="J2152" i="16"/>
  <c r="J2153" i="16" l="1"/>
  <c r="P2152" i="16"/>
  <c r="J2154" i="16" l="1"/>
  <c r="P2153" i="16"/>
  <c r="P2154" i="16" l="1"/>
  <c r="J2155" i="16"/>
  <c r="J2156" i="16" l="1"/>
  <c r="P2155" i="16"/>
  <c r="J2157" i="16" l="1"/>
  <c r="P2156" i="16"/>
  <c r="J2158" i="16" l="1"/>
  <c r="P2157" i="16"/>
  <c r="J2159" i="16" l="1"/>
  <c r="P2158" i="16"/>
  <c r="J2160" i="16" l="1"/>
  <c r="P2159" i="16"/>
  <c r="J2161" i="16" l="1"/>
  <c r="P2160" i="16"/>
  <c r="P2161" i="16" l="1"/>
  <c r="J2162" i="16"/>
  <c r="J2163" i="16" l="1"/>
  <c r="P2162" i="16"/>
  <c r="P2163" i="16" l="1"/>
  <c r="J2164" i="16"/>
  <c r="J2165" i="16" l="1"/>
  <c r="P2164" i="16"/>
  <c r="J2166" i="16" l="1"/>
  <c r="P2165" i="16"/>
  <c r="J2167" i="16" l="1"/>
  <c r="P2166" i="16"/>
  <c r="P2167" i="16" l="1"/>
  <c r="J2168" i="16"/>
  <c r="P2168" i="16" l="1"/>
  <c r="J2169" i="16"/>
  <c r="J2170" i="16" l="1"/>
  <c r="P2169" i="16"/>
  <c r="P2170" i="16" l="1"/>
  <c r="J2171" i="16"/>
  <c r="P2171" i="16" l="1"/>
  <c r="J2172" i="16"/>
  <c r="P2172" i="16" l="1"/>
  <c r="J2173" i="16"/>
  <c r="J2174" i="16" l="1"/>
  <c r="P2173" i="16"/>
  <c r="J2175" i="16" l="1"/>
  <c r="P2174" i="16"/>
  <c r="P2175" i="16" l="1"/>
  <c r="J2176" i="16"/>
  <c r="P2176" i="16" l="1"/>
  <c r="J2177" i="16"/>
  <c r="P2177" i="16" l="1"/>
  <c r="J2178" i="16"/>
  <c r="J2179" i="16" l="1"/>
  <c r="P2178" i="16"/>
  <c r="P2179" i="16" l="1"/>
  <c r="J2180" i="16"/>
  <c r="J2181" i="16" l="1"/>
  <c r="P2180" i="16"/>
  <c r="P2181" i="16" l="1"/>
  <c r="J2182" i="16"/>
  <c r="J2183" i="16" l="1"/>
  <c r="P2182" i="16"/>
  <c r="J2184" i="16" l="1"/>
  <c r="P2183" i="16"/>
  <c r="P2184" i="16" l="1"/>
  <c r="J2185" i="16"/>
  <c r="P2185" i="16" l="1"/>
  <c r="J2186" i="16"/>
  <c r="J2187" i="16" l="1"/>
  <c r="P2186" i="16"/>
  <c r="P2187" i="16" l="1"/>
  <c r="J2188" i="16"/>
  <c r="P2188" i="16" l="1"/>
  <c r="J2189" i="16"/>
  <c r="J2190" i="16" l="1"/>
  <c r="P2189" i="16"/>
  <c r="J2191" i="16" l="1"/>
  <c r="P2190" i="16"/>
  <c r="P2191" i="16" l="1"/>
  <c r="J2192" i="16"/>
  <c r="P2192" i="16" l="1"/>
  <c r="J2193" i="16"/>
  <c r="J2194" i="16" l="1"/>
  <c r="P2193" i="16"/>
  <c r="J2195" i="16" l="1"/>
  <c r="P2194" i="16"/>
  <c r="P2195" i="16" l="1"/>
  <c r="J2196" i="16"/>
  <c r="J2197" i="16" l="1"/>
  <c r="P2196" i="16"/>
  <c r="J2198" i="16" l="1"/>
  <c r="P2197" i="16"/>
  <c r="J2199" i="16" l="1"/>
  <c r="P2198" i="16"/>
  <c r="J2200" i="16" l="1"/>
  <c r="P2199" i="16"/>
  <c r="P2200" i="16" l="1"/>
  <c r="J2201" i="16"/>
  <c r="J2202" i="16" l="1"/>
  <c r="P2201" i="16"/>
  <c r="J2203" i="16" l="1"/>
  <c r="P2202" i="16"/>
  <c r="P2203" i="16" l="1"/>
  <c r="J2204" i="16"/>
  <c r="J2205" i="16" l="1"/>
  <c r="P2204" i="16"/>
  <c r="J2206" i="16" l="1"/>
  <c r="P2205" i="16"/>
  <c r="J2207" i="16" l="1"/>
  <c r="P2206" i="16"/>
  <c r="P2207" i="16" l="1"/>
  <c r="J2208" i="16"/>
  <c r="J2209" i="16" l="1"/>
  <c r="P2208" i="16"/>
  <c r="P2209" i="16" l="1"/>
  <c r="J2210" i="16"/>
  <c r="J2211" i="16" l="1"/>
  <c r="P2210" i="16"/>
  <c r="J2212" i="16" l="1"/>
  <c r="P2211" i="16"/>
  <c r="P2212" i="16" l="1"/>
  <c r="J2213" i="16"/>
  <c r="J2214" i="16" l="1"/>
  <c r="P2213" i="16"/>
  <c r="J2215" i="16" l="1"/>
  <c r="P2214" i="16"/>
  <c r="J2216" i="16" l="1"/>
  <c r="P2215" i="16"/>
  <c r="P2216" i="16" l="1"/>
  <c r="J2217" i="16"/>
  <c r="J2218" i="16" l="1"/>
  <c r="P2217" i="16"/>
  <c r="P2218" i="16" l="1"/>
  <c r="J2219" i="16"/>
  <c r="J2220" i="16" l="1"/>
  <c r="P2219" i="16"/>
  <c r="P2220" i="16" l="1"/>
  <c r="J2221" i="16"/>
  <c r="J2222" i="16" l="1"/>
  <c r="P2221" i="16"/>
  <c r="J2223" i="16" l="1"/>
  <c r="P2222" i="16"/>
  <c r="P2223" i="16" l="1"/>
  <c r="J2224" i="16"/>
  <c r="P2224" i="16" l="1"/>
  <c r="J2225" i="16"/>
  <c r="P2225" i="16" l="1"/>
  <c r="J2226" i="16"/>
  <c r="J2227" i="16" l="1"/>
  <c r="P2226" i="16"/>
  <c r="P2227" i="16" l="1"/>
  <c r="J2228" i="16"/>
  <c r="P2228" i="16" l="1"/>
  <c r="J2229" i="16"/>
  <c r="J2230" i="16" l="1"/>
  <c r="P2229" i="16"/>
  <c r="J2231" i="16" l="1"/>
  <c r="P2230" i="16"/>
  <c r="J2232" i="16" l="1"/>
  <c r="P2231" i="16"/>
  <c r="P2232" i="16" l="1"/>
  <c r="J2233" i="16"/>
  <c r="J2234" i="16" l="1"/>
  <c r="P2233" i="16"/>
  <c r="P2234" i="16" l="1"/>
  <c r="J2235" i="16"/>
  <c r="J2236" i="16" l="1"/>
  <c r="P2235" i="16"/>
  <c r="P2236" i="16" l="1"/>
  <c r="J2237" i="16"/>
  <c r="P2237" i="16" l="1"/>
  <c r="J2238" i="16"/>
  <c r="J2239" i="16" l="1"/>
  <c r="P2238" i="16"/>
  <c r="P2239" i="16" l="1"/>
  <c r="J2240" i="16"/>
  <c r="P2240" i="16" l="1"/>
  <c r="J2241" i="16"/>
  <c r="P2241" i="16" l="1"/>
  <c r="J2242" i="16"/>
  <c r="P2242" i="16" l="1"/>
  <c r="J2243" i="16"/>
  <c r="J2244" i="16" l="1"/>
  <c r="P2243" i="16"/>
  <c r="J2245" i="16" l="1"/>
  <c r="P2244" i="16"/>
  <c r="J2246" i="16" l="1"/>
  <c r="P2245" i="16"/>
  <c r="J2247" i="16" l="1"/>
  <c r="P2246" i="16"/>
  <c r="J2248" i="16" l="1"/>
  <c r="P2247" i="16"/>
  <c r="P2248" i="16" l="1"/>
  <c r="J2249" i="16"/>
  <c r="J2250" i="16" l="1"/>
  <c r="P2249" i="16"/>
  <c r="J2251" i="16" l="1"/>
  <c r="P2250" i="16"/>
  <c r="J2252" i="16" l="1"/>
  <c r="P2251" i="16"/>
  <c r="J2253" i="16" l="1"/>
  <c r="P2252" i="16"/>
  <c r="P2253" i="16" l="1"/>
  <c r="J2254" i="16"/>
  <c r="P2254" i="16" l="1"/>
  <c r="J2255" i="16"/>
  <c r="J2256" i="16" l="1"/>
  <c r="P2255" i="16"/>
  <c r="J2257" i="16" l="1"/>
  <c r="P2256" i="16"/>
  <c r="P2257" i="16" l="1"/>
  <c r="J2258" i="16"/>
  <c r="J2259" i="16" l="1"/>
  <c r="P2258" i="16"/>
  <c r="P2259" i="16" l="1"/>
  <c r="J2260" i="16"/>
  <c r="P2260" i="16" l="1"/>
  <c r="J2261" i="16"/>
  <c r="P2261" i="16" l="1"/>
  <c r="J2262" i="16"/>
  <c r="J2263" i="16" l="1"/>
  <c r="P2262" i="16"/>
  <c r="J2264" i="16" l="1"/>
  <c r="P2263" i="16"/>
  <c r="P2264" i="16" l="1"/>
  <c r="J2265" i="16"/>
  <c r="P2265" i="16" l="1"/>
  <c r="J2266" i="16"/>
  <c r="P2266" i="16" l="1"/>
  <c r="J2267" i="16"/>
  <c r="P2267" i="16" l="1"/>
  <c r="J2268" i="16"/>
  <c r="P2268" i="16" l="1"/>
  <c r="J2269" i="16"/>
  <c r="P2269" i="16" l="1"/>
  <c r="J2270" i="16"/>
  <c r="P2270" i="16" l="1"/>
  <c r="J2271" i="16"/>
  <c r="P2271" i="16" l="1"/>
  <c r="J2272" i="16"/>
  <c r="P2272" i="16" l="1"/>
  <c r="J2273" i="16"/>
  <c r="J2274" i="16" l="1"/>
  <c r="P2273" i="16"/>
  <c r="J2275" i="16" l="1"/>
  <c r="P2274" i="16"/>
  <c r="J2276" i="16" l="1"/>
  <c r="P2275" i="16"/>
  <c r="P2276" i="16" l="1"/>
  <c r="J2277" i="16"/>
  <c r="J2278" i="16" l="1"/>
  <c r="P2277" i="16"/>
  <c r="P2278" i="16" l="1"/>
  <c r="J2279" i="16"/>
  <c r="J2280" i="16" l="1"/>
  <c r="P2279" i="16"/>
  <c r="J2281" i="16" l="1"/>
  <c r="P2280" i="16"/>
  <c r="P2281" i="16" l="1"/>
  <c r="J2282" i="16"/>
  <c r="J2283" i="16" l="1"/>
  <c r="P2282" i="16"/>
  <c r="J2284" i="16" l="1"/>
  <c r="P2283" i="16"/>
  <c r="J2285" i="16" l="1"/>
  <c r="P2284" i="16"/>
  <c r="J2286" i="16" l="1"/>
  <c r="P2285" i="16"/>
  <c r="P2286" i="16" l="1"/>
  <c r="J2287" i="16"/>
  <c r="J2288" i="16" l="1"/>
  <c r="P2287" i="16"/>
  <c r="J2289" i="16" l="1"/>
  <c r="P2288" i="16"/>
  <c r="P2289" i="16" l="1"/>
  <c r="J2290" i="16"/>
  <c r="J2291" i="16" l="1"/>
  <c r="P2290" i="16"/>
  <c r="P2291" i="16" l="1"/>
  <c r="J2292" i="16"/>
  <c r="P2292" i="16" l="1"/>
  <c r="J2293" i="16"/>
  <c r="P2293" i="16" l="1"/>
  <c r="J2294" i="16"/>
  <c r="J2295" i="16" l="1"/>
  <c r="P2294" i="16"/>
  <c r="J2296" i="16" l="1"/>
  <c r="P2295" i="16"/>
  <c r="P2296" i="16" l="1"/>
  <c r="J2297" i="16"/>
  <c r="J2298" i="16" l="1"/>
  <c r="P2297" i="16"/>
  <c r="J2299" i="16" l="1"/>
  <c r="P2298" i="16"/>
  <c r="J2300" i="16" l="1"/>
  <c r="P2299" i="16"/>
  <c r="J2301" i="16" l="1"/>
  <c r="P2300" i="16"/>
  <c r="P2301" i="16" l="1"/>
  <c r="J2302" i="16"/>
  <c r="J2303" i="16" l="1"/>
  <c r="P2302" i="16"/>
  <c r="P2303" i="16" l="1"/>
  <c r="J2304" i="16"/>
  <c r="J2305" i="16" l="1"/>
  <c r="P2304" i="16"/>
  <c r="J2306" i="16" l="1"/>
  <c r="P2305" i="16"/>
  <c r="J2307" i="16" l="1"/>
  <c r="P2306" i="16"/>
  <c r="J2308" i="16" l="1"/>
  <c r="P2307" i="16"/>
  <c r="J2309" i="16" l="1"/>
  <c r="P2308" i="16"/>
  <c r="P2309" i="16" l="1"/>
  <c r="J2310" i="16"/>
  <c r="P2310" i="16" l="1"/>
  <c r="J2311" i="16"/>
  <c r="J2312" i="16" l="1"/>
  <c r="P2311" i="16"/>
  <c r="P2312" i="16" l="1"/>
  <c r="J2313" i="16"/>
  <c r="P2313" i="16" l="1"/>
  <c r="J2314" i="16"/>
  <c r="J2315" i="16" l="1"/>
  <c r="P2314" i="16"/>
  <c r="P2315" i="16" l="1"/>
  <c r="J2316" i="16"/>
  <c r="P2316" i="16" l="1"/>
  <c r="J2317" i="16"/>
  <c r="J2318" i="16" l="1"/>
  <c r="P2317" i="16"/>
  <c r="J2319" i="16" l="1"/>
  <c r="P2318" i="16"/>
  <c r="P2319" i="16" l="1"/>
  <c r="J2320" i="16"/>
  <c r="P2320" i="16" l="1"/>
  <c r="J2321" i="16"/>
  <c r="P2321" i="16" l="1"/>
  <c r="J2322" i="16"/>
  <c r="J2323" i="16" l="1"/>
  <c r="P2322" i="16"/>
  <c r="J2324" i="16" l="1"/>
  <c r="P2323" i="16"/>
  <c r="J2325" i="16" l="1"/>
  <c r="P2324" i="16"/>
  <c r="P2325" i="16" l="1"/>
  <c r="J2326" i="16"/>
  <c r="J2327" i="16" l="1"/>
  <c r="P2326" i="16"/>
  <c r="J2328" i="16" l="1"/>
  <c r="P2327" i="16"/>
  <c r="J2329" i="16" l="1"/>
  <c r="P2328" i="16"/>
  <c r="J2330" i="16" l="1"/>
  <c r="P2329" i="16"/>
  <c r="P2330" i="16" l="1"/>
  <c r="J2331" i="16"/>
  <c r="P2331" i="16" l="1"/>
  <c r="J2332" i="16"/>
  <c r="J2333" i="16" l="1"/>
  <c r="P2332" i="16"/>
  <c r="P2333" i="16" l="1"/>
  <c r="J2334" i="16"/>
  <c r="J2335" i="16" l="1"/>
  <c r="P2334" i="16"/>
  <c r="P2335" i="16" l="1"/>
  <c r="J2336" i="16"/>
  <c r="J2337" i="16" l="1"/>
  <c r="P2336" i="16"/>
  <c r="J2338" i="16" l="1"/>
  <c r="P2337" i="16"/>
  <c r="J2339" i="16" l="1"/>
  <c r="P2338" i="16"/>
  <c r="J2340" i="16" l="1"/>
  <c r="P2339" i="16"/>
  <c r="J2341" i="16" l="1"/>
  <c r="P2340" i="16"/>
  <c r="J2342" i="16" l="1"/>
  <c r="P2341" i="16"/>
  <c r="J2343" i="16" l="1"/>
  <c r="P2342" i="16"/>
  <c r="J2344" i="16" l="1"/>
  <c r="P2343" i="16"/>
  <c r="P2344" i="16" l="1"/>
  <c r="J2345" i="16"/>
  <c r="J2346" i="16" l="1"/>
  <c r="P2345" i="16"/>
  <c r="J2347" i="16" l="1"/>
  <c r="P2346" i="16"/>
  <c r="J2348" i="16" l="1"/>
  <c r="P2347" i="16"/>
  <c r="J2349" i="16" l="1"/>
  <c r="P2348" i="16"/>
  <c r="P2349" i="16" l="1"/>
  <c r="J2350" i="16"/>
  <c r="J2351" i="16" l="1"/>
  <c r="P2350" i="16"/>
  <c r="J2352" i="16" l="1"/>
  <c r="P2351" i="16"/>
  <c r="J2353" i="16" l="1"/>
  <c r="P2352" i="16"/>
  <c r="J2354" i="16" l="1"/>
  <c r="P2353" i="16"/>
  <c r="J2355" i="16" l="1"/>
  <c r="P2354" i="16"/>
  <c r="J2356" i="16" l="1"/>
  <c r="P2355" i="16"/>
  <c r="P2356" i="16" l="1"/>
  <c r="J2357" i="16"/>
  <c r="P2357" i="16" l="1"/>
  <c r="J2358" i="16"/>
  <c r="J2359" i="16" l="1"/>
  <c r="P2358" i="16"/>
  <c r="J2360" i="16" l="1"/>
  <c r="P2359" i="16"/>
  <c r="J2361" i="16" l="1"/>
  <c r="P2360" i="16"/>
  <c r="J2362" i="16" l="1"/>
  <c r="P2361" i="16"/>
  <c r="J2363" i="16" l="1"/>
  <c r="P2362" i="16"/>
  <c r="P2363" i="16" l="1"/>
  <c r="J2364" i="16"/>
  <c r="J2365" i="16" l="1"/>
  <c r="P2364" i="16"/>
  <c r="J2366" i="16" l="1"/>
  <c r="P2365" i="16"/>
  <c r="J2367" i="16" l="1"/>
  <c r="P2366" i="16"/>
  <c r="J2368" i="16" l="1"/>
  <c r="P2367" i="16"/>
  <c r="J2369" i="16" l="1"/>
  <c r="P2368" i="16"/>
  <c r="J2370" i="16" l="1"/>
  <c r="P2369" i="16"/>
  <c r="J2371" i="16" l="1"/>
  <c r="P2370" i="16"/>
  <c r="P2371" i="16" l="1"/>
  <c r="J2372" i="16"/>
  <c r="P2372" i="16" l="1"/>
  <c r="J2373" i="16"/>
  <c r="J2374" i="16" l="1"/>
  <c r="P2373" i="16"/>
  <c r="P2374" i="16" l="1"/>
  <c r="J2375" i="16"/>
  <c r="J2376" i="16" l="1"/>
  <c r="P2375" i="16"/>
  <c r="P2376" i="16" l="1"/>
  <c r="J2377" i="16"/>
  <c r="P2377" i="16" l="1"/>
  <c r="J2378" i="16"/>
  <c r="J2379" i="16" l="1"/>
  <c r="P2378" i="16"/>
  <c r="J2380" i="16" l="1"/>
  <c r="P2379" i="16"/>
  <c r="P2380" i="16" l="1"/>
  <c r="J2381" i="16"/>
  <c r="P2381" i="16" l="1"/>
  <c r="J2382" i="16"/>
  <c r="P2382" i="16" l="1"/>
  <c r="J2383" i="16"/>
  <c r="J2384" i="16" l="1"/>
  <c r="P2383" i="16"/>
  <c r="P2384" i="16" l="1"/>
  <c r="J2385" i="16"/>
  <c r="P2385" i="16" l="1"/>
  <c r="J2386" i="16"/>
  <c r="J2387" i="16" l="1"/>
  <c r="P2386" i="16"/>
  <c r="P2387" i="16" l="1"/>
  <c r="J2388" i="16"/>
  <c r="P2388" i="16" l="1"/>
  <c r="J2389" i="16"/>
  <c r="P2389" i="16" l="1"/>
  <c r="J2390" i="16"/>
  <c r="P2390" i="16" l="1"/>
  <c r="J2391" i="16"/>
  <c r="P2391" i="16" l="1"/>
  <c r="J2392" i="16"/>
  <c r="P2392" i="16" l="1"/>
  <c r="J2393" i="16"/>
  <c r="J2394" i="16" l="1"/>
  <c r="P2393" i="16"/>
  <c r="J2395" i="16" l="1"/>
  <c r="P2394" i="16"/>
  <c r="J2396" i="16" l="1"/>
  <c r="P2395" i="16"/>
  <c r="J2397" i="16" l="1"/>
  <c r="P2396" i="16"/>
  <c r="J2398" i="16" l="1"/>
  <c r="P2397" i="16"/>
  <c r="J2399" i="16" l="1"/>
  <c r="P2398" i="16"/>
  <c r="J2400" i="16" l="1"/>
  <c r="P2399" i="16"/>
  <c r="P2400" i="16" l="1"/>
  <c r="J2401" i="16"/>
  <c r="P2401" i="16" l="1"/>
  <c r="J2402" i="16"/>
  <c r="J2403" i="16" l="1"/>
  <c r="P2402" i="16"/>
  <c r="P2403" i="16" l="1"/>
  <c r="J2404" i="16"/>
  <c r="J2405" i="16" l="1"/>
  <c r="P2404" i="16"/>
  <c r="J2406" i="16" l="1"/>
  <c r="P2405" i="16"/>
  <c r="J2407" i="16" l="1"/>
  <c r="P2406" i="16"/>
  <c r="P2407" i="16" l="1"/>
  <c r="J2408" i="16"/>
  <c r="J2409" i="16" l="1"/>
  <c r="P2408" i="16"/>
  <c r="P2409" i="16" l="1"/>
  <c r="J2410" i="16"/>
  <c r="P2410" i="16" l="1"/>
  <c r="J2411" i="16"/>
  <c r="P2411" i="16" l="1"/>
  <c r="J2412" i="16"/>
  <c r="J2413" i="16" l="1"/>
  <c r="P2412" i="16"/>
  <c r="P2413" i="16" l="1"/>
  <c r="J2414" i="16"/>
  <c r="J2415" i="16" l="1"/>
  <c r="P2414" i="16"/>
  <c r="P2415" i="16" l="1"/>
  <c r="J2416" i="16"/>
  <c r="J2417" i="16" l="1"/>
  <c r="P2416" i="16"/>
  <c r="J2418" i="16" l="1"/>
  <c r="P2417" i="16"/>
  <c r="J2419" i="16" l="1"/>
  <c r="P2418" i="16"/>
  <c r="P2419" i="16" l="1"/>
  <c r="J2420" i="16"/>
  <c r="J2421" i="16" l="1"/>
  <c r="P2420" i="16"/>
  <c r="J2422" i="16" l="1"/>
  <c r="P2421" i="16"/>
  <c r="P2422" i="16" l="1"/>
  <c r="J2423" i="16"/>
  <c r="J2424" i="16" l="1"/>
  <c r="P2423" i="16"/>
  <c r="J2425" i="16" l="1"/>
  <c r="P2424" i="16"/>
  <c r="P2425" i="16" l="1"/>
  <c r="J2426" i="16"/>
  <c r="J2427" i="16" l="1"/>
  <c r="P2426" i="16"/>
  <c r="J2428" i="16" l="1"/>
  <c r="P2427" i="16"/>
  <c r="P2428" i="16" l="1"/>
  <c r="J2429" i="16"/>
  <c r="P2429" i="16" l="1"/>
  <c r="J2430" i="16"/>
  <c r="P2430" i="16" l="1"/>
  <c r="J2431" i="16"/>
  <c r="P2431" i="16" l="1"/>
  <c r="J2432" i="16"/>
  <c r="P2432" i="16" l="1"/>
  <c r="J2433" i="16"/>
  <c r="J2434" i="16" l="1"/>
  <c r="P2433" i="16"/>
  <c r="J2435" i="16" l="1"/>
  <c r="P2434" i="16"/>
  <c r="J2436" i="16" l="1"/>
  <c r="P2435" i="16"/>
  <c r="P2436" i="16" l="1"/>
  <c r="J2437" i="16"/>
  <c r="P2437" i="16" l="1"/>
  <c r="J2438" i="16"/>
  <c r="J2439" i="16" l="1"/>
  <c r="P2438" i="16"/>
  <c r="P2439" i="16" l="1"/>
  <c r="J2440" i="16"/>
  <c r="J2441" i="16" l="1"/>
  <c r="P2440" i="16"/>
  <c r="J2442" i="16" l="1"/>
  <c r="P2441" i="16"/>
  <c r="J2443" i="16" l="1"/>
  <c r="P2442" i="16"/>
  <c r="J2444" i="16" l="1"/>
  <c r="P2443" i="16"/>
  <c r="J2445" i="16" l="1"/>
  <c r="P2444" i="16"/>
  <c r="J2446" i="16" l="1"/>
  <c r="P2445" i="16"/>
  <c r="J2447" i="16" l="1"/>
  <c r="P2446" i="16"/>
  <c r="J2448" i="16" l="1"/>
  <c r="P2447" i="16"/>
  <c r="J2449" i="16" l="1"/>
  <c r="P2448" i="16"/>
  <c r="P2449" i="16" l="1"/>
  <c r="J2450" i="16"/>
  <c r="J2451" i="16" l="1"/>
  <c r="P2450" i="16"/>
  <c r="P2451" i="16" l="1"/>
  <c r="J2452" i="16"/>
  <c r="J2453" i="16" l="1"/>
  <c r="P2452" i="16"/>
  <c r="P2453" i="16" l="1"/>
  <c r="J2454" i="16"/>
  <c r="J2455" i="16" l="1"/>
  <c r="P2454" i="16"/>
  <c r="J2456" i="16" l="1"/>
  <c r="P2455" i="16"/>
  <c r="J2457" i="16" l="1"/>
  <c r="P2456" i="16"/>
  <c r="P2457" i="16" l="1"/>
  <c r="J2458" i="16"/>
  <c r="J2459" i="16" l="1"/>
  <c r="P2458" i="16"/>
  <c r="P2459" i="16" l="1"/>
  <c r="J2460" i="16"/>
  <c r="P2460" i="16" l="1"/>
  <c r="J2461" i="16"/>
  <c r="J2462" i="16" l="1"/>
  <c r="P2461" i="16"/>
  <c r="P2462" i="16" l="1"/>
  <c r="J2463" i="16"/>
  <c r="J2464" i="16" l="1"/>
  <c r="P2463" i="16"/>
  <c r="P2464" i="16" l="1"/>
  <c r="J2465" i="16"/>
  <c r="J2466" i="16" l="1"/>
  <c r="P2465" i="16"/>
  <c r="P2466" i="16" l="1"/>
  <c r="J2467" i="16"/>
  <c r="J2468" i="16" l="1"/>
  <c r="P2467" i="16"/>
  <c r="J2469" i="16" l="1"/>
  <c r="P2468" i="16"/>
  <c r="P2469" i="16" l="1"/>
  <c r="J2470" i="16"/>
  <c r="J2471" i="16" l="1"/>
  <c r="P2470" i="16"/>
  <c r="J2472" i="16" l="1"/>
  <c r="P2471" i="16"/>
  <c r="J2473" i="16" l="1"/>
  <c r="P2472" i="16"/>
  <c r="J2474" i="16" l="1"/>
  <c r="P2473" i="16"/>
  <c r="J2475" i="16" l="1"/>
  <c r="P2474" i="16"/>
  <c r="J2476" i="16" l="1"/>
  <c r="P2475" i="16"/>
  <c r="J2477" i="16" l="1"/>
  <c r="P2476" i="16"/>
  <c r="J2478" i="16" l="1"/>
  <c r="P2477" i="16"/>
  <c r="P2478" i="16" l="1"/>
  <c r="J2479" i="16"/>
  <c r="J2480" i="16" l="1"/>
  <c r="P2479" i="16"/>
  <c r="J2481" i="16" l="1"/>
  <c r="P2480" i="16"/>
  <c r="J2482" i="16" l="1"/>
  <c r="P2481" i="16"/>
  <c r="J2483" i="16" l="1"/>
  <c r="P2482" i="16"/>
  <c r="J2484" i="16" l="1"/>
  <c r="P2483" i="16"/>
  <c r="J2485" i="16" l="1"/>
  <c r="P2484" i="16"/>
  <c r="P2485" i="16" l="1"/>
  <c r="J2486" i="16"/>
  <c r="J2487" i="16" l="1"/>
  <c r="P2486" i="16"/>
  <c r="J2488" i="16" l="1"/>
  <c r="P2487" i="16"/>
  <c r="J2489" i="16" l="1"/>
  <c r="P2488" i="16"/>
  <c r="P2489" i="16" l="1"/>
  <c r="J2490" i="16"/>
  <c r="J2491" i="16" l="1"/>
  <c r="P2490" i="16"/>
  <c r="J2492" i="16" l="1"/>
  <c r="P2491" i="16"/>
  <c r="J2493" i="16" l="1"/>
  <c r="P2492" i="16"/>
  <c r="P2493" i="16" l="1"/>
  <c r="J2494" i="16"/>
  <c r="J2495" i="16" l="1"/>
  <c r="P2494" i="16"/>
  <c r="P2495" i="16" l="1"/>
  <c r="J2496" i="16"/>
  <c r="J2497" i="16" l="1"/>
  <c r="P2496" i="16"/>
  <c r="P2497" i="16" l="1"/>
  <c r="J2498" i="16"/>
  <c r="J2499" i="16" l="1"/>
  <c r="P2498" i="16"/>
  <c r="J2500" i="16" l="1"/>
  <c r="P2499" i="16"/>
  <c r="J2501" i="16" l="1"/>
  <c r="P2500" i="16"/>
  <c r="P2501" i="16" l="1"/>
  <c r="J2502" i="16"/>
  <c r="J2503" i="16" l="1"/>
  <c r="P2502" i="16"/>
  <c r="P2503" i="16" l="1"/>
  <c r="J2504" i="16"/>
  <c r="J2505" i="16" l="1"/>
  <c r="P2504" i="16"/>
  <c r="P2505" i="16" l="1"/>
  <c r="J2506" i="16"/>
  <c r="J2507" i="16" l="1"/>
  <c r="P2506" i="16"/>
  <c r="P2507" i="16" l="1"/>
  <c r="J2508" i="16"/>
  <c r="J2509" i="16" l="1"/>
  <c r="P2508" i="16"/>
  <c r="P2509" i="16" l="1"/>
  <c r="J2510" i="16"/>
  <c r="J2511" i="16" l="1"/>
  <c r="P2510" i="16"/>
  <c r="P2511" i="16" l="1"/>
  <c r="J2512" i="16"/>
  <c r="J2513" i="16" l="1"/>
  <c r="P2512" i="16"/>
  <c r="J2514" i="16" l="1"/>
  <c r="P2513" i="16"/>
  <c r="J2515" i="16" l="1"/>
  <c r="P2514" i="16"/>
  <c r="J2516" i="16" l="1"/>
  <c r="P2515" i="16"/>
  <c r="P2516" i="16" l="1"/>
  <c r="J2517" i="16"/>
  <c r="P2517" i="16" l="1"/>
  <c r="J2518" i="16"/>
  <c r="J2519" i="16" l="1"/>
  <c r="P2518" i="16"/>
  <c r="J2520" i="16" l="1"/>
  <c r="P2519" i="16"/>
  <c r="P2520" i="16" l="1"/>
  <c r="J2521" i="16"/>
  <c r="J2522" i="16" l="1"/>
  <c r="P2521" i="16"/>
  <c r="J2523" i="16" l="1"/>
  <c r="P2522" i="16"/>
  <c r="J2524" i="16" l="1"/>
  <c r="P2523" i="16"/>
  <c r="P2524" i="16" l="1"/>
  <c r="J2525" i="16"/>
  <c r="J2526" i="16" l="1"/>
  <c r="P2525" i="16"/>
  <c r="P2526" i="16" l="1"/>
  <c r="J2527" i="16"/>
  <c r="J2528" i="16" l="1"/>
  <c r="P2527" i="16"/>
  <c r="J2529" i="16" l="1"/>
  <c r="P2528" i="16"/>
  <c r="P2529" i="16" l="1"/>
  <c r="J2530" i="16"/>
  <c r="J2531" i="16" l="1"/>
  <c r="P2530" i="16"/>
  <c r="J2532" i="16" l="1"/>
  <c r="P2531" i="16"/>
  <c r="J2533" i="16" l="1"/>
  <c r="P2532" i="16"/>
  <c r="P2533" i="16" l="1"/>
  <c r="J2534" i="16"/>
  <c r="J2535" i="16" l="1"/>
  <c r="P2534" i="16"/>
  <c r="J2536" i="16" l="1"/>
  <c r="P2535" i="16"/>
  <c r="P2536" i="16" l="1"/>
  <c r="J2537" i="16"/>
  <c r="P2537" i="16" l="1"/>
  <c r="J2538" i="16"/>
  <c r="J2539" i="16" l="1"/>
  <c r="P2538" i="16"/>
  <c r="P2539" i="16" l="1"/>
  <c r="J2540" i="16"/>
  <c r="P2540" i="16" l="1"/>
  <c r="J2541" i="16"/>
  <c r="P2541" i="16" l="1"/>
  <c r="J2542" i="16"/>
  <c r="P2542" i="16" l="1"/>
  <c r="J2543" i="16"/>
  <c r="J2544" i="16" l="1"/>
  <c r="P2543" i="16"/>
  <c r="P2544" i="16" l="1"/>
  <c r="J2545" i="16"/>
  <c r="J2546" i="16" l="1"/>
  <c r="P2545" i="16"/>
  <c r="J2547" i="16" l="1"/>
  <c r="P2546" i="16"/>
  <c r="P2547" i="16" l="1"/>
  <c r="J2548" i="16"/>
  <c r="P2548" i="16" l="1"/>
  <c r="J2549" i="16"/>
  <c r="P2549" i="16" l="1"/>
  <c r="J2550" i="16"/>
  <c r="J2551" i="16" l="1"/>
  <c r="P2550" i="16"/>
  <c r="J2552" i="16" l="1"/>
  <c r="P2551" i="16"/>
  <c r="J2553" i="16" l="1"/>
  <c r="P2552" i="16"/>
  <c r="P2553" i="16" l="1"/>
  <c r="J2554" i="16"/>
  <c r="J2555" i="16" l="1"/>
  <c r="P2554" i="16"/>
  <c r="J2556" i="16" l="1"/>
  <c r="P2555" i="16"/>
  <c r="P2556" i="16" l="1"/>
  <c r="J2557" i="16"/>
  <c r="P2557" i="16" l="1"/>
  <c r="J2558" i="16"/>
  <c r="P2558" i="16" l="1"/>
  <c r="J2559" i="16"/>
  <c r="P2559" i="16" l="1"/>
  <c r="J2560" i="16"/>
  <c r="J2561" i="16" l="1"/>
  <c r="P2560" i="16"/>
  <c r="P2561" i="16" l="1"/>
  <c r="J2562" i="16"/>
  <c r="P2562" i="16" l="1"/>
  <c r="J2563" i="16"/>
  <c r="J2564" i="16" l="1"/>
  <c r="P2563" i="16"/>
  <c r="J2565" i="16" l="1"/>
  <c r="P2564" i="16"/>
  <c r="P2565" i="16" l="1"/>
  <c r="J2566" i="16"/>
  <c r="P2566" i="16" l="1"/>
  <c r="J2567" i="16"/>
  <c r="P2567" i="16" l="1"/>
  <c r="J2568" i="16"/>
  <c r="J2569" i="16" l="1"/>
  <c r="P2568" i="16"/>
  <c r="P2569" i="16" l="1"/>
  <c r="J2570" i="16"/>
  <c r="J2571" i="16" l="1"/>
  <c r="P2570" i="16"/>
  <c r="J2572" i="16" l="1"/>
  <c r="P2571" i="16"/>
  <c r="J2573" i="16" l="1"/>
  <c r="P2572" i="16"/>
  <c r="J2574" i="16" l="1"/>
  <c r="P2573" i="16"/>
  <c r="J2575" i="16" l="1"/>
  <c r="P2574" i="16"/>
  <c r="P2575" i="16" l="1"/>
  <c r="J2576" i="16"/>
  <c r="J2577" i="16" l="1"/>
  <c r="P2576" i="16"/>
  <c r="P2577" i="16" l="1"/>
  <c r="J2578" i="16"/>
  <c r="J2579" i="16" l="1"/>
  <c r="P2578" i="16"/>
  <c r="J2580" i="16" l="1"/>
  <c r="P2579" i="16"/>
  <c r="J2581" i="16" l="1"/>
  <c r="P2580" i="16"/>
  <c r="J2582" i="16" l="1"/>
  <c r="P2581" i="16"/>
  <c r="J2583" i="16" l="1"/>
  <c r="P2582" i="16"/>
  <c r="P2583" i="16" l="1"/>
  <c r="J2584" i="16"/>
  <c r="J2585" i="16" l="1"/>
  <c r="P2584" i="16"/>
  <c r="P2585" i="16" l="1"/>
  <c r="J2586" i="16"/>
  <c r="P2586" i="16" l="1"/>
  <c r="J2587" i="16"/>
  <c r="P2587" i="16" l="1"/>
  <c r="J2588" i="16"/>
  <c r="P2588" i="16" l="1"/>
  <c r="J2589" i="16"/>
  <c r="J2590" i="16" l="1"/>
  <c r="P2589" i="16"/>
  <c r="P2590" i="16" l="1"/>
  <c r="J2591" i="16"/>
  <c r="P2591" i="16" l="1"/>
  <c r="J2592" i="16"/>
  <c r="P2592" i="16" l="1"/>
  <c r="J2593" i="16"/>
  <c r="J2594" i="16" l="1"/>
  <c r="P2593" i="16"/>
  <c r="P2594" i="16" l="1"/>
  <c r="J2595" i="16"/>
  <c r="J2596" i="16" l="1"/>
  <c r="P2595" i="16"/>
  <c r="J2597" i="16" l="1"/>
  <c r="P2596" i="16"/>
  <c r="P2597" i="16" l="1"/>
  <c r="J2598" i="16"/>
  <c r="P2598" i="16" l="1"/>
  <c r="J2599" i="16"/>
  <c r="J2600" i="16" l="1"/>
  <c r="P2599" i="16"/>
  <c r="P2600" i="16" l="1"/>
  <c r="J2601" i="16"/>
  <c r="J2602" i="16" l="1"/>
  <c r="P2601" i="16"/>
  <c r="P2602" i="16" l="1"/>
  <c r="J2603" i="16"/>
  <c r="P2603" i="16" l="1"/>
  <c r="J2604" i="16"/>
  <c r="J2605" i="16" l="1"/>
  <c r="P2604" i="16"/>
  <c r="J2606" i="16" l="1"/>
  <c r="P2605" i="16"/>
  <c r="J2607" i="16" l="1"/>
  <c r="P2606" i="16"/>
  <c r="J2608" i="16" l="1"/>
  <c r="P2607" i="16"/>
  <c r="P2608" i="16" l="1"/>
  <c r="J2609" i="16"/>
  <c r="J2610" i="16" l="1"/>
  <c r="P2609" i="16"/>
  <c r="J2611" i="16" l="1"/>
  <c r="P2610" i="16"/>
  <c r="J2612" i="16" l="1"/>
  <c r="P2611" i="16"/>
  <c r="J2613" i="16" l="1"/>
  <c r="P2612" i="16"/>
  <c r="J2618" i="16" l="1"/>
  <c r="P2613" i="16"/>
  <c r="P2618" i="16" l="1"/>
  <c r="J2619" i="16"/>
  <c r="P2619" i="16" l="1"/>
  <c r="J2620" i="16"/>
  <c r="J2621" i="16" l="1"/>
  <c r="P2620" i="16"/>
  <c r="P2621" i="16" l="1"/>
  <c r="J2622" i="16"/>
  <c r="J2623" i="16" l="1"/>
  <c r="P2622" i="16"/>
  <c r="J2624" i="16" l="1"/>
  <c r="P2623" i="16"/>
  <c r="J2625" i="16" l="1"/>
  <c r="P2624" i="16"/>
  <c r="P2625" i="16" l="1"/>
  <c r="J2635" i="16"/>
  <c r="J2636" i="16" l="1"/>
  <c r="P2635" i="16"/>
  <c r="P2636" i="16" l="1"/>
  <c r="J2637" i="16"/>
  <c r="P2637" i="16" l="1"/>
  <c r="J2638" i="16"/>
  <c r="J2639" i="16" l="1"/>
  <c r="P2638" i="16"/>
  <c r="J2640" i="16" l="1"/>
  <c r="P2639" i="16"/>
  <c r="J2641" i="16" l="1"/>
  <c r="P2640" i="16"/>
  <c r="J2642" i="16" l="1"/>
  <c r="P2641" i="16"/>
  <c r="J2643" i="16" l="1"/>
  <c r="P2642" i="16"/>
  <c r="P2643" i="16" l="1"/>
  <c r="J2644" i="16"/>
  <c r="P2644" i="16" l="1"/>
  <c r="J2645" i="16"/>
  <c r="J2646" i="16" l="1"/>
  <c r="P2645" i="16"/>
  <c r="P2646" i="16" l="1"/>
  <c r="J2647" i="16"/>
  <c r="J2648" i="16" l="1"/>
  <c r="P2647" i="16"/>
  <c r="J2649" i="16" l="1"/>
  <c r="P2648" i="16"/>
  <c r="J2650" i="16" l="1"/>
  <c r="P2649" i="16"/>
  <c r="J2651" i="16" l="1"/>
  <c r="P2650" i="16"/>
  <c r="J2652" i="16" l="1"/>
  <c r="P2651" i="16"/>
  <c r="P2652" i="16" l="1"/>
  <c r="J2653" i="16"/>
  <c r="P2653" i="16" l="1"/>
  <c r="J2654" i="16"/>
  <c r="J2655" i="16" l="1"/>
  <c r="P2654" i="16"/>
  <c r="J2656" i="16" l="1"/>
  <c r="P2655" i="16"/>
  <c r="P2656" i="16" l="1"/>
  <c r="J2657" i="16"/>
  <c r="P2657" i="16" l="1"/>
  <c r="J2658" i="16"/>
  <c r="J2659" i="16" l="1"/>
  <c r="P2658" i="16"/>
  <c r="P2659" i="16" l="1"/>
  <c r="J2660" i="16"/>
  <c r="P2660" i="16" l="1"/>
  <c r="J2661" i="16"/>
  <c r="P2661" i="16" l="1"/>
  <c r="J2662" i="16"/>
  <c r="J2663" i="16" l="1"/>
  <c r="P2662" i="16"/>
  <c r="P2663" i="16" l="1"/>
  <c r="J2664" i="16"/>
  <c r="J2665" i="16" l="1"/>
  <c r="P2664" i="16"/>
  <c r="J2666" i="16" l="1"/>
  <c r="P2665" i="16"/>
  <c r="J2667" i="16" l="1"/>
  <c r="P2666" i="16"/>
  <c r="J2668" i="16" l="1"/>
  <c r="P2667" i="16"/>
  <c r="P2668" i="16" l="1"/>
  <c r="J2669" i="16"/>
  <c r="P2669" i="16" l="1"/>
  <c r="J2670" i="16"/>
  <c r="P2670" i="16" l="1"/>
  <c r="J2671" i="16"/>
  <c r="P2671" i="16" l="1"/>
  <c r="J2672" i="16"/>
  <c r="J2673" i="16" l="1"/>
  <c r="P2672" i="16"/>
  <c r="J2674" i="16" l="1"/>
  <c r="P2673" i="16"/>
  <c r="P2674" i="16" l="1"/>
  <c r="J2675" i="16"/>
  <c r="P2675" i="16" l="1"/>
  <c r="J2676" i="16"/>
  <c r="P2676" i="16" l="1"/>
  <c r="J2677" i="16"/>
  <c r="J2678" i="16" l="1"/>
  <c r="P2677" i="16"/>
  <c r="J2679" i="16" l="1"/>
  <c r="P2678" i="16"/>
  <c r="J2680" i="16" l="1"/>
  <c r="P2679" i="16"/>
  <c r="P2680" i="16" l="1"/>
  <c r="J2681" i="16"/>
  <c r="J2682" i="16" l="1"/>
  <c r="P2681" i="16"/>
  <c r="J2683" i="16" l="1"/>
  <c r="P2682" i="16"/>
  <c r="J2684" i="16" l="1"/>
  <c r="P2683" i="16"/>
  <c r="J2685" i="16" l="1"/>
  <c r="P2684" i="16"/>
  <c r="P2685" i="16" l="1"/>
  <c r="J2686" i="16"/>
  <c r="J2687" i="16" l="1"/>
  <c r="P2686" i="16"/>
  <c r="P2687" i="16" l="1"/>
  <c r="J2688" i="16"/>
  <c r="J2689" i="16" l="1"/>
  <c r="P2688" i="16"/>
  <c r="P2689" i="16" l="1"/>
  <c r="J2690" i="16"/>
  <c r="J2691" i="16" l="1"/>
  <c r="P2690" i="16"/>
  <c r="P2691" i="16" l="1"/>
  <c r="J2692" i="16"/>
  <c r="P2692" i="16" l="1"/>
  <c r="J2693" i="16"/>
  <c r="P2693" i="16" l="1"/>
  <c r="J2694" i="16"/>
  <c r="J2695" i="16" l="1"/>
  <c r="P2694" i="16"/>
  <c r="J2696" i="16" l="1"/>
  <c r="P2695" i="16"/>
  <c r="J2697" i="16" l="1"/>
  <c r="P2696" i="16"/>
  <c r="P2697" i="16" l="1"/>
  <c r="J2698" i="16"/>
  <c r="J2699" i="16" l="1"/>
  <c r="P2698" i="16"/>
  <c r="P2699" i="16" l="1"/>
  <c r="J2700" i="16"/>
  <c r="P2700" i="16" l="1"/>
  <c r="J2701" i="16"/>
  <c r="J2702" i="16" l="1"/>
  <c r="P2701" i="16"/>
  <c r="P2702" i="16" l="1"/>
  <c r="J2703" i="16"/>
  <c r="J2704" i="16" l="1"/>
  <c r="P2703" i="16"/>
  <c r="J2705" i="16" l="1"/>
  <c r="P2704" i="16"/>
  <c r="J2706" i="16" l="1"/>
  <c r="P2705" i="16"/>
  <c r="P2706" i="16" l="1"/>
  <c r="J2707" i="16"/>
  <c r="P2707" i="16" l="1"/>
  <c r="J2708" i="16"/>
  <c r="P2708" i="16" l="1"/>
  <c r="J2709" i="16"/>
  <c r="P2709" i="16" l="1"/>
  <c r="J2710" i="16"/>
  <c r="J2711" i="16" l="1"/>
  <c r="P2710" i="16"/>
  <c r="J2712" i="16" l="1"/>
  <c r="P2711" i="16"/>
  <c r="J2713" i="16" l="1"/>
  <c r="P2712" i="16"/>
  <c r="J2714" i="16" l="1"/>
  <c r="P2713" i="16"/>
  <c r="P2714" i="16" l="1"/>
  <c r="J2715" i="16"/>
  <c r="J2716" i="16" l="1"/>
  <c r="P2715" i="16"/>
  <c r="J2717" i="16" l="1"/>
  <c r="P2716" i="16"/>
  <c r="J2718" i="16" l="1"/>
  <c r="P2717" i="16"/>
  <c r="J2719" i="16" l="1"/>
  <c r="P2718" i="16"/>
  <c r="J2720" i="16" l="1"/>
  <c r="P2719" i="16"/>
  <c r="P2720" i="16" l="1"/>
  <c r="J2721" i="16"/>
  <c r="J2722" i="16" l="1"/>
  <c r="P2721" i="16"/>
  <c r="P2722" i="16" l="1"/>
  <c r="J2723" i="16"/>
  <c r="J2724" i="16" l="1"/>
  <c r="P2723" i="16"/>
  <c r="P2724" i="16" l="1"/>
  <c r="J2725" i="16"/>
  <c r="J2726" i="16" l="1"/>
  <c r="P2725" i="16"/>
  <c r="J2727" i="16" l="1"/>
  <c r="P2726" i="16"/>
  <c r="P2727" i="16" l="1"/>
  <c r="J2728" i="16"/>
  <c r="P2728" i="16" l="1"/>
  <c r="J2729" i="16"/>
  <c r="J2730" i="16" l="1"/>
  <c r="P2729" i="16"/>
  <c r="P2730" i="16" l="1"/>
  <c r="J2731" i="16"/>
  <c r="P2731" i="16" l="1"/>
  <c r="J2732" i="16"/>
  <c r="P2732" i="16" l="1"/>
  <c r="J2733" i="16"/>
  <c r="J2734" i="16" l="1"/>
  <c r="P2733" i="16"/>
  <c r="J2735" i="16" l="1"/>
  <c r="P2734" i="16"/>
  <c r="P2735" i="16" l="1"/>
  <c r="J2736" i="16"/>
  <c r="P2736" i="16" l="1"/>
  <c r="J2737" i="16"/>
  <c r="J2738" i="16" l="1"/>
  <c r="P2737" i="16"/>
  <c r="J2739" i="16" l="1"/>
  <c r="P2738" i="16"/>
  <c r="J2740" i="16" l="1"/>
  <c r="P2739" i="16"/>
  <c r="P2740" i="16" l="1"/>
  <c r="J2741" i="16"/>
  <c r="J2742" i="16" l="1"/>
  <c r="P2741" i="16"/>
  <c r="J2743" i="16" l="1"/>
  <c r="P2742" i="16"/>
  <c r="J2744" i="16" l="1"/>
  <c r="P2743" i="16"/>
  <c r="P2744" i="16" l="1"/>
  <c r="J2745" i="16"/>
  <c r="J2746" i="16" l="1"/>
  <c r="P2745" i="16"/>
  <c r="J2747" i="16" l="1"/>
  <c r="P2746" i="16"/>
  <c r="J2748" i="16" l="1"/>
  <c r="P2747" i="16"/>
  <c r="J2749" i="16" l="1"/>
  <c r="P2748" i="16"/>
  <c r="P2749" i="16" l="1"/>
  <c r="J2750" i="16"/>
  <c r="J2751" i="16" l="1"/>
  <c r="P2750" i="16"/>
  <c r="J2752" i="16" l="1"/>
  <c r="P2751" i="16"/>
  <c r="P2752" i="16" l="1"/>
  <c r="J2753" i="16"/>
  <c r="J2754" i="16" l="1"/>
  <c r="P2753" i="16"/>
  <c r="J2755" i="16" l="1"/>
  <c r="P2754" i="16"/>
  <c r="J2756" i="16" l="1"/>
  <c r="P2755" i="16"/>
  <c r="J2757" i="16" l="1"/>
  <c r="P2756" i="16"/>
  <c r="P2757" i="16" l="1"/>
  <c r="J2758" i="16"/>
  <c r="J2759" i="16" l="1"/>
  <c r="P2758" i="16"/>
  <c r="J2760" i="16" l="1"/>
  <c r="P2759" i="16"/>
  <c r="J2761" i="16" l="1"/>
  <c r="P2760" i="16"/>
  <c r="P2761" i="16" l="1"/>
  <c r="J2762" i="16"/>
  <c r="P2762" i="16" l="1"/>
  <c r="J2763" i="16"/>
  <c r="J2764" i="16" l="1"/>
  <c r="P2763" i="16"/>
  <c r="J2765" i="16" l="1"/>
  <c r="P2764" i="16"/>
  <c r="J2766" i="16" l="1"/>
  <c r="P2765" i="16"/>
  <c r="J2767" i="16" l="1"/>
  <c r="P2766" i="16"/>
  <c r="P2767" i="16" l="1"/>
  <c r="J2768" i="16"/>
  <c r="J2769" i="16" l="1"/>
  <c r="P2768" i="16"/>
  <c r="P2769" i="16" l="1"/>
  <c r="J2770" i="16"/>
  <c r="P2770" i="16" l="1"/>
  <c r="J2771" i="16"/>
  <c r="J2772" i="16" l="1"/>
  <c r="P2771" i="16"/>
  <c r="P2772" i="16" l="1"/>
  <c r="J2773" i="16"/>
  <c r="J2774" i="16" l="1"/>
  <c r="P2773" i="16"/>
  <c r="J2775" i="16" l="1"/>
  <c r="P2774" i="16"/>
  <c r="P2775" i="16" l="1"/>
  <c r="J2776" i="16"/>
  <c r="P2776" i="16" l="1"/>
  <c r="J2777" i="16"/>
  <c r="P2777" i="16" l="1"/>
  <c r="J2778" i="16"/>
  <c r="P2778" i="16" l="1"/>
  <c r="J2779" i="16"/>
  <c r="J2780" i="16" l="1"/>
  <c r="P2779" i="16"/>
  <c r="P2780" i="16" l="1"/>
  <c r="J2781" i="16"/>
  <c r="J2782" i="16" l="1"/>
  <c r="P2781" i="16"/>
  <c r="P2782" i="16" l="1"/>
  <c r="J2783" i="16"/>
  <c r="P2783" i="16" l="1"/>
  <c r="J2784" i="16"/>
  <c r="P2784" i="16" l="1"/>
  <c r="J2785" i="16"/>
  <c r="P2785" i="16" l="1"/>
  <c r="J2786" i="16"/>
  <c r="P2786" i="16" l="1"/>
  <c r="J2787" i="16"/>
  <c r="P2787" i="16" l="1"/>
  <c r="J2788" i="16"/>
  <c r="P2788" i="16" l="1"/>
  <c r="J2789" i="16"/>
  <c r="P2789" i="16" l="1"/>
  <c r="J2790" i="16"/>
  <c r="P2790" i="16" l="1"/>
  <c r="J2791" i="16"/>
  <c r="P2791" i="16" l="1"/>
  <c r="J2792" i="16"/>
  <c r="P2792" i="16" l="1"/>
  <c r="J2793" i="16"/>
  <c r="P2793" i="16" l="1"/>
  <c r="J2794" i="16"/>
  <c r="P2794" i="16" l="1"/>
  <c r="J2795" i="16"/>
  <c r="J2796" i="16" l="1"/>
  <c r="P2795" i="16"/>
  <c r="J2797" i="16" l="1"/>
  <c r="P2796" i="16"/>
  <c r="J2798" i="16" l="1"/>
  <c r="P2797" i="16"/>
  <c r="P2798" i="16" l="1"/>
  <c r="J2799" i="16"/>
  <c r="P2799" i="16" l="1"/>
  <c r="J2800" i="16"/>
  <c r="P2800" i="16" l="1"/>
  <c r="J2801" i="16"/>
  <c r="P2801" i="16" l="1"/>
  <c r="J2802" i="16"/>
  <c r="P2802" i="16" l="1"/>
  <c r="J2803" i="16"/>
  <c r="J2804" i="16" l="1"/>
  <c r="P2803" i="16"/>
  <c r="J2805" i="16" l="1"/>
  <c r="P2804" i="16"/>
  <c r="J2806" i="16" l="1"/>
  <c r="P2805" i="16"/>
  <c r="J2807" i="16" l="1"/>
  <c r="P2806" i="16"/>
  <c r="J2808" i="16" l="1"/>
  <c r="P2807" i="16"/>
  <c r="P2808" i="16" l="1"/>
  <c r="J2809" i="16"/>
  <c r="J2810" i="16" l="1"/>
  <c r="P2809" i="16"/>
  <c r="J2811" i="16" l="1"/>
  <c r="P2810" i="16"/>
  <c r="J2812" i="16" l="1"/>
  <c r="P2811" i="16"/>
  <c r="P2812" i="16" l="1"/>
  <c r="J2813" i="16"/>
  <c r="J2814" i="16" l="1"/>
  <c r="P2813" i="16"/>
  <c r="J2815" i="16" l="1"/>
  <c r="J2940" i="16"/>
  <c r="P2814" i="16"/>
  <c r="J2941" i="16" l="1"/>
  <c r="P2940" i="16"/>
  <c r="P2815" i="16"/>
  <c r="J2816" i="16"/>
  <c r="P2816" i="16" l="1"/>
  <c r="J2817" i="16"/>
  <c r="J2942" i="16"/>
  <c r="P2941" i="16"/>
  <c r="P2942" i="16" l="1"/>
  <c r="J2943" i="16"/>
  <c r="J2818" i="16"/>
  <c r="P2817" i="16"/>
  <c r="J2819" i="16" l="1"/>
  <c r="P2818" i="16"/>
  <c r="P2943" i="16"/>
  <c r="J2944" i="16"/>
  <c r="J2945" i="16" l="1"/>
  <c r="P2944" i="16"/>
  <c r="P2819" i="16"/>
  <c r="J2820" i="16"/>
  <c r="P2820" i="16" l="1"/>
  <c r="J2821" i="16"/>
  <c r="J2946" i="16"/>
  <c r="P2945" i="16"/>
  <c r="J2822" i="16" l="1"/>
  <c r="P2821" i="16"/>
  <c r="J2947" i="16"/>
  <c r="P2946" i="16"/>
  <c r="P2947" i="16" l="1"/>
  <c r="J2948" i="16"/>
  <c r="P2822" i="16"/>
  <c r="J2823" i="16"/>
  <c r="P2823" i="16" l="1"/>
  <c r="J2824" i="16"/>
  <c r="J2949" i="16"/>
  <c r="P2948" i="16"/>
  <c r="J2950" i="16" l="1"/>
  <c r="P2949" i="16"/>
  <c r="P2824" i="16"/>
  <c r="J2825" i="16"/>
  <c r="P2825" i="16" l="1"/>
  <c r="J2826" i="16"/>
  <c r="P2950" i="16"/>
  <c r="J2951" i="16"/>
  <c r="P2826" i="16" l="1"/>
  <c r="J2827" i="16"/>
  <c r="J2952" i="16"/>
  <c r="P2951" i="16"/>
  <c r="J2953" i="16" l="1"/>
  <c r="P2952" i="16"/>
  <c r="J2828" i="16"/>
  <c r="P2827" i="16"/>
  <c r="P2828" i="16" l="1"/>
  <c r="J2829" i="16"/>
  <c r="P2953" i="16"/>
  <c r="J2954" i="16"/>
  <c r="P2829" i="16" l="1"/>
  <c r="J2830" i="16"/>
  <c r="J2955" i="16"/>
  <c r="P2954" i="16"/>
  <c r="J2956" i="16" l="1"/>
  <c r="P2955" i="16"/>
  <c r="J2831" i="16"/>
  <c r="P2830" i="16"/>
  <c r="J2832" i="16" l="1"/>
  <c r="P2831" i="16"/>
  <c r="J2957" i="16"/>
  <c r="P2956" i="16"/>
  <c r="J2958" i="16" l="1"/>
  <c r="P2957" i="16"/>
  <c r="P2832" i="16"/>
  <c r="J2833" i="16"/>
  <c r="J2834" i="16" l="1"/>
  <c r="P2833" i="16"/>
  <c r="P2958" i="16"/>
  <c r="J2959" i="16"/>
  <c r="P2959" i="16" l="1"/>
  <c r="J2960" i="16"/>
  <c r="P2834" i="16"/>
  <c r="J2835" i="16"/>
  <c r="P2835" i="16" l="1"/>
  <c r="J2836" i="16"/>
  <c r="J2961" i="16"/>
  <c r="P2960" i="16"/>
  <c r="P2961" i="16" l="1"/>
  <c r="J2962" i="16"/>
  <c r="P2836" i="16"/>
  <c r="J2837" i="16"/>
  <c r="J2838" i="16" l="1"/>
  <c r="P2837" i="16"/>
  <c r="P2962" i="16"/>
  <c r="J2963" i="16"/>
  <c r="P2963" i="16" l="1"/>
  <c r="J2964" i="16"/>
  <c r="P2838" i="16"/>
  <c r="J2839" i="16"/>
  <c r="J2840" i="16" l="1"/>
  <c r="P2839" i="16"/>
  <c r="J2965" i="16"/>
  <c r="P2964" i="16"/>
  <c r="J2966" i="16" l="1"/>
  <c r="P2965" i="16"/>
  <c r="P2840" i="16"/>
  <c r="J2841" i="16"/>
  <c r="P2841" i="16" l="1"/>
  <c r="J2842" i="16"/>
  <c r="J2967" i="16"/>
  <c r="P2966" i="16"/>
  <c r="P2967" i="16" l="1"/>
  <c r="J2968" i="16"/>
  <c r="J2843" i="16"/>
  <c r="P2842" i="16"/>
  <c r="J2844" i="16" l="1"/>
  <c r="P2843" i="16"/>
  <c r="P2968" i="16"/>
  <c r="J2969" i="16"/>
  <c r="J2970" i="16" l="1"/>
  <c r="P2969" i="16"/>
  <c r="J2845" i="16"/>
  <c r="P2844" i="16"/>
  <c r="P2845" i="16" l="1"/>
  <c r="J2846" i="16"/>
  <c r="P2970" i="16"/>
  <c r="J2971" i="16"/>
  <c r="P2971" i="16" l="1"/>
  <c r="J2972" i="16"/>
  <c r="P2846" i="16"/>
  <c r="J2847" i="16"/>
  <c r="J2848" i="16" l="1"/>
  <c r="P2847" i="16"/>
  <c r="J2973" i="16"/>
  <c r="P2972" i="16"/>
  <c r="J2974" i="16" l="1"/>
  <c r="P2973" i="16"/>
  <c r="P2848" i="16"/>
  <c r="J2849" i="16"/>
  <c r="J2850" i="16" l="1"/>
  <c r="P2849" i="16"/>
  <c r="P2974" i="16"/>
  <c r="J2975" i="16"/>
  <c r="P2975" i="16" l="1"/>
  <c r="J2976" i="16"/>
  <c r="P2850" i="16"/>
  <c r="J2851" i="16"/>
  <c r="J2852" i="16" l="1"/>
  <c r="P2851" i="16"/>
  <c r="P2976" i="16"/>
  <c r="J2977" i="16"/>
  <c r="J2978" i="16" l="1"/>
  <c r="P2977" i="16"/>
  <c r="J2853" i="16"/>
  <c r="P2852" i="16"/>
  <c r="J2854" i="16" l="1"/>
  <c r="P2853" i="16"/>
  <c r="P2978" i="16"/>
  <c r="J2979" i="16"/>
  <c r="J2980" i="16" l="1"/>
  <c r="P2979" i="16"/>
  <c r="J2855" i="16"/>
  <c r="P2854" i="16"/>
  <c r="J2856" i="16" l="1"/>
  <c r="P2855" i="16"/>
  <c r="J2981" i="16"/>
  <c r="P2980" i="16"/>
  <c r="J2982" i="16" l="1"/>
  <c r="P2981" i="16"/>
  <c r="P2856" i="16"/>
  <c r="J2857" i="16"/>
  <c r="P2857" i="16" l="1"/>
  <c r="J2858" i="16"/>
  <c r="J2983" i="16"/>
  <c r="P2982" i="16"/>
  <c r="P2983" i="16" l="1"/>
  <c r="J2984" i="16"/>
  <c r="P2858" i="16"/>
  <c r="J2859" i="16"/>
  <c r="P2859" i="16" l="1"/>
  <c r="J2860" i="16"/>
  <c r="P2984" i="16"/>
  <c r="J2985" i="16"/>
  <c r="P2985" i="16" l="1"/>
  <c r="J2986" i="16"/>
  <c r="J2861" i="16"/>
  <c r="P2860" i="16"/>
  <c r="P2861" i="16" l="1"/>
  <c r="J2862" i="16"/>
  <c r="P2986" i="16"/>
  <c r="J2987" i="16"/>
  <c r="P2987" i="16" l="1"/>
  <c r="J2988" i="16"/>
  <c r="J2863" i="16"/>
  <c r="P2862" i="16"/>
  <c r="P2863" i="16" l="1"/>
  <c r="J2864" i="16"/>
  <c r="P2988" i="16"/>
  <c r="J2989" i="16"/>
  <c r="J2990" i="16" l="1"/>
  <c r="P2989" i="16"/>
  <c r="P2864" i="16"/>
  <c r="J2865" i="16"/>
  <c r="J2866" i="16" l="1"/>
  <c r="P2865" i="16"/>
  <c r="P2990" i="16"/>
  <c r="J2991" i="16"/>
  <c r="P2991" i="16" l="1"/>
  <c r="J2992" i="16"/>
  <c r="J2867" i="16"/>
  <c r="P2866" i="16"/>
  <c r="J2993" i="16" l="1"/>
  <c r="P2992" i="16"/>
  <c r="J2868" i="16"/>
  <c r="P2867" i="16"/>
  <c r="P2868" i="16" l="1"/>
  <c r="J2869" i="16"/>
  <c r="J2994" i="16"/>
  <c r="P2993" i="16"/>
  <c r="P2994" i="16" l="1"/>
  <c r="J2995" i="16"/>
  <c r="J2870" i="16"/>
  <c r="P2869" i="16"/>
  <c r="P2870" i="16" l="1"/>
  <c r="J2871" i="16"/>
  <c r="J2996" i="16"/>
  <c r="P2995" i="16"/>
  <c r="J2997" i="16" l="1"/>
  <c r="P2996" i="16"/>
  <c r="P2871" i="16"/>
  <c r="J2872" i="16"/>
  <c r="P2997" i="16" l="1"/>
  <c r="J2998" i="16"/>
  <c r="J2873" i="16"/>
  <c r="P2872" i="16"/>
  <c r="P2873" i="16" l="1"/>
  <c r="J2874" i="16"/>
  <c r="P2998" i="16"/>
  <c r="J2999" i="16"/>
  <c r="J3000" i="16" l="1"/>
  <c r="P2999" i="16"/>
  <c r="J2875" i="16"/>
  <c r="P2874" i="16"/>
  <c r="P2875" i="16" l="1"/>
  <c r="J2876" i="16"/>
  <c r="J3001" i="16"/>
  <c r="P3000" i="16"/>
  <c r="P3001" i="16" l="1"/>
  <c r="J3002" i="16"/>
  <c r="P2876" i="16"/>
  <c r="J2877" i="16"/>
  <c r="P2877" i="16" l="1"/>
  <c r="J2878" i="16"/>
  <c r="P3002" i="16"/>
  <c r="J3003" i="16"/>
  <c r="J2879" i="16" l="1"/>
  <c r="P2878" i="16"/>
  <c r="P3003" i="16"/>
  <c r="J3004" i="16"/>
  <c r="P3004" i="16" l="1"/>
  <c r="J3005" i="16"/>
  <c r="J2880" i="16"/>
  <c r="P2879" i="16"/>
  <c r="P2880" i="16" l="1"/>
  <c r="J2881" i="16"/>
  <c r="J3006" i="16"/>
  <c r="P3005" i="16"/>
  <c r="J3007" i="16" l="1"/>
  <c r="P3006" i="16"/>
  <c r="J2882" i="16"/>
  <c r="P2881" i="16"/>
  <c r="J2883" i="16" l="1"/>
  <c r="P2882" i="16"/>
  <c r="J3008" i="16"/>
  <c r="P3007" i="16"/>
  <c r="P3008" i="16" l="1"/>
  <c r="J3009" i="16"/>
  <c r="P2883" i="16"/>
  <c r="J2884" i="16"/>
  <c r="J2885" i="16" l="1"/>
  <c r="P2884" i="16"/>
  <c r="P3009" i="16"/>
  <c r="J3010" i="16"/>
  <c r="J3011" i="16" l="1"/>
  <c r="P3010" i="16"/>
  <c r="P2885" i="16"/>
  <c r="J2886" i="16"/>
  <c r="J2887" i="16" l="1"/>
  <c r="P2886" i="16"/>
  <c r="J3012" i="16"/>
  <c r="P3011" i="16"/>
  <c r="P3012" i="16" l="1"/>
  <c r="J3013" i="16"/>
  <c r="J2888" i="16"/>
  <c r="P2887" i="16"/>
  <c r="P2888" i="16" l="1"/>
  <c r="J2889" i="16"/>
  <c r="J3014" i="16"/>
  <c r="P3013" i="16"/>
  <c r="J3015" i="16" l="1"/>
  <c r="P3014" i="16"/>
  <c r="P2889" i="16"/>
  <c r="J2890" i="16"/>
  <c r="P2890" i="16" l="1"/>
  <c r="J2891" i="16"/>
  <c r="J3016" i="16"/>
  <c r="P3015" i="16"/>
  <c r="P3016" i="16" l="1"/>
  <c r="J3017" i="16"/>
  <c r="J2892" i="16"/>
  <c r="P2891" i="16"/>
  <c r="J2893" i="16" l="1"/>
  <c r="P2892" i="16"/>
  <c r="P3017" i="16"/>
  <c r="J3018" i="16"/>
  <c r="J3019" i="16" l="1"/>
  <c r="P3018" i="16"/>
  <c r="J2894" i="16"/>
  <c r="P2893" i="16"/>
  <c r="P2894" i="16" l="1"/>
  <c r="J2895" i="16"/>
  <c r="J3020" i="16"/>
  <c r="P3019" i="16"/>
  <c r="P3020" i="16" l="1"/>
  <c r="J3021" i="16"/>
  <c r="P2895" i="16"/>
  <c r="J2896" i="16"/>
  <c r="P2896" i="16" l="1"/>
  <c r="J2897" i="16"/>
  <c r="J3022" i="16"/>
  <c r="P3021" i="16"/>
  <c r="J3023" i="16" l="1"/>
  <c r="P3022" i="16"/>
  <c r="P2897" i="16"/>
  <c r="J2898" i="16"/>
  <c r="J2899" i="16" l="1"/>
  <c r="P2898" i="16"/>
  <c r="J3024" i="16"/>
  <c r="P3023" i="16"/>
  <c r="J3025" i="16" l="1"/>
  <c r="P3024" i="16"/>
  <c r="J2900" i="16"/>
  <c r="P2899" i="16"/>
  <c r="P2900" i="16" l="1"/>
  <c r="J2901" i="16"/>
  <c r="J3026" i="16"/>
  <c r="P3025" i="16"/>
  <c r="J3027" i="16" l="1"/>
  <c r="P3026" i="16"/>
  <c r="J2902" i="16"/>
  <c r="P2901" i="16"/>
  <c r="J2903" i="16" l="1"/>
  <c r="P2902" i="16"/>
  <c r="J3028" i="16"/>
  <c r="P3027" i="16"/>
  <c r="P3028" i="16" l="1"/>
  <c r="J3029" i="16"/>
  <c r="P2903" i="16"/>
  <c r="J2904" i="16"/>
  <c r="J2905" i="16" l="1"/>
  <c r="P2904" i="16"/>
  <c r="P3029" i="16"/>
  <c r="J3030" i="16"/>
  <c r="P3030" i="16" l="1"/>
  <c r="J3031" i="16"/>
  <c r="P2905" i="16"/>
  <c r="J2906" i="16"/>
  <c r="J2907" i="16" l="1"/>
  <c r="P2906" i="16"/>
  <c r="P3031" i="16"/>
  <c r="J3032" i="16"/>
  <c r="P3032" i="16" l="1"/>
  <c r="J3033" i="16"/>
  <c r="J2908" i="16"/>
  <c r="P2907" i="16"/>
  <c r="P2908" i="16" l="1"/>
  <c r="J2909" i="16"/>
  <c r="J3034" i="16"/>
  <c r="P3033" i="16"/>
  <c r="P3034" i="16" l="1"/>
  <c r="J3035" i="16"/>
  <c r="P2909" i="16"/>
  <c r="J2910" i="16"/>
  <c r="J3036" i="16" l="1"/>
  <c r="P3035" i="16"/>
  <c r="P2910" i="16"/>
  <c r="J2911" i="16"/>
  <c r="P2911" i="16" l="1"/>
  <c r="J2912" i="16"/>
  <c r="J3037" i="16"/>
  <c r="P3036" i="16"/>
  <c r="J3038" i="16" l="1"/>
  <c r="P3037" i="16"/>
  <c r="J2913" i="16"/>
  <c r="P2912" i="16"/>
  <c r="P2913" i="16" l="1"/>
  <c r="J2914" i="16"/>
  <c r="J3039" i="16"/>
  <c r="P3038" i="16"/>
  <c r="J3040" i="16" l="1"/>
  <c r="P3039" i="16"/>
  <c r="P2914" i="16"/>
  <c r="J2915" i="16"/>
  <c r="J2916" i="16" l="1"/>
  <c r="P2915" i="16"/>
  <c r="J3041" i="16"/>
  <c r="P3040" i="16"/>
  <c r="J3042" i="16" l="1"/>
  <c r="P3041" i="16"/>
  <c r="P2916" i="16"/>
  <c r="J2917" i="16"/>
  <c r="P2917" i="16" l="1"/>
  <c r="J2918" i="16"/>
  <c r="J3043" i="16"/>
  <c r="P3042" i="16"/>
  <c r="J3044" i="16" l="1"/>
  <c r="P3043" i="16"/>
  <c r="J2919" i="16"/>
  <c r="P2918" i="16"/>
  <c r="P2919" i="16" l="1"/>
  <c r="J2920" i="16"/>
  <c r="P3044" i="16"/>
  <c r="J3045" i="16"/>
  <c r="P3045" i="16" l="1"/>
  <c r="J3046" i="16"/>
  <c r="P2920" i="16"/>
  <c r="J2921" i="16"/>
  <c r="P2921" i="16" l="1"/>
  <c r="J2922" i="16"/>
  <c r="J3047" i="16"/>
  <c r="P3046" i="16"/>
  <c r="J2923" i="16" l="1"/>
  <c r="P2922" i="16"/>
  <c r="P3047" i="16"/>
  <c r="J3048" i="16"/>
  <c r="J3049" i="16" l="1"/>
  <c r="P3048" i="16"/>
  <c r="P2923" i="16"/>
  <c r="J2924" i="16"/>
  <c r="J2925" i="16" l="1"/>
  <c r="P2924" i="16"/>
  <c r="P3049" i="16"/>
  <c r="J3050" i="16"/>
  <c r="J3051" i="16" l="1"/>
  <c r="P3050" i="16"/>
  <c r="P2925" i="16"/>
  <c r="J2926" i="16"/>
  <c r="P2926" i="16" l="1"/>
  <c r="J2927" i="16"/>
  <c r="P3051" i="16"/>
  <c r="J3052" i="16"/>
  <c r="J3053" i="16" l="1"/>
  <c r="P3052" i="16"/>
  <c r="J2928" i="16"/>
  <c r="P2927" i="16"/>
  <c r="P2928" i="16" l="1"/>
  <c r="J2929" i="16"/>
  <c r="J3054" i="16"/>
  <c r="P3053" i="16"/>
  <c r="J3055" i="16" l="1"/>
  <c r="P3054" i="16"/>
  <c r="J2930" i="16"/>
  <c r="P2929" i="16"/>
  <c r="P2930" i="16" l="1"/>
  <c r="J2931" i="16"/>
  <c r="P3055" i="16"/>
  <c r="J3056" i="16"/>
  <c r="P2931" i="16" l="1"/>
  <c r="J2932" i="16"/>
  <c r="P3056" i="16"/>
  <c r="J3057" i="16"/>
  <c r="J3058" i="16" l="1"/>
  <c r="P3057" i="16"/>
  <c r="J2933" i="16"/>
  <c r="P2932" i="16"/>
  <c r="P2933" i="16" l="1"/>
  <c r="J2934" i="16"/>
  <c r="J3059" i="16"/>
  <c r="P3058" i="16"/>
  <c r="P3059" i="16" l="1"/>
  <c r="J3060" i="16"/>
  <c r="P2934" i="16"/>
  <c r="J2935" i="16"/>
  <c r="P2935" i="16" l="1"/>
  <c r="J2936" i="16"/>
  <c r="J3061" i="16"/>
  <c r="P3060" i="16"/>
  <c r="J3062" i="16" l="1"/>
  <c r="P3061" i="16"/>
  <c r="P2936" i="16"/>
  <c r="J2937" i="16"/>
  <c r="J2938" i="16" l="1"/>
  <c r="P2938" i="16" s="1"/>
  <c r="P2937" i="16"/>
  <c r="J3063" i="16"/>
  <c r="P3062" i="16"/>
  <c r="J3064" i="16" l="1"/>
  <c r="P3063" i="16"/>
  <c r="J3065" i="16" l="1"/>
  <c r="P3064" i="16"/>
  <c r="J3066" i="16" l="1"/>
  <c r="P3065" i="16"/>
  <c r="P3066" i="16" l="1"/>
  <c r="J3067" i="16"/>
  <c r="J3068" i="16" l="1"/>
  <c r="P3067" i="16"/>
  <c r="P3068" i="16" l="1"/>
  <c r="J3069" i="16"/>
  <c r="J3070" i="16" l="1"/>
  <c r="P3069" i="16"/>
  <c r="P3070" i="16" l="1"/>
  <c r="J3071" i="16"/>
  <c r="J3072" i="16" l="1"/>
  <c r="P3071" i="16"/>
  <c r="J3073" i="16" l="1"/>
  <c r="P3072" i="16"/>
  <c r="P3073" i="16" l="1"/>
  <c r="J3074" i="16"/>
  <c r="J3075" i="16" l="1"/>
  <c r="P3074" i="16"/>
  <c r="J3076" i="16" l="1"/>
  <c r="P3075" i="16"/>
  <c r="J3077" i="16" l="1"/>
  <c r="P3076" i="16"/>
  <c r="P3077" i="16" l="1"/>
  <c r="J3078" i="16"/>
  <c r="J3079" i="16" l="1"/>
  <c r="P3078" i="16"/>
  <c r="J3080" i="16" l="1"/>
  <c r="P3079" i="16"/>
  <c r="J3081" i="16" l="1"/>
  <c r="P3080" i="16"/>
  <c r="J3082" i="16" l="1"/>
  <c r="P3081" i="16"/>
  <c r="J3083" i="16" l="1"/>
  <c r="P3082" i="16"/>
  <c r="J3084" i="16" l="1"/>
  <c r="P3083" i="16"/>
  <c r="J3085" i="16" l="1"/>
  <c r="P3084" i="16"/>
  <c r="P3085" i="16" l="1"/>
  <c r="J3086" i="16"/>
  <c r="P3086" i="16" l="1"/>
  <c r="J3087" i="16"/>
  <c r="J3088" i="16" l="1"/>
  <c r="P3087" i="16"/>
  <c r="P3088" i="16" l="1"/>
  <c r="J3089" i="16"/>
  <c r="P3089" i="16" l="1"/>
  <c r="J3090" i="16"/>
  <c r="P3090" i="16" l="1"/>
  <c r="J3091" i="16"/>
  <c r="P3091" i="16" l="1"/>
  <c r="J3092" i="16"/>
  <c r="P3092" i="16" l="1"/>
  <c r="J3093" i="16"/>
  <c r="J3094" i="16" l="1"/>
  <c r="P3093" i="16"/>
  <c r="J3095" i="16" l="1"/>
  <c r="P3094" i="16"/>
  <c r="J3096" i="16" l="1"/>
  <c r="P3095" i="16"/>
  <c r="P3096" i="16" l="1"/>
  <c r="J3097" i="16"/>
  <c r="J3098" i="16" l="1"/>
  <c r="P3097" i="16"/>
  <c r="J3099" i="16" l="1"/>
  <c r="P3098" i="16"/>
  <c r="J3100" i="16" l="1"/>
  <c r="P3099" i="16"/>
  <c r="J3101" i="16" l="1"/>
  <c r="P3100" i="16"/>
  <c r="P3101" i="16" l="1"/>
  <c r="J3102" i="16"/>
  <c r="J3103" i="16" l="1"/>
  <c r="P3102" i="16"/>
  <c r="P3103" i="16" l="1"/>
  <c r="J3104" i="16"/>
  <c r="J3105" i="16" l="1"/>
  <c r="P3104" i="16"/>
  <c r="J3106" i="16" l="1"/>
  <c r="P3105" i="16"/>
  <c r="J3107" i="16" l="1"/>
  <c r="P3106" i="16"/>
  <c r="P3107" i="16" l="1"/>
  <c r="J3108" i="16"/>
  <c r="P3108" i="16" l="1"/>
  <c r="J3109" i="16"/>
  <c r="P3109" i="16" l="1"/>
  <c r="J3110" i="16"/>
  <c r="J3111" i="16" l="1"/>
  <c r="P3110" i="16"/>
  <c r="J3112" i="16" l="1"/>
  <c r="P3111" i="16"/>
  <c r="P3112" i="16" l="1"/>
  <c r="J3113" i="16"/>
  <c r="J3114" i="16" l="1"/>
  <c r="P3113" i="16"/>
  <c r="J3115" i="16" l="1"/>
  <c r="P3114" i="16"/>
  <c r="P3115" i="16" l="1"/>
  <c r="J3116" i="16"/>
  <c r="J3117" i="16" l="1"/>
  <c r="P3116" i="16"/>
  <c r="J3118" i="16" l="1"/>
  <c r="P3117" i="16"/>
  <c r="J3119" i="16" l="1"/>
  <c r="P3118" i="16"/>
  <c r="J3120" i="16" l="1"/>
  <c r="P3119" i="16"/>
  <c r="P3120" i="16" l="1"/>
  <c r="J3121" i="16"/>
  <c r="J3122" i="16" l="1"/>
  <c r="P3121" i="16"/>
  <c r="J3123" i="16" l="1"/>
  <c r="P3122" i="16"/>
  <c r="P3123" i="16" l="1"/>
  <c r="J3124" i="16"/>
  <c r="J3125" i="16" l="1"/>
  <c r="P3124" i="16"/>
  <c r="P3125" i="16" l="1"/>
  <c r="J3126" i="16"/>
  <c r="J3127" i="16" l="1"/>
  <c r="P3126" i="16"/>
  <c r="J3128" i="16" l="1"/>
  <c r="P3127" i="16"/>
  <c r="J3129" i="16" l="1"/>
  <c r="P3128" i="16"/>
  <c r="J3130" i="16" l="1"/>
  <c r="P3129" i="16"/>
  <c r="P3130" i="16" l="1"/>
  <c r="J3131" i="16"/>
  <c r="J3132" i="16" l="1"/>
  <c r="P3131" i="16"/>
  <c r="P3132" i="16" l="1"/>
  <c r="J3133" i="16"/>
  <c r="J3134" i="16" l="1"/>
  <c r="P3133" i="16"/>
  <c r="J3135" i="16" l="1"/>
  <c r="P3134" i="16"/>
  <c r="P3135" i="16" l="1"/>
  <c r="J3136" i="16"/>
  <c r="P3136" i="16" l="1"/>
  <c r="J3137" i="16"/>
  <c r="P3137" i="16" l="1"/>
  <c r="J3138" i="16"/>
  <c r="J3139" i="16" l="1"/>
  <c r="P3138" i="16"/>
  <c r="J3140" i="16" l="1"/>
  <c r="P3139" i="16"/>
  <c r="J3141" i="16" l="1"/>
  <c r="P3140" i="16"/>
  <c r="J3142" i="16" l="1"/>
  <c r="P3141" i="16"/>
  <c r="J3143" i="16" l="1"/>
  <c r="P3142" i="16"/>
  <c r="J3144" i="16" l="1"/>
  <c r="P3143" i="16"/>
  <c r="J3145" i="16" l="1"/>
  <c r="P3144" i="16"/>
  <c r="J3146" i="16" l="1"/>
  <c r="P3145" i="16"/>
  <c r="J3147" i="16" l="1"/>
  <c r="P3146" i="16"/>
  <c r="J3148" i="16" l="1"/>
  <c r="P3147" i="16"/>
  <c r="P3148" i="16" l="1"/>
  <c r="J3149" i="16"/>
  <c r="P3149" i="16" l="1"/>
  <c r="J3150" i="16"/>
  <c r="P3150" i="16" l="1"/>
  <c r="J3151" i="16"/>
  <c r="J3159" i="16" l="1"/>
  <c r="P3151" i="16"/>
  <c r="J3167" i="16"/>
  <c r="J3168" i="16" l="1"/>
  <c r="P3167" i="16"/>
  <c r="J3160" i="16"/>
  <c r="P3159" i="16"/>
  <c r="P3160" i="16" l="1"/>
  <c r="J3161" i="16"/>
  <c r="P3168" i="16"/>
  <c r="J3169" i="16"/>
  <c r="P3161" i="16" l="1"/>
  <c r="J3162" i="16"/>
  <c r="P3169" i="16"/>
  <c r="J3170" i="16"/>
  <c r="P3170" i="16" l="1"/>
  <c r="J3171" i="16"/>
  <c r="P3162" i="16"/>
  <c r="J3163" i="16"/>
  <c r="J3172" i="16" l="1"/>
  <c r="P3171" i="16"/>
  <c r="P3163" i="16"/>
  <c r="J3164" i="16"/>
  <c r="J3165" i="16" l="1"/>
  <c r="P3165" i="16" s="1"/>
  <c r="P3164" i="16"/>
  <c r="J3173" i="16"/>
  <c r="P3172" i="16"/>
  <c r="P3173" i="16" l="1"/>
  <c r="J3174" i="16"/>
  <c r="J3175" i="16" l="1"/>
  <c r="P3174" i="16"/>
  <c r="J3176" i="16" l="1"/>
  <c r="P3175" i="16"/>
  <c r="P3176" i="16" l="1"/>
  <c r="J3177" i="16"/>
  <c r="P3177" i="16" l="1"/>
  <c r="J3178" i="16"/>
  <c r="P3178" i="16" l="1"/>
  <c r="J3179" i="16"/>
  <c r="P3179" i="16" l="1"/>
  <c r="J3180" i="16"/>
  <c r="J3181" i="16" l="1"/>
  <c r="P3180" i="16"/>
  <c r="J3182" i="16" l="1"/>
  <c r="P3181" i="16"/>
  <c r="J3183" i="16" l="1"/>
  <c r="P3182" i="16"/>
  <c r="J3184" i="16" l="1"/>
  <c r="P3183" i="16"/>
  <c r="J3185" i="16" l="1"/>
  <c r="P3184" i="16"/>
  <c r="J3186" i="16" l="1"/>
  <c r="P3185" i="16"/>
  <c r="P3186" i="16" l="1"/>
  <c r="J3187" i="16"/>
  <c r="P3187" i="16" l="1"/>
  <c r="J3188" i="16"/>
  <c r="P3188" i="16" l="1"/>
  <c r="J3189" i="16"/>
  <c r="J3190" i="16" l="1"/>
  <c r="P3189" i="16"/>
  <c r="J3191" i="16" l="1"/>
  <c r="P3190" i="16"/>
  <c r="J3192" i="16" l="1"/>
  <c r="P3191" i="16"/>
  <c r="P3192" i="16" l="1"/>
  <c r="J3193" i="16"/>
  <c r="J3194" i="16" l="1"/>
  <c r="P3193" i="16"/>
  <c r="P3194" i="16" l="1"/>
  <c r="J3195" i="16"/>
  <c r="P3195" i="16" l="1"/>
  <c r="J3196" i="16"/>
  <c r="J3197" i="16" l="1"/>
  <c r="P3196" i="16"/>
  <c r="J3198" i="16" l="1"/>
  <c r="P3197" i="16"/>
  <c r="J3199" i="16" l="1"/>
  <c r="P3198" i="16"/>
  <c r="P3199" i="16" l="1"/>
  <c r="J3200" i="16"/>
  <c r="J3201" i="16" l="1"/>
  <c r="P3200" i="16"/>
  <c r="P3201" i="16" l="1"/>
  <c r="J3202" i="16"/>
  <c r="J3203" i="16" l="1"/>
  <c r="P3202" i="16"/>
  <c r="J3207" i="16" l="1"/>
  <c r="J3205" i="16"/>
  <c r="P3205" i="16" s="1"/>
  <c r="P3203" i="16"/>
  <c r="J3208" i="16" l="1"/>
  <c r="P3207" i="16"/>
  <c r="J3209" i="16" l="1"/>
  <c r="P3208" i="16"/>
  <c r="P3209" i="16" l="1"/>
  <c r="J3210" i="16"/>
  <c r="J3211" i="16" l="1"/>
  <c r="P3210" i="16"/>
  <c r="L48" i="20"/>
  <c r="M48" i="20" s="1"/>
  <c r="J3212" i="16" l="1"/>
  <c r="P3211" i="16"/>
  <c r="P3212" i="16" l="1"/>
  <c r="J3213" i="16"/>
  <c r="J3214" i="16" l="1"/>
  <c r="P3213" i="16"/>
  <c r="L47" i="20" s="1"/>
  <c r="M47" i="20" s="1"/>
  <c r="P3214" i="16" l="1"/>
  <c r="J3215" i="16"/>
  <c r="P3215" i="16" l="1"/>
  <c r="L42" i="20" s="1"/>
  <c r="M42" i="20" s="1"/>
  <c r="J3216" i="16"/>
  <c r="P3216" i="16" l="1"/>
  <c r="L43" i="20" s="1"/>
  <c r="M43" i="20" s="1"/>
  <c r="J3218" i="16"/>
  <c r="J3219" i="16" l="1"/>
  <c r="P3218" i="16"/>
  <c r="J3220" i="16" l="1"/>
  <c r="P3219" i="16"/>
  <c r="J3221" i="16" l="1"/>
  <c r="P3220" i="16"/>
  <c r="J3222" i="16" l="1"/>
  <c r="P3221" i="16"/>
  <c r="J3223" i="16" l="1"/>
  <c r="P3222" i="16"/>
  <c r="J3224" i="16" l="1"/>
  <c r="P3223" i="16"/>
  <c r="J3225" i="16" l="1"/>
  <c r="P3224" i="16"/>
  <c r="J3226" i="16" l="1"/>
  <c r="P3225" i="16"/>
  <c r="J3227" i="16" l="1"/>
  <c r="P3226" i="16"/>
  <c r="J3228" i="16" l="1"/>
  <c r="P3227" i="16"/>
  <c r="J3229" i="16" l="1"/>
  <c r="P3228" i="16"/>
  <c r="J3230" i="16" l="1"/>
  <c r="P3229" i="16"/>
  <c r="J3231" i="16" l="1"/>
  <c r="J3232" i="16" s="1"/>
  <c r="P3230" i="16"/>
  <c r="J3233" i="16" l="1"/>
  <c r="P3232" i="16"/>
  <c r="J3234" i="16" l="1"/>
  <c r="P3233" i="16"/>
  <c r="J3235" i="16" l="1"/>
  <c r="P3234" i="16"/>
  <c r="J3236" i="16" l="1"/>
  <c r="P3235" i="16"/>
  <c r="J3237" i="16" l="1"/>
  <c r="P3236" i="16"/>
  <c r="J3238" i="16" l="1"/>
  <c r="P3237" i="16"/>
  <c r="J3239" i="16" l="1"/>
  <c r="J3240" i="16" s="1"/>
  <c r="P3240" i="16" s="1"/>
  <c r="P3238" i="16"/>
  <c r="L45" i="20" l="1"/>
  <c r="M45" i="20" s="1"/>
  <c r="L40" i="20"/>
  <c r="M40" i="20" s="1"/>
  <c r="L44" i="20"/>
  <c r="M44" i="20" s="1"/>
  <c r="L46" i="20"/>
  <c r="M46" i="20" s="1"/>
  <c r="L41" i="20"/>
  <c r="M41" i="20" s="1"/>
  <c r="L49" i="20"/>
  <c r="M49" i="20" s="1"/>
  <c r="L55" i="20"/>
  <c r="M55" i="20" s="1"/>
  <c r="L56" i="20"/>
  <c r="M56" i="20" s="1"/>
  <c r="L50" i="20"/>
  <c r="M50" i="20" s="1"/>
  <c r="L58" i="20"/>
  <c r="M58" i="20" s="1"/>
  <c r="L64" i="20"/>
  <c r="M64" i="20" s="1"/>
  <c r="L54" i="20"/>
  <c r="M54" i="20" s="1"/>
  <c r="L59" i="20"/>
  <c r="M59" i="20" s="1"/>
  <c r="L61" i="20"/>
  <c r="M61" i="20" s="1"/>
  <c r="L57" i="20"/>
  <c r="M57" i="20" s="1"/>
  <c r="L51" i="20"/>
  <c r="M51" i="20" s="1"/>
  <c r="L53" i="20"/>
  <c r="M53" i="20" s="1"/>
  <c r="L60" i="20"/>
  <c r="M60" i="20" s="1"/>
  <c r="L62" i="20"/>
  <c r="M62" i="20" s="1"/>
  <c r="L63" i="20"/>
  <c r="M63" i="20" s="1"/>
  <c r="L52" i="20"/>
  <c r="M52" i="20" s="1"/>
  <c r="L39" i="20"/>
  <c r="M39" i="20" s="1"/>
  <c r="M29" i="20" l="1"/>
  <c r="J20" i="20" s="1"/>
  <c r="J22" i="20" l="1"/>
  <c r="C22" i="20" s="1"/>
  <c r="G21" i="25"/>
  <c r="G19" i="25" l="1"/>
  <c r="J8" i="25" s="1"/>
  <c r="J10"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8"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8"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ZHANG, FIONA</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139" authorId="1" shapeId="0" xr:uid="{CEFE08E3-57CA-493D-9E50-4299E0D2BBBD}">
      <text>
        <r>
          <rPr>
            <b/>
            <sz val="11"/>
            <color indexed="81"/>
            <rFont val="Tahoma"/>
            <family val="2"/>
          </rPr>
          <t>ZHANG, FIONA:</t>
        </r>
        <r>
          <rPr>
            <sz val="11"/>
            <color indexed="81"/>
            <rFont val="Tahoma"/>
            <family val="2"/>
          </rPr>
          <t xml:space="preserve">
% of growth related investment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CHEONG, DANIEL</author>
  </authors>
  <commentList>
    <comment ref="D46" authorId="0" shapeId="0" xr:uid="{9DA8D88E-23A5-4053-B36F-93DA6EA2057E}">
      <text>
        <r>
          <rPr>
            <b/>
            <sz val="9"/>
            <color indexed="81"/>
            <rFont val="Tahoma"/>
            <family val="2"/>
          </rPr>
          <t>CHEONG, DANIEL:</t>
        </r>
        <r>
          <rPr>
            <sz val="9"/>
            <color indexed="81"/>
            <rFont val="Tahoma"/>
            <family val="2"/>
          </rPr>
          <t xml:space="preserve">
Added UN opex into fixed transport and treatment costs until 2030-31 to reflect temporary servicing solution.</t>
        </r>
      </text>
    </comment>
    <comment ref="F46" authorId="0" shapeId="0" xr:uid="{EC19BB95-B7F3-4690-88C8-C2C3FA12CF0E}">
      <text>
        <r>
          <rPr>
            <b/>
            <sz val="9"/>
            <color indexed="81"/>
            <rFont val="Tahoma"/>
            <family val="2"/>
          </rPr>
          <t>CHEONG, DANIEL:</t>
        </r>
        <r>
          <rPr>
            <sz val="9"/>
            <color indexed="81"/>
            <rFont val="Tahoma"/>
            <family val="2"/>
          </rPr>
          <t xml:space="preserve">
Added UN opex into fixed transport and treatment costs until 2030-31 to reflect temporary servicing solution.</t>
        </r>
      </text>
    </comment>
  </commentList>
</comments>
</file>

<file path=xl/sharedStrings.xml><?xml version="1.0" encoding="utf-8"?>
<sst xmlns="http://schemas.openxmlformats.org/spreadsheetml/2006/main" count="16601" uniqueCount="1214">
  <si>
    <t>MAXIMUM PRICE TEMPLATE (for connecting to a water supply, sewerage, or drainage system)</t>
  </si>
  <si>
    <t>MODELLER:</t>
  </si>
  <si>
    <t>Greg McLennan</t>
  </si>
  <si>
    <t>email</t>
  </si>
  <si>
    <t>greg_mclennan@ipart.nsw.gov.au</t>
  </si>
  <si>
    <t>WHAT IS THE PURPOSE OF MODEL?</t>
  </si>
  <si>
    <t>This workbook is a template that agencies can use to calculate the maximum price for connecting to a water supply, sewerage, or drainage system (referred to as maximum price from here).  The use of this template is voluntary.</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</si>
  <si>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</si>
  <si>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HOW DOES THE TEMPLATE WORK?</t>
  </si>
  <si>
    <t>What's in the Template?</t>
  </si>
  <si>
    <t>Calculation of the asset component of the maximum price (excluding headworks and scheme cost allocation).</t>
  </si>
  <si>
    <t>The key worksheets requiring inputs to calculate the asset related components are:</t>
  </si>
  <si>
    <t>&gt;</t>
  </si>
  <si>
    <t>Reduction amount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</si>
  <si>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</si>
  <si>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</si>
  <si>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</si>
  <si>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</si>
  <si>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 headwork costs per ET apply to all DSP areas within a system, presenting the headwork calculations separately will provide additional transparency, and ensure consistency between DSP areas in relation to headworks.</t>
  </si>
  <si>
    <t>Scheme cost allocation</t>
  </si>
  <si>
    <t>A separate worksheet has been provided to capture scheme cost allocation:</t>
  </si>
  <si>
    <t>The purpose of this worksheet is to record, at a high level, the underlying data that are used to calculate the Scheme cost allocation per ET.</t>
  </si>
  <si>
    <t>Maximum price calculations and summary of outputs</t>
  </si>
  <si>
    <t>The maximum price is calculated and the results are summarised in:</t>
  </si>
  <si>
    <t>The separate components for the maximum price equation are presented in both the worksheets.</t>
  </si>
  <si>
    <t>Asset inclusions and exclusions</t>
  </si>
  <si>
    <t>The final worksheet provides information from the Determination about asset inclusions and exclusions.</t>
  </si>
  <si>
    <t>Details on the maximum price methodology can be found on IPART's website at:</t>
  </si>
  <si>
    <t>IPART - Developer charges and backlog sewerage charges for metropolitan water agencies 2017</t>
  </si>
  <si>
    <t>IPART - Maximum prices for connecting to a recycled water system - July 2019</t>
  </si>
  <si>
    <t>The above two determinations must be read in conjunction to one another.</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</si>
  <si>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</si>
  <si>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</si>
  <si>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</si>
  <si>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</si>
  <si>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</si>
  <si>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Light grey - inputs not required, cells should be left unchanged.</t>
  </si>
  <si>
    <t>Blue font indicates IPART hard-coded values used that should not be changed</t>
  </si>
  <si>
    <t>Key outputs</t>
  </si>
  <si>
    <t>Pink font indicates calculation checks</t>
  </si>
  <si>
    <t>Red indicates assumptions made in calculations</t>
  </si>
  <si>
    <t>red double line means formula changes across a row or down a column</t>
  </si>
  <si>
    <t>JOURNAL OF CHANGES</t>
  </si>
  <si>
    <t>Reason for change</t>
  </si>
  <si>
    <t>Description of change</t>
  </si>
  <si>
    <t>Place change made</t>
  </si>
  <si>
    <t>Template Version</t>
  </si>
  <si>
    <t>Date change made</t>
  </si>
  <si>
    <t>Align template with Determination</t>
  </si>
  <si>
    <t>Limit ET profile used in calculating reduction amount per ET to 30 forecast years only. Previously extended to 1995-96.</t>
  </si>
  <si>
    <t>Column H, MP Calculations worksheet</t>
  </si>
  <si>
    <t>V1.01</t>
  </si>
  <si>
    <t>Removed the time limit for uncommissioned assets.  Previous time limit was to year 30.</t>
  </si>
  <si>
    <t>Columns N &amp; O, MP Calculations worksheet</t>
  </si>
  <si>
    <t>Expansion to account for the Maximum prices for connecting to a recycled water system Determination July 2019.</t>
  </si>
  <si>
    <t xml:space="preserve">Include an additional input "Scheme costs allocation per ET" to allow for cost offsets for non-least cost recycled water schemes to be incorporated.  </t>
  </si>
  <si>
    <t xml:space="preserve"> G22, MP Calculations worksheet
Scheme cost allocation worksheet</t>
  </si>
  <si>
    <t>Summary of maximum price for a new development</t>
  </si>
  <si>
    <t>Where the New Development is connecting to a Recycled Water System, the variables may be modified by Schedule 1 or Schedule 2 of the Recycled Water Developer Charges Determination.</t>
  </si>
  <si>
    <t>of which:</t>
  </si>
  <si>
    <t>is the headworks charge</t>
  </si>
  <si>
    <t>Maximum price formula:</t>
  </si>
  <si>
    <t>MP</t>
  </si>
  <si>
    <t>=</t>
  </si>
  <si>
    <t>maximum price per equivalent tenement to be services by the connection.</t>
  </si>
  <si>
    <r>
      <t>K</t>
    </r>
    <r>
      <rPr>
        <vertAlign val="subscript"/>
        <sz val="9"/>
        <rFont val="Arial"/>
        <family val="2"/>
      </rPr>
      <t>1</t>
    </r>
  </si>
  <si>
    <t>the Capital Charge for the Pre-1996 Assets that will serve the relevant DSP Area, calculated in accordance with clause 2.3(a) of Schedule 5 of the Determination and set out in the DSP.</t>
  </si>
  <si>
    <r>
      <t>K</t>
    </r>
    <r>
      <rPr>
        <vertAlign val="subscript"/>
        <sz val="9"/>
        <rFont val="Arial"/>
        <family val="2"/>
      </rPr>
      <t>2</t>
    </r>
  </si>
  <si>
    <t>the Capital Charge for the Post-1996 Assets that will serve the relevant DSP Area, calculated in accordance with clause 2.3(b) and 2.3(c) of Schedule 5 of the Determination and set out in the DSP.</t>
  </si>
  <si>
    <r>
      <t>PV(L</t>
    </r>
    <r>
      <rPr>
        <vertAlign val="subscript"/>
        <sz val="9"/>
        <rFont val="Arial"/>
        <family val="2"/>
      </rPr>
      <t>1</t>
    </r>
    <r>
      <rPr>
        <sz val="9"/>
        <rFont val="Arial"/>
        <family val="2"/>
      </rPr>
      <t>)</t>
    </r>
  </si>
  <si>
    <t>the Present Value of the Agency’s estimate of the number of Equivalent Tenements in the relevant DSP for Pre-1996 Assets, calculated in accordance with clause 3.2(a) of Schedule 5 of the Determination and set out in the relevant DSP.</t>
  </si>
  <si>
    <r>
      <t>PV(L</t>
    </r>
    <r>
      <rPr>
        <vertAlign val="subscript"/>
        <sz val="9"/>
        <rFont val="Arial"/>
        <family val="2"/>
      </rPr>
      <t>2</t>
    </r>
    <r>
      <rPr>
        <sz val="9"/>
        <rFont val="Arial"/>
        <family val="2"/>
      </rPr>
      <t>)</t>
    </r>
  </si>
  <si>
    <t>the Present Value of the Agency’s estimate of the number of Equivalent Tenements for Post-1996 Assets, calculated in accordance with clause 3.2(b) of Schedule 5 of the Determination and set out in the relevant DSP.</t>
  </si>
  <si>
    <r>
      <t>PV(L</t>
    </r>
    <r>
      <rPr>
        <vertAlign val="subscript"/>
        <sz val="9"/>
        <rFont val="Arial"/>
        <family val="2"/>
      </rPr>
      <t>3</t>
    </r>
    <r>
      <rPr>
        <sz val="9"/>
        <rFont val="Arial"/>
        <family val="2"/>
      </rPr>
      <t>)</t>
    </r>
  </si>
  <si>
    <t>the Present Value of the Agency’s estimate of the number of Equivalent Tenements for the Reduction Amount, calculated in accordance with clause 3.2(c) of Schedule 5 of the Determination and set out in the relevant DSP.</t>
  </si>
  <si>
    <r>
      <t>R</t>
    </r>
    <r>
      <rPr>
        <vertAlign val="subscript"/>
        <sz val="9"/>
        <rFont val="Arial"/>
        <family val="2"/>
      </rPr>
      <t>i</t>
    </r>
  </si>
  <si>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</si>
  <si>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C</t>
    </r>
    <r>
      <rPr>
        <vertAlign val="subscript"/>
        <sz val="9"/>
        <rFont val="Arial"/>
        <family val="2"/>
      </rPr>
      <t>i</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</si>
  <si>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</si>
  <si>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n</t>
  </si>
  <si>
    <t>is the financial year which is 30 years from the financial year in which the relevant DSP was registered with IPART under clause 2(e) of Schedule 4 of the Determination.</t>
  </si>
  <si>
    <t xml:space="preserve"> </t>
  </si>
  <si>
    <t>CALCULATION OF MAXIMUM PRICE</t>
  </si>
  <si>
    <t>Index</t>
  </si>
  <si>
    <t>Row</t>
  </si>
  <si>
    <t>Maximum price</t>
  </si>
  <si>
    <t>Headworks costs per ET</t>
  </si>
  <si>
    <t>Scheme cost allocation per ET</t>
  </si>
  <si>
    <t>Pre-1996 assets</t>
  </si>
  <si>
    <t>Post-1996 commissioned assets</t>
  </si>
  <si>
    <t>Post-1996 uncommissioned assets</t>
  </si>
  <si>
    <t>Reduction for expected revenue and operation costs</t>
  </si>
  <si>
    <t>Costs to be recovered via DSP</t>
  </si>
  <si>
    <t>ETs</t>
  </si>
  <si>
    <t>Value per ET</t>
  </si>
  <si>
    <t>Sum of new ETs (not discounted)</t>
  </si>
  <si>
    <t>Sum of PV of new ETs (discounted at pre-1996 asset discount rate)</t>
  </si>
  <si>
    <t>Sum of PV of new ETs (discounted at post-1996 asset discount rate)</t>
  </si>
  <si>
    <t>Sum of PV of new ETs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</si>
  <si>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</si>
  <si>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</si>
  <si>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</si>
  <si>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Sum of PV of revenue for new customers (discounted at expected future revenue and costs discount rate)</t>
  </si>
  <si>
    <t>Sum of PV of costs for new ETs (discounted at expected future revenue and costs discount rate)</t>
  </si>
  <si>
    <t>CPI</t>
  </si>
  <si>
    <t>June 2020-21</t>
  </si>
  <si>
    <t>Actual</t>
  </si>
  <si>
    <t>June 2021-22</t>
  </si>
  <si>
    <t>June 2022-23</t>
  </si>
  <si>
    <t>ET values</t>
  </si>
  <si>
    <t>Asset values</t>
  </si>
  <si>
    <t>Revenue values</t>
  </si>
  <si>
    <t>Cost values</t>
  </si>
  <si>
    <t>Year</t>
  </si>
  <si>
    <t>New ETs per year for this DSP area</t>
  </si>
  <si>
    <t>Present value of new ETs per year (discounted at pre-1996 asset discount rate)</t>
  </si>
  <si>
    <t>Present value of new ETs per year (discounted at post-1996 asset discount rate)</t>
  </si>
  <si>
    <t>Present value of new ETs per year (discounted at expected revenue and costs discount rate)</t>
  </si>
  <si>
    <t>Value of pre-1996 assets to be collected through this DSP (undiscounted)</t>
  </si>
  <si>
    <t>Present value of pre-1996 assets (discounted at pre-1996 asset discount rate)</t>
  </si>
  <si>
    <t>Value of post-1996 commissioned assets to be collected through this DSP (undiscounted)</t>
  </si>
  <si>
    <t>Present value of post-1996 commissioned assets (discounted at post-1996 asset discount rate)</t>
  </si>
  <si>
    <t>Value of post-1996 uncommissioned assets to be collected through this DSP (undiscounted)</t>
  </si>
  <si>
    <t>Present value of post-1996 uncommissioned assets (discounted at post-1996 asset discount rate)</t>
  </si>
  <si>
    <t>Revenues expected to be recovered from new customers (undiscounted)</t>
  </si>
  <si>
    <t>Present value of revenues (discounted at expected future revenue and costs discount rate)</t>
  </si>
  <si>
    <t>Operating costs expected to be incurred in providing service to new customers (undiscounted)</t>
  </si>
  <si>
    <t>Present value of operating costs (discounted at expected future revenue and costs discount rate)</t>
  </si>
  <si>
    <t>GENERAL INPUTS</t>
  </si>
  <si>
    <t>Regulated Agency (for setting pre-1996 discount rate)</t>
  </si>
  <si>
    <t>Sydney Water Corporation</t>
  </si>
  <si>
    <t>Agency name</t>
  </si>
  <si>
    <t>Pre-1996 discount rate</t>
  </si>
  <si>
    <t>DSP name</t>
  </si>
  <si>
    <t>Malabar</t>
  </si>
  <si>
    <t>Central Coast Council</t>
  </si>
  <si>
    <t>Hunter Water Corporation</t>
  </si>
  <si>
    <t>System name (allows cross checking of headworks costs)</t>
  </si>
  <si>
    <t>System Name</t>
  </si>
  <si>
    <t xml:space="preserve">Service this DSP relates to </t>
  </si>
  <si>
    <t>Sewerage</t>
  </si>
  <si>
    <t>Water</t>
  </si>
  <si>
    <t>Timeframes</t>
  </si>
  <si>
    <t>Relevant financial year</t>
  </si>
  <si>
    <t>Stormwater</t>
  </si>
  <si>
    <t>Financial year of registration for the DSP</t>
  </si>
  <si>
    <t>2022-23</t>
  </si>
  <si>
    <t>Final date where assets can be commissioned</t>
  </si>
  <si>
    <t>2018-19</t>
  </si>
  <si>
    <t>2019-20</t>
  </si>
  <si>
    <t>Date range for pre 1996 assets</t>
  </si>
  <si>
    <t>2020-21</t>
  </si>
  <si>
    <t>2021-22</t>
  </si>
  <si>
    <t>First day</t>
  </si>
  <si>
    <t>Last day</t>
  </si>
  <si>
    <t>2023-24</t>
  </si>
  <si>
    <t>2024-25</t>
  </si>
  <si>
    <t>2025-26</t>
  </si>
  <si>
    <t>2026-27</t>
  </si>
  <si>
    <t>Discount rates &amp; other</t>
  </si>
  <si>
    <t>2027-28</t>
  </si>
  <si>
    <t>2028-29</t>
  </si>
  <si>
    <t>Rate applied to pre-1996 assets and ETs</t>
  </si>
  <si>
    <t>2029-30</t>
  </si>
  <si>
    <t>2030-31</t>
  </si>
  <si>
    <t>Rate applied to post-1996 assets and ETs (real pre-tax WACC)</t>
  </si>
  <si>
    <t>Rate applied to the NPV of expected revenues and costs (real pre-tax WACC)</t>
  </si>
  <si>
    <t xml:space="preserve">An Equivalent Tenement (ET) is a unit that uses X kL/year of water, where X = </t>
  </si>
  <si>
    <t>$</t>
  </si>
  <si>
    <t>Forecast period (years)</t>
  </si>
  <si>
    <t>$'000</t>
  </si>
  <si>
    <t>$M</t>
  </si>
  <si>
    <t>$ base year for DSP analysis</t>
  </si>
  <si>
    <t>What $ units are used in the model</t>
  </si>
  <si>
    <t>PRE-1996 ASSETS WITH A NEXUS TO THE SERVICE FOR WHICH THE MAXIMUM PRICE IS BEING CALCULATED</t>
  </si>
  <si>
    <t>Asset exclusions'!A1</t>
  </si>
  <si>
    <t>Where this template is being used to calculate the maximum price for connecting to a Recycled Water System, refer to the following provisions of the Recycled Water Developer Charges Determination:</t>
  </si>
  <si>
    <t>(a)     Schedule 1, clause 2 (where the Recycled Water System is a Least Cost Servicing Solution); and</t>
  </si>
  <si>
    <t xml:space="preserve">(b)     Schedule 2, clause 2.2 (where the Recycled Water System is not a Least Cost Servicing Solution). </t>
  </si>
  <si>
    <t>These provisions may affect the calculation of the capital charge.</t>
  </si>
  <si>
    <t>Date range for assets</t>
  </si>
  <si>
    <t>Start date</t>
  </si>
  <si>
    <t>End date</t>
  </si>
  <si>
    <t>Gravity main</t>
  </si>
  <si>
    <t>Rising main</t>
  </si>
  <si>
    <t>Register of pre-1996 assets</t>
  </si>
  <si>
    <t>SPS</t>
  </si>
  <si>
    <t>General inputs</t>
  </si>
  <si>
    <t>Service potential inputs</t>
  </si>
  <si>
    <t>Asset value inputs</t>
  </si>
  <si>
    <t>Identifier</t>
  </si>
  <si>
    <t>Description</t>
  </si>
  <si>
    <t>Date commissioned</t>
  </si>
  <si>
    <t>Date check</t>
  </si>
  <si>
    <t>DSP areas serviced by asset</t>
  </si>
  <si>
    <t>Expected system-wide ETs to be serviced by this asset</t>
  </si>
  <si>
    <t>Proportion of asset cost to be recovered via this DSP</t>
  </si>
  <si>
    <t>Number of units or length of asset (A)</t>
  </si>
  <si>
    <t>Unit of measure in (A)</t>
  </si>
  <si>
    <t>% Growth</t>
  </si>
  <si>
    <t>WO 36392</t>
  </si>
  <si>
    <t>Lorraine St Carrier Sec 1 (Tunnel)</t>
  </si>
  <si>
    <t>Asset utilisation after 1 Jan 1996</t>
  </si>
  <si>
    <t>metres</t>
  </si>
  <si>
    <t>WO 36446</t>
  </si>
  <si>
    <t>East Hills LL Carrier</t>
  </si>
  <si>
    <t>WO 36391</t>
  </si>
  <si>
    <t>Boggywell Ck Carrier Section 4</t>
  </si>
  <si>
    <t>WO 36541</t>
  </si>
  <si>
    <t>Lorraine St Carrier Sec 2</t>
  </si>
  <si>
    <t>WO 36882</t>
  </si>
  <si>
    <t>Drummoyne Fivedock submain Stage 2</t>
  </si>
  <si>
    <t>WO 45884</t>
  </si>
  <si>
    <t>Fairfield West Carrier Sec 3</t>
  </si>
  <si>
    <t>WO 46017</t>
  </si>
  <si>
    <t>Drains to Fairfield West Carrier Sec 3</t>
  </si>
  <si>
    <t>WO 46221</t>
  </si>
  <si>
    <t>WO 46225</t>
  </si>
  <si>
    <t>WO 46317</t>
  </si>
  <si>
    <t>WO 46507</t>
  </si>
  <si>
    <t>WO 46510</t>
  </si>
  <si>
    <t>Drains to Green Valley Creek Carrier Sec 2</t>
  </si>
  <si>
    <t>WO 58852</t>
  </si>
  <si>
    <t>Drains to Green Valley Creek Carrier Sec 1</t>
  </si>
  <si>
    <t>WO 36538</t>
  </si>
  <si>
    <t xml:space="preserve">Green Valley Creek Carr Sec 3 </t>
  </si>
  <si>
    <t>WO 36578</t>
  </si>
  <si>
    <t>Green Valley Creek Carr Sec 4</t>
  </si>
  <si>
    <t>WO 46610</t>
  </si>
  <si>
    <t>WO 46611</t>
  </si>
  <si>
    <t>John Street, Canley vale</t>
  </si>
  <si>
    <t>WO 46612</t>
  </si>
  <si>
    <t>Drains to Green Valley Creek Carrier</t>
  </si>
  <si>
    <t>WO 46613</t>
  </si>
  <si>
    <t>WO 46843</t>
  </si>
  <si>
    <t>Drains to Green Valley Creek Carrier Sec 3</t>
  </si>
  <si>
    <t>WO 46876</t>
  </si>
  <si>
    <t>WO 46920</t>
  </si>
  <si>
    <t>WO 58853</t>
  </si>
  <si>
    <t>Drains to Clear Paddock Creek Carrier Sec 1A</t>
  </si>
  <si>
    <t>WO 36537</t>
  </si>
  <si>
    <t>Fairfield West Carrier Sec 4B</t>
  </si>
  <si>
    <t>WO 36601</t>
  </si>
  <si>
    <t>Fairfield West Carrier Sec 5</t>
  </si>
  <si>
    <t>WO 46922</t>
  </si>
  <si>
    <t>Drains to Green Valley Creek Carrier Sec 4</t>
  </si>
  <si>
    <t>WO 47074</t>
  </si>
  <si>
    <t>Meadows Rd, Mt Pritchard</t>
  </si>
  <si>
    <t>WO 58979</t>
  </si>
  <si>
    <t>Drains to Clear Paddock Creek Carrier Sec 1B</t>
  </si>
  <si>
    <t>WO 59453</t>
  </si>
  <si>
    <t>WO 36610</t>
  </si>
  <si>
    <t>Richards Rd Carrier</t>
  </si>
  <si>
    <t>WO 36611</t>
  </si>
  <si>
    <t>Prairiewood Park Carrier</t>
  </si>
  <si>
    <t>WO 36715</t>
  </si>
  <si>
    <t>Fairfield West Carrier Sec 6</t>
  </si>
  <si>
    <t>WO 36717</t>
  </si>
  <si>
    <t>Clear paddock Creek Carrier Sec 2A</t>
  </si>
  <si>
    <t>WO 36719</t>
  </si>
  <si>
    <t>Marriot St Carrier</t>
  </si>
  <si>
    <t>WO 36716</t>
  </si>
  <si>
    <t>Polding Street Carrier</t>
  </si>
  <si>
    <t>WO 36718</t>
  </si>
  <si>
    <t>Edensor Park Carrier</t>
  </si>
  <si>
    <t>WO 36808</t>
  </si>
  <si>
    <t>Fairfield West Carrier Sec 7</t>
  </si>
  <si>
    <t>WO 36809</t>
  </si>
  <si>
    <t>Clear paddock Creek Carrier Sec 2B</t>
  </si>
  <si>
    <t>WO 47800</t>
  </si>
  <si>
    <t>Drains to Prairiewood Park Carrier</t>
  </si>
  <si>
    <t>WO 54032</t>
  </si>
  <si>
    <t>WO 54274</t>
  </si>
  <si>
    <t xml:space="preserve"> Drains to Fairfield West Carrier Sec 4B</t>
  </si>
  <si>
    <t>WO 59245</t>
  </si>
  <si>
    <t>Drains to Marriott Street Carrier</t>
  </si>
  <si>
    <t>WO 59338</t>
  </si>
  <si>
    <t>WO 55507</t>
  </si>
  <si>
    <t>Drains to Fairfield West Carrier Sec 6</t>
  </si>
  <si>
    <t>WO 59314</t>
  </si>
  <si>
    <t>WO 55735</t>
  </si>
  <si>
    <t>Drains to Fairfield West Carrier Sec 5</t>
  </si>
  <si>
    <t>WO 37176</t>
  </si>
  <si>
    <t>Fairfield West Carrier Sec 1</t>
  </si>
  <si>
    <t>WO 56237</t>
  </si>
  <si>
    <t>WO 59516</t>
  </si>
  <si>
    <t>WO 59532</t>
  </si>
  <si>
    <t>WO 56356</t>
  </si>
  <si>
    <t>WO 56418</t>
  </si>
  <si>
    <t>WO 56702</t>
  </si>
  <si>
    <t>Drains to Edensor Park Carrier</t>
  </si>
  <si>
    <t>WO 56886</t>
  </si>
  <si>
    <t>WO 56905</t>
  </si>
  <si>
    <t>WO 56948</t>
  </si>
  <si>
    <t>WO 56949</t>
  </si>
  <si>
    <t>WO 57152</t>
  </si>
  <si>
    <t>Pleasant St</t>
  </si>
  <si>
    <t>WO 59585</t>
  </si>
  <si>
    <t>WO 59592</t>
  </si>
  <si>
    <t>WO 59596</t>
  </si>
  <si>
    <t>WO 59631</t>
  </si>
  <si>
    <t>WO 59664</t>
  </si>
  <si>
    <t>WO 59689</t>
  </si>
  <si>
    <t>WO 59710</t>
  </si>
  <si>
    <t>WO 59774</t>
  </si>
  <si>
    <t>WO A86329</t>
  </si>
  <si>
    <t>WO 59718</t>
  </si>
  <si>
    <t>WO 59874</t>
  </si>
  <si>
    <t>WO A17491</t>
  </si>
  <si>
    <t xml:space="preserve">Drains to Polding Street Carrier </t>
  </si>
  <si>
    <t>WO A86119</t>
  </si>
  <si>
    <t>Drains to Fairfield West Carrier Sec 7</t>
  </si>
  <si>
    <t>WO A58676</t>
  </si>
  <si>
    <t>WO A58662</t>
  </si>
  <si>
    <t>WO A58680</t>
  </si>
  <si>
    <t>Drains to Clear Paddock Creek Carrier Sec 2B</t>
  </si>
  <si>
    <t>WO A89748</t>
  </si>
  <si>
    <t>WN A58734</t>
  </si>
  <si>
    <t>WN A58820</t>
  </si>
  <si>
    <t>WN 301010</t>
  </si>
  <si>
    <t>Barbara St, Fairfield</t>
  </si>
  <si>
    <t>WN 302027</t>
  </si>
  <si>
    <t>WN A89803</t>
  </si>
  <si>
    <t>WN 303319</t>
  </si>
  <si>
    <t>WN 303651</t>
  </si>
  <si>
    <t>WN 303652</t>
  </si>
  <si>
    <t>WN 303664</t>
  </si>
  <si>
    <t>WN 305414</t>
  </si>
  <si>
    <t>Loc. Whitford Rd</t>
  </si>
  <si>
    <t>WN 305525</t>
  </si>
  <si>
    <t>Branch Line from main system</t>
  </si>
  <si>
    <t>WN 305490</t>
  </si>
  <si>
    <t>WN 305623</t>
  </si>
  <si>
    <t>WN 305730</t>
  </si>
  <si>
    <t>WN 305852</t>
  </si>
  <si>
    <t>Railway Pde, Fairfield</t>
  </si>
  <si>
    <t>SMITHFIELD CARR SEC6- DRAINS TO NGR SUBMAIN SEC11</t>
  </si>
  <si>
    <t>KENYON RD CARR SEC2 - DRAINS TO NORTH GEORGES RIVER SUBMAIN SEC11 VIA SPS258</t>
  </si>
  <si>
    <t>STURT ST CARR -DRAINS TO NRTH GEORGES RIVER SUBMAIN SEC12 VIA SPS258</t>
  </si>
  <si>
    <t>AMP SMITHFIELD CARR SEC1&amp;2 - DRAINS TO NTH GEORGES RIVER SUBM.SEC11 VIA SPS258</t>
  </si>
  <si>
    <t>WETHERILL PARK CARRIER - DRAINS TO NGR SUBMAIN SEC11 VIA SPS 258</t>
  </si>
  <si>
    <t>NEWTON RD CARR - DRAINS TO NGR SUBMAIN SEC11 VIA SPS 258</t>
  </si>
  <si>
    <t>SMITHFIELD CARR SEC7 - DRAINS TO NGR SUBMAIN SECTION 11 VIA SPS 258</t>
  </si>
  <si>
    <t>FAIRF. PRK LL SUBMAIN AMP - DRAINS TO NTH. GEORGES RIVER SUBMAIN SEC11 VIA SPS 419</t>
  </si>
  <si>
    <t>KENYONS RD CARR. SEC 2&amp; DIVERSION - DRAINS TO NGR SUB SEC 11 VIA SPS 258</t>
  </si>
  <si>
    <t>46464</t>
  </si>
  <si>
    <t>Bunbury Curran Creek Carrier F5 Crossing</t>
  </si>
  <si>
    <t>L/I Off Smith Ck Carrier Sec. 2</t>
  </si>
  <si>
    <t>87506</t>
  </si>
  <si>
    <t>Off Northern Carrier</t>
  </si>
  <si>
    <t>58850</t>
  </si>
  <si>
    <t>Smith Ck Carrier Sec. 2</t>
  </si>
  <si>
    <t>36532</t>
  </si>
  <si>
    <t>Amp. Off St Elmo Carrier</t>
  </si>
  <si>
    <t>36576</t>
  </si>
  <si>
    <t>Badgally Rd Carrier F5 Crossing</t>
  </si>
  <si>
    <t>58971</t>
  </si>
  <si>
    <t>Belmont Rd Carrier Sec. 2</t>
  </si>
  <si>
    <t>58976</t>
  </si>
  <si>
    <t>Coronation Pk Carrier</t>
  </si>
  <si>
    <t>36369</t>
  </si>
  <si>
    <t>Glenfield - Campbelltown Submain Sec. 1</t>
  </si>
  <si>
    <t>36370</t>
  </si>
  <si>
    <t>Glenfield - Campbelltown Submain Sec. 2</t>
  </si>
  <si>
    <t>36371</t>
  </si>
  <si>
    <t>Glenfield - Campbelltown Submain Sec. 3</t>
  </si>
  <si>
    <t>36373</t>
  </si>
  <si>
    <t>Glenfield - Campbelltown Submain Sec. 4</t>
  </si>
  <si>
    <t>36531</t>
  </si>
  <si>
    <t>Glenfield - Campbelltown Submain Sec. 6</t>
  </si>
  <si>
    <t>58970</t>
  </si>
  <si>
    <t>Greengate Rd Carrier Part A</t>
  </si>
  <si>
    <t>36579</t>
  </si>
  <si>
    <t>Hillcrest Carrier F5 Crossing</t>
  </si>
  <si>
    <t>58939</t>
  </si>
  <si>
    <t>Ingleburn Carrier Sec. 1</t>
  </si>
  <si>
    <t>58969</t>
  </si>
  <si>
    <t>Jersey Pde Carrier</t>
  </si>
  <si>
    <t>Off Ingleburn Carrier (Area 3)</t>
  </si>
  <si>
    <t>58968</t>
  </si>
  <si>
    <t>Warwick St Carrier</t>
  </si>
  <si>
    <t>36609</t>
  </si>
  <si>
    <t>Blackwater Carrier</t>
  </si>
  <si>
    <t>36530</t>
  </si>
  <si>
    <t>Glenfield - Campbelltown Submain Sec. 5</t>
  </si>
  <si>
    <t>36526</t>
  </si>
  <si>
    <t>Glenfield Carrier Sec. 2</t>
  </si>
  <si>
    <t>36606</t>
  </si>
  <si>
    <t>Hillcrest Carrier Sec. 2</t>
  </si>
  <si>
    <t>59071</t>
  </si>
  <si>
    <t>Ingleburn Carrier Sec. 2</t>
  </si>
  <si>
    <t>36525</t>
  </si>
  <si>
    <t>Macquarie Fields Carrier Sec. 1A</t>
  </si>
  <si>
    <t>59073</t>
  </si>
  <si>
    <t>Minto Carrier Sec. 2</t>
  </si>
  <si>
    <t>59086</t>
  </si>
  <si>
    <t>Off Ingleburn Carrier</t>
  </si>
  <si>
    <t>Off Ingleburn Carrier (Area 1)</t>
  </si>
  <si>
    <t>36607</t>
  </si>
  <si>
    <t>Badgally Rd Carrier Sec. 1</t>
  </si>
  <si>
    <t>36710</t>
  </si>
  <si>
    <t>Bunbury Curran Creek Carrier Sec. 1</t>
  </si>
  <si>
    <t>36605</t>
  </si>
  <si>
    <t>Eagle Rd Carrier Sec. 1</t>
  </si>
  <si>
    <t>36711</t>
  </si>
  <si>
    <t>Eagle Rd Carrier Sec. 2</t>
  </si>
  <si>
    <t>36709</t>
  </si>
  <si>
    <t>Macquarie Fields Carrier Sec. 1B</t>
  </si>
  <si>
    <t>58975</t>
  </si>
  <si>
    <t>Minto Carrier</t>
  </si>
  <si>
    <t>36608</t>
  </si>
  <si>
    <t>Old Menangle Rd Carrier Sec. 1</t>
  </si>
  <si>
    <t>58974</t>
  </si>
  <si>
    <t>Zouch Rd Carrier Sec. 2</t>
  </si>
  <si>
    <t>36798</t>
  </si>
  <si>
    <t>Bunbury Curran Creek Carrier Sec. 2</t>
  </si>
  <si>
    <t>59072</t>
  </si>
  <si>
    <t>Greengate Rd Carrier Part B</t>
  </si>
  <si>
    <t>36712</t>
  </si>
  <si>
    <t>Hillcrest Carrier Sec. 3</t>
  </si>
  <si>
    <t>36713</t>
  </si>
  <si>
    <t>Hillcrest Carrier Sec. 4</t>
  </si>
  <si>
    <t>36805</t>
  </si>
  <si>
    <t>Old Menangle Rd Carrier Sec. 2</t>
  </si>
  <si>
    <t>58967</t>
  </si>
  <si>
    <t>Riverside Rd Carrier</t>
  </si>
  <si>
    <t>36880</t>
  </si>
  <si>
    <t>Badgally Rd Carrier Sec. 2</t>
  </si>
  <si>
    <t>37024</t>
  </si>
  <si>
    <t>St. Andrews Rd Carrier</t>
  </si>
  <si>
    <t>36881</t>
  </si>
  <si>
    <t>Sackville St Carrier Sec. 1</t>
  </si>
  <si>
    <t>36804</t>
  </si>
  <si>
    <t>Bow Bowing Carrier Sec. 1A</t>
  </si>
  <si>
    <t>37025</t>
  </si>
  <si>
    <t>Eagle Rd Carrier Sec. 3</t>
  </si>
  <si>
    <t>Off Macquarie Fields Carrier</t>
  </si>
  <si>
    <t>59550</t>
  </si>
  <si>
    <t>Off Sackville St Carrier</t>
  </si>
  <si>
    <t>37173</t>
  </si>
  <si>
    <t>Old Menangle Rd Carrier Sec.3 &amp; Lead-in</t>
  </si>
  <si>
    <t>Menangle Road Sec. 4</t>
  </si>
  <si>
    <t>A86159</t>
  </si>
  <si>
    <t>Off Eagle Rd Carrier</t>
  </si>
  <si>
    <t>59788</t>
  </si>
  <si>
    <t>Off Menangle Road Carrier</t>
  </si>
  <si>
    <t>59767</t>
  </si>
  <si>
    <t>Off Minto Carrier</t>
  </si>
  <si>
    <t>A86121</t>
  </si>
  <si>
    <t>Off Old Menangle Rd Carrier</t>
  </si>
  <si>
    <t>A86922</t>
  </si>
  <si>
    <t>Off Zouch Rd Carrier</t>
  </si>
  <si>
    <t>37528</t>
  </si>
  <si>
    <t>Bow Bowing Carrier Sec. 1B</t>
  </si>
  <si>
    <t>A87620</t>
  </si>
  <si>
    <t>37581</t>
  </si>
  <si>
    <t>Bow Bowing Carrier Sec.2</t>
  </si>
  <si>
    <t>A88797</t>
  </si>
  <si>
    <t>88610</t>
  </si>
  <si>
    <t>37584</t>
  </si>
  <si>
    <t>St. Helens Park Carrier &amp; Lead-in</t>
  </si>
  <si>
    <t>LIV LL AREA - DRAINS TO WEST LL CARR AMP SEC2 &amp; SPS 122</t>
  </si>
  <si>
    <t>MOOREBANK LL CARRIER  - DRAINS TO SPS 289</t>
  </si>
  <si>
    <t>MOOREBANK LL CARRIER  - DRAINS TO SPS 287</t>
  </si>
  <si>
    <t>HILLVIEW CARRIER SEC4 -DRAINS TO WESTERN LL CARRIER AND SPS 122</t>
  </si>
  <si>
    <t>MOOREBANK LL AREA - DRAINS TO SPS 287 VIA MOOREBANK LL CARR</t>
  </si>
  <si>
    <t>11397A</t>
  </si>
  <si>
    <t>LIV. SEW RETIC - DEVIATION - (northumberland , Liverpool Propno. 4682973)</t>
  </si>
  <si>
    <t>A86075</t>
  </si>
  <si>
    <t>LIV. SEW  RETIC - DRAINS TO WESTERN LOW LEVEL CARR AND SPS 122 LTW</t>
  </si>
  <si>
    <t>DRAINS TO SPS 122</t>
  </si>
  <si>
    <t>WEST. LL CARRIER AMPLIFICATION SEC 3 - DRAINS TO SPS 122</t>
  </si>
  <si>
    <t>WEST. LL CARRIER - DRAINS TO SPS 122</t>
  </si>
  <si>
    <t>DRAINS TO WESTERN LL CARRIER &amp; SPS 122</t>
  </si>
  <si>
    <t>A86013</t>
  </si>
  <si>
    <t>DRAINS TO HILLVIEW CARR. SEC4 &amp; SPS 122</t>
  </si>
  <si>
    <t>DRAINS TO HILLVIEW CORNER AND SPS 122</t>
  </si>
  <si>
    <t>LIV. SEW - DRAINS TO WESTERN LL CARRIER &amp; SPS 122</t>
  </si>
  <si>
    <t>CARRIER - DRAINS TO SPS 287</t>
  </si>
  <si>
    <t>NEWBRIDGE RD LL CARRIER SEC1 - DRAINS TO SPS 287 VIA SPS 381</t>
  </si>
  <si>
    <t>NEWBRIDGE RD LL CARR. SEC 2 - DRAINS TO SPS 287 VIA SPS 381</t>
  </si>
  <si>
    <t>NEWBRIDGE RD LL CARRIER SEC1 SPS 287 VIA SPS 381</t>
  </si>
  <si>
    <t>EAST LIV. LL AREA 3 - DRAINS TO SPS 287 VIA NEWBRIDGE RD LL CARR SEC2 &amp; SPS381</t>
  </si>
  <si>
    <t>EAST LIV LL CARR SECT 1 - DRAINS TO SPS 381</t>
  </si>
  <si>
    <t>DRAINS TO SPS 444 TO NEWBRIDGE RD LL CARR &amp; SPS381</t>
  </si>
  <si>
    <t>CHIPPING NORTON LL AREA 3 - DRAINS TO SPS 287 VIA SPS 381</t>
  </si>
  <si>
    <t>EAST LIV LL AREA 8 - DRAINS TO EAST LIV. LL CARR SEC1</t>
  </si>
  <si>
    <t>DRAINS TO SPS 287 VIA SPS 381</t>
  </si>
  <si>
    <t>EAST LIV LL CARR SEC 2A - DRAINS TO SPS 381</t>
  </si>
  <si>
    <t>14047A</t>
  </si>
  <si>
    <t>LIV. SEWER RETICULATION (crosses Liverpool Hospital)</t>
  </si>
  <si>
    <t>MAIN DRAINS TO SPS 287 VIA SPS 381</t>
  </si>
  <si>
    <t>EAST LIV. LL CARR SEC 2B - DRAINS TO SPS 381</t>
  </si>
  <si>
    <t>EAST LIV LL AREA 4 - DRAINS TO NEWBRIDGE RD LL CARRIER</t>
  </si>
  <si>
    <t>EAST LIV LL AREA 6 - DRAINS TO EAST LIV LL CARR SEC1 AND SPS 381</t>
  </si>
  <si>
    <t>EAST LIV LL AREA 10 - DRAINS TO EAST LIV LL CARRIER SEC 2A SPS 381</t>
  </si>
  <si>
    <t>EAST LIV LL AREA 7 - DRAINS TO EAST LIV LL CARR SEC 2A</t>
  </si>
  <si>
    <t>14626A</t>
  </si>
  <si>
    <t>LIV. SEW RETIC - DEVIATION (crosses Liverpool Hospital)</t>
  </si>
  <si>
    <t>SHEPHERD ST LL AREA 1 - DRAINS TO HOLSWORTHY WWTW</t>
  </si>
  <si>
    <t>14616A</t>
  </si>
  <si>
    <t>LIV. SEW RETIC - DEVIATION</t>
  </si>
  <si>
    <t>A26899</t>
  </si>
  <si>
    <t>LIV. SEW  RETIC  OVERFLOW (SCRIVENER ST, WARWICK FARM)</t>
  </si>
  <si>
    <t>DRAINS TO SPS 326 &amp; WESTERN LL CARR</t>
  </si>
  <si>
    <t>A58767</t>
  </si>
  <si>
    <t>A88981</t>
  </si>
  <si>
    <t>DRAINS TO HILLVIEW CARRIER AND SPS 122</t>
  </si>
  <si>
    <t>A89426</t>
  </si>
  <si>
    <t>DRAINS VIA SPS 121 TO LTW</t>
  </si>
  <si>
    <t>A89949</t>
  </si>
  <si>
    <t>DRAINS TO SPS 122  (CASULA)</t>
  </si>
  <si>
    <t>LIV SEW. DEVIATION (VIC REEVES SWY LIVERPOOL)</t>
  </si>
  <si>
    <t>DRAINS TO LIV STW VIA SPS 121</t>
  </si>
  <si>
    <t>DRAINS TO SPS 381</t>
  </si>
  <si>
    <t xml:space="preserve">LIV SEW RETIC -DRAINST TO SPS 381 </t>
  </si>
  <si>
    <t>LIV SEW. DEVIATION - DRAINS TO SPS 121</t>
  </si>
  <si>
    <t>LIV SEW. DEVIATION - DRAINS TO HOLSWORTHY CARRIER</t>
  </si>
  <si>
    <t>LIV SEW. DEVIATION  (east of Goulburn St, Liverpool Prop no.4562577)</t>
  </si>
  <si>
    <t>Cowpasture Rd. Carrier Sec. 1</t>
  </si>
  <si>
    <t>Cowpasture Rd. Carrier Sec. 2</t>
  </si>
  <si>
    <t>Whitford Rd. Carrier</t>
  </si>
  <si>
    <t>LEAD IN - DRAINS TO SPS 381</t>
  </si>
  <si>
    <t>LIV. SEW DEVIATION - conc encased , under south Wstrn Freeway</t>
  </si>
  <si>
    <t>DRAINS TO MOOREBANK LL CARRIER VIA SPS 1088</t>
  </si>
  <si>
    <t>DRAINS TO HOLSWORTHY CARRIER SEC1</t>
  </si>
  <si>
    <t>DRAINS TO SPS 1089</t>
  </si>
  <si>
    <t>Cecil Park Carrier Sec. 1</t>
  </si>
  <si>
    <t>Jamieson Rd. Carrier Sec. 1</t>
  </si>
  <si>
    <t>Jamieson Rd. Carrier Sec. 2</t>
  </si>
  <si>
    <t>Cowpasture Rd. Carrier Sec. 3</t>
  </si>
  <si>
    <t>Horningsea Carrier</t>
  </si>
  <si>
    <t>Rynan Rd. Carrier Sec. 1</t>
  </si>
  <si>
    <t>Rynan Rd. Carrier Sec. 2</t>
  </si>
  <si>
    <t>Rynan Rd. Carrier Sec. 3</t>
  </si>
  <si>
    <t>Rynan Rd. Carrier Sec. 4</t>
  </si>
  <si>
    <t>WO 36445</t>
  </si>
  <si>
    <t>Ashford Avenue LL Carrier Section 1</t>
  </si>
  <si>
    <t>WO 46003</t>
  </si>
  <si>
    <t>East Hills LL Area 2C</t>
  </si>
  <si>
    <t>WO 46001</t>
  </si>
  <si>
    <t>East Hills LL Area 2F</t>
  </si>
  <si>
    <t>WO 46006</t>
  </si>
  <si>
    <t>Milperra LL Area 1</t>
  </si>
  <si>
    <t>Lorraine St Carrier Sec 1</t>
  </si>
  <si>
    <t>WO 99359</t>
  </si>
  <si>
    <t>Pyrmont Bridge Road Camperdown</t>
  </si>
  <si>
    <t>WO 58981</t>
  </si>
  <si>
    <t>Lurnea Carrier Section 2</t>
  </si>
  <si>
    <t>WO 58903</t>
  </si>
  <si>
    <t>Bankstown Sewerage</t>
  </si>
  <si>
    <t>WO 46604</t>
  </si>
  <si>
    <t>Picnic Point HL Area 1</t>
  </si>
  <si>
    <t xml:space="preserve">Boggywell Ck Carrier Section 4 </t>
  </si>
  <si>
    <t>WO 36508</t>
  </si>
  <si>
    <t>Ashford Avenue LL Carrier Section 3</t>
  </si>
  <si>
    <t>WO 46598</t>
  </si>
  <si>
    <t>Lansvale Carrier Section 2</t>
  </si>
  <si>
    <t>WO 36676</t>
  </si>
  <si>
    <t>Lansvale Carrier Section 3</t>
  </si>
  <si>
    <t>WO 46924</t>
  </si>
  <si>
    <t>Lansvale LL Area 2</t>
  </si>
  <si>
    <t>WO 46602</t>
  </si>
  <si>
    <t>Landsdowne LL Area 1</t>
  </si>
  <si>
    <t>WO 46909</t>
  </si>
  <si>
    <t>Landsdowne LL Area 2</t>
  </si>
  <si>
    <t>WO 46305</t>
  </si>
  <si>
    <t>East Hills LL Area 1B</t>
  </si>
  <si>
    <t>WO 46234</t>
  </si>
  <si>
    <t>East Hills LL Area 2E</t>
  </si>
  <si>
    <t>WO 46235</t>
  </si>
  <si>
    <t>East Hills LL Area 2A</t>
  </si>
  <si>
    <t>WO 36603</t>
  </si>
  <si>
    <t>Birdwood Road Carrier</t>
  </si>
  <si>
    <t>WO 36732</t>
  </si>
  <si>
    <t>Alfred Road Carrier</t>
  </si>
  <si>
    <t>WO 46925</t>
  </si>
  <si>
    <t>Lansvale LL Carrier Section 2 Rem</t>
  </si>
  <si>
    <t>WO 46597</t>
  </si>
  <si>
    <t>Lansvale Carrier Section 1</t>
  </si>
  <si>
    <t>WO 36682</t>
  </si>
  <si>
    <t>Milperra LL Carrier</t>
  </si>
  <si>
    <t>East Hills LL Area 2K</t>
  </si>
  <si>
    <t>WO 47159</t>
  </si>
  <si>
    <t>Landsdowne LL Area 3</t>
  </si>
  <si>
    <t>WO 47039</t>
  </si>
  <si>
    <t>WO 47038</t>
  </si>
  <si>
    <t>Salt Pan Creek Area !4</t>
  </si>
  <si>
    <t>WO 53800</t>
  </si>
  <si>
    <t>Fairfield - Liverpool Sewerage</t>
  </si>
  <si>
    <t>WO 36811</t>
  </si>
  <si>
    <t>Childs Road Carrier</t>
  </si>
  <si>
    <t>WO 36807</t>
  </si>
  <si>
    <t xml:space="preserve">Bickleigh Street Carrier </t>
  </si>
  <si>
    <t>WO 47810</t>
  </si>
  <si>
    <t>Chipping Norton LL Area 2</t>
  </si>
  <si>
    <t>WO 36895</t>
  </si>
  <si>
    <t>Gordon Road Carrier</t>
  </si>
  <si>
    <t>WO 47585</t>
  </si>
  <si>
    <t>Milperra LL Area 2C</t>
  </si>
  <si>
    <t>WO 36714</t>
  </si>
  <si>
    <t>Amp of Drummoyne - Fivedock Submain Stage 1</t>
  </si>
  <si>
    <t>WO 99458</t>
  </si>
  <si>
    <t>Amplification of sewer at Junction St, Forest Lodge</t>
  </si>
  <si>
    <t>WO 36819</t>
  </si>
  <si>
    <t xml:space="preserve">Airey Park Carrier Amplification </t>
  </si>
  <si>
    <t>WO 47622</t>
  </si>
  <si>
    <t>Chipping Norton LL Area 1</t>
  </si>
  <si>
    <t>WO 47993</t>
  </si>
  <si>
    <t>Milperra LL Area 2A</t>
  </si>
  <si>
    <t>WO 99375</t>
  </si>
  <si>
    <t>Amplification of West Concord Carrier</t>
  </si>
  <si>
    <t>WO 36906</t>
  </si>
  <si>
    <t>Ancilliary work in regard to Rising Main from SPS 441</t>
  </si>
  <si>
    <t>WO 36729</t>
  </si>
  <si>
    <t>Chipping Norton Carrier</t>
  </si>
  <si>
    <t>WO 37129</t>
  </si>
  <si>
    <t>Amplification of sewer O'Dea Avenue, Waterloo</t>
  </si>
  <si>
    <t>WN 305816</t>
  </si>
  <si>
    <t>Lurnea Carrier Section 3A</t>
  </si>
  <si>
    <t>WO 37028</t>
  </si>
  <si>
    <t>Rising Mains from SPS 384</t>
  </si>
  <si>
    <t>W0 37028</t>
  </si>
  <si>
    <t>RM from SPS 419</t>
  </si>
  <si>
    <t>36596</t>
  </si>
  <si>
    <t>RM From SPS 376</t>
  </si>
  <si>
    <t>36597</t>
  </si>
  <si>
    <t>RM From SPS 377</t>
  </si>
  <si>
    <t>36600</t>
  </si>
  <si>
    <t>RM From SPS 378</t>
  </si>
  <si>
    <t>36599</t>
  </si>
  <si>
    <t>RM From SPS 379</t>
  </si>
  <si>
    <t>36802</t>
  </si>
  <si>
    <t>RM From SPS 404</t>
  </si>
  <si>
    <t>36800</t>
  </si>
  <si>
    <t>RM From SPS 403</t>
  </si>
  <si>
    <t>36799</t>
  </si>
  <si>
    <t>RM From SPS 402</t>
  </si>
  <si>
    <t>59848</t>
  </si>
  <si>
    <t>RM From SPS 609</t>
  </si>
  <si>
    <t>37259</t>
  </si>
  <si>
    <t>RM From SPS 76</t>
  </si>
  <si>
    <t>A88221</t>
  </si>
  <si>
    <t>RM From SPS 631</t>
  </si>
  <si>
    <t>RISING MAIN FROM SPS 287 - DRAINS TO LTW</t>
  </si>
  <si>
    <t>RISING MAIN FROM SPS 381- DRAINS TO SPS 287</t>
  </si>
  <si>
    <t>RISING MAIN FROM SPS 161</t>
  </si>
  <si>
    <t>RISING MAIN FROM SPS 269</t>
  </si>
  <si>
    <t>RISING MAIN FROM SPS 444</t>
  </si>
  <si>
    <t>RISING MAIN FROM SPS 567</t>
  </si>
  <si>
    <t>RISING MAIN FROM SPS 540 - DRAINS TO EAST LIVERPOOL LL CARR SEC 2B SPS381</t>
  </si>
  <si>
    <t>RISING MAIN FROM SPS 544</t>
  </si>
  <si>
    <t>RISING MAIN FROM SPS 534</t>
  </si>
  <si>
    <t>RISING MAIN FROM SPS 122 - DRAINS TO LTW</t>
  </si>
  <si>
    <t>RISING MAIN FROM SPS 326</t>
  </si>
  <si>
    <t>RISING MAIN FROM SPS 1088- DRAINS TO MOOREBANK LL CARRIER &amp; SPS 287</t>
  </si>
  <si>
    <t>RISING MAIN FROM SPS 1089</t>
  </si>
  <si>
    <t>Rising Main from SPS 284</t>
  </si>
  <si>
    <t>Rising Main - Effluent (R.M. from SPS 382)</t>
  </si>
  <si>
    <t>Rising Main from SPS 216</t>
  </si>
  <si>
    <t>Rising Main from SPS 215</t>
  </si>
  <si>
    <t>Rising Main from SPS 309</t>
  </si>
  <si>
    <t>Rising Main from SPS 323</t>
  </si>
  <si>
    <t>Rising Main - Effluent (R.M. from SPS 400)</t>
  </si>
  <si>
    <t>Rising Main from SPS 406</t>
  </si>
  <si>
    <t>Rising Main - Effluent (R.M. from SPS 309)</t>
  </si>
  <si>
    <t>Rising Main from SPS 193</t>
  </si>
  <si>
    <t>Rising Main - Effluent (R.M. from SPS 431)</t>
  </si>
  <si>
    <t>Rising Main  from SPS 355</t>
  </si>
  <si>
    <t>Rising Main from SPS 335</t>
  </si>
  <si>
    <t>Rising Main from SPS 62</t>
  </si>
  <si>
    <t>Rising Main  from SPS 39</t>
  </si>
  <si>
    <t>Rising Main - Effluent (R.M. from SPS 325)</t>
  </si>
  <si>
    <t>Rising Main - Effluent (R.M. from SPS 333)</t>
  </si>
  <si>
    <t>Rising Main from SPS 327</t>
  </si>
  <si>
    <t>Rising Main from SPS 441 Ralph St, Beaconsfield</t>
  </si>
  <si>
    <t>Rising Main from SPS 566 Friendship Rd Port Botany</t>
  </si>
  <si>
    <t>Rising Main from SPS 563</t>
  </si>
  <si>
    <t>Rising Main  from SPS 329</t>
  </si>
  <si>
    <t>Amp of Risng Main from SPS 77</t>
  </si>
  <si>
    <t>Rising Main - Effluent (R.M. from SPS 570)</t>
  </si>
  <si>
    <t>Second Risng Main from SPS 406</t>
  </si>
  <si>
    <t>Rising Main  from SPS 606</t>
  </si>
  <si>
    <t>Rising Main - Effluent (R.M. from SPS 980)</t>
  </si>
  <si>
    <t>Rising Main - Effluent (R.M. from SPS 606)</t>
  </si>
  <si>
    <t>300356A</t>
  </si>
  <si>
    <t>Rising Main - Effluent (R.M. from SPS 1000)</t>
  </si>
  <si>
    <t>Rising Main - Effluent (R.M. from SPS 1001)</t>
  </si>
  <si>
    <t>Rising Main from SPS 890</t>
  </si>
  <si>
    <t>Rising Main - Effluent (R.M. from SPS 1006)</t>
  </si>
  <si>
    <t>Symons St, Fairfield</t>
  </si>
  <si>
    <t>Vine St, Carramar</t>
  </si>
  <si>
    <t>Loftus Rd, Macquarie Fields</t>
  </si>
  <si>
    <t>Villia Cres Macquarie Fields</t>
  </si>
  <si>
    <t>Trobriand Cres, Glenfield</t>
  </si>
  <si>
    <t>Palkeith Place, Airds</t>
  </si>
  <si>
    <t>Boomoke Way, Airds</t>
  </si>
  <si>
    <t>Kapella Place, Airds</t>
  </si>
  <si>
    <t>Railway Pde, Glenfield</t>
  </si>
  <si>
    <t>Off Wedderburn rd, Bradbury</t>
  </si>
  <si>
    <t>Appin rd, St Helen Park</t>
  </si>
  <si>
    <t>Canterbury Rd, Casula</t>
  </si>
  <si>
    <t>Bridge Rd, Moorebank</t>
  </si>
  <si>
    <t>Woodbrook Rd, Casula</t>
  </si>
  <si>
    <t>Shore St, Warwick Farm</t>
  </si>
  <si>
    <t>Casula Rd, Casula</t>
  </si>
  <si>
    <t>Epsom Rd, Chipping Norton</t>
  </si>
  <si>
    <t>Attunga Ave, Moorebank</t>
  </si>
  <si>
    <t>Galdor St, Liverpool</t>
  </si>
  <si>
    <t>Newbridge Rd, Moorebank</t>
  </si>
  <si>
    <t>Judd Ave, Hammondville</t>
  </si>
  <si>
    <t>Nuwarra Rd, Moorebank</t>
  </si>
  <si>
    <t>Stewart Ave, Hammondville</t>
  </si>
  <si>
    <t>Castle Rock Cres, Wattle Grove</t>
  </si>
  <si>
    <t>Bundarra St, Wattle Grove</t>
  </si>
  <si>
    <t>CARINYA RD PICNIC PT</t>
  </si>
  <si>
    <t>MARIGOLD STREET,  MILPERRA</t>
  </si>
  <si>
    <t>MORSEHEAD DR HURSTVILLE GROVE</t>
  </si>
  <si>
    <t>HENRY LAWSON DR EAST HILLS</t>
  </si>
  <si>
    <t>MURDOCK CRES. LUGARNO</t>
  </si>
  <si>
    <t>LAKE GILLAWARNA, HENRY LAWSON DRIVE, GEORGES HALL</t>
  </si>
  <si>
    <t>FOREST RD LUGARNO</t>
  </si>
  <si>
    <t>HERBERT ST OATLEY BAY</t>
  </si>
  <si>
    <t>HORSLEY ROAD, MILPERRA</t>
  </si>
  <si>
    <t>OFF HYNES ST LANSDOWNE</t>
  </si>
  <si>
    <t>RIVER ROAD, REVESBY HEIGHTS</t>
  </si>
  <si>
    <t>AMBERVALE AVENUE, PICNIC POINT</t>
  </si>
  <si>
    <t>PRESCOT PARADE, MILPERRA</t>
  </si>
  <si>
    <t>RAY ST BLAKEHURST</t>
  </si>
  <si>
    <t>NEWBRIDGE ROAD, CHIPPING NORTON</t>
  </si>
  <si>
    <t>MARY ST RHODES</t>
  </si>
  <si>
    <t>OLD LIVERPOOL ROAD, CABRAMATTA</t>
  </si>
  <si>
    <t>HENRY LAWSON DRIVE, GEORGES HALL</t>
  </si>
  <si>
    <t>DRANSFIELD AVE MASCOT</t>
  </si>
  <si>
    <t>DURHAM ST CONCORD</t>
  </si>
  <si>
    <t>HENRY LAWSON DRIVE, MILPERRA</t>
  </si>
  <si>
    <t>VALLEY ROAD, PADSTOW HEIGHTS</t>
  </si>
  <si>
    <t>HENRY LAWSON DRIVE, EAST HILLS</t>
  </si>
  <si>
    <t>SILVERWATER CRESCENT, CABRAMATTA</t>
  </si>
  <si>
    <t>CNR HUNTLEY STREET &amp; BURROWS ROAD, ALEXANDRIA</t>
  </si>
  <si>
    <t>HILL STREET, FIVEDOCK</t>
  </si>
  <si>
    <t>ST. ALBANS STREET, ABBOTSFORD</t>
  </si>
  <si>
    <t>WHARF STREET, UNDERCLIFFE</t>
  </si>
  <si>
    <t>ROBYN STREET, LUGARNO</t>
  </si>
  <si>
    <t>PAMELA AVENUE, PEAKHURST</t>
  </si>
  <si>
    <t>PATTERSON CLOSE, PADSTOW</t>
  </si>
  <si>
    <t>OFF NEWBRIDGE ROAD, CHIPPING NORTON</t>
  </si>
  <si>
    <t>ENV 4205</t>
  </si>
  <si>
    <t>FRIENDSHIP RD BOTANY BAY</t>
  </si>
  <si>
    <t>CNR BOTANY ROAD &amp; BOMBORAH POINT ROAD  BANKSMEADOW</t>
  </si>
  <si>
    <t>CNR DOODY STREET &amp; RALPH STREET, ALEXANDRIA</t>
  </si>
  <si>
    <t>37/6525</t>
  </si>
  <si>
    <t>PENRHYN RD BOTANY</t>
  </si>
  <si>
    <t>HENRY LAWSON DR MILPERRA</t>
  </si>
  <si>
    <t>CLIFFBROOKE PARADE, CLOVELLY</t>
  </si>
  <si>
    <t>OFF BERKELEY ROAD, PADSTOW HEIGHTS</t>
  </si>
  <si>
    <t>BRIGHTON AVENUE, CROYDON PARK</t>
  </si>
  <si>
    <t xml:space="preserve">MARTIN STREET, HABERFIELD </t>
  </si>
  <si>
    <t>WELLBANK STREET, CONCORD</t>
  </si>
  <si>
    <t>BENNELONG ROAD, HOMEBUSH BAY</t>
  </si>
  <si>
    <t>CHURCH STREET, CANTERBURY</t>
  </si>
  <si>
    <t>CARRINGTON ROAD, MARRICKVILLE</t>
  </si>
  <si>
    <t>LORRAINE ST NTH STRATHFIELD</t>
  </si>
  <si>
    <t>HARLEY CRESCENT CONDELL PARK</t>
  </si>
  <si>
    <t>ST. GEORGES CRESCENT, SANDY POINT</t>
  </si>
  <si>
    <t>ST GEORGE CRES. SANDY PT</t>
  </si>
  <si>
    <t>MOONS AVENUE LUGARNO</t>
  </si>
  <si>
    <t>POST-1996 COMMISSIONED ASSETS WITH A NEXUS TO THE SERVICE FOR WHICH THE MAXIMUM PRICE IS BEING CALCULATED</t>
  </si>
  <si>
    <t>Gravity mains</t>
  </si>
  <si>
    <t>Rising mains</t>
  </si>
  <si>
    <t>Register of post-1996 commissioned assets</t>
  </si>
  <si>
    <t>STP</t>
  </si>
  <si>
    <t>Financial year of commissioning</t>
  </si>
  <si>
    <t>gravity mains</t>
  </si>
  <si>
    <t>PRO 10004858</t>
  </si>
  <si>
    <t>Phillip Bay - Borehole to eliminate SPS 517</t>
  </si>
  <si>
    <t>Utilisation</t>
  </si>
  <si>
    <t>WN A88671</t>
  </si>
  <si>
    <t>PRO 303769</t>
  </si>
  <si>
    <t>Reticulation (Riverview Rd, Pleasure Point)</t>
  </si>
  <si>
    <t>Jamieson Rd. Carrier Sec. 3</t>
  </si>
  <si>
    <t>Jamieson Rd. Carrier Sec. 4</t>
  </si>
  <si>
    <t>Jamieson Rd. Carrier Sec. 5</t>
  </si>
  <si>
    <t>Bernera Rd. Carrier</t>
  </si>
  <si>
    <t>Kurrajong Rd. Carrier</t>
  </si>
  <si>
    <t>Wattle Road Carrier</t>
  </si>
  <si>
    <t>Cecil Park Carrier Sec. 2</t>
  </si>
  <si>
    <t xml:space="preserve">Cecil Park Carrier Sec .2 </t>
  </si>
  <si>
    <t>Cecil Park Carrier Sec. 3</t>
  </si>
  <si>
    <t>Overflow (Hoxton Park sewage transfer)</t>
  </si>
  <si>
    <t>Daydream Av Carrier</t>
  </si>
  <si>
    <t>West Liverpool Submain</t>
  </si>
  <si>
    <t>Carrier (Hoxton Park sewage transfer )</t>
  </si>
  <si>
    <t>Ash Road Carrier Section 1</t>
  </si>
  <si>
    <t>Rynan Road Carrier interception</t>
  </si>
  <si>
    <t>Whitford Road Carrier interception</t>
  </si>
  <si>
    <t>Submain (Hoxton Park sewage transfer )</t>
  </si>
  <si>
    <t>WN 580686</t>
  </si>
  <si>
    <t xml:space="preserve">Grav - 900mm GRP replacing 750mm VC Abbatoirs Carrier </t>
  </si>
  <si>
    <t>PN 380874</t>
  </si>
  <si>
    <t>Auburn Sewerage at Homebush Bay (Bennelong Road)</t>
  </si>
  <si>
    <t>Auburn sewerage - Homebush Bay at Bennelong Road</t>
  </si>
  <si>
    <t>Case 25288WW</t>
  </si>
  <si>
    <t>Sewer Deviation 4 Station St Homebush</t>
  </si>
  <si>
    <t>Case 52543WW</t>
  </si>
  <si>
    <t>Adjustment of Mortlake Carrier, Bertram St Concord</t>
  </si>
  <si>
    <t>CONT1640</t>
  </si>
  <si>
    <t>Unknown</t>
  </si>
  <si>
    <t>CONT1217</t>
  </si>
  <si>
    <t>DL2908</t>
  </si>
  <si>
    <t>WO87498</t>
  </si>
  <si>
    <t>WO41057</t>
  </si>
  <si>
    <t>SO40229</t>
  </si>
  <si>
    <t>WO43425</t>
  </si>
  <si>
    <t>CASE102647WW</t>
  </si>
  <si>
    <t>Section 73</t>
  </si>
  <si>
    <t>CASE124369WW</t>
  </si>
  <si>
    <t>CASE121535WW</t>
  </si>
  <si>
    <t>WO59905</t>
  </si>
  <si>
    <t>WO11358729</t>
  </si>
  <si>
    <t>CASE134997WW</t>
  </si>
  <si>
    <t>CASE149464WW</t>
  </si>
  <si>
    <t>CASE174912WW</t>
  </si>
  <si>
    <t>PRO10011519</t>
  </si>
  <si>
    <t>CASE120336WW</t>
  </si>
  <si>
    <t>CASE132463WW</t>
  </si>
  <si>
    <t>CASE132367WW</t>
  </si>
  <si>
    <t>CASE148385WW</t>
  </si>
  <si>
    <t>CASE124789WW</t>
  </si>
  <si>
    <t>CASE138130WW</t>
  </si>
  <si>
    <t>CASE122309WW</t>
  </si>
  <si>
    <t>CASE118656WW</t>
  </si>
  <si>
    <t>PRO20026888</t>
  </si>
  <si>
    <t>CASE129395WW</t>
  </si>
  <si>
    <t>CASE71149WW</t>
  </si>
  <si>
    <t>CASE110157WW</t>
  </si>
  <si>
    <t>PRO20027630</t>
  </si>
  <si>
    <t>WO43442</t>
  </si>
  <si>
    <t>CASE104815WW</t>
  </si>
  <si>
    <t>CONT2640</t>
  </si>
  <si>
    <t>WO11346471</t>
  </si>
  <si>
    <t>WO44753</t>
  </si>
  <si>
    <t>CASE139711WW</t>
  </si>
  <si>
    <t>CASE103536WW</t>
  </si>
  <si>
    <t>WO36006/8</t>
  </si>
  <si>
    <t>WO11369445</t>
  </si>
  <si>
    <t>CASE119253WW</t>
  </si>
  <si>
    <t>CASE156901WW</t>
  </si>
  <si>
    <t>PRO20032394</t>
  </si>
  <si>
    <t>CASE132006WW</t>
  </si>
  <si>
    <t>CASE127489WW</t>
  </si>
  <si>
    <t>PRO10012944</t>
  </si>
  <si>
    <t>CASE158892WW</t>
  </si>
  <si>
    <t>CASE143563WW</t>
  </si>
  <si>
    <t>CASE158891WW</t>
  </si>
  <si>
    <t>CASE129932WW</t>
  </si>
  <si>
    <t>PRO20025731</t>
  </si>
  <si>
    <t>CASE143208WW</t>
  </si>
  <si>
    <t>CASE139374WW</t>
  </si>
  <si>
    <t>CASE153438WW</t>
  </si>
  <si>
    <t>CASE156122WW</t>
  </si>
  <si>
    <t>CASE136206WW</t>
  </si>
  <si>
    <t>CASE136207WW</t>
  </si>
  <si>
    <t>CASE137513WW</t>
  </si>
  <si>
    <t>PRO20033513</t>
  </si>
  <si>
    <t>CASE154835WW</t>
  </si>
  <si>
    <t>CASE121871WW</t>
  </si>
  <si>
    <t>CASE121872WW</t>
  </si>
  <si>
    <t>CASE135293WW</t>
  </si>
  <si>
    <t>CASE121336WW</t>
  </si>
  <si>
    <t>TAPIN616861WW</t>
  </si>
  <si>
    <t>CASE144651WW</t>
  </si>
  <si>
    <t>CASE139965WW</t>
  </si>
  <si>
    <t>CASE139385WW</t>
  </si>
  <si>
    <t>CASE145715WW</t>
  </si>
  <si>
    <t>CASE139966WW</t>
  </si>
  <si>
    <t>CASE137553WW</t>
  </si>
  <si>
    <t>CASE143603WW</t>
  </si>
  <si>
    <t>PRO20029378</t>
  </si>
  <si>
    <t>CASE145716WW</t>
  </si>
  <si>
    <t>CASE152775WW</t>
  </si>
  <si>
    <t>CASE152776WW</t>
  </si>
  <si>
    <t>CASE152780WW</t>
  </si>
  <si>
    <t>CASE143604WW</t>
  </si>
  <si>
    <t>CASE152777WW</t>
  </si>
  <si>
    <t>CASE137199WW</t>
  </si>
  <si>
    <t>CASE143605WW</t>
  </si>
  <si>
    <t>CASE127363WW</t>
  </si>
  <si>
    <t>CASE127488WW</t>
  </si>
  <si>
    <t>WO11501694</t>
  </si>
  <si>
    <t>CASE122967WW</t>
  </si>
  <si>
    <t>CASE156741WW</t>
  </si>
  <si>
    <t>CASE106973WW</t>
  </si>
  <si>
    <t>CASE137200WW</t>
  </si>
  <si>
    <t>CASE154302WW</t>
  </si>
  <si>
    <t>CASE148131WW</t>
  </si>
  <si>
    <t>CASE148129WW</t>
  </si>
  <si>
    <t>CASE139603WW</t>
  </si>
  <si>
    <t>CASE139602WW</t>
  </si>
  <si>
    <t>CASE139601WW</t>
  </si>
  <si>
    <t>CASE169465WW</t>
  </si>
  <si>
    <t>SO3323</t>
  </si>
  <si>
    <t>SO2967</t>
  </si>
  <si>
    <t>DL3437</t>
  </si>
  <si>
    <t>CASE148782WW</t>
  </si>
  <si>
    <t>CASE122465WW</t>
  </si>
  <si>
    <t>PRO10009951</t>
  </si>
  <si>
    <t>PRO20027223</t>
  </si>
  <si>
    <t>CONT315</t>
  </si>
  <si>
    <t>CASE137003WW</t>
  </si>
  <si>
    <t>CASE151783WWW</t>
  </si>
  <si>
    <t>CASE143899WW</t>
  </si>
  <si>
    <t>WO41758</t>
  </si>
  <si>
    <t>PRO100403</t>
  </si>
  <si>
    <t>CONT1685</t>
  </si>
  <si>
    <t>SO49014</t>
  </si>
  <si>
    <t>PRO10012368</t>
  </si>
  <si>
    <t>SO44953</t>
  </si>
  <si>
    <t>CASE149195W</t>
  </si>
  <si>
    <t>WO42268</t>
  </si>
  <si>
    <t>WO11265222</t>
  </si>
  <si>
    <t>WO46006</t>
  </si>
  <si>
    <t>SO44007</t>
  </si>
  <si>
    <t>TAPIN928731</t>
  </si>
  <si>
    <t>PRO10009110</t>
  </si>
  <si>
    <t>CASE138900WW</t>
  </si>
  <si>
    <t>CONT2057</t>
  </si>
  <si>
    <t>PRO10012509</t>
  </si>
  <si>
    <t>NO PLAN</t>
  </si>
  <si>
    <t>DL2765</t>
  </si>
  <si>
    <t>DL2750</t>
  </si>
  <si>
    <t>PRO11089624</t>
  </si>
  <si>
    <t>DL3195</t>
  </si>
  <si>
    <t>WO42504</t>
  </si>
  <si>
    <t>WO42060</t>
  </si>
  <si>
    <t>CASE128881WW</t>
  </si>
  <si>
    <t>PRO20026706</t>
  </si>
  <si>
    <t>CASE133721WW</t>
  </si>
  <si>
    <t>CASE144641WW</t>
  </si>
  <si>
    <t>CASE139474WW</t>
  </si>
  <si>
    <t>PRO20025396</t>
  </si>
  <si>
    <t>CASE120837WW</t>
  </si>
  <si>
    <t>CASE116580WW</t>
  </si>
  <si>
    <t>CASE170529WW</t>
  </si>
  <si>
    <t>CASE167527WW</t>
  </si>
  <si>
    <t>CASE162142WW</t>
  </si>
  <si>
    <t>CASE168539WW</t>
  </si>
  <si>
    <t>CASE169882WW</t>
  </si>
  <si>
    <t>CASE149416WW</t>
  </si>
  <si>
    <t>CASE174506WW</t>
  </si>
  <si>
    <t>CASE158474WW</t>
  </si>
  <si>
    <t>CASE164223WW</t>
  </si>
  <si>
    <t>PRO20031559</t>
  </si>
  <si>
    <t>Normal Extension</t>
  </si>
  <si>
    <t>SP1183</t>
  </si>
  <si>
    <t>SPS1110 Rising Main</t>
  </si>
  <si>
    <t>Rising Main Deviation from SPS 42</t>
  </si>
  <si>
    <t>Rising Main deviation from SPS 42</t>
  </si>
  <si>
    <t>Rising Main - Effluent (Amp of R.M. to SPS 42)</t>
  </si>
  <si>
    <t>Upsizing and relocation of Rising main from SPS 220</t>
  </si>
  <si>
    <t>Upsizing and relocation of RM from SPS 236</t>
  </si>
  <si>
    <t>PRO10011014</t>
  </si>
  <si>
    <t>CASE145024WW</t>
  </si>
  <si>
    <t>PRO20022041</t>
  </si>
  <si>
    <t>PRO10008938</t>
  </si>
  <si>
    <t>PRO20024935</t>
  </si>
  <si>
    <t>CASE148820WW</t>
  </si>
  <si>
    <t>PRO20024195</t>
  </si>
  <si>
    <t>Pleasure Point</t>
  </si>
  <si>
    <t>pumping station</t>
  </si>
  <si>
    <t>UNDERWOOD ROAD, NORTH STRATHFIELD</t>
  </si>
  <si>
    <t>HENDERSON ROAD TURRELA</t>
  </si>
  <si>
    <t>COWARD ST MASCOT</t>
  </si>
  <si>
    <t>CLISSOLD PDE CAMPSIE</t>
  </si>
  <si>
    <t xml:space="preserve">FIFTH AVENUE CAMPSIE </t>
  </si>
  <si>
    <t>ALEXANDRA CANAL ALEXANDRIA</t>
  </si>
  <si>
    <t>AMPLIFICATION AT MOONS AVENUE LUGARNO</t>
  </si>
  <si>
    <t>Pumping Station - Sewage</t>
  </si>
  <si>
    <t>Sewage Pumping Station</t>
  </si>
  <si>
    <t>Pumping Station Submersible - Sewage</t>
  </si>
  <si>
    <t>Sewage Pumping Station - Rhodes Sp0992</t>
  </si>
  <si>
    <t>Sewage Pumping Station - Marrickville,  (Iicats# Dp0271)</t>
  </si>
  <si>
    <t>Sewage Pumping Station - Leppington</t>
  </si>
  <si>
    <t>SP1185 Menagle Park</t>
  </si>
  <si>
    <t>Sewage Pumping Station - Austral</t>
  </si>
  <si>
    <t>Glenfield Plant - General, Preliminary treatment, Primary treatment, Secondary treatment, Tertiary treatment, Pumping, Sludge Processing, Chemical dosing</t>
  </si>
  <si>
    <t>Glenfield Plant - Odour Control</t>
  </si>
  <si>
    <t>Glenfield Plant - General, Preliminary treatment, Secondary treatment, Pumping, Sludge Processing, Chemical dosing</t>
  </si>
  <si>
    <t>Glenfield Liverpool Diversion</t>
  </si>
  <si>
    <t>Liverpool Plant - General, Preliminary treatment, Primary treatment, Secondary treatment, Tertiary treatment, Pumping, Sludge Processing, Chemical dosing</t>
  </si>
  <si>
    <t>Liverpool Plant - General, Preliminary treatment, Primary treatment, Tertiary treatment, Sludge Processing,  Odour control</t>
  </si>
  <si>
    <t>Liverpool Plant - General, Preliminary treatment, Primary treatment, Secondary treatment, Tertiary treatment, Sludge Processing, Chemical dosing</t>
  </si>
  <si>
    <t>Malabar Plant - General, Preliminary treatment, Primary treatment,  Sludge Processing, Chemical dosing, Odour control, Ocean Outfall</t>
  </si>
  <si>
    <t>Malabar Plant- Cogeneration</t>
  </si>
  <si>
    <t>Malabar Plant - General, Sludge processing, Cogeneration</t>
  </si>
  <si>
    <t>POST-1996 UNCOMMISSIONED ASSETS WITH A NEXUS TO THE SERVICE FOR WHICH THE MAXIMUM PRICE IS BEING CALCULATED</t>
  </si>
  <si>
    <t>Register of uncommissioned assets</t>
  </si>
  <si>
    <t>202m DN300 Amp U/S SP0072</t>
  </si>
  <si>
    <t>mains</t>
  </si>
  <si>
    <t>643m DN450 Dup Elsie St Bch Sub</t>
  </si>
  <si>
    <t>750m DN900 Dup Elsie St Bch Sub</t>
  </si>
  <si>
    <t>250m DN1200 Dup Elsie St Bch Sub</t>
  </si>
  <si>
    <t>1416m DN525 Dup Elsie St Bch Sub</t>
  </si>
  <si>
    <t>1500m DN750 Dup Strathfield Carrier</t>
  </si>
  <si>
    <t>405m DN750 Dup Concord Rd Sub.</t>
  </si>
  <si>
    <t>89m DN1050 Dup Concord Rd Sub.</t>
  </si>
  <si>
    <t>712m DN1000 Dup Western Bch Sub. Amp.</t>
  </si>
  <si>
    <t>747m DN1800 Amp Western Bch Sub. Amp.</t>
  </si>
  <si>
    <t>342m DN1350 Dup Coogee Outfall Sewer</t>
  </si>
  <si>
    <t>1419m DN1650 Dup Coogee Outfall Sewer</t>
  </si>
  <si>
    <t>260m DN375 Amp D/S of SP0042 Pressure Main</t>
  </si>
  <si>
    <t>7.927 ML Storage at 4678836</t>
  </si>
  <si>
    <t>3.308 ML Storage at 1104337</t>
  </si>
  <si>
    <t>3.111 ML Storage at 4678557</t>
  </si>
  <si>
    <t>2.521 ML Storage at 4677858</t>
  </si>
  <si>
    <t>1.434 ML Storage at 1314907</t>
  </si>
  <si>
    <t>1.051 ML Storage at 1100001</t>
  </si>
  <si>
    <t>0.962 ML Storage at 1317611</t>
  </si>
  <si>
    <t>0.732 ML Storage at 4588767</t>
  </si>
  <si>
    <t>0.726 ML Storage at 1107189</t>
  </si>
  <si>
    <t>0.314 ML Storage at 1315203</t>
  </si>
  <si>
    <t>0.206 ML Storage at 1317619</t>
  </si>
  <si>
    <t>69.6 kL Storage at 1255838</t>
  </si>
  <si>
    <t>50.2 kL Storage at 4588874</t>
  </si>
  <si>
    <t>43 kL Storage at 4681047</t>
  </si>
  <si>
    <t>25.4 kL Storage at 1103836</t>
  </si>
  <si>
    <t>10.4 kL Storage at 4678540</t>
  </si>
  <si>
    <t>14.99 kL Storage at SP1098</t>
  </si>
  <si>
    <t>NGRS - NGRS/LAP/WBSM upgrades-Major Proj</t>
  </si>
  <si>
    <t>Fairfield Wet Weather Storage-Major Proj</t>
  </si>
  <si>
    <t>Stage 1 Source Control Works under WWOAP</t>
  </si>
  <si>
    <t>Stage 2 Source Control Works under WWOAP</t>
  </si>
  <si>
    <t>Stage 3 Source Control Works under WWOAP</t>
  </si>
  <si>
    <t>770m DN300 Amp Pressure Main D/S of SP0042</t>
  </si>
  <si>
    <t>2140m DN250 Amp Presuure Main U/S of SP0042</t>
  </si>
  <si>
    <t>SWSOOS - Rising main SPS from Ancliffe-Major Proj</t>
  </si>
  <si>
    <t>Increase pump rate of SP0003 from 77 to 168 L/s</t>
  </si>
  <si>
    <t>puming station</t>
  </si>
  <si>
    <t>Increase pump rate of SP0042 from 40 to 130 L/s</t>
  </si>
  <si>
    <t>New generator at SP0060</t>
  </si>
  <si>
    <t>New generator at SP0072</t>
  </si>
  <si>
    <t>New generator at SP0038</t>
  </si>
  <si>
    <t>New generator at SP0090</t>
  </si>
  <si>
    <t>ST0002- Malabar</t>
  </si>
  <si>
    <t xml:space="preserve">Malabar WWTP + DOOF PS upgrade (1,540 ML/d) </t>
  </si>
  <si>
    <t>ST0023- Glenfield</t>
  </si>
  <si>
    <t>Glenfield WRP upgrade to service growth to 2046
Includes new inlet works, primary and secondary treatment upgrades, new odour control unit and ventilation system &amp; anaerobic digester.</t>
  </si>
  <si>
    <t>ST0009 - Liverpool</t>
  </si>
  <si>
    <t>Liverpool WRP upgrade to service growth to 2046
Includes primary and secondary treatment upgrades, new digester, new odour control unit and ventilation system &amp; effluent flow management</t>
  </si>
  <si>
    <t>EQUIVALENT TENEMENTS (ETs) SINCE 1 JULY 1996 RELATING TO THE DSP UNDER CONSIDERATION</t>
  </si>
  <si>
    <t>ET consumption assumption (kL/year)</t>
  </si>
  <si>
    <t>Single dwelling</t>
  </si>
  <si>
    <t>Multi dwelling</t>
  </si>
  <si>
    <t>Non-residential</t>
  </si>
  <si>
    <t>Commercial</t>
  </si>
  <si>
    <t>Light industrial</t>
  </si>
  <si>
    <t>Non-res 4</t>
  </si>
  <si>
    <t>Non-res 5</t>
  </si>
  <si>
    <t>Non-res 6</t>
  </si>
  <si>
    <t>Non-res 7</t>
  </si>
  <si>
    <t>Non-res 8</t>
  </si>
  <si>
    <t>Consumption assumption</t>
  </si>
  <si>
    <t>kL/year/ property</t>
  </si>
  <si>
    <t>kL/hectare/year</t>
  </si>
  <si>
    <t>N/A</t>
  </si>
  <si>
    <t>kL/property/year</t>
  </si>
  <si>
    <t>ET Profile</t>
  </si>
  <si>
    <t>Total new ETs in DSP area</t>
  </si>
  <si>
    <t>Annual take-up of single residential dwellings</t>
  </si>
  <si>
    <t>Annual take-up of multi-dwelling residential units</t>
  </si>
  <si>
    <t>Annual water consumption</t>
  </si>
  <si>
    <t>Do not delete section below - this is where the user can enter alternative consumption assumption options for non-residential customer groups.</t>
  </si>
  <si>
    <t>properties</t>
  </si>
  <si>
    <t>Total ETs by 1970</t>
  </si>
  <si>
    <t>hectares</t>
  </si>
  <si>
    <t>Total ETs at 31 Dec 1995</t>
  </si>
  <si>
    <t>Total ETs at end of review period</t>
  </si>
  <si>
    <t>The plural of the units will only affect headings.</t>
  </si>
  <si>
    <t>Utilisation factors</t>
  </si>
  <si>
    <t>ETs 1970 - 1995</t>
  </si>
  <si>
    <t>ETs 1996 - 2022</t>
  </si>
  <si>
    <t>Pre-1996 commissioned assets</t>
  </si>
  <si>
    <t>'REDUCTION AMOUNT' : CALCULATIONS</t>
  </si>
  <si>
    <t>Link to Report and Determination:</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</si>
  <si>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</si>
  <si>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Where:</t>
  </si>
  <si>
    <r>
      <t>R</t>
    </r>
    <r>
      <rPr>
        <vertAlign val="subscript"/>
        <sz val="9"/>
        <rFont val="Arial"/>
        <family val="2"/>
      </rPr>
      <t>i</t>
    </r>
    <r>
      <rPr>
        <sz val="9"/>
        <rFont val="Arial"/>
        <family val="2"/>
      </rPr>
      <t xml:space="preserve"> </t>
    </r>
  </si>
  <si>
    <t>= the Agency’s estimate of the future periodic revenues to be received from new customers in the relevant DSP Area in each financial year i, estimated in accordance with clause 4 of Schedule 5 of the Determination and set out in the relevant DSP.</t>
  </si>
  <si>
    <r>
      <t>C</t>
    </r>
    <r>
      <rPr>
        <vertAlign val="subscript"/>
        <sz val="9"/>
        <rFont val="Arial"/>
        <family val="2"/>
      </rPr>
      <t>i</t>
    </r>
    <r>
      <rPr>
        <sz val="9"/>
        <rFont val="Arial"/>
        <family val="2"/>
      </rPr>
      <t xml:space="preserve"> </t>
    </r>
  </si>
  <si>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</si>
  <si>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</si>
  <si>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</si>
  <si>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</si>
  <si>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</si>
  <si>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</si>
  <si>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Notes:</t>
  </si>
  <si>
    <t>The costs expected to be incurred must be exclusive of all capital costs included in the capital charge calculation.</t>
  </si>
  <si>
    <t xml:space="preserve">Where this spreadsheet is being used to calculate the maximum price for connection of a New Development to a Recycled Water System that is a Least Cost Servicing Solution, </t>
  </si>
  <si>
    <t>the reduction amount includes the revenues that the Agency would have received had the supply of potable water not been substituted with Recycled Water, but excludes the</t>
  </si>
  <si>
    <t>revenues from the sale of Recycled Water (see Recycled Water Developer Charges Determination, Sch 1, cl 3).</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</si>
  <si>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</si>
  <si>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</si>
  <si>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</si>
  <si>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Enter analysis below this row.</t>
  </si>
  <si>
    <t>Operating costs</t>
  </si>
  <si>
    <t xml:space="preserve">Revene </t>
  </si>
  <si>
    <t>Core opex</t>
  </si>
  <si>
    <t>Ratio</t>
  </si>
  <si>
    <t>Growth discharge</t>
  </si>
  <si>
    <t>Transport fixed</t>
  </si>
  <si>
    <t>Transport variable</t>
  </si>
  <si>
    <t>Treatment fixed</t>
  </si>
  <si>
    <t>Treatment variable</t>
  </si>
  <si>
    <t>Total opex</t>
  </si>
  <si>
    <t>Discharge volume, kL</t>
  </si>
  <si>
    <t>Usage revenue, $</t>
  </si>
  <si>
    <t>Service revenue, $</t>
  </si>
  <si>
    <t xml:space="preserve">Total revenue,$ </t>
  </si>
  <si>
    <t>Fixed transport</t>
  </si>
  <si>
    <t>Variable transport</t>
  </si>
  <si>
    <t>Fixed treatment</t>
  </si>
  <si>
    <t>Variable treatment</t>
  </si>
  <si>
    <t>Growth</t>
  </si>
  <si>
    <t>for opex, kL/yr</t>
  </si>
  <si>
    <t>'HEADWORK ASSETS' : CALCULATIONS</t>
  </si>
  <si>
    <t>Please present, in this worksheet, the underlying high level data and analysis related to the generation of the Headworks cost per ET for the service for which this maximum price is being calculated.</t>
  </si>
  <si>
    <t>Please manually enter or link the calculated headwork cost per ET to cell</t>
  </si>
  <si>
    <t xml:space="preserve">Notes:  </t>
  </si>
  <si>
    <t>As explained in IPART's Report (Box 2.4, page 29) , headworks not owned by the agency should also be included in these calculations.</t>
  </si>
  <si>
    <t>'SCHEME COST ALLOCATION' : CALCULATIONS</t>
  </si>
  <si>
    <t>Please present, in this worksheet, the underlying high level data and analysis related to the generation of the scheme cost allocation per ET for the service for which this maximum price is being calculated.</t>
  </si>
  <si>
    <t>Please refer to the above link for guidance on calculating the scheme cost allocation amount.</t>
  </si>
  <si>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</si>
  <si>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</si>
  <si>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</si>
  <si>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</si>
  <si>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</si>
  <si>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</si>
  <si>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</si>
  <si>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</si>
  <si>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</si>
  <si>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any asset or part of an asset that was unreasonably oversized relative to system and capacity requirements, based on available demographic data at the time it was commissioned;</t>
  </si>
  <si>
    <t>(e)</t>
  </si>
  <si>
    <t>any Pre-1970 Assets; and</t>
  </si>
  <si>
    <t>(f)</t>
  </si>
  <si>
    <t>any assets or part of an asset funded by Developers and transferred free of charge to the Agency.</t>
  </si>
  <si>
    <t>For the removal of doubt, the Determination defines assets as:</t>
  </si>
  <si>
    <t>all assets or parts of assets (including headworks), apart from Excluded Assets, allocated to a DSP where there is a nexus (close connection) to the Development they are intended to serve and includes assets that:</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</si>
  <si>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</si>
  <si>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</si>
  <si>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</si>
  <si>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</si>
  <si>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</si>
  <si>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</si>
  <si>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MEERA value per unit/measure of length (B) 
($ as at 1 July 2020)</t>
  </si>
  <si>
    <t>Total MEERA value (A x B)
($, $2020-21)</t>
  </si>
  <si>
    <t>MEERA value to be recovered via DSP ($, $2020-21)</t>
  </si>
  <si>
    <t>Contains -ve ETs?</t>
  </si>
  <si>
    <t>No</t>
  </si>
  <si>
    <t>Yes</t>
  </si>
  <si>
    <t>Branch at GLEN ALPINE</t>
  </si>
  <si>
    <t>Branch at MENANGLE PARK</t>
  </si>
  <si>
    <t>Reticulation at MENANGLE PARK</t>
  </si>
  <si>
    <t>Transport</t>
  </si>
  <si>
    <t>Treatment</t>
  </si>
  <si>
    <t>Upper Nepean DSP Opex and Revenue</t>
  </si>
  <si>
    <t>Pressure Main at MENANGLE PARK</t>
  </si>
  <si>
    <t>metre</t>
  </si>
  <si>
    <t>pumping</t>
  </si>
  <si>
    <t>Rising Mains</t>
  </si>
  <si>
    <t xml:space="preserve">Picton to Upper Nepean pump station Stage 1 </t>
  </si>
  <si>
    <t>Wilton to Upper Nepean transfer - Gravity main</t>
  </si>
  <si>
    <t>SPS2 RM</t>
  </si>
  <si>
    <t>1.9 km DN300 pressure main from SPS2 to centralised treatment plant</t>
  </si>
  <si>
    <t>SPS3 RM</t>
  </si>
  <si>
    <t>1.8 km DN300 pressure main from SPS3 to centralised treatment plant</t>
  </si>
  <si>
    <t>SPS4 RM</t>
  </si>
  <si>
    <t>2.9 km DN300 pressure main from SPS4 to centralised treatment plant</t>
  </si>
  <si>
    <t>SPS1 RM</t>
  </si>
  <si>
    <t>1.3 km DN300 pressure main from SPS1 to centralised treatment plant</t>
  </si>
  <si>
    <t>Wilton to Upper Nepean transfer - Rising main</t>
  </si>
  <si>
    <t>SPS5 RM</t>
  </si>
  <si>
    <t>0.3 km DN375 pressure main from SPS5</t>
  </si>
  <si>
    <t>rising mains</t>
  </si>
  <si>
    <t>Wilton to Upper Nepean transfer - Pump Station</t>
  </si>
  <si>
    <t>GMAC</t>
  </si>
  <si>
    <t>(incl Upper Nepean up to 2030-31)</t>
  </si>
  <si>
    <t>Picton to Upper Nepean pump station Stage 2</t>
  </si>
  <si>
    <t>DN1800 - GMAC network growth</t>
  </si>
  <si>
    <t>DN1350 - GMAC network growth</t>
  </si>
  <si>
    <t>DN1050 - GMAC network growth</t>
  </si>
  <si>
    <t>DN900 - GMAC network growth</t>
  </si>
  <si>
    <t>DN750 - GMAC network growth</t>
  </si>
  <si>
    <t>DN600 - GMAC network growth</t>
  </si>
  <si>
    <t>DN525 - GMAC network growth</t>
  </si>
  <si>
    <t>DN500 - GMAC network growth</t>
  </si>
  <si>
    <t>DN450 - GMAC network growth</t>
  </si>
  <si>
    <t>SPS 1 to Upper Nepean</t>
  </si>
  <si>
    <t>SPS 2 to Upper Nepean</t>
  </si>
  <si>
    <t>Pump 1 - GMAC network growth</t>
  </si>
  <si>
    <t>Pump 2 - GMAC network growth</t>
  </si>
  <si>
    <t>New regional plant</t>
  </si>
  <si>
    <t>Upper Nepean Treatment Plant</t>
  </si>
  <si>
    <t>Upper Nepean WWTP land acquisition</t>
  </si>
  <si>
    <t>Upper Nepean WRRF Transfer Network (Upstream Pump Stations to Treatment Plant)</t>
  </si>
  <si>
    <t>Brine to Glenfield</t>
  </si>
  <si>
    <t>Upper Nepean to Hawkesbury River - Discharge Main (DN710)</t>
  </si>
  <si>
    <t>Picton to Upper Nepean (transfer of treated effluent)</t>
  </si>
  <si>
    <t>treatment</t>
  </si>
  <si>
    <t>DN375 - GMAC network growth</t>
  </si>
  <si>
    <t>DN300 - GMAC network growth</t>
  </si>
  <si>
    <t>DN250 - GMAC network growth</t>
  </si>
  <si>
    <t>DN225 - GMAC network growth</t>
  </si>
  <si>
    <t>Re-profiling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</si>
</sst>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0.000"/>
    <numFmt numFmtId="174" formatCode="mmmm\ yyyy"/>
    <numFmt numFmtId="175" formatCode="#,##0_ ;[Red]\-#,##0\ "/>
    <numFmt numFmtId="176" formatCode="_-* #,##0_-;\-* #,##0_-;_-* &quot;-&quot;??_-;_-@_-"/>
    <numFmt numFmtId="177" formatCode="&quot;$&quot;#,##0.00"/>
  </numFmts>
  <fonts count="33"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b/>
      <u/>
      <sz val="9"/>
      <name val="Arial"/>
      <family val="2"/>
    </font>
    <font>
      <sz val="10"/>
      <name val="Arial"/>
      <family val="2"/>
    </font>
    <font>
      <b/>
      <sz val="10"/>
      <name val="Arial"/>
      <family val="2"/>
    </font>
    <font>
      <i/>
      <sz val="9"/>
      <color rgb="FFC00000"/>
      <name val="Arial"/>
      <family val="2"/>
    </font>
    <font>
      <i/>
      <sz val="9"/>
      <color theme="0" tint="-0.499984740745262"/>
      <name val="Arial"/>
      <family val="2"/>
    </font>
    <font>
      <sz val="8"/>
      <color theme="0" tint="-0.34998626667073579"/>
      <name val="Arial"/>
      <family val="2"/>
    </font>
    <font>
      <sz val="11"/>
      <color indexed="81"/>
      <name val="Tahoma"/>
      <family val="2"/>
    </font>
    <font>
      <b/>
      <sz val="11"/>
      <color indexed="81"/>
      <name val="Tahoma"/>
      <family val="2"/>
    </font>
    <font>
      <sz val="9"/>
      <color theme="0"/>
      <name val="Arial"/>
      <family val="2"/>
    </font>
  </fonts>
  <fills count="20">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8FB8FB"/>
        <bgColor indexed="64"/>
      </patternFill>
    </fill>
    <fill>
      <patternFill patternType="solid">
        <fgColor rgb="FF6EA3FA"/>
        <bgColor indexed="64"/>
      </patternFill>
    </fill>
    <fill>
      <patternFill patternType="solid">
        <fgColor rgb="FFFFFFCC"/>
        <bgColor indexed="64"/>
      </patternFill>
    </fill>
    <fill>
      <patternFill patternType="solid">
        <fgColor rgb="FF99CCFF"/>
        <bgColor indexed="64"/>
      </patternFill>
    </fill>
    <fill>
      <patternFill patternType="solid">
        <fgColor theme="8" tint="0.59999389629810485"/>
        <bgColor indexed="64"/>
      </patternFill>
    </fill>
  </fills>
  <borders count="26">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
      <left/>
      <right/>
      <top/>
      <bottom style="thin">
        <color theme="0" tint="-0.34998626667073579"/>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21">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cellStyleXfs>
  <cellXfs count="255">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3" fontId="1" fillId="4" borderId="6" xfId="6" applyNumberFormat="1" applyBorder="1" applyAlignment="1">
      <alignment horizontal="center"/>
      <protection locked="0"/>
    </xf>
    <xf numFmtId="3" fontId="1" fillId="4" borderId="7" xfId="6" applyNumberFormat="1" applyBorder="1" applyAlignment="1">
      <alignment horizontal="center"/>
      <protection locked="0"/>
    </xf>
    <xf numFmtId="4" fontId="1" fillId="4" borderId="7" xfId="6" applyBorder="1" applyAlignment="1">
      <protection locked="0"/>
    </xf>
    <xf numFmtId="0" fontId="0" fillId="0" borderId="0" xfId="0" applyAlignment="1">
      <alignment horizontal="right"/>
    </xf>
    <xf numFmtId="4" fontId="1" fillId="4" borderId="8" xfId="6" applyBorder="1" applyAlignment="1">
      <protection locked="0"/>
    </xf>
    <xf numFmtId="170" fontId="0" fillId="0" borderId="0" xfId="0" applyNumberFormat="1"/>
    <xf numFmtId="170" fontId="1" fillId="4" borderId="6" xfId="6" applyNumberFormat="1" applyBorder="1" applyAlignment="1">
      <alignment horizontal="center"/>
      <protection locked="0"/>
    </xf>
    <xf numFmtId="170" fontId="1" fillId="4" borderId="7" xfId="6" applyNumberFormat="1" applyBorder="1" applyAlignment="1">
      <alignment horizontal="center"/>
      <protection locked="0"/>
    </xf>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170" fontId="0" fillId="0" borderId="0" xfId="0" applyNumberFormat="1" applyAlignment="1">
      <alignment horizontal="right"/>
    </xf>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0" fontId="1" fillId="10" borderId="6" xfId="13" applyNumberFormat="1" applyFill="1" applyBorder="1" applyAlignment="1">
      <alignment horizontal="center"/>
      <protection locked="0"/>
    </xf>
    <xf numFmtId="0" fontId="1" fillId="10" borderId="7" xfId="13" applyNumberFormat="1" applyFill="1" applyBorder="1" applyAlignment="1">
      <alignment horizontal="center"/>
      <protection locked="0"/>
    </xf>
    <xf numFmtId="3" fontId="1" fillId="10" borderId="6" xfId="6" applyNumberFormat="1" applyFill="1" applyBorder="1" applyAlignment="1">
      <alignment horizontal="center"/>
      <protection locked="0"/>
    </xf>
    <xf numFmtId="3" fontId="1" fillId="10" borderId="7" xfId="6" applyNumberFormat="1" applyFill="1" applyBorder="1" applyAlignment="1">
      <alignment horizontal="center"/>
      <protection locked="0"/>
    </xf>
    <xf numFmtId="3" fontId="0" fillId="0" borderId="6" xfId="0" applyNumberFormat="1" applyBorder="1" applyAlignment="1">
      <alignment horizontal="center"/>
    </xf>
    <xf numFmtId="3" fontId="0" fillId="0" borderId="7" xfId="0" applyNumberFormat="1" applyBorder="1" applyAlignment="1">
      <alignment horizontal="center"/>
    </xf>
    <xf numFmtId="165" fontId="1" fillId="0" borderId="6" xfId="18" applyNumberFormat="1" applyFont="1" applyBorder="1" applyAlignment="1" applyProtection="1">
      <alignment horizontal="center"/>
      <protection locked="0"/>
    </xf>
    <xf numFmtId="165" fontId="1" fillId="0" borderId="7" xfId="18" applyNumberFormat="1" applyFont="1" applyBorder="1" applyAlignment="1" applyProtection="1">
      <alignment horizontal="center"/>
      <protection locked="0"/>
    </xf>
    <xf numFmtId="168" fontId="0" fillId="0" borderId="0" xfId="0" applyNumberFormat="1"/>
    <xf numFmtId="170" fontId="0" fillId="0" borderId="5" xfId="0" applyNumberFormat="1" applyBorder="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171" fontId="1" fillId="10" borderId="7" xfId="13" applyNumberFormat="1" applyFill="1" applyBorder="1" applyAlignment="1">
      <alignment horizontal="center"/>
      <protection locked="0"/>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4" fontId="1" fillId="4" borderId="6" xfId="6" applyBorder="1" applyAlignment="1">
      <alignment horizontal="left" wrapText="1" indent="1"/>
      <protection locked="0"/>
    </xf>
    <xf numFmtId="4" fontId="1" fillId="4" borderId="7" xfId="6" applyBorder="1" applyAlignment="1">
      <alignment horizontal="left" wrapText="1" indent="1"/>
      <protection locked="0"/>
    </xf>
    <xf numFmtId="4" fontId="1" fillId="4" borderId="7" xfId="6" applyBorder="1" applyAlignment="1">
      <alignment horizontal="center" wrapText="1"/>
      <protection locked="0"/>
    </xf>
    <xf numFmtId="4" fontId="0" fillId="4" borderId="6" xfId="6" applyFont="1" applyBorder="1" applyAlignment="1">
      <alignment horizontal="center" wrapText="1"/>
      <protection locked="0"/>
    </xf>
    <xf numFmtId="4" fontId="0" fillId="4" borderId="7" xfId="6" applyFont="1" applyBorder="1" applyAlignment="1">
      <alignment horizontal="center" wrapText="1"/>
      <protection locked="0"/>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0" fontId="0" fillId="0" borderId="0" xfId="0" applyAlignment="1">
      <alignment horizontal="right" wrapText="1"/>
    </xf>
    <xf numFmtId="0" fontId="0" fillId="0" borderId="0" xfId="0" applyAlignment="1">
      <alignment horizontal="left" indent="4"/>
    </xf>
    <xf numFmtId="165" fontId="0" fillId="0" borderId="6" xfId="0" applyNumberFormat="1" applyBorder="1"/>
    <xf numFmtId="165" fontId="0" fillId="0" borderId="7" xfId="0" applyNumberFormat="1" applyBorder="1"/>
    <xf numFmtId="165" fontId="0" fillId="0" borderId="8" xfId="0" applyNumberFormat="1" applyBorder="1"/>
    <xf numFmtId="3" fontId="0" fillId="4" borderId="7" xfId="6" applyNumberFormat="1" applyFont="1" applyBorder="1" applyAlignment="1">
      <alignment horizontal="center"/>
      <protection locked="0"/>
    </xf>
    <xf numFmtId="4" fontId="0" fillId="4" borderId="7" xfId="6" applyFont="1" applyBorder="1" applyAlignment="1">
      <protection locked="0"/>
    </xf>
    <xf numFmtId="173" fontId="5" fillId="9" borderId="5" xfId="9" applyNumberFormat="1" applyFill="1" applyBorder="1"/>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4" fontId="1" fillId="4" borderId="6" xfId="6" applyBorder="1" applyAlignment="1">
      <alignment horizontal="center"/>
      <protection locked="0"/>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xf numFmtId="0" fontId="0" fillId="0" borderId="6" xfId="0" applyBorder="1" applyAlignment="1">
      <alignment vertical="top" wrapText="1"/>
    </xf>
    <xf numFmtId="0" fontId="0" fillId="0" borderId="5" xfId="0" applyBorder="1" applyAlignment="1">
      <alignment horizontal="center" vertical="top"/>
    </xf>
    <xf numFmtId="174"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175" fontId="0" fillId="0" borderId="6" xfId="0" applyNumberFormat="1" applyBorder="1"/>
    <xf numFmtId="175" fontId="0" fillId="0" borderId="7" xfId="0" applyNumberFormat="1" applyBorder="1"/>
    <xf numFmtId="3" fontId="1" fillId="4" borderId="17" xfId="6" applyNumberFormat="1" applyBorder="1" applyAlignment="1">
      <protection locked="0"/>
    </xf>
    <xf numFmtId="0" fontId="24" fillId="0" borderId="0" xfId="0" applyFont="1"/>
    <xf numFmtId="3" fontId="1" fillId="4" borderId="5" xfId="6" applyNumberFormat="1" applyBorder="1" applyAlignment="1">
      <protection locked="0"/>
    </xf>
    <xf numFmtId="3" fontId="1" fillId="0" borderId="5" xfId="6" applyNumberFormat="1" applyFill="1" applyBorder="1" applyAlignment="1">
      <protection locked="0"/>
    </xf>
    <xf numFmtId="0" fontId="25" fillId="0" borderId="0" xfId="0" applyFont="1"/>
    <xf numFmtId="0" fontId="26" fillId="0" borderId="0" xfId="0" applyFont="1"/>
    <xf numFmtId="4" fontId="25" fillId="0" borderId="0" xfId="0" applyNumberFormat="1" applyFont="1"/>
    <xf numFmtId="0" fontId="25" fillId="0" borderId="23" xfId="0" applyFont="1" applyBorder="1"/>
    <xf numFmtId="0" fontId="26" fillId="0" borderId="23" xfId="0" applyFont="1" applyBorder="1"/>
    <xf numFmtId="0" fontId="0" fillId="13" borderId="5" xfId="0" applyFill="1" applyBorder="1" applyAlignment="1">
      <alignment horizontal="center"/>
    </xf>
    <xf numFmtId="9" fontId="0" fillId="14" borderId="6" xfId="20" applyFont="1" applyFill="1" applyBorder="1" applyAlignment="1">
      <alignment horizontal="center"/>
    </xf>
    <xf numFmtId="9" fontId="0" fillId="14" borderId="7" xfId="20" applyFont="1" applyFill="1" applyBorder="1" applyAlignment="1">
      <alignment horizontal="center"/>
    </xf>
    <xf numFmtId="49" fontId="1" fillId="4" borderId="6" xfId="6" applyNumberFormat="1" applyBorder="1" applyAlignment="1">
      <alignment horizontal="center"/>
      <protection locked="0"/>
    </xf>
    <xf numFmtId="49" fontId="1" fillId="4" borderId="7" xfId="6" applyNumberFormat="1" applyBorder="1" applyAlignment="1">
      <alignment horizontal="center"/>
      <protection locked="0"/>
    </xf>
    <xf numFmtId="0" fontId="28" fillId="0" borderId="22" xfId="0" applyFont="1" applyBorder="1"/>
    <xf numFmtId="6" fontId="25" fillId="0" borderId="0" xfId="0" applyNumberFormat="1" applyFont="1"/>
    <xf numFmtId="0" fontId="25" fillId="0" borderId="23" xfId="0" applyFont="1" applyBorder="1" applyAlignment="1">
      <alignment horizontal="right"/>
    </xf>
    <xf numFmtId="0" fontId="25" fillId="0" borderId="0" xfId="0" applyFont="1" applyAlignment="1">
      <alignment horizontal="right"/>
    </xf>
    <xf numFmtId="3" fontId="10" fillId="0" borderId="24" xfId="0" applyNumberFormat="1" applyFont="1" applyBorder="1" applyAlignment="1">
      <alignment horizontal="center"/>
    </xf>
    <xf numFmtId="6" fontId="25" fillId="15" borderId="0" xfId="0" applyNumberFormat="1" applyFont="1" applyFill="1"/>
    <xf numFmtId="4" fontId="0" fillId="0" borderId="0" xfId="0" applyNumberFormat="1" applyAlignment="1">
      <alignment horizontal="right"/>
    </xf>
    <xf numFmtId="165" fontId="0" fillId="0" borderId="5" xfId="0" applyNumberFormat="1" applyBorder="1" applyAlignment="1">
      <alignment horizontal="center"/>
    </xf>
    <xf numFmtId="0" fontId="25" fillId="0" borderId="23" xfId="0" applyFont="1" applyBorder="1" applyAlignment="1">
      <alignment horizontal="center"/>
    </xf>
    <xf numFmtId="176" fontId="25" fillId="0" borderId="0" xfId="1" applyNumberFormat="1" applyFont="1"/>
    <xf numFmtId="10" fontId="25" fillId="0" borderId="0" xfId="20" applyNumberFormat="1" applyFont="1" applyAlignment="1">
      <alignment horizontal="center"/>
    </xf>
    <xf numFmtId="175" fontId="25" fillId="0" borderId="0" xfId="0" applyNumberFormat="1" applyFont="1" applyAlignment="1">
      <alignment horizontal="center"/>
    </xf>
    <xf numFmtId="6" fontId="25" fillId="0" borderId="0" xfId="0" applyNumberFormat="1" applyFont="1" applyAlignment="1">
      <alignment horizontal="center"/>
    </xf>
    <xf numFmtId="166" fontId="1" fillId="4" borderId="5" xfId="6" applyNumberFormat="1" applyBorder="1" applyAlignment="1">
      <alignment horizontal="center"/>
      <protection locked="0"/>
    </xf>
    <xf numFmtId="166" fontId="1" fillId="10" borderId="5" xfId="6" applyNumberFormat="1" applyFill="1" applyBorder="1" applyAlignment="1">
      <alignment horizontal="center"/>
      <protection locked="0"/>
    </xf>
    <xf numFmtId="175" fontId="1" fillId="4" borderId="6" xfId="6" applyNumberFormat="1" applyBorder="1" applyAlignment="1">
      <protection locked="0"/>
    </xf>
    <xf numFmtId="175" fontId="1" fillId="4" borderId="7" xfId="6" applyNumberFormat="1" applyBorder="1" applyAlignment="1">
      <protection locked="0"/>
    </xf>
    <xf numFmtId="175" fontId="25" fillId="16" borderId="0" xfId="0" applyNumberFormat="1" applyFont="1" applyFill="1"/>
    <xf numFmtId="49" fontId="1" fillId="0" borderId="0" xfId="6" applyNumberFormat="1" applyFill="1" applyBorder="1" applyAlignment="1">
      <alignment horizontal="center"/>
      <protection locked="0"/>
    </xf>
    <xf numFmtId="0" fontId="25" fillId="0" borderId="0" xfId="0" applyFont="1" applyAlignment="1">
      <alignment horizontal="left"/>
    </xf>
    <xf numFmtId="0" fontId="25" fillId="0" borderId="0" xfId="0" applyFont="1" applyAlignment="1">
      <alignment horizontal="center"/>
    </xf>
    <xf numFmtId="0" fontId="25" fillId="0" borderId="25" xfId="0" applyFont="1" applyBorder="1"/>
    <xf numFmtId="165" fontId="0" fillId="6" borderId="5" xfId="0" applyNumberFormat="1" applyFill="1" applyBorder="1" applyAlignment="1">
      <alignment horizontal="center" wrapText="1"/>
    </xf>
    <xf numFmtId="175" fontId="29" fillId="0" borderId="0" xfId="0" applyNumberFormat="1" applyFont="1"/>
    <xf numFmtId="0" fontId="0" fillId="0" borderId="2" xfId="0" applyBorder="1" applyAlignment="1">
      <alignment horizontal="right"/>
    </xf>
    <xf numFmtId="175" fontId="0" fillId="0" borderId="8" xfId="0" applyNumberFormat="1" applyBorder="1"/>
    <xf numFmtId="175" fontId="1" fillId="4" borderId="8" xfId="6" applyNumberFormat="1" applyBorder="1" applyAlignment="1">
      <protection locked="0"/>
    </xf>
    <xf numFmtId="175" fontId="0" fillId="17" borderId="7" xfId="0" applyNumberFormat="1" applyFill="1" applyBorder="1"/>
    <xf numFmtId="0" fontId="0" fillId="16" borderId="5" xfId="0" applyFill="1" applyBorder="1"/>
    <xf numFmtId="0" fontId="10" fillId="0" borderId="0" xfId="0" applyFont="1" applyAlignment="1">
      <alignment horizontal="right"/>
    </xf>
    <xf numFmtId="10" fontId="0" fillId="0" borderId="0" xfId="0" applyNumberFormat="1"/>
    <xf numFmtId="6" fontId="25" fillId="16" borderId="0" xfId="0" applyNumberFormat="1" applyFont="1" applyFill="1"/>
    <xf numFmtId="43" fontId="25" fillId="0" borderId="0" xfId="1" applyFont="1" applyFill="1" applyAlignment="1"/>
    <xf numFmtId="43" fontId="0" fillId="0" borderId="0" xfId="1" applyFont="1"/>
    <xf numFmtId="43" fontId="0" fillId="0" borderId="0" xfId="0" applyNumberFormat="1"/>
    <xf numFmtId="165" fontId="0" fillId="0" borderId="6" xfId="18" applyNumberFormat="1" applyFont="1" applyBorder="1" applyAlignment="1" applyProtection="1">
      <alignment horizontal="center"/>
      <protection locked="0"/>
    </xf>
    <xf numFmtId="175" fontId="25" fillId="0" borderId="0" xfId="0" applyNumberFormat="1" applyFont="1"/>
    <xf numFmtId="175" fontId="0" fillId="0" borderId="0" xfId="0" applyNumberFormat="1"/>
    <xf numFmtId="176" fontId="27" fillId="0" borderId="0" xfId="1" applyNumberFormat="1" applyFont="1"/>
    <xf numFmtId="176" fontId="0" fillId="0" borderId="0" xfId="1" applyNumberFormat="1" applyFont="1"/>
    <xf numFmtId="176" fontId="0" fillId="0" borderId="0" xfId="0" applyNumberFormat="1"/>
    <xf numFmtId="3" fontId="0" fillId="0" borderId="2" xfId="0" applyNumberFormat="1" applyBorder="1"/>
    <xf numFmtId="3" fontId="1" fillId="4" borderId="8" xfId="6" applyNumberFormat="1" applyBorder="1" applyAlignment="1">
      <protection locked="0"/>
    </xf>
    <xf numFmtId="0" fontId="0" fillId="18" borderId="5" xfId="0" applyFill="1" applyBorder="1"/>
    <xf numFmtId="0" fontId="32" fillId="0" borderId="0" xfId="0" applyFont="1"/>
    <xf numFmtId="4" fontId="5" fillId="9" borderId="0" xfId="9" applyNumberFormat="1" applyFill="1" applyBorder="1"/>
    <xf numFmtId="165" fontId="0" fillId="0" borderId="5" xfId="20" applyNumberFormat="1" applyFont="1" applyBorder="1"/>
    <xf numFmtId="4" fontId="5" fillId="9" borderId="5" xfId="9" applyNumberFormat="1" applyFill="1" applyBorder="1"/>
    <xf numFmtId="4" fontId="5" fillId="5" borderId="20" xfId="9" applyNumberFormat="1" applyBorder="1"/>
    <xf numFmtId="4" fontId="5" fillId="9" borderId="10" xfId="9" applyNumberFormat="1" applyFill="1" applyBorder="1"/>
    <xf numFmtId="177" fontId="5" fillId="5" borderId="0" xfId="9" applyNumberFormat="1"/>
    <xf numFmtId="6" fontId="25" fillId="19" borderId="0" xfId="0" applyNumberFormat="1" applyFont="1" applyFill="1" applyAlignment="1">
      <alignment horizontal="center"/>
    </xf>
    <xf numFmtId="4" fontId="1" fillId="4" borderId="6" xfId="6" applyBorder="1" applyAlignment="1">
      <alignment horizontal="center" wrapText="1"/>
      <protection locked="0"/>
    </xf>
    <xf numFmtId="0" fontId="0" fillId="0" borderId="3" xfId="0" applyBorder="1" applyAlignment="1">
      <alignment horizontal="center"/>
    </xf>
    <xf numFmtId="0" fontId="0" fillId="0" borderId="0" xfId="0"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wrapText="1"/>
    </xf>
    <xf numFmtId="0" fontId="0" fillId="0" borderId="0" xfId="0" applyAlignment="1"/>
    <xf numFmtId="4" fontId="1" fillId="4" borderId="20" xfId="6" applyBorder="1" applyAlignment="1">
      <protection locked="0"/>
    </xf>
    <xf numFmtId="0" fontId="0" fillId="0" borderId="10" xfId="0" applyBorder="1" applyAlignment="1"/>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0" fillId="19" borderId="0" xfId="0" applyFill="1" applyAlignment="1">
      <alignment horizontal="center"/>
    </xf>
  </cellXfs>
  <cellStyles count="21">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s>
  <dxfs count="45">
    <dxf>
      <fill>
        <patternFill>
          <bgColor rgb="FFDDDDDD"/>
        </patternFill>
      </fill>
    </dxf>
    <dxf>
      <fill>
        <patternFill>
          <bgColor rgb="FFDDDDDD"/>
        </patternFill>
      </fill>
    </dxf>
    <dxf>
      <fill>
        <patternFill>
          <bgColor theme="5"/>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8"/>
      </font>
    </dxf>
    <dxf>
      <font>
        <b/>
        <i val="0"/>
        <color rgb="FFFF0000"/>
      </font>
    </dxf>
    <dxf>
      <font>
        <color theme="8"/>
      </font>
    </dxf>
    <dxf>
      <font>
        <color theme="8"/>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ont>
        <b/>
        <i val="0"/>
        <color rgb="FFFF0000"/>
      </font>
    </dxf>
    <dxf>
      <font>
        <b/>
        <i val="0"/>
        <color rgb="FFFF0000"/>
      </font>
    </dxf>
  </dxfs>
  <tableStyles count="0" defaultTableStyle="TableStyleMedium2" defaultPivotStyle="PivotStyleLight16"/>
  <colors>
    <mruColors>
      <color rgb="FF6EA3FA"/>
      <color rgb="FFFFFFCC"/>
      <color rgb="FF8FB8FB"/>
      <color rgb="FFFF9933"/>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ydneywatercorporation.sharepoint.com/sites/DeveloperChargeRe-Implementation/Shared%20Documents/General/Data/Final%20data%20for%20pricing/Wastewater_Final_Jul%202023/230316%20Wastewater%20ETs%20by%20system_10%20yr.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sydneywatercorporation.sharepoint.com/sites/DeveloperChargeRe-Implementation/Shared%20Documents/General/Modelling/Wastewater/10-yr%20future%20capex%20horizon_merged%20areas%20Aug%202023%20no-veETs/Calculations%20for%20Greater%20Macarthur%20Wastewater%20DSP_Adjusted%20Proposal.xlsx?4A239CF9" TargetMode="External"/><Relationship Id="rId1" Type="http://schemas.openxmlformats.org/officeDocument/2006/relationships/externalLinkPath" Target="file:///\\4A239CF9\Calculations%20for%20Greater%20Macarthur%20Wastewater%20DSP_Adjusted%20Proposal.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sydneywatercorporation.sharepoint.com/sites/DeveloperChargeRe-Implementation/Shared%20Documents/General/Modelling/Wastewater/10-yr%20future%20capex%20horizon_merged%20areas%20Aug%202023%20no-veETs/QA/Other/Sydney%20Water%20230316_MAXIMUM-PRICE-TEMPLATE_Wastewater_Upper%20Nepean_10yr%202051-52.xlsx?CB3FD74E" TargetMode="External"/><Relationship Id="rId1" Type="http://schemas.openxmlformats.org/officeDocument/2006/relationships/externalLinkPath" Target="file:///\\CB3FD74E\Sydney%20Water%20230316_MAXIMUM-PRICE-TEMPLATE_Wastewater_Upper%20Nepean_10yr%20205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Ts"/>
      <sheetName val="Merged Areas"/>
      <sheetName val="Single"/>
      <sheetName val="Multi"/>
      <sheetName val="Non-res"/>
    </sheetNames>
    <sheetDataSet>
      <sheetData sheetId="0">
        <row r="4">
          <cell r="H4">
            <v>139.5</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ournal of changes"/>
      <sheetName val="Summary of result"/>
      <sheetName val="MP Calculations"/>
      <sheetName val="General inputs"/>
      <sheetName val="Pre-1996 assets"/>
      <sheetName val="Post-1996 commissioned assets"/>
      <sheetName val="Uncommissioned assets"/>
      <sheetName val="ET inputs"/>
      <sheetName val="Reduction amount"/>
      <sheetName val="Headwork assets"/>
      <sheetName val="Scheme cost allocation"/>
      <sheetName val="Asset exclusions"/>
    </sheetNames>
    <sheetDataSet>
      <sheetData sheetId="0"/>
      <sheetData sheetId="1"/>
      <sheetData sheetId="2"/>
      <sheetData sheetId="3"/>
      <sheetData sheetId="4"/>
      <sheetData sheetId="5"/>
      <sheetData sheetId="6"/>
      <sheetData sheetId="7">
        <row r="63">
          <cell r="Y63">
            <v>534567.38762858103</v>
          </cell>
          <cell r="AB63">
            <v>2613798.2939560255</v>
          </cell>
        </row>
        <row r="64">
          <cell r="AB64">
            <v>0</v>
          </cell>
        </row>
        <row r="85">
          <cell r="AB85">
            <v>0</v>
          </cell>
        </row>
        <row r="87">
          <cell r="AB87">
            <v>1018995.449683497</v>
          </cell>
        </row>
        <row r="88">
          <cell r="AB88">
            <v>215998.3614671262</v>
          </cell>
        </row>
        <row r="89">
          <cell r="AB89">
            <v>356154.60163259285</v>
          </cell>
        </row>
        <row r="90">
          <cell r="AB90">
            <v>212575.03226454512</v>
          </cell>
        </row>
        <row r="91">
          <cell r="AB91">
            <v>9074036.8131701369</v>
          </cell>
        </row>
        <row r="92">
          <cell r="AB92">
            <v>9910443.8145974055</v>
          </cell>
        </row>
        <row r="93">
          <cell r="AB93">
            <v>0</v>
          </cell>
        </row>
        <row r="94">
          <cell r="AB94">
            <v>120303.52049873088</v>
          </cell>
        </row>
        <row r="114">
          <cell r="AB114">
            <v>2770729.7623286974</v>
          </cell>
        </row>
        <row r="115">
          <cell r="AB115">
            <v>0</v>
          </cell>
        </row>
        <row r="139">
          <cell r="AB139">
            <v>5642457.4000000004</v>
          </cell>
        </row>
        <row r="140">
          <cell r="AB140">
            <v>3990431.8</v>
          </cell>
        </row>
        <row r="141">
          <cell r="AB141">
            <v>3755193.4</v>
          </cell>
        </row>
        <row r="142">
          <cell r="AB142">
            <v>2531219.6</v>
          </cell>
        </row>
        <row r="143">
          <cell r="AB143">
            <v>2677655.2999999998</v>
          </cell>
        </row>
        <row r="144">
          <cell r="AB144">
            <v>2393762.2000000002</v>
          </cell>
        </row>
        <row r="145">
          <cell r="AB145">
            <v>1131817.3999999999</v>
          </cell>
        </row>
        <row r="146">
          <cell r="AB146">
            <v>2652355.75</v>
          </cell>
        </row>
        <row r="147">
          <cell r="AB147">
            <v>4978751.05</v>
          </cell>
        </row>
        <row r="148">
          <cell r="AB148">
            <v>5642457.4000000004</v>
          </cell>
        </row>
        <row r="149">
          <cell r="AB149">
            <v>3990431.8</v>
          </cell>
        </row>
        <row r="150">
          <cell r="AB150">
            <v>3755193.4</v>
          </cell>
        </row>
        <row r="151">
          <cell r="AB151">
            <v>2531219.6</v>
          </cell>
        </row>
        <row r="152">
          <cell r="AB152">
            <v>2677655.2999999998</v>
          </cell>
        </row>
        <row r="153">
          <cell r="AB153">
            <v>2393762.2000000002</v>
          </cell>
        </row>
        <row r="154">
          <cell r="AB154">
            <v>1131817.3999999999</v>
          </cell>
        </row>
        <row r="155">
          <cell r="AB155">
            <v>2652355.75</v>
          </cell>
        </row>
        <row r="156">
          <cell r="AB156">
            <v>4978751.05</v>
          </cell>
        </row>
        <row r="157">
          <cell r="AB157">
            <v>5642457.4000000004</v>
          </cell>
        </row>
        <row r="158">
          <cell r="AB158">
            <v>3990431.8</v>
          </cell>
        </row>
        <row r="159">
          <cell r="AB159">
            <v>3755193.4</v>
          </cell>
        </row>
        <row r="160">
          <cell r="AB160">
            <v>2531219.6</v>
          </cell>
        </row>
        <row r="161">
          <cell r="AB161">
            <v>2677655.2999999998</v>
          </cell>
        </row>
        <row r="162">
          <cell r="AB162">
            <v>2393762.2000000002</v>
          </cell>
        </row>
        <row r="163">
          <cell r="AB163">
            <v>1131817.3999999999</v>
          </cell>
        </row>
        <row r="164">
          <cell r="AB164">
            <v>2652355.75</v>
          </cell>
        </row>
        <row r="165">
          <cell r="AB165">
            <v>4978751.05</v>
          </cell>
        </row>
        <row r="166">
          <cell r="AB166">
            <v>5642457.4000000004</v>
          </cell>
        </row>
        <row r="167">
          <cell r="AB167">
            <v>3990431.8</v>
          </cell>
        </row>
        <row r="168">
          <cell r="AB168">
            <v>3755193.4</v>
          </cell>
        </row>
        <row r="169">
          <cell r="AB169">
            <v>2531219.6</v>
          </cell>
        </row>
        <row r="170">
          <cell r="AB170">
            <v>2677655.2999999998</v>
          </cell>
        </row>
        <row r="171">
          <cell r="AB171">
            <v>2393762.2000000002</v>
          </cell>
        </row>
        <row r="172">
          <cell r="AB172">
            <v>1131817.3999999999</v>
          </cell>
        </row>
        <row r="173">
          <cell r="AB173">
            <v>2652355.75</v>
          </cell>
        </row>
        <row r="174">
          <cell r="AB174">
            <v>4978751.05</v>
          </cell>
        </row>
        <row r="175">
          <cell r="AB175">
            <v>5642457.4000000004</v>
          </cell>
        </row>
        <row r="176">
          <cell r="AB176">
            <v>3990431.8</v>
          </cell>
        </row>
        <row r="177">
          <cell r="AB177">
            <v>3755193.4</v>
          </cell>
        </row>
        <row r="178">
          <cell r="AB178">
            <v>2531219.6</v>
          </cell>
        </row>
        <row r="179">
          <cell r="AB179">
            <v>2677655.2999999998</v>
          </cell>
        </row>
        <row r="180">
          <cell r="AB180">
            <v>2393762.2000000002</v>
          </cell>
        </row>
        <row r="181">
          <cell r="AB181">
            <v>1131817.3999999999</v>
          </cell>
        </row>
        <row r="182">
          <cell r="AB182">
            <v>2652355.75</v>
          </cell>
        </row>
        <row r="183">
          <cell r="AB183">
            <v>4978751.05</v>
          </cell>
        </row>
        <row r="184">
          <cell r="AB184">
            <v>0</v>
          </cell>
        </row>
        <row r="185">
          <cell r="AB185">
            <v>0</v>
          </cell>
        </row>
        <row r="186">
          <cell r="AB186">
            <v>0</v>
          </cell>
        </row>
        <row r="187">
          <cell r="AB187">
            <v>0</v>
          </cell>
        </row>
        <row r="188">
          <cell r="AB188">
            <v>0</v>
          </cell>
        </row>
        <row r="189">
          <cell r="AB189">
            <v>0</v>
          </cell>
        </row>
        <row r="190">
          <cell r="AB190">
            <v>0</v>
          </cell>
        </row>
        <row r="191">
          <cell r="AB191">
            <v>0</v>
          </cell>
        </row>
        <row r="192">
          <cell r="AB192">
            <v>0</v>
          </cell>
        </row>
        <row r="194">
          <cell r="AB194">
            <v>10771209.413590234</v>
          </cell>
        </row>
        <row r="195">
          <cell r="AB195">
            <v>15824881.494420035</v>
          </cell>
        </row>
        <row r="197">
          <cell r="AB197">
            <v>4443584</v>
          </cell>
        </row>
        <row r="198">
          <cell r="AB198">
            <v>4443584</v>
          </cell>
        </row>
        <row r="199">
          <cell r="AB199">
            <v>4443584</v>
          </cell>
        </row>
        <row r="200">
          <cell r="AB200">
            <v>5004192.333333333</v>
          </cell>
        </row>
        <row r="201">
          <cell r="AB201">
            <v>5004192.333333333</v>
          </cell>
        </row>
        <row r="202">
          <cell r="AB202">
            <v>5004192.333333333</v>
          </cell>
        </row>
        <row r="204">
          <cell r="AB204">
            <v>118645741.34808469</v>
          </cell>
        </row>
        <row r="205">
          <cell r="AB205">
            <v>21764145.66376093</v>
          </cell>
        </row>
        <row r="206">
          <cell r="AB206">
            <v>58646832.639614783</v>
          </cell>
        </row>
        <row r="207">
          <cell r="AB207">
            <v>18766986.444676731</v>
          </cell>
        </row>
        <row r="208">
          <cell r="AB208">
            <v>27340087.070540421</v>
          </cell>
        </row>
        <row r="209">
          <cell r="AB209">
            <v>10009783.287051572</v>
          </cell>
        </row>
        <row r="210">
          <cell r="AB210">
            <v>10932443.509446528</v>
          </cell>
        </row>
        <row r="211">
          <cell r="AB211">
            <v>0</v>
          </cell>
        </row>
      </sheetData>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ournal of changes"/>
      <sheetName val="Summary of result"/>
      <sheetName val="MP Calculations"/>
      <sheetName val="General inputs"/>
      <sheetName val="Pre-1996 assets"/>
      <sheetName val="Post-1996 commissioned assets"/>
      <sheetName val="Uncommissioned assets"/>
      <sheetName val="ET inputs"/>
      <sheetName val="Reduction amount"/>
      <sheetName val="Headwork assets"/>
      <sheetName val="Scheme cost allocation"/>
      <sheetName val="Asset exclusions"/>
    </sheetNames>
    <sheetDataSet>
      <sheetData sheetId="0"/>
      <sheetData sheetId="1"/>
      <sheetData sheetId="2"/>
      <sheetData sheetId="3"/>
      <sheetData sheetId="4"/>
      <sheetData sheetId="5"/>
      <sheetData sheetId="6"/>
      <sheetData sheetId="7"/>
      <sheetData sheetId="8"/>
      <sheetData sheetId="9">
        <row r="38">
          <cell r="C38" t="str">
            <v>2022-23</v>
          </cell>
        </row>
        <row r="39">
          <cell r="C39" t="str">
            <v>2023-24</v>
          </cell>
        </row>
        <row r="40">
          <cell r="C40" t="str">
            <v>2024-25</v>
          </cell>
        </row>
        <row r="41">
          <cell r="C41" t="str">
            <v>2025-26</v>
          </cell>
        </row>
        <row r="42">
          <cell r="C42" t="str">
            <v>2026-27</v>
          </cell>
        </row>
        <row r="43">
          <cell r="C43" t="str">
            <v>2027-28</v>
          </cell>
        </row>
        <row r="44">
          <cell r="C44" t="str">
            <v>2028-29</v>
          </cell>
        </row>
        <row r="45">
          <cell r="C45" t="str">
            <v>2029-30</v>
          </cell>
        </row>
        <row r="46">
          <cell r="C46" t="str">
            <v>2030-31</v>
          </cell>
        </row>
        <row r="47">
          <cell r="C47" t="str">
            <v>2031-32</v>
          </cell>
        </row>
        <row r="48">
          <cell r="C48" t="str">
            <v>2032-33</v>
          </cell>
        </row>
        <row r="49">
          <cell r="C49" t="str">
            <v>2033-34</v>
          </cell>
        </row>
        <row r="50">
          <cell r="C50" t="str">
            <v>2034-35</v>
          </cell>
        </row>
        <row r="51">
          <cell r="C51" t="str">
            <v>2035-36</v>
          </cell>
        </row>
        <row r="52">
          <cell r="C52" t="str">
            <v>2036-37</v>
          </cell>
        </row>
        <row r="53">
          <cell r="C53" t="str">
            <v>2037-38</v>
          </cell>
        </row>
        <row r="54">
          <cell r="C54" t="str">
            <v>2038-39</v>
          </cell>
        </row>
        <row r="55">
          <cell r="C55" t="str">
            <v>2039-40</v>
          </cell>
        </row>
        <row r="56">
          <cell r="C56" t="str">
            <v>2040-41</v>
          </cell>
        </row>
        <row r="57">
          <cell r="C57" t="str">
            <v>2041-42</v>
          </cell>
        </row>
        <row r="58">
          <cell r="C58" t="str">
            <v>2042-43</v>
          </cell>
        </row>
        <row r="59">
          <cell r="C59" t="str">
            <v>2043-44</v>
          </cell>
        </row>
        <row r="60">
          <cell r="C60" t="str">
            <v>2044-45</v>
          </cell>
        </row>
        <row r="61">
          <cell r="C61" t="str">
            <v>2045-46</v>
          </cell>
        </row>
        <row r="62">
          <cell r="C62" t="str">
            <v>2046-47</v>
          </cell>
        </row>
        <row r="63">
          <cell r="C63" t="str">
            <v>2047-48</v>
          </cell>
        </row>
        <row r="64">
          <cell r="C64" t="str">
            <v>2048-49</v>
          </cell>
        </row>
        <row r="65">
          <cell r="C65" t="str">
            <v>2049-50</v>
          </cell>
        </row>
        <row r="66">
          <cell r="C66" t="str">
            <v>2050-51</v>
          </cell>
        </row>
        <row r="67">
          <cell r="C67" t="str">
            <v>2051-52</v>
          </cell>
        </row>
      </sheetData>
      <sheetData sheetId="10"/>
      <sheetData sheetId="11"/>
      <sheetData sheetId="12"/>
    </sheetDataSet>
  </externalBook>
</externalLink>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Review-of-recycled-water-prices-for-public-water-utilitie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7" TargetMode="External"/><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x14ac:dyDescent="0.25"/>
  <cols>
    <col min="1" max="3" width="2.69921875" customWidth="1"/>
    <col min="4" max="4" width="10.19921875" customWidth="1"/>
    <col min="5" max="5" width="139.69921875" customWidth="1"/>
  </cols>
  <sheetData>
    <row r="1" spans="3:9" ht="12" customHeight="1" x14ac:dyDescent="0.25"/>
    <row r="2" spans="3:9" ht="12" customHeight="1" x14ac:dyDescent="0.35">
      <c r="D2" s="2"/>
      <c r="E2" s="2"/>
    </row>
    <row r="3" spans="3:9" ht="20.25" customHeight="1" x14ac:dyDescent="0.35">
      <c r="C3" s="2" t="s">
        <v>0</v>
      </c>
      <c r="D3" s="7"/>
      <c r="E3" s="7"/>
      <c r="F3" s="8"/>
      <c r="G3" s="8"/>
      <c r="H3" s="8"/>
      <c r="I3" s="8"/>
    </row>
    <row r="4" spans="3:9" ht="12" customHeight="1" x14ac:dyDescent="0.25">
      <c r="C4" s="7"/>
      <c r="D4" s="7"/>
      <c r="E4" s="7"/>
      <c r="F4" s="8"/>
      <c r="G4" s="8"/>
      <c r="H4" s="8"/>
      <c r="I4" s="8"/>
    </row>
    <row r="5" spans="3:9" x14ac:dyDescent="0.25">
      <c r="C5" s="6" t="s">
        <v>1</v>
      </c>
      <c r="D5" s="6"/>
      <c r="E5" s="9" t="s">
        <v>2</v>
      </c>
      <c r="F5" s="8"/>
      <c r="G5" s="8"/>
      <c r="I5" s="8"/>
    </row>
    <row r="6" spans="3:9" x14ac:dyDescent="0.25">
      <c r="C6" t="s">
        <v>3</v>
      </c>
      <c r="E6" s="71" t="s">
        <v>4</v>
      </c>
      <c r="F6" s="8"/>
      <c r="G6" s="8"/>
      <c r="I6" s="8"/>
    </row>
    <row r="8" spans="3:9" ht="15.9" customHeight="1" x14ac:dyDescent="0.25">
      <c r="C8" s="7"/>
      <c r="D8" s="7"/>
      <c r="E8" s="7"/>
      <c r="F8" s="8"/>
      <c r="G8" s="8"/>
    </row>
    <row r="10" spans="3:9" ht="14" x14ac:dyDescent="0.3">
      <c r="C10" s="10" t="s">
        <v>5</v>
      </c>
      <c r="D10" s="10"/>
      <c r="E10" s="11"/>
    </row>
    <row r="12" spans="3:9" ht="27.15" customHeight="1" x14ac:dyDescent="0.25">
      <c r="C12" s="248" t="s">
        <v>6</v>
      </c>
      <c r="D12" s="248"/>
      <c r="E12" s="248"/>
      <c r="F12" s="8"/>
      <c r="G12" s="8"/>
      <c r="I12" s="8"/>
    </row>
    <row r="13" spans="3:9" x14ac:dyDescent="0.25">
      <c r="C13" s="38"/>
      <c r="D13" s="38"/>
      <c r="E13" s="38"/>
      <c r="F13" s="8"/>
      <c r="G13" s="8"/>
      <c r="I13" s="8"/>
    </row>
    <row r="14" spans="3:9" ht="35.4" customHeight="1" x14ac:dyDescent="0.25">
      <c r="C14" s="248" t="s">
        <v>7</v>
      </c>
      <c r="D14" s="248"/>
      <c r="E14" s="248"/>
      <c r="F14" s="8"/>
      <c r="G14" s="8"/>
      <c r="I14" s="8"/>
    </row>
    <row r="15" spans="3:9" ht="15" customHeight="1" x14ac:dyDescent="0.25">
      <c r="C15" s="12"/>
      <c r="D15" s="12"/>
      <c r="E15" s="8"/>
      <c r="F15" s="8"/>
      <c r="G15" s="8"/>
      <c r="I15" s="8"/>
    </row>
    <row r="16" spans="3:9" ht="15" customHeight="1" x14ac:dyDescent="0.3">
      <c r="C16" s="10" t="s">
        <v>8</v>
      </c>
      <c r="D16" s="10"/>
      <c r="E16" s="13"/>
      <c r="F16" s="8"/>
      <c r="G16" s="8"/>
      <c r="I16" s="8"/>
    </row>
    <row r="17" spans="2:9" ht="15" customHeight="1" x14ac:dyDescent="0.25">
      <c r="C17" s="12"/>
      <c r="D17" s="12"/>
      <c r="E17" s="8"/>
      <c r="F17" s="8"/>
      <c r="G17" s="8"/>
      <c r="I17" s="8"/>
    </row>
    <row r="18" spans="2:9" ht="37.65" customHeight="1" x14ac:dyDescent="0.25">
      <c r="C18" s="248"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48"/>
      <c r="E18" s="248"/>
      <c r="F18" s="8"/>
      <c r="G18" s="8"/>
      <c r="I18" s="8"/>
    </row>
    <row r="19" spans="2:9" ht="6" customHeight="1" x14ac:dyDescent="0.25">
      <c r="D19" s="12"/>
      <c r="E19" s="8"/>
      <c r="F19" s="8"/>
      <c r="G19" s="8"/>
      <c r="I19" s="8"/>
    </row>
    <row r="20" spans="2:9" ht="37.65" customHeight="1" x14ac:dyDescent="0.25">
      <c r="B20" s="112"/>
      <c r="C20" s="248"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48"/>
      <c r="E20" s="248"/>
      <c r="F20" s="8"/>
      <c r="G20" s="8"/>
      <c r="I20" s="8"/>
    </row>
    <row r="21" spans="2:9" x14ac:dyDescent="0.25">
      <c r="B21" s="112"/>
      <c r="C21" s="38"/>
      <c r="D21" s="38"/>
      <c r="E21" s="38"/>
      <c r="F21" s="8"/>
      <c r="G21" s="8"/>
      <c r="I21" s="8"/>
    </row>
    <row r="22" spans="2:9" ht="14" x14ac:dyDescent="0.3">
      <c r="B22" s="112"/>
      <c r="C22" s="10" t="s">
        <v>9</v>
      </c>
      <c r="D22" s="10"/>
      <c r="E22" s="13"/>
      <c r="F22" s="8"/>
      <c r="G22" s="8"/>
      <c r="I22" s="8"/>
    </row>
    <row r="23" spans="2:9" x14ac:dyDescent="0.25">
      <c r="D23" s="12"/>
      <c r="E23" s="8"/>
      <c r="F23" s="8"/>
      <c r="G23" s="8"/>
      <c r="I23" s="8"/>
    </row>
    <row r="24" spans="2:9" x14ac:dyDescent="0.25">
      <c r="C24" s="6" t="s">
        <v>10</v>
      </c>
      <c r="D24" s="12"/>
      <c r="E24" s="8"/>
      <c r="F24" s="8"/>
      <c r="G24" s="8"/>
      <c r="I24" s="8"/>
    </row>
    <row r="25" spans="2:9" ht="6" customHeight="1" x14ac:dyDescent="0.25">
      <c r="D25" s="12"/>
      <c r="E25" s="8"/>
      <c r="F25" s="8"/>
      <c r="G25" s="8"/>
      <c r="I25" s="8"/>
    </row>
    <row r="26" spans="2:9" ht="15" customHeight="1" x14ac:dyDescent="0.25">
      <c r="C26" s="249" t="s">
        <v>11</v>
      </c>
      <c r="D26" s="249"/>
      <c r="E26" s="249"/>
      <c r="F26" s="8"/>
      <c r="G26" s="8"/>
      <c r="H26" s="8"/>
      <c r="I26" s="8"/>
    </row>
    <row r="27" spans="2:9" ht="6" customHeight="1" x14ac:dyDescent="0.25">
      <c r="D27" s="12"/>
      <c r="E27" s="8"/>
      <c r="F27" s="8"/>
      <c r="G27" s="8"/>
      <c r="H27" s="8"/>
      <c r="I27" s="8"/>
    </row>
    <row r="28" spans="2:9" ht="15" customHeight="1" x14ac:dyDescent="0.25">
      <c r="C28" s="113" t="s">
        <v>12</v>
      </c>
      <c r="D28" s="72" t="str">
        <f ca="1">MID(CELL("filename",'General inputs'!$A$1),FIND("]",CELL("filename",'General inputs'!$A$1))+1,255)</f>
        <v>General inputs</v>
      </c>
      <c r="E28" s="8"/>
      <c r="F28" s="8"/>
      <c r="G28" s="8"/>
      <c r="H28" s="8"/>
      <c r="I28" s="8"/>
    </row>
    <row r="29" spans="2:9" ht="15" customHeight="1" x14ac:dyDescent="0.25">
      <c r="C29" s="113" t="s">
        <v>12</v>
      </c>
      <c r="D29" s="8" t="str">
        <f ca="1">MID(CELL("filename",'Pre-1996 assets'!$A$1),FIND("]",CELL("filename",'Pre-1996 assets'!$A$1))+1,255)</f>
        <v>Pre-1996 assets</v>
      </c>
      <c r="E29" s="8"/>
      <c r="F29" s="8"/>
      <c r="G29" s="8"/>
      <c r="H29" s="8"/>
      <c r="I29" s="8"/>
    </row>
    <row r="30" spans="2:9" ht="15" customHeight="1" x14ac:dyDescent="0.25">
      <c r="C30" s="113" t="s">
        <v>12</v>
      </c>
      <c r="D30" s="8" t="str">
        <f ca="1">MID(CELL("filename",'Post-1996 commissioned assets'!$A$1),FIND("]",CELL("filename",'Post-1996 commissioned assets'!$A$1))+1,255)</f>
        <v>Post-1996 commissioned assets</v>
      </c>
      <c r="E30" s="8"/>
      <c r="F30" s="8"/>
      <c r="G30" s="8"/>
      <c r="H30" s="8"/>
      <c r="I30" s="8"/>
    </row>
    <row r="31" spans="2:9" ht="15" customHeight="1" x14ac:dyDescent="0.25">
      <c r="C31" s="113" t="s">
        <v>12</v>
      </c>
      <c r="D31" s="8" t="str">
        <f ca="1">MID(CELL("filename",'Uncommissioned assets'!$A$1),FIND("]",CELL("filename",'Uncommissioned assets'!$A$1))+1,255)</f>
        <v>Uncommissioned assets</v>
      </c>
      <c r="E31" s="8"/>
      <c r="F31" s="8"/>
      <c r="G31" s="8"/>
      <c r="H31" s="8"/>
      <c r="I31" s="8"/>
    </row>
    <row r="32" spans="2:9" ht="15" customHeight="1" x14ac:dyDescent="0.25">
      <c r="C32" s="113" t="s">
        <v>12</v>
      </c>
      <c r="D32" s="8" t="str">
        <f ca="1">MID(CELL("filename",'ET inputs'!$A$1),FIND("]",CELL("filename",'ET inputs'!$A$1))+1,255)</f>
        <v>ET inputs</v>
      </c>
      <c r="E32" s="8"/>
      <c r="F32" s="8"/>
      <c r="G32" s="8"/>
      <c r="H32" s="8"/>
      <c r="I32" s="8"/>
    </row>
    <row r="33" spans="3:9" ht="15" customHeight="1" x14ac:dyDescent="0.25">
      <c r="D33" s="8"/>
      <c r="E33" s="8"/>
      <c r="F33" s="8"/>
      <c r="G33" s="8"/>
      <c r="H33" s="8"/>
      <c r="I33" s="8"/>
    </row>
    <row r="34" spans="3:9" x14ac:dyDescent="0.25">
      <c r="C34" s="6" t="s">
        <v>13</v>
      </c>
      <c r="F34" s="8"/>
      <c r="G34" s="8"/>
      <c r="H34" s="8"/>
      <c r="I34" s="8"/>
    </row>
    <row r="35" spans="3:9" ht="6" customHeight="1" x14ac:dyDescent="0.25">
      <c r="C35" s="38"/>
      <c r="D35" s="38"/>
      <c r="E35" s="38"/>
      <c r="F35" s="8"/>
      <c r="G35" s="8"/>
      <c r="H35" s="8"/>
      <c r="I35" s="8"/>
    </row>
    <row r="36" spans="3:9" ht="15" customHeight="1" x14ac:dyDescent="0.25">
      <c r="C36" s="248" t="s">
        <v>14</v>
      </c>
      <c r="D36" s="248"/>
      <c r="E36" s="248"/>
      <c r="F36" s="8"/>
      <c r="G36" s="8"/>
      <c r="H36" s="8"/>
      <c r="I36" s="8"/>
    </row>
    <row r="37" spans="3:9" ht="6" customHeight="1" x14ac:dyDescent="0.25">
      <c r="D37" s="12"/>
      <c r="E37" s="8"/>
      <c r="F37" s="8"/>
      <c r="G37" s="8"/>
      <c r="H37" s="8"/>
      <c r="I37" s="8"/>
    </row>
    <row r="38" spans="3:9" ht="15" customHeight="1" x14ac:dyDescent="0.25">
      <c r="C38" s="114" t="s">
        <v>12</v>
      </c>
      <c r="D38" s="8" t="str">
        <f ca="1">MID(CELL("filename",'Reduction amount'!$A$1),FIND("]",CELL("filename",'Reduction amount'!$A$1))+1,255)</f>
        <v>Reduction amount</v>
      </c>
      <c r="E38" s="8"/>
      <c r="F38" s="8"/>
      <c r="G38" s="8"/>
      <c r="H38" s="8"/>
      <c r="I38" s="8"/>
    </row>
    <row r="39" spans="3:9" ht="6" customHeight="1" x14ac:dyDescent="0.25">
      <c r="D39" s="12"/>
      <c r="E39" s="8"/>
      <c r="F39" s="8"/>
      <c r="G39" s="8"/>
      <c r="H39" s="8"/>
      <c r="I39" s="8"/>
    </row>
    <row r="40" spans="3:9" ht="39" customHeight="1" x14ac:dyDescent="0.25">
      <c r="C40" s="248"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48"/>
      <c r="E40" s="248"/>
      <c r="F40" s="8"/>
      <c r="G40" s="8"/>
      <c r="H40" s="8"/>
      <c r="I40" s="8"/>
    </row>
    <row r="41" spans="3:9" ht="6" customHeight="1" x14ac:dyDescent="0.25">
      <c r="D41" s="8"/>
      <c r="E41" s="8"/>
      <c r="F41" s="8"/>
      <c r="G41" s="8"/>
      <c r="H41" s="8"/>
      <c r="I41" s="8"/>
    </row>
    <row r="42" spans="3:9" ht="15" customHeight="1" x14ac:dyDescent="0.25">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5">
      <c r="D43" s="12"/>
      <c r="E43" s="8"/>
      <c r="F43" s="8"/>
      <c r="G43" s="8"/>
      <c r="H43" s="8"/>
      <c r="I43" s="8"/>
    </row>
    <row r="44" spans="3:9" ht="15" customHeight="1" x14ac:dyDescent="0.25">
      <c r="C44" s="6" t="s">
        <v>15</v>
      </c>
      <c r="D44" s="8"/>
      <c r="E44" s="8"/>
      <c r="F44" s="8"/>
      <c r="G44" s="8"/>
      <c r="H44" s="8"/>
      <c r="I44" s="8"/>
    </row>
    <row r="45" spans="3:9" ht="6" customHeight="1" x14ac:dyDescent="0.25">
      <c r="C45" s="6"/>
      <c r="D45" s="8"/>
      <c r="E45" s="8"/>
      <c r="F45" s="8"/>
      <c r="G45" s="8"/>
      <c r="H45" s="8"/>
      <c r="I45" s="8"/>
    </row>
    <row r="46" spans="3:9" ht="15" customHeight="1" x14ac:dyDescent="0.25">
      <c r="C46" s="248" t="s">
        <v>16</v>
      </c>
      <c r="D46" s="248"/>
      <c r="E46" s="248"/>
      <c r="F46" s="8"/>
      <c r="G46" s="8"/>
      <c r="H46" s="8"/>
      <c r="I46" s="8"/>
    </row>
    <row r="47" spans="3:9" ht="6" customHeight="1" x14ac:dyDescent="0.25">
      <c r="C47" s="38"/>
      <c r="D47" s="38"/>
      <c r="E47" s="38"/>
      <c r="F47" s="8"/>
      <c r="G47" s="8"/>
      <c r="H47" s="8"/>
      <c r="I47" s="8"/>
    </row>
    <row r="48" spans="3:9" ht="15" customHeight="1" x14ac:dyDescent="0.25">
      <c r="C48" s="114" t="s">
        <v>12</v>
      </c>
      <c r="D48" s="8" t="str">
        <f ca="1">MID(CELL("filename",'Headwork assets'!$A$1),FIND("]",CELL("filename",'Headwork assets'!$A$1))+1,255)</f>
        <v>Headwork assets</v>
      </c>
      <c r="E48" s="8"/>
      <c r="F48" s="8"/>
      <c r="G48" s="8"/>
      <c r="H48" s="8"/>
      <c r="I48" s="8"/>
    </row>
    <row r="49" spans="3:9" ht="6" customHeight="1" x14ac:dyDescent="0.25">
      <c r="C49" s="114"/>
      <c r="D49" s="8"/>
      <c r="E49" s="8"/>
      <c r="F49" s="8"/>
      <c r="G49" s="8"/>
      <c r="H49" s="8"/>
      <c r="I49" s="8"/>
    </row>
    <row r="50" spans="3:9" ht="15" customHeight="1" x14ac:dyDescent="0.25">
      <c r="C50" s="249" t="s">
        <v>17</v>
      </c>
      <c r="D50" s="249"/>
      <c r="E50" s="249"/>
      <c r="F50" s="8"/>
      <c r="G50" s="8"/>
      <c r="H50" s="8"/>
      <c r="I50" s="8"/>
    </row>
    <row r="51" spans="3:9" ht="6" customHeight="1" x14ac:dyDescent="0.25">
      <c r="F51" s="8"/>
      <c r="G51" s="8"/>
      <c r="H51" s="8"/>
      <c r="I51" s="8"/>
    </row>
    <row r="52" spans="3:9" ht="24" customHeight="1" x14ac:dyDescent="0.25">
      <c r="C52" s="248" t="s">
        <v>18</v>
      </c>
      <c r="D52" s="248"/>
      <c r="E52" s="248"/>
      <c r="F52" s="8"/>
      <c r="G52" s="8"/>
      <c r="H52" s="8"/>
      <c r="I52" s="8"/>
    </row>
    <row r="53" spans="3:9" ht="15" customHeight="1" x14ac:dyDescent="0.25">
      <c r="C53" s="38"/>
      <c r="D53" s="38"/>
      <c r="E53" s="38"/>
      <c r="F53" s="8"/>
      <c r="G53" s="8"/>
      <c r="H53" s="8"/>
      <c r="I53" s="8"/>
    </row>
    <row r="54" spans="3:9" ht="15" customHeight="1" x14ac:dyDescent="0.25">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8"/>
      <c r="E54" s="38"/>
      <c r="F54" s="8"/>
      <c r="G54" s="8"/>
      <c r="H54" s="8"/>
      <c r="I54" s="8"/>
    </row>
    <row r="55" spans="3:9" ht="15" customHeight="1" x14ac:dyDescent="0.25">
      <c r="C55" s="38"/>
      <c r="D55" s="38"/>
      <c r="E55" s="38"/>
      <c r="F55" s="8"/>
      <c r="G55" s="8"/>
      <c r="H55" s="8"/>
      <c r="I55" s="8"/>
    </row>
    <row r="56" spans="3:9" ht="15" customHeight="1" x14ac:dyDescent="0.25">
      <c r="C56" s="6" t="s">
        <v>19</v>
      </c>
      <c r="D56" s="8"/>
      <c r="E56" s="8"/>
      <c r="F56" s="8"/>
      <c r="G56" s="8"/>
      <c r="H56" s="8"/>
      <c r="I56" s="8"/>
    </row>
    <row r="57" spans="3:9" ht="6" customHeight="1" x14ac:dyDescent="0.25">
      <c r="C57" s="6"/>
      <c r="D57" s="8"/>
      <c r="E57" s="8"/>
      <c r="F57" s="8"/>
      <c r="G57" s="8"/>
      <c r="H57" s="8"/>
      <c r="I57" s="8"/>
    </row>
    <row r="58" spans="3:9" ht="15" customHeight="1" x14ac:dyDescent="0.25">
      <c r="C58" s="248" t="s">
        <v>20</v>
      </c>
      <c r="D58" s="248"/>
      <c r="E58" s="248"/>
      <c r="F58" s="8"/>
      <c r="G58" s="8"/>
      <c r="H58" s="8"/>
      <c r="I58" s="8"/>
    </row>
    <row r="59" spans="3:9" ht="6" customHeight="1" x14ac:dyDescent="0.25">
      <c r="C59" s="38"/>
      <c r="D59" s="38"/>
      <c r="E59" s="38"/>
      <c r="F59" s="8"/>
      <c r="G59" s="8"/>
      <c r="H59" s="8"/>
      <c r="I59" s="8"/>
    </row>
    <row r="60" spans="3:9" ht="15" customHeight="1" x14ac:dyDescent="0.25">
      <c r="C60" s="114" t="s">
        <v>12</v>
      </c>
      <c r="D60" s="8" t="str">
        <f ca="1">MID(CELL("filename",'Scheme cost allocation'!$A$1),FIND("]",CELL("filename",'Scheme cost allocation'!$A$1))+1,255)</f>
        <v>Scheme cost allocation</v>
      </c>
      <c r="E60" s="8"/>
      <c r="F60" s="8"/>
      <c r="G60" s="8"/>
      <c r="H60" s="8"/>
      <c r="I60" s="8"/>
    </row>
    <row r="61" spans="3:9" ht="6" customHeight="1" x14ac:dyDescent="0.25">
      <c r="C61" s="114"/>
      <c r="D61" s="8"/>
      <c r="E61" s="8"/>
      <c r="F61" s="8"/>
      <c r="G61" s="8"/>
      <c r="H61" s="8"/>
      <c r="I61" s="8"/>
    </row>
    <row r="62" spans="3:9" ht="15" customHeight="1" x14ac:dyDescent="0.25">
      <c r="C62" s="249" t="s">
        <v>21</v>
      </c>
      <c r="D62" s="249"/>
      <c r="E62" s="249"/>
      <c r="F62" s="8"/>
      <c r="G62" s="8"/>
      <c r="H62" s="8"/>
      <c r="I62" s="8"/>
    </row>
    <row r="63" spans="3:9" ht="6" customHeight="1" x14ac:dyDescent="0.25">
      <c r="F63" s="8"/>
      <c r="G63" s="8"/>
      <c r="H63" s="8"/>
      <c r="I63" s="8"/>
    </row>
    <row r="64" spans="3:9" ht="24" customHeight="1" x14ac:dyDescent="0.25">
      <c r="C64" s="248" t="s">
        <v>18</v>
      </c>
      <c r="D64" s="248"/>
      <c r="E64" s="248"/>
      <c r="F64" s="8"/>
      <c r="G64" s="8"/>
      <c r="H64" s="8"/>
      <c r="I64" s="8"/>
    </row>
    <row r="65" spans="3:9" ht="6" customHeight="1" x14ac:dyDescent="0.25">
      <c r="C65" s="38"/>
      <c r="D65" s="38"/>
      <c r="E65" s="38"/>
      <c r="F65" s="8"/>
      <c r="G65" s="8"/>
      <c r="H65" s="8"/>
      <c r="I65" s="8"/>
    </row>
    <row r="66" spans="3:9" ht="15" customHeight="1" x14ac:dyDescent="0.25">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8"/>
      <c r="E66" s="38"/>
      <c r="F66" s="8"/>
      <c r="G66" s="8"/>
      <c r="H66" s="8"/>
      <c r="I66" s="8"/>
    </row>
    <row r="67" spans="3:9" ht="15" customHeight="1" x14ac:dyDescent="0.25">
      <c r="C67" s="38"/>
      <c r="D67" s="38"/>
      <c r="E67" s="38"/>
      <c r="F67" s="8"/>
      <c r="G67" s="8"/>
      <c r="H67" s="8"/>
      <c r="I67" s="8"/>
    </row>
    <row r="68" spans="3:9" ht="15" customHeight="1" x14ac:dyDescent="0.25">
      <c r="C68" s="6" t="s">
        <v>22</v>
      </c>
      <c r="D68" s="6"/>
      <c r="E68" s="115"/>
      <c r="F68" s="8"/>
      <c r="G68" s="8"/>
      <c r="H68" s="8"/>
      <c r="I68" s="8"/>
    </row>
    <row r="69" spans="3:9" ht="6" customHeight="1" x14ac:dyDescent="0.25">
      <c r="C69" s="6"/>
      <c r="D69" s="6"/>
      <c r="E69" s="115"/>
      <c r="F69" s="8"/>
      <c r="G69" s="8"/>
      <c r="H69" s="8"/>
      <c r="I69" s="8"/>
    </row>
    <row r="70" spans="3:9" ht="15" customHeight="1" x14ac:dyDescent="0.25">
      <c r="C70" s="4" t="s">
        <v>23</v>
      </c>
      <c r="D70" s="6"/>
      <c r="E70" s="115"/>
      <c r="F70" s="8"/>
      <c r="G70" s="8"/>
      <c r="H70" s="8"/>
      <c r="I70" s="8"/>
    </row>
    <row r="71" spans="3:9" ht="6" customHeight="1" x14ac:dyDescent="0.25">
      <c r="C71" s="4"/>
      <c r="D71" s="6"/>
      <c r="E71" s="115"/>
      <c r="F71" s="8"/>
      <c r="G71" s="8"/>
      <c r="H71" s="8"/>
      <c r="I71" s="8"/>
    </row>
    <row r="72" spans="3:9" x14ac:dyDescent="0.25">
      <c r="C72" s="114" t="s">
        <v>12</v>
      </c>
      <c r="D72" s="72" t="str">
        <f ca="1">MID(CELL("filename",'MP Calculations'!A8),FIND("]",CELL("filename",'MP Calculations'!A8))+1,255)</f>
        <v>MP Calculations</v>
      </c>
      <c r="E72" s="115"/>
      <c r="F72" s="8"/>
      <c r="G72" s="8"/>
      <c r="H72" s="8"/>
      <c r="I72" s="8"/>
    </row>
    <row r="73" spans="3:9" x14ac:dyDescent="0.25">
      <c r="C73" s="114" t="s">
        <v>12</v>
      </c>
      <c r="D73" s="72" t="str">
        <f ca="1">MID(CELL("filename",'Summary of result'!A11),FIND("]",CELL("filename",'Summary of result'!A11))+1,255)</f>
        <v>Summary of result</v>
      </c>
      <c r="E73" s="115"/>
      <c r="F73" s="8"/>
      <c r="G73" s="8"/>
      <c r="H73" s="8"/>
      <c r="I73" s="8"/>
    </row>
    <row r="74" spans="3:9" ht="6" customHeight="1" x14ac:dyDescent="0.25">
      <c r="C74" s="114"/>
      <c r="D74" s="72"/>
      <c r="E74" s="115"/>
      <c r="F74" s="8"/>
      <c r="G74" s="8"/>
      <c r="H74" s="8"/>
      <c r="I74" s="8"/>
    </row>
    <row r="75" spans="3:9" x14ac:dyDescent="0.25">
      <c r="C75" s="248" t="s">
        <v>24</v>
      </c>
      <c r="D75" s="248"/>
      <c r="E75" s="248"/>
      <c r="F75" s="8"/>
      <c r="G75" s="8"/>
      <c r="H75" s="8"/>
      <c r="I75" s="8"/>
    </row>
    <row r="76" spans="3:9" ht="15" customHeight="1" x14ac:dyDescent="0.25">
      <c r="D76" s="12"/>
      <c r="E76" s="8"/>
      <c r="F76" s="8"/>
      <c r="G76" s="8"/>
      <c r="H76" s="8"/>
      <c r="I76" s="8"/>
    </row>
    <row r="77" spans="3:9" ht="15" customHeight="1" x14ac:dyDescent="0.25">
      <c r="C77" s="6" t="s">
        <v>25</v>
      </c>
      <c r="D77" s="12"/>
      <c r="E77" s="8"/>
      <c r="F77" s="8"/>
      <c r="G77" s="8"/>
      <c r="H77" s="8"/>
      <c r="I77" s="8"/>
    </row>
    <row r="78" spans="3:9" ht="6" customHeight="1" x14ac:dyDescent="0.25">
      <c r="D78" s="12"/>
      <c r="E78" s="8"/>
      <c r="F78" s="8"/>
      <c r="G78" s="8"/>
      <c r="H78" s="8"/>
      <c r="I78" s="8"/>
    </row>
    <row r="79" spans="3:9" ht="15" customHeight="1" x14ac:dyDescent="0.25">
      <c r="C79" s="8" t="s">
        <v>26</v>
      </c>
      <c r="D79" s="12"/>
      <c r="E79" s="8"/>
      <c r="F79" s="8"/>
      <c r="G79" s="8"/>
      <c r="H79" s="8"/>
      <c r="I79" s="8"/>
    </row>
    <row r="80" spans="3:9" ht="6" customHeight="1" x14ac:dyDescent="0.25">
      <c r="C80" s="8"/>
      <c r="D80" s="12"/>
      <c r="E80" s="8"/>
      <c r="F80" s="8"/>
      <c r="G80" s="8"/>
      <c r="H80" s="8"/>
      <c r="I80" s="8"/>
    </row>
    <row r="81" spans="3:9" ht="15" customHeight="1" x14ac:dyDescent="0.25">
      <c r="C81" s="114" t="s">
        <v>12</v>
      </c>
      <c r="D81" s="72" t="str">
        <f ca="1">MID(CELL("filename",'Asset exclusions'!A14),FIND("]",CELL("filename",'Asset exclusions'!A14))+1,255)</f>
        <v>Asset exclusions</v>
      </c>
      <c r="E81" s="8"/>
      <c r="F81" s="8"/>
      <c r="G81" s="8"/>
      <c r="H81" s="8"/>
      <c r="I81" s="8"/>
    </row>
    <row r="82" spans="3:9" ht="15" customHeight="1" x14ac:dyDescent="0.25">
      <c r="C82" s="12"/>
      <c r="D82" s="12"/>
      <c r="E82" s="8"/>
      <c r="F82" s="8"/>
      <c r="G82" s="8"/>
      <c r="H82" s="8"/>
      <c r="I82" s="8"/>
    </row>
    <row r="83" spans="3:9" ht="15" customHeight="1" x14ac:dyDescent="0.25">
      <c r="C83" s="115" t="s">
        <v>27</v>
      </c>
      <c r="D83" s="12"/>
      <c r="E83" s="8"/>
      <c r="F83" s="8"/>
      <c r="G83" s="8"/>
      <c r="H83" s="8"/>
      <c r="I83" s="8"/>
    </row>
    <row r="84" spans="3:9" ht="15" customHeight="1" x14ac:dyDescent="0.25">
      <c r="C84" s="114" t="s">
        <v>12</v>
      </c>
      <c r="D84" s="118" t="s">
        <v>28</v>
      </c>
      <c r="F84" s="8"/>
      <c r="G84" s="8"/>
      <c r="H84" s="8"/>
      <c r="I84" s="8"/>
    </row>
    <row r="85" spans="3:9" ht="15" customHeight="1" x14ac:dyDescent="0.25">
      <c r="C85" s="114" t="s">
        <v>12</v>
      </c>
      <c r="D85" s="173" t="s">
        <v>29</v>
      </c>
      <c r="F85" s="8"/>
      <c r="G85" s="8"/>
      <c r="H85" s="8"/>
      <c r="I85" s="8"/>
    </row>
    <row r="86" spans="3:9" ht="15" customHeight="1" x14ac:dyDescent="0.25">
      <c r="C86" s="114"/>
      <c r="D86" s="173"/>
      <c r="F86" s="8"/>
      <c r="G86" s="8"/>
      <c r="H86" s="8"/>
      <c r="I86" s="8"/>
    </row>
    <row r="87" spans="3:9" ht="15" customHeight="1" x14ac:dyDescent="0.25">
      <c r="C87" s="8" t="s">
        <v>30</v>
      </c>
      <c r="D87" s="173"/>
      <c r="F87" s="8"/>
      <c r="G87" s="8"/>
      <c r="H87" s="8"/>
      <c r="I87" s="8"/>
    </row>
    <row r="88" spans="3:9" ht="15" customHeight="1" x14ac:dyDescent="0.25">
      <c r="C88" s="8"/>
      <c r="D88" s="173"/>
      <c r="F88" s="8"/>
      <c r="G88" s="8"/>
      <c r="H88" s="8"/>
      <c r="I88" s="8"/>
    </row>
    <row r="89" spans="3:9" ht="15" customHeight="1" x14ac:dyDescent="0.25">
      <c r="C89" s="12"/>
      <c r="D89" s="12"/>
      <c r="E89" s="8"/>
      <c r="F89" s="8"/>
      <c r="G89" s="8"/>
      <c r="H89" s="8"/>
      <c r="I89" s="8"/>
    </row>
    <row r="90" spans="3:9" ht="15" customHeight="1" x14ac:dyDescent="0.3">
      <c r="C90" s="10" t="s">
        <v>31</v>
      </c>
      <c r="D90" s="10"/>
      <c r="E90" s="13"/>
      <c r="F90" s="8"/>
      <c r="G90" s="8"/>
      <c r="H90" s="8"/>
      <c r="I90" s="8"/>
    </row>
    <row r="91" spans="3:9" ht="15" customHeight="1" x14ac:dyDescent="0.25">
      <c r="C91" s="4" t="s">
        <v>32</v>
      </c>
      <c r="D91" s="4"/>
      <c r="E91" s="8"/>
      <c r="F91" s="8"/>
      <c r="G91" s="8"/>
      <c r="H91" s="8"/>
      <c r="I91" s="8"/>
    </row>
    <row r="92" spans="3:9" ht="15" customHeight="1" x14ac:dyDescent="0.25">
      <c r="C92" s="14" t="s">
        <v>33</v>
      </c>
      <c r="D92" s="14"/>
      <c r="E92" s="14"/>
      <c r="F92" s="8"/>
      <c r="G92" s="8"/>
      <c r="H92" s="8"/>
      <c r="I92" s="8"/>
    </row>
    <row r="93" spans="3:9" ht="15" customHeight="1" x14ac:dyDescent="0.25">
      <c r="C93" s="3" t="s">
        <v>34</v>
      </c>
      <c r="D93" s="15"/>
      <c r="E93" s="15"/>
      <c r="F93" s="8"/>
      <c r="G93" s="8"/>
      <c r="H93" s="8"/>
      <c r="I93" s="8"/>
    </row>
    <row r="94" spans="3:9" ht="15" customHeight="1" x14ac:dyDescent="0.3">
      <c r="C94" s="4"/>
      <c r="D94" s="4"/>
      <c r="E94" s="4" t="s">
        <v>35</v>
      </c>
      <c r="F94" s="8"/>
      <c r="G94" s="8"/>
      <c r="H94" s="8"/>
      <c r="I94" s="8"/>
    </row>
    <row r="95" spans="3:9" ht="15" customHeight="1" x14ac:dyDescent="0.25">
      <c r="C95" s="104" t="s">
        <v>36</v>
      </c>
      <c r="D95" s="105"/>
      <c r="E95" s="105"/>
      <c r="F95" s="8"/>
      <c r="G95" s="8"/>
      <c r="H95" s="8"/>
      <c r="I95" s="8"/>
    </row>
    <row r="96" spans="3:9" ht="15" customHeight="1" x14ac:dyDescent="0.25">
      <c r="C96" s="16" t="s">
        <v>37</v>
      </c>
      <c r="D96" s="16"/>
      <c r="E96" s="16"/>
      <c r="F96" s="8"/>
      <c r="G96" s="8"/>
      <c r="H96" s="8"/>
      <c r="I96" s="8"/>
    </row>
    <row r="97" spans="3:9" ht="15" customHeight="1" x14ac:dyDescent="0.25">
      <c r="C97" s="17" t="s">
        <v>38</v>
      </c>
      <c r="D97" s="17"/>
      <c r="E97" s="17"/>
      <c r="F97" s="8"/>
      <c r="G97" s="8"/>
      <c r="H97" s="8"/>
      <c r="I97" s="8"/>
    </row>
    <row r="98" spans="3:9" ht="15" customHeight="1" x14ac:dyDescent="0.25">
      <c r="C98" s="18" t="s">
        <v>39</v>
      </c>
      <c r="D98" s="18"/>
      <c r="E98" s="19"/>
      <c r="F98" s="8"/>
      <c r="G98" s="8"/>
      <c r="H98" s="8"/>
      <c r="I98" s="8"/>
    </row>
    <row r="99" spans="3:9" ht="15" customHeight="1" x14ac:dyDescent="0.25">
      <c r="C99" s="20" t="s">
        <v>40</v>
      </c>
      <c r="D99" s="20"/>
      <c r="E99" s="21"/>
      <c r="F99" s="8"/>
      <c r="G99" s="8"/>
      <c r="H99" s="8"/>
      <c r="I99" s="8"/>
    </row>
    <row r="100" spans="3:9" ht="15" customHeight="1" x14ac:dyDescent="0.25">
      <c r="C100" s="22" t="s">
        <v>41</v>
      </c>
      <c r="D100" s="23"/>
      <c r="E100" s="23"/>
      <c r="F100" s="8"/>
      <c r="G100" s="8"/>
      <c r="H100" s="8"/>
      <c r="I100" s="8"/>
    </row>
    <row r="101" spans="3:9" ht="15" customHeight="1" x14ac:dyDescent="0.25">
      <c r="C101" s="12"/>
      <c r="D101" s="12"/>
      <c r="E101" s="8"/>
      <c r="F101" s="8"/>
      <c r="G101" s="8"/>
      <c r="H101" s="8"/>
      <c r="I101" s="8"/>
    </row>
    <row r="102" spans="3:9" x14ac:dyDescent="0.25">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2" t="s">
        <v>42</v>
      </c>
    </row>
    <row r="5" spans="3:7" x14ac:dyDescent="0.25">
      <c r="C5" s="6" t="s">
        <v>43</v>
      </c>
      <c r="D5" s="6" t="s">
        <v>44</v>
      </c>
      <c r="E5" s="6" t="s">
        <v>45</v>
      </c>
      <c r="F5" s="6" t="s">
        <v>46</v>
      </c>
      <c r="G5" s="6" t="s">
        <v>47</v>
      </c>
    </row>
    <row r="6" spans="3:7" ht="34.5" x14ac:dyDescent="0.25">
      <c r="C6" s="167" t="s">
        <v>48</v>
      </c>
      <c r="D6" s="167" t="s">
        <v>49</v>
      </c>
      <c r="E6" s="167" t="s">
        <v>50</v>
      </c>
      <c r="F6" s="170" t="s">
        <v>51</v>
      </c>
      <c r="G6" s="171">
        <v>43678</v>
      </c>
    </row>
    <row r="7" spans="3:7" ht="23" x14ac:dyDescent="0.25">
      <c r="C7" s="167" t="s">
        <v>48</v>
      </c>
      <c r="D7" s="167" t="s">
        <v>52</v>
      </c>
      <c r="E7" s="167" t="s">
        <v>53</v>
      </c>
      <c r="F7" s="170" t="s">
        <v>51</v>
      </c>
      <c r="G7" s="171">
        <v>43678</v>
      </c>
    </row>
    <row r="8" spans="3:7" ht="46" x14ac:dyDescent="0.25">
      <c r="C8" s="169" t="s">
        <v>54</v>
      </c>
      <c r="D8" s="169" t="s">
        <v>55</v>
      </c>
      <c r="E8" s="169" t="s">
        <v>56</v>
      </c>
      <c r="F8" s="170" t="s">
        <v>51</v>
      </c>
      <c r="G8" s="171">
        <v>43678</v>
      </c>
    </row>
    <row r="9" spans="3:7" x14ac:dyDescent="0.25">
      <c r="C9" s="168"/>
      <c r="D9" s="168"/>
      <c r="E9" s="168"/>
      <c r="F9" s="170"/>
      <c r="G9" s="171"/>
    </row>
    <row r="10" spans="3:7" x14ac:dyDescent="0.25">
      <c r="C10" s="168"/>
      <c r="D10" s="168"/>
      <c r="E10" s="168"/>
      <c r="F10" s="170"/>
      <c r="G10" s="171"/>
    </row>
    <row r="11" spans="3:7" x14ac:dyDescent="0.25">
      <c r="C11" s="168"/>
      <c r="D11" s="168"/>
      <c r="E11" s="168"/>
      <c r="F11" s="170"/>
      <c r="G11" s="171"/>
    </row>
    <row r="12" spans="3:7" x14ac:dyDescent="0.25">
      <c r="C12" s="168"/>
      <c r="D12" s="168"/>
      <c r="E12" s="168"/>
      <c r="F12" s="170"/>
      <c r="G12" s="171"/>
    </row>
    <row r="13" spans="3:7" x14ac:dyDescent="0.25">
      <c r="C13" s="168"/>
      <c r="D13" s="168"/>
      <c r="E13" s="168"/>
      <c r="F13" s="170"/>
      <c r="G13" s="171"/>
    </row>
    <row r="14" spans="3:7" x14ac:dyDescent="0.25">
      <c r="C14" s="168"/>
      <c r="D14" s="168"/>
      <c r="E14" s="168"/>
      <c r="F14" s="170"/>
      <c r="G14" s="171"/>
    </row>
    <row r="15" spans="3:7" x14ac:dyDescent="0.25">
      <c r="C15" s="168"/>
      <c r="D15" s="168"/>
      <c r="E15" s="168"/>
      <c r="F15" s="170"/>
      <c r="G15" s="171"/>
    </row>
    <row r="16" spans="3:7" x14ac:dyDescent="0.25">
      <c r="C16" s="168"/>
      <c r="D16" s="168"/>
      <c r="E16" s="168"/>
      <c r="F16" s="170"/>
      <c r="G16" s="171"/>
    </row>
    <row r="17" spans="3:7" x14ac:dyDescent="0.25">
      <c r="C17" s="168"/>
      <c r="D17" s="168"/>
      <c r="E17" s="168"/>
      <c r="F17" s="170"/>
      <c r="G17" s="171"/>
    </row>
    <row r="18" spans="3:7" x14ac:dyDescent="0.25">
      <c r="C18" s="168"/>
      <c r="D18" s="168"/>
      <c r="E18" s="168"/>
      <c r="F18" s="170"/>
      <c r="G18" s="171"/>
    </row>
    <row r="19" spans="3:7" x14ac:dyDescent="0.25">
      <c r="C19" s="168"/>
      <c r="D19" s="168"/>
      <c r="E19" s="168"/>
      <c r="F19" s="170"/>
      <c r="G19" s="171"/>
    </row>
    <row r="20" spans="3:7" x14ac:dyDescent="0.25">
      <c r="C20" s="168"/>
      <c r="D20" s="168"/>
      <c r="E20" s="168"/>
      <c r="F20" s="170"/>
      <c r="G20" s="171"/>
    </row>
    <row r="21" spans="3:7" x14ac:dyDescent="0.25">
      <c r="C21" s="168"/>
      <c r="D21" s="168"/>
      <c r="E21" s="168"/>
      <c r="F21" s="170"/>
      <c r="G21" s="171"/>
    </row>
    <row r="22" spans="3:7" x14ac:dyDescent="0.25">
      <c r="C22" s="168"/>
      <c r="D22" s="168"/>
      <c r="E22" s="168"/>
      <c r="F22" s="170"/>
      <c r="G22" s="171"/>
    </row>
    <row r="23" spans="3:7" x14ac:dyDescent="0.25">
      <c r="C23" s="168"/>
      <c r="D23" s="168"/>
      <c r="E23" s="168"/>
      <c r="F23" s="170"/>
      <c r="G23" s="17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O16" sqref="O16"/>
    </sheetView>
  </sheetViews>
  <sheetFormatPr defaultRowHeight="11.5" outlineLevelRow="1" x14ac:dyDescent="0.25"/>
  <cols>
    <col min="1" max="3" width="2.69921875" customWidth="1"/>
    <col min="4" max="4" width="23.8984375" customWidth="1"/>
    <col min="5" max="5" width="8" customWidth="1"/>
    <col min="6" max="6" width="2.69921875" customWidth="1"/>
    <col min="7" max="7" width="24.59765625" customWidth="1"/>
    <col min="9" max="9" width="18.1992187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160" t="s">
        <v>57</v>
      </c>
    </row>
    <row r="5" spans="1:17" hidden="1" outlineLevel="1" x14ac:dyDescent="0.25">
      <c r="D5" t="s">
        <v>58</v>
      </c>
      <c r="Q5" s="173" t="s">
        <v>29</v>
      </c>
    </row>
    <row r="6" spans="1:17" hidden="1" outlineLevel="1" x14ac:dyDescent="0.25">
      <c r="Q6" s="173"/>
    </row>
    <row r="7" spans="1:17" hidden="1" outlineLevel="1" x14ac:dyDescent="0.25"/>
    <row r="8" spans="1:17" collapsed="1" x14ac:dyDescent="0.25">
      <c r="D8" s="1" t="str">
        <f>"The maximum price for the new development area '"&amp;'General inputs'!H7&amp;"' is:"</f>
        <v>The maximum price for the new development area 'Malabar' is:</v>
      </c>
      <c r="J8" s="241">
        <f>G19</f>
        <v>804.71513880693237</v>
      </c>
      <c r="K8" t="str">
        <f>"per ET ($"&amp;'General inputs'!$I$40&amp;")."</f>
        <v>per ET ($2022-23).</v>
      </c>
    </row>
    <row r="10" spans="1:17" x14ac:dyDescent="0.25">
      <c r="A10" s="102"/>
      <c r="B10" s="102"/>
      <c r="C10" s="1"/>
      <c r="D10" s="103" t="s">
        <v>59</v>
      </c>
      <c r="E10" s="1"/>
      <c r="F10" s="1"/>
      <c r="G10" s="1"/>
      <c r="H10" s="1"/>
      <c r="J10" s="149">
        <f>IF($J$8&lt;=0,0,IF('General inputs'!$H$42='General inputs'!$L$37,'MP Calculations'!F22,IF('General inputs'!$H$42='General inputs'!$L$38,'MP Calculations'!F22*1000,'MP Calculations'!F22*1000000)))</f>
        <v>0</v>
      </c>
      <c r="K10" s="1" t="s">
        <v>60</v>
      </c>
      <c r="L10" s="1"/>
      <c r="M10" s="1"/>
    </row>
    <row r="12" spans="1:17" x14ac:dyDescent="0.25">
      <c r="G12" s="1"/>
    </row>
    <row r="13" spans="1:17" x14ac:dyDescent="0.25">
      <c r="D13" s="103" t="s">
        <v>61</v>
      </c>
      <c r="G13" s="1"/>
    </row>
    <row r="14" spans="1:17" x14ac:dyDescent="0.25">
      <c r="G14" s="1"/>
    </row>
    <row r="15" spans="1:17" x14ac:dyDescent="0.25">
      <c r="G15" s="1"/>
    </row>
    <row r="17" spans="4:21" x14ac:dyDescent="0.25">
      <c r="D17" t="str">
        <f>"in $, $"&amp;'General inputs'!$I$40&amp;", where:"</f>
        <v>in $, $2022-23, where:</v>
      </c>
    </row>
    <row r="19" spans="4:21" x14ac:dyDescent="0.25">
      <c r="E19" t="s">
        <v>62</v>
      </c>
      <c r="F19" s="35" t="s">
        <v>63</v>
      </c>
      <c r="G19" s="117">
        <f>IF('General inputs'!$H$42='General inputs'!$L$37,'MP Calculations'!C22,IF('General inputs'!$H$42='General inputs'!$L$38,'MP Calculations'!C22*1000,'MP Calculations'!C22*1000000))</f>
        <v>804.71513880693237</v>
      </c>
      <c r="H19" s="35" t="s">
        <v>63</v>
      </c>
      <c r="I19" s="163" t="s">
        <v>64</v>
      </c>
      <c r="J19" s="1"/>
      <c r="K19" s="1"/>
      <c r="L19" s="1"/>
      <c r="M19" s="1"/>
      <c r="N19" s="1"/>
      <c r="O19" s="1"/>
      <c r="P19" s="1"/>
      <c r="Q19" s="1"/>
      <c r="R19" s="1"/>
      <c r="S19" s="1"/>
      <c r="T19" s="1"/>
      <c r="U19" s="1"/>
    </row>
    <row r="20" spans="4:21" ht="13.5" x14ac:dyDescent="0.35">
      <c r="E20" t="s">
        <v>65</v>
      </c>
      <c r="F20" s="35" t="s">
        <v>63</v>
      </c>
      <c r="G20" s="117">
        <f>IF('General inputs'!$H$42='General inputs'!$L$37,'MP Calculations'!H20,IF('General inputs'!$H$42='General inputs'!$L$38,'MP Calculations'!H20*1000,'MP Calculations'!H20*1000000))</f>
        <v>284023800.93662333</v>
      </c>
      <c r="H20" s="35" t="s">
        <v>63</v>
      </c>
      <c r="I20" s="1" t="s">
        <v>66</v>
      </c>
      <c r="J20" s="1"/>
      <c r="K20" s="1"/>
      <c r="L20" s="1"/>
      <c r="M20" s="1"/>
      <c r="N20" s="1"/>
      <c r="O20" s="1"/>
      <c r="P20" s="1"/>
      <c r="Q20" s="1"/>
      <c r="R20" s="1"/>
      <c r="S20" s="1"/>
      <c r="T20" s="1"/>
      <c r="U20" s="1"/>
    </row>
    <row r="21" spans="4:21" ht="13.5" x14ac:dyDescent="0.35">
      <c r="E21" t="s">
        <v>67</v>
      </c>
      <c r="F21" s="35" t="s">
        <v>63</v>
      </c>
      <c r="G21" s="117">
        <f>IF('General inputs'!$H$42='General inputs'!$L$37,SUM('MP Calculations'!I20:K20),IF('General inputs'!$H$42='General inputs'!$L$38,SUM('MP Calculations'!I20:K20)*1000,SUM('MP Calculations'!I20:K20)*1000000))</f>
        <v>3519661091.0386019</v>
      </c>
      <c r="H21" s="35" t="s">
        <v>63</v>
      </c>
      <c r="I21" s="1" t="s">
        <v>68</v>
      </c>
      <c r="J21" s="1"/>
      <c r="K21" s="1"/>
      <c r="L21" s="1"/>
      <c r="M21" s="1"/>
      <c r="N21" s="1"/>
      <c r="O21" s="1"/>
      <c r="P21" s="1"/>
      <c r="Q21" s="1"/>
      <c r="R21" s="1"/>
      <c r="S21" s="1"/>
      <c r="T21" s="1"/>
      <c r="U21" s="1"/>
    </row>
    <row r="22" spans="4:21" ht="13.5" x14ac:dyDescent="0.35">
      <c r="E22" t="s">
        <v>69</v>
      </c>
      <c r="F22" s="35" t="s">
        <v>63</v>
      </c>
      <c r="G22" s="68">
        <f>'MP Calculations'!H21</f>
        <v>620096.00424023741</v>
      </c>
      <c r="H22" s="35" t="s">
        <v>63</v>
      </c>
      <c r="I22" s="161" t="s">
        <v>70</v>
      </c>
      <c r="J22" s="162"/>
      <c r="K22" s="162"/>
      <c r="L22" s="162"/>
      <c r="M22" s="162"/>
      <c r="N22" s="162"/>
      <c r="O22" s="162"/>
      <c r="P22" s="162"/>
      <c r="Q22" s="162"/>
      <c r="R22" s="162"/>
      <c r="S22" s="162"/>
      <c r="T22" s="162"/>
      <c r="U22" s="162"/>
    </row>
    <row r="23" spans="4:21" ht="13.5" x14ac:dyDescent="0.35">
      <c r="E23" t="s">
        <v>71</v>
      </c>
      <c r="F23" s="35" t="s">
        <v>63</v>
      </c>
      <c r="G23" s="68">
        <f>'MP Calculations'!J21</f>
        <v>696928.25005078083</v>
      </c>
      <c r="H23" s="35" t="s">
        <v>63</v>
      </c>
      <c r="I23" s="161" t="s">
        <v>72</v>
      </c>
      <c r="J23" s="162"/>
      <c r="K23" s="162"/>
      <c r="L23" s="162"/>
      <c r="M23" s="162"/>
      <c r="N23" s="162"/>
      <c r="O23" s="162"/>
      <c r="P23" s="162"/>
      <c r="Q23" s="162"/>
      <c r="R23" s="162"/>
      <c r="S23" s="162"/>
      <c r="T23" s="162"/>
      <c r="U23" s="162"/>
    </row>
    <row r="24" spans="4:21" ht="13.5" x14ac:dyDescent="0.35">
      <c r="E24" t="s">
        <v>73</v>
      </c>
      <c r="F24" s="35" t="s">
        <v>63</v>
      </c>
      <c r="G24" s="68">
        <f>'MP Calculations'!L21</f>
        <v>166170.91889079532</v>
      </c>
      <c r="H24" s="35" t="s">
        <v>63</v>
      </c>
      <c r="I24" s="161" t="s">
        <v>74</v>
      </c>
      <c r="J24" s="162"/>
      <c r="K24" s="162"/>
      <c r="L24" s="162"/>
      <c r="M24" s="162"/>
      <c r="N24" s="162"/>
      <c r="O24" s="162"/>
      <c r="P24" s="162"/>
      <c r="Q24" s="162"/>
      <c r="R24" s="162"/>
      <c r="S24" s="162"/>
      <c r="T24" s="162"/>
      <c r="U24" s="162"/>
    </row>
    <row r="25" spans="4:21" ht="13.5" x14ac:dyDescent="0.35">
      <c r="E25" t="s">
        <v>75</v>
      </c>
      <c r="F25" s="35" t="s">
        <v>63</v>
      </c>
      <c r="G25" s="117">
        <f>'MP Calculations'!R29</f>
        <v>980795528.045349</v>
      </c>
      <c r="H25" s="35" t="s">
        <v>63</v>
      </c>
      <c r="I25" s="1" t="s">
        <v>76</v>
      </c>
      <c r="J25" s="1"/>
      <c r="K25" s="1"/>
      <c r="L25" s="1"/>
      <c r="M25" s="1"/>
      <c r="N25" s="1"/>
      <c r="O25" s="1"/>
      <c r="P25" s="1"/>
      <c r="Q25" s="1"/>
      <c r="R25" s="1"/>
      <c r="S25" s="1"/>
      <c r="T25" s="1"/>
      <c r="U25" s="1"/>
    </row>
    <row r="26" spans="4:21" ht="13.5" x14ac:dyDescent="0.35">
      <c r="E26" t="s">
        <v>77</v>
      </c>
      <c r="F26" s="35" t="s">
        <v>63</v>
      </c>
      <c r="G26" s="117">
        <f>'MP Calculations'!U29</f>
        <v>199199695.54111674</v>
      </c>
      <c r="H26" s="35" t="s">
        <v>63</v>
      </c>
      <c r="I26" s="1" t="s">
        <v>78</v>
      </c>
      <c r="J26" s="1"/>
      <c r="K26" s="1"/>
      <c r="L26" s="1"/>
      <c r="M26" s="1"/>
      <c r="N26" s="1"/>
      <c r="O26" s="1"/>
      <c r="P26" s="1"/>
      <c r="Q26" s="1"/>
      <c r="R26" s="1"/>
      <c r="S26" s="1"/>
      <c r="T26" s="1"/>
      <c r="U26" s="1"/>
    </row>
    <row r="27" spans="4:21" x14ac:dyDescent="0.25">
      <c r="E27" t="s">
        <v>79</v>
      </c>
      <c r="F27" s="35" t="s">
        <v>63</v>
      </c>
      <c r="G27" s="28" t="str">
        <f>INDEX('MP Calculations'!$D$39:$D$129,MATCH('General inputs'!$H$38-1,'MP Calculations'!C39:C129))</f>
        <v>2051-52</v>
      </c>
      <c r="H27" s="35" t="s">
        <v>63</v>
      </c>
      <c r="I27" s="1" t="s">
        <v>80</v>
      </c>
      <c r="J27" s="1"/>
      <c r="K27" s="1"/>
      <c r="L27" s="1"/>
      <c r="M27" s="1"/>
      <c r="N27" s="1"/>
      <c r="O27" s="1"/>
      <c r="P27" s="1"/>
      <c r="Q27" s="1"/>
      <c r="R27" s="1"/>
      <c r="S27" s="1"/>
      <c r="T27" s="1"/>
      <c r="U27" s="1"/>
    </row>
  </sheetData>
  <hyperlinks>
    <hyperlink ref="Q5" r:id="rId1" xr:uid="{00000000-0004-0000-0200-000000000000}"/>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0"/>
  <sheetViews>
    <sheetView showGridLines="0" tabSelected="1" zoomScaleNormal="100" workbookViewId="0">
      <selection activeCell="J25" sqref="J25"/>
    </sheetView>
  </sheetViews>
  <sheetFormatPr defaultRowHeight="11.5" outlineLevelRow="1" x14ac:dyDescent="0.25"/>
  <cols>
    <col min="1" max="2" width="2.69921875" customWidth="1"/>
    <col min="3" max="3" width="20.09765625" customWidth="1"/>
    <col min="4" max="4" width="21.59765625" customWidth="1"/>
    <col min="5" max="5" width="28.1992187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x14ac:dyDescent="0.25">
      <c r="A1" t="s">
        <v>81</v>
      </c>
    </row>
    <row r="3" spans="1:11" ht="20" x14ac:dyDescent="0.4">
      <c r="C3" s="56" t="s">
        <v>82</v>
      </c>
    </row>
    <row r="5" spans="1:11" hidden="1" outlineLevel="1" x14ac:dyDescent="0.25"/>
    <row r="6" spans="1:11" ht="15.5" hidden="1" outlineLevel="1" x14ac:dyDescent="0.35">
      <c r="C6" s="2" t="s">
        <v>83</v>
      </c>
      <c r="E6" s="40"/>
    </row>
    <row r="7" spans="1:11" hidden="1" outlineLevel="1" x14ac:dyDescent="0.25">
      <c r="B7" s="50"/>
      <c r="C7" s="39"/>
      <c r="D7" s="39"/>
      <c r="E7" s="39"/>
      <c r="F7" s="39"/>
      <c r="G7" s="39"/>
      <c r="H7" s="39"/>
      <c r="I7" s="39"/>
      <c r="J7" s="39"/>
      <c r="K7" s="51"/>
    </row>
    <row r="8" spans="1:11" hidden="1" outlineLevel="1" x14ac:dyDescent="0.25">
      <c r="B8" s="52"/>
      <c r="J8" s="28" t="s">
        <v>84</v>
      </c>
      <c r="K8" s="53"/>
    </row>
    <row r="9" spans="1:11" hidden="1" outlineLevel="1" x14ac:dyDescent="0.25">
      <c r="A9" s="58">
        <v>1</v>
      </c>
      <c r="B9" s="52"/>
      <c r="C9" t="str">
        <f>"Table "&amp;A9&amp;":  Calculation of maximum price ("&amp;'General inputs'!H42&amp;", $"&amp;'General inputs'!I40&amp;")"</f>
        <v>Table 1:  Calculation of maximum price ($, $2022-23)</v>
      </c>
      <c r="J9">
        <f>ROW(C17)</f>
        <v>17</v>
      </c>
      <c r="K9" s="53"/>
    </row>
    <row r="10" spans="1:11" hidden="1" outlineLevel="1" x14ac:dyDescent="0.25">
      <c r="A10" s="74">
        <f>A9+1</f>
        <v>2</v>
      </c>
      <c r="B10" s="52"/>
      <c r="C10" t="str">
        <f>"Table "&amp;A10&amp;":  Key variables used in maximum price calculation ("&amp;'General inputs'!H42&amp;", $"&amp;'General inputs'!I40&amp;")"</f>
        <v>Table 2:  Key variables used in maximum price calculation ($, $2022-23)</v>
      </c>
      <c r="J10">
        <f>ROW(C26)</f>
        <v>26</v>
      </c>
      <c r="K10" s="53"/>
    </row>
    <row r="11" spans="1:11" hidden="1" outlineLevel="1" x14ac:dyDescent="0.25">
      <c r="A11" s="74">
        <f>A10+1</f>
        <v>3</v>
      </c>
      <c r="B11" s="52"/>
      <c r="C11" t="str">
        <f>"Table "&amp;A11&amp;":  Annual calculation over analysis horizon ("&amp;'General inputs'!H42&amp;", $"&amp;'General inputs'!I40&amp;")"</f>
        <v>Table 3:  Annual calculation over analysis horizon ($, $2022-23)</v>
      </c>
      <c r="J11">
        <f>ROW(C35)</f>
        <v>35</v>
      </c>
      <c r="K11" s="53"/>
    </row>
    <row r="12" spans="1:11" hidden="1" outlineLevel="1" x14ac:dyDescent="0.25">
      <c r="B12" s="54"/>
      <c r="C12" s="40"/>
      <c r="D12" s="40"/>
      <c r="E12" s="40"/>
      <c r="F12" s="40"/>
      <c r="G12" s="40"/>
      <c r="H12" s="40"/>
      <c r="I12" s="40"/>
      <c r="J12" s="40"/>
      <c r="K12" s="55"/>
    </row>
    <row r="13" spans="1:11" hidden="1" outlineLevel="1" x14ac:dyDescent="0.25">
      <c r="E13" s="39"/>
    </row>
    <row r="14" spans="1:11" hidden="1" outlineLevel="1" x14ac:dyDescent="0.25">
      <c r="B14" s="121" t="str">
        <f>"Note:  an input is required in "&amp;ADDRESS(ROW($G$22),COLUMN($G$22))&amp;" to incorporate the Headwork costs per ET into the maximum price."</f>
        <v>Note:  an input is required in $G$22 to incorporate the Headwork costs per ET into the maximum price.</v>
      </c>
    </row>
    <row r="15" spans="1:11" hidden="1" outlineLevel="1" x14ac:dyDescent="0.25">
      <c r="B15" s="121" t="str">
        <f>"Note:  an input is required in "&amp;ADDRESS(ROW($F$22),COLUMN($F$22))&amp;" to incorporate the Scheme cost allocation per ET into the maximum price."</f>
        <v>Note:  an input is required in $F$22 to incorporate the Scheme cost allocation per ET into the maximum price.</v>
      </c>
    </row>
    <row r="16" spans="1:11" collapsed="1" x14ac:dyDescent="0.25"/>
    <row r="17" spans="2:22" ht="18" x14ac:dyDescent="0.4">
      <c r="C17" s="73" t="str">
        <f>C9</f>
        <v>Table 1:  Calculation of maximum price ($, $2022-23)</v>
      </c>
      <c r="E17" s="40"/>
    </row>
    <row r="18" spans="2:22" x14ac:dyDescent="0.25">
      <c r="B18" s="50"/>
      <c r="C18" s="130"/>
      <c r="D18" s="119"/>
      <c r="E18" s="119"/>
      <c r="F18" s="130"/>
      <c r="G18" s="130"/>
      <c r="H18" s="130"/>
      <c r="I18" s="119"/>
      <c r="J18" s="130"/>
      <c r="K18" s="130"/>
      <c r="L18" s="39"/>
      <c r="M18" s="51"/>
    </row>
    <row r="19" spans="2:22" ht="46" x14ac:dyDescent="0.25">
      <c r="B19" s="52"/>
      <c r="C19" s="45" t="s">
        <v>85</v>
      </c>
      <c r="F19" s="137" t="s">
        <v>86</v>
      </c>
      <c r="G19" s="137" t="s">
        <v>87</v>
      </c>
      <c r="H19" s="136" t="s">
        <v>88</v>
      </c>
      <c r="I19" s="138"/>
      <c r="J19" s="136" t="s">
        <v>89</v>
      </c>
      <c r="K19" s="136" t="s">
        <v>90</v>
      </c>
      <c r="L19" s="136" t="s">
        <v>91</v>
      </c>
      <c r="M19" s="53"/>
    </row>
    <row r="20" spans="2:22" x14ac:dyDescent="0.25">
      <c r="B20" s="52"/>
      <c r="E20" s="6" t="s">
        <v>92</v>
      </c>
      <c r="H20" s="139">
        <f>K29</f>
        <v>284023800.93662333</v>
      </c>
      <c r="I20" s="141"/>
      <c r="J20" s="142">
        <f>M29</f>
        <v>783649218.67433417</v>
      </c>
      <c r="K20" s="142">
        <f>O29</f>
        <v>2736011872.3642678</v>
      </c>
      <c r="L20" s="139">
        <f>R29-U29</f>
        <v>781595832.50423229</v>
      </c>
      <c r="M20" s="53"/>
      <c r="N20" s="68"/>
    </row>
    <row r="21" spans="2:22" x14ac:dyDescent="0.25">
      <c r="B21" s="52"/>
      <c r="E21" s="6" t="s">
        <v>93</v>
      </c>
      <c r="F21" s="40"/>
      <c r="H21" s="139">
        <f>F29</f>
        <v>620096.00424023741</v>
      </c>
      <c r="I21" s="141"/>
      <c r="J21" s="142">
        <f>G29</f>
        <v>696928.25005078083</v>
      </c>
      <c r="K21" s="142">
        <f>G29</f>
        <v>696928.25005078083</v>
      </c>
      <c r="L21" s="139">
        <f>H29</f>
        <v>166170.91889079532</v>
      </c>
      <c r="M21" s="53"/>
    </row>
    <row r="22" spans="2:22" ht="12" customHeight="1" x14ac:dyDescent="0.25">
      <c r="B22" s="52"/>
      <c r="C22" s="236">
        <f>IF(SUM(F22:K22,-L22)&lt;0,0,SUM(F22:K22,-L22))</f>
        <v>804.71513880693237</v>
      </c>
      <c r="E22" s="6" t="s">
        <v>94</v>
      </c>
      <c r="F22" s="140"/>
      <c r="G22" s="140"/>
      <c r="H22" s="238">
        <f>H20/H21</f>
        <v>458.03198052311092</v>
      </c>
      <c r="I22" s="239"/>
      <c r="J22" s="240">
        <f>J20/J21</f>
        <v>1124.4331372953163</v>
      </c>
      <c r="K22" s="240">
        <f>K20/K21</f>
        <v>3925.8157093860259</v>
      </c>
      <c r="L22" s="238">
        <f>L20/L21</f>
        <v>4703.5656883975207</v>
      </c>
      <c r="M22" s="53"/>
    </row>
    <row r="23" spans="2:22" x14ac:dyDescent="0.25">
      <c r="B23" s="54"/>
      <c r="C23" s="57"/>
      <c r="D23" s="40"/>
      <c r="E23" s="40"/>
      <c r="F23" s="40"/>
      <c r="G23" s="40"/>
      <c r="H23" s="40"/>
      <c r="I23" s="40"/>
      <c r="J23" s="40"/>
      <c r="K23" s="232"/>
      <c r="L23" s="40"/>
      <c r="M23" s="55"/>
    </row>
    <row r="24" spans="2:22" x14ac:dyDescent="0.25">
      <c r="E24" s="39"/>
    </row>
    <row r="25" spans="2:22" x14ac:dyDescent="0.25">
      <c r="C25" s="38"/>
      <c r="D25" s="49"/>
    </row>
    <row r="26" spans="2:22" ht="18" x14ac:dyDescent="0.4">
      <c r="C26" s="73" t="str">
        <f>C10</f>
        <v>Table 2:  Key variables used in maximum price calculation ($, $2022-23)</v>
      </c>
      <c r="D26" s="49"/>
    </row>
    <row r="27" spans="2:22" ht="18" x14ac:dyDescent="0.4">
      <c r="B27" s="50"/>
      <c r="C27" s="76"/>
      <c r="D27" s="77"/>
      <c r="E27" s="39"/>
      <c r="F27" s="39"/>
      <c r="G27" s="39"/>
      <c r="H27" s="39"/>
      <c r="I27" s="39"/>
      <c r="J27" s="39"/>
      <c r="K27" s="39"/>
      <c r="L27" s="39"/>
      <c r="M27" s="39"/>
      <c r="N27" s="39"/>
      <c r="O27" s="39"/>
      <c r="P27" s="39"/>
      <c r="Q27" s="39"/>
      <c r="R27" s="39"/>
      <c r="S27" s="39"/>
      <c r="T27" s="39"/>
      <c r="U27" s="39"/>
      <c r="V27" s="51"/>
    </row>
    <row r="28" spans="2:22" ht="92" x14ac:dyDescent="0.25">
      <c r="B28" s="52"/>
      <c r="E28" s="143" t="s">
        <v>95</v>
      </c>
      <c r="F28" s="143" t="s">
        <v>96</v>
      </c>
      <c r="G28" s="143" t="s">
        <v>97</v>
      </c>
      <c r="H28" s="143" t="s">
        <v>98</v>
      </c>
      <c r="I28" s="144"/>
      <c r="J28" s="144"/>
      <c r="K28" s="143" t="s">
        <v>99</v>
      </c>
      <c r="L28" s="144"/>
      <c r="M28" s="143" t="s">
        <v>100</v>
      </c>
      <c r="N28" s="144"/>
      <c r="O28" s="143" t="s">
        <v>101</v>
      </c>
      <c r="P28" s="144"/>
      <c r="Q28" s="144"/>
      <c r="R28" s="143" t="s">
        <v>102</v>
      </c>
      <c r="U28" s="143" t="s">
        <v>103</v>
      </c>
      <c r="V28" s="53"/>
    </row>
    <row r="29" spans="2:22" x14ac:dyDescent="0.25">
      <c r="B29" s="52"/>
      <c r="E29" s="129">
        <f>SUM(E39:E129)</f>
        <v>503605.50989264919</v>
      </c>
      <c r="F29" s="78">
        <f t="shared" ref="F29:H29" si="0">SUM(F39:F129)</f>
        <v>620096.00424023741</v>
      </c>
      <c r="G29" s="78">
        <f t="shared" si="0"/>
        <v>696928.25005078083</v>
      </c>
      <c r="H29" s="75">
        <f t="shared" si="0"/>
        <v>166170.91889079532</v>
      </c>
      <c r="K29" s="78">
        <f>K39</f>
        <v>284023800.93662333</v>
      </c>
      <c r="M29" s="78">
        <f>SUM(M39:M129)</f>
        <v>783649218.67433417</v>
      </c>
      <c r="O29" s="78">
        <f>SUM(O39:O129)</f>
        <v>2736011872.3642678</v>
      </c>
      <c r="R29" s="78">
        <f>SUM(R39:R129)</f>
        <v>980795528.045349</v>
      </c>
      <c r="U29" s="78">
        <f>SUM(U39:U129)</f>
        <v>199199695.54111674</v>
      </c>
      <c r="V29" s="53"/>
    </row>
    <row r="30" spans="2:22" x14ac:dyDescent="0.25">
      <c r="B30" s="54"/>
      <c r="C30" s="40"/>
      <c r="D30" s="40"/>
      <c r="E30" s="40"/>
      <c r="F30" s="40"/>
      <c r="G30" s="40"/>
      <c r="H30" s="40"/>
      <c r="I30" s="40"/>
      <c r="J30" s="40"/>
      <c r="K30" s="40"/>
      <c r="L30" s="40"/>
      <c r="M30" s="40"/>
      <c r="N30" s="40"/>
      <c r="O30" s="40"/>
      <c r="P30" s="40"/>
      <c r="Q30" s="40"/>
      <c r="R30" s="40"/>
      <c r="S30" s="40"/>
      <c r="T30" s="40"/>
      <c r="U30" s="40"/>
      <c r="V30" s="55"/>
    </row>
    <row r="32" spans="2:22" x14ac:dyDescent="0.25">
      <c r="K32" s="35" t="s">
        <v>104</v>
      </c>
    </row>
    <row r="33" spans="2:27" x14ac:dyDescent="0.25">
      <c r="B33" s="121"/>
      <c r="J33" t="s">
        <v>105</v>
      </c>
      <c r="K33" s="198">
        <v>3.7999999999999999E-2</v>
      </c>
      <c r="L33" t="s">
        <v>106</v>
      </c>
    </row>
    <row r="34" spans="2:27" x14ac:dyDescent="0.25">
      <c r="J34" t="s">
        <v>107</v>
      </c>
      <c r="K34" s="198">
        <v>6.0999999999999999E-2</v>
      </c>
      <c r="L34" t="s">
        <v>106</v>
      </c>
    </row>
    <row r="35" spans="2:27" ht="18" x14ac:dyDescent="0.4">
      <c r="C35" s="73" t="str">
        <f>C11</f>
        <v>Table 3:  Annual calculation over analysis horizon ($, $2022-23)</v>
      </c>
      <c r="D35" s="131"/>
      <c r="E35" s="131"/>
      <c r="F35" s="131"/>
      <c r="G35" s="131"/>
      <c r="H35" s="131"/>
      <c r="I35" s="131"/>
      <c r="J35" t="s">
        <v>108</v>
      </c>
      <c r="K35" s="213">
        <v>0.06</v>
      </c>
      <c r="L35" s="131" t="s">
        <v>106</v>
      </c>
      <c r="M35" s="1"/>
      <c r="N35" s="131"/>
      <c r="O35" s="131"/>
      <c r="P35" s="1"/>
      <c r="Q35" s="131"/>
      <c r="R35" s="131"/>
      <c r="S35" s="1"/>
      <c r="T35" s="131"/>
      <c r="U35" s="131"/>
    </row>
    <row r="36" spans="2:27" ht="18" x14ac:dyDescent="0.4">
      <c r="B36" s="50"/>
      <c r="C36" s="76"/>
      <c r="D36" s="130"/>
      <c r="E36" s="130"/>
      <c r="F36" s="130"/>
      <c r="G36" s="130"/>
      <c r="H36" s="130"/>
      <c r="I36" s="130"/>
      <c r="J36" s="130"/>
      <c r="K36" s="39"/>
      <c r="L36" s="130"/>
      <c r="M36" s="39"/>
      <c r="N36" s="39"/>
      <c r="O36" s="39"/>
      <c r="P36" s="39"/>
      <c r="Q36" s="132"/>
      <c r="R36" s="119"/>
      <c r="S36" s="39"/>
      <c r="T36" s="132"/>
      <c r="U36" s="39"/>
      <c r="V36" s="51"/>
    </row>
    <row r="37" spans="2:27" ht="18" x14ac:dyDescent="0.4">
      <c r="B37" s="52"/>
      <c r="C37" s="73"/>
      <c r="D37" s="131"/>
      <c r="E37" s="134" t="s">
        <v>109</v>
      </c>
      <c r="F37" s="131"/>
      <c r="G37" s="131"/>
      <c r="H37" s="131"/>
      <c r="I37" s="131"/>
      <c r="J37" s="134" t="s">
        <v>110</v>
      </c>
      <c r="L37" s="131"/>
      <c r="Q37" s="134" t="s">
        <v>111</v>
      </c>
      <c r="R37" s="120"/>
      <c r="T37" s="134" t="s">
        <v>112</v>
      </c>
      <c r="V37" s="53"/>
    </row>
    <row r="38" spans="2:27" ht="82" x14ac:dyDescent="0.4">
      <c r="B38" s="52"/>
      <c r="C38" s="73"/>
      <c r="D38" s="150" t="s">
        <v>113</v>
      </c>
      <c r="E38" s="133" t="s">
        <v>114</v>
      </c>
      <c r="F38" s="133" t="s">
        <v>115</v>
      </c>
      <c r="G38" s="133" t="s">
        <v>116</v>
      </c>
      <c r="H38" s="24" t="s">
        <v>117</v>
      </c>
      <c r="I38" s="35"/>
      <c r="J38" s="24" t="s">
        <v>118</v>
      </c>
      <c r="K38" s="133" t="s">
        <v>119</v>
      </c>
      <c r="L38" s="24" t="s">
        <v>120</v>
      </c>
      <c r="M38" s="24" t="s">
        <v>121</v>
      </c>
      <c r="N38" s="24" t="s">
        <v>122</v>
      </c>
      <c r="O38" s="24" t="s">
        <v>123</v>
      </c>
      <c r="P38" s="35"/>
      <c r="Q38" s="24" t="s">
        <v>124</v>
      </c>
      <c r="R38" s="24" t="s">
        <v>125</v>
      </c>
      <c r="S38" s="135"/>
      <c r="T38" s="24" t="s">
        <v>126</v>
      </c>
      <c r="U38" s="24" t="s">
        <v>127</v>
      </c>
      <c r="V38" s="53"/>
    </row>
    <row r="39" spans="2:27" ht="12" thickBot="1" x14ac:dyDescent="0.3">
      <c r="B39" s="52"/>
      <c r="C39" s="28">
        <f>IF(D39='General inputs'!$I$16,0,IF(D39&lt;'General inputs'!$I$16,C40-1,C38+1))</f>
        <v>-27</v>
      </c>
      <c r="D39" s="151" t="str">
        <f>RIGHT(YEAR('General inputs'!$H$24),4)&amp;"-"&amp;RIGHT(YEAR('General inputs'!H24),2)+1</f>
        <v>1995-96</v>
      </c>
      <c r="E39" s="80">
        <f>IF(LEFT(D39,4)*1&gt;LEFT('General inputs'!$I$16,4)+'General inputs'!$H$38-1,"",'ET inputs'!D12)</f>
        <v>3189.1866430260052</v>
      </c>
      <c r="F39" s="80">
        <f>IF(LEFT(D39,4)*1&gt;LEFT('General inputs'!$I$16,4)+'General inputs'!$H$38-1,"",E39/(1+'General inputs'!$H$30)^C39)</f>
        <v>7084.1052268648573</v>
      </c>
      <c r="G39" s="80">
        <f>IF(LEFT(D39,4)*1&gt;LEFT('General inputs'!$I$16,4)+'General inputs'!$H$38-1,"",E39/(1+'General inputs'!$H$32)^C39)</f>
        <v>9685.1945400035675</v>
      </c>
      <c r="H39" s="79" t="str">
        <f>IF(LEFT(D39,4)*1&lt;LEFT('General inputs'!$I$16,4)*1,"",IF(LEFT(D39,4)*1&gt;LEFT('General inputs'!$I$16,4)+'General inputs'!$H$38-1,"",E39/(1+'General inputs'!$H$34)^C39))</f>
        <v/>
      </c>
      <c r="J39" s="80">
        <f>'Pre-1996 assets'!P791*(1+$K$34)*(1+$K$35)</f>
        <v>127864406.7585977</v>
      </c>
      <c r="K39" s="80">
        <f>J39/(1+'General inputs'!$H$30)^C39</f>
        <v>284023800.93662333</v>
      </c>
      <c r="L39" s="152">
        <f>IF(LEFT(D39,4)*1&gt;LEFT('General inputs'!$I$18,4)*1,"",SUMIF('Post-1996 commissioned assets'!$F$22:$F$3586,$D39,'Post-1996 commissioned assets'!$P$22:$P$3586)*(1+$K$34)*(1+$K$35))</f>
        <v>110080417.8754196</v>
      </c>
      <c r="M39" s="152">
        <f>IF(L39="","",L39/(1+'General inputs'!$H$32)^C39)</f>
        <v>334301620.28921789</v>
      </c>
      <c r="N39" s="80" t="str">
        <f>IF(LEFT(D39,4)*1&lt;LEFT('General inputs'!$I$18,4)*1+1,"",SUMIF('Uncommissioned assets'!$F$22:$F$1531,$D39,'Uncommissioned assets'!$P$22:$P$1531))</f>
        <v/>
      </c>
      <c r="O39" s="80" t="str">
        <f>IF(N39="","",N39/(1+'General inputs'!$H$32)^C39)</f>
        <v/>
      </c>
      <c r="Q39" s="37"/>
      <c r="R39" s="79" t="str">
        <f>IF(OR(LEFT(D39,4)*1&lt;LEFT('General inputs'!$I$16,4)*1,LEFT(D39,4)*1&gt;LEFT('General inputs'!$I$16,4)+'General inputs'!$H$38-1),"",Q39/(1+'General inputs'!$H$34)^C39)</f>
        <v/>
      </c>
      <c r="T39" s="37"/>
      <c r="U39" s="79" t="str">
        <f>IF(OR(LEFT(D39,4)*1&lt;LEFT('General inputs'!$I$16,4)*1,LEFT(D39,4)*1&gt;LEFT('General inputs'!$I$16,4)+'General inputs'!$H$38-1),"",T39/(1+'General inputs'!$H$34)^C39)</f>
        <v/>
      </c>
      <c r="V39" s="53"/>
      <c r="X39" s="48"/>
      <c r="Y39" s="48"/>
      <c r="Z39" s="48"/>
      <c r="AA39" s="48"/>
    </row>
    <row r="40" spans="2:27" ht="12" thickTop="1" x14ac:dyDescent="0.25">
      <c r="B40" s="52"/>
      <c r="C40" s="28">
        <f>IF(D40='General inputs'!$I$16,0,IF(D40&lt;'General inputs'!$I$16,C41-1,C39+1))</f>
        <v>-26</v>
      </c>
      <c r="D40" s="28" t="str">
        <f>LEFT(D39,4)+1&amp;"-"&amp;RIGHT(D39,2)+1</f>
        <v>1996-97</v>
      </c>
      <c r="E40" s="79">
        <f>IF(LEFT(D40,4)*1&gt;LEFT('General inputs'!$I$16,4)+'General inputs'!$H$38-1,"",'ET inputs'!D13)</f>
        <v>15326.984831282709</v>
      </c>
      <c r="F40" s="79">
        <f>IF(LEFT(D40,4)*1&gt;LEFT('General inputs'!$I$16,4)+'General inputs'!$H$38-1,"",E40/(1+'General inputs'!$H$30)^C40)</f>
        <v>33054.041644921192</v>
      </c>
      <c r="G40" s="79">
        <f>IF(LEFT(D40,4)*1&gt;LEFT('General inputs'!$I$16,4)+'General inputs'!$H$38-1,"",E40/(1+'General inputs'!$H$32)^C40)</f>
        <v>44670.15101120434</v>
      </c>
      <c r="H40" s="79" t="str">
        <f>IF(LEFT(D40,4)*1&lt;LEFT('General inputs'!$I$16,4)*1,"",IF(LEFT(D40,4)*1&gt;LEFT('General inputs'!$I$16,4)+'General inputs'!$H$38-1,"",E40/(1+'General inputs'!$H$34)^C40))</f>
        <v/>
      </c>
      <c r="J40" s="106"/>
      <c r="K40" s="106"/>
      <c r="L40" s="79">
        <f>IF(LEFT(D40,4)*1&gt;LEFT('General inputs'!$I$18,4)*1,"",SUMIF('Post-1996 commissioned assets'!$F$22:$F$3586,$D40,'Post-1996 commissioned assets'!$P$22:$P$3586)*(1+$K$34)*(1+$K$35))</f>
        <v>5271009.9038816588</v>
      </c>
      <c r="M40" s="79">
        <f>IF(L40="","",L40/(1+'General inputs'!$H$32)^C40)</f>
        <v>15362239.277967766</v>
      </c>
      <c r="N40" s="79" t="str">
        <f>IF(LEFT(D40,4)*1&lt;LEFT('General inputs'!$I$18,4)*1+1,"",SUMIF('Uncommissioned assets'!$F$22:$F$1531,$D40,'Uncommissioned assets'!$P$22:$P$1531))</f>
        <v/>
      </c>
      <c r="O40" s="79" t="str">
        <f>IF(N40="","",N40/(1+'General inputs'!$H$32)^C40)</f>
        <v/>
      </c>
      <c r="Q40" s="37"/>
      <c r="R40" s="79" t="str">
        <f>IF(OR(LEFT(D40,4)*1&lt;LEFT('General inputs'!$I$16,4)*1,LEFT(D40,4)*1&gt;LEFT('General inputs'!$I$16,4)+'General inputs'!$H$38-1),"",Q40/(1+'General inputs'!$H$34)^C40)</f>
        <v/>
      </c>
      <c r="T40" s="37"/>
      <c r="U40" s="79" t="str">
        <f>IF(OR(LEFT(D40,4)*1&lt;LEFT('General inputs'!$I$16,4)*1,LEFT(D40,4)*1&gt;LEFT('General inputs'!$I$16,4)+'General inputs'!$H$38-1),"",T40/(1+'General inputs'!$H$34)^C40)</f>
        <v/>
      </c>
      <c r="V40" s="53"/>
    </row>
    <row r="41" spans="2:27" x14ac:dyDescent="0.25">
      <c r="B41" s="52"/>
      <c r="C41" s="28">
        <f>IF(D41='General inputs'!$I$16,0,IF(D41&lt;'General inputs'!$I$16,C42-1,C40+1))</f>
        <v>-25</v>
      </c>
      <c r="D41" s="28" t="str">
        <f t="shared" ref="D41:D99" si="1">LEFT(D40,4)+1&amp;"-"&amp;RIGHT(D40,2)+1</f>
        <v>1997-98</v>
      </c>
      <c r="E41" s="79">
        <f>IF(LEFT(D41,4)*1&gt;LEFT('General inputs'!$I$16,4)+'General inputs'!$H$38-1,"",'ET inputs'!D14)</f>
        <v>15723.978266939957</v>
      </c>
      <c r="F41" s="79">
        <f>IF(LEFT(D41,4)*1&gt;LEFT('General inputs'!$I$16,4)+'General inputs'!$H$38-1,"",E41/(1+'General inputs'!$H$30)^C41)</f>
        <v>32922.518661681395</v>
      </c>
      <c r="G41" s="79">
        <f>IF(LEFT(D41,4)*1&gt;LEFT('General inputs'!$I$16,4)+'General inputs'!$H$38-1,"",E41/(1+'General inputs'!$H$32)^C41)</f>
        <v>43980.01862786217</v>
      </c>
      <c r="H41" s="79" t="str">
        <f>IF(LEFT(D41,4)*1&lt;LEFT('General inputs'!$I$16,4)*1,"",IF(LEFT(D41,4)*1&gt;LEFT('General inputs'!$I$16,4)+'General inputs'!$H$38-1,"",E41/(1+'General inputs'!$H$34)^C41))</f>
        <v/>
      </c>
      <c r="J41" s="106"/>
      <c r="K41" s="106"/>
      <c r="L41" s="79">
        <f>IF(LEFT(D41,4)*1&gt;LEFT('General inputs'!$I$18,4)*1,"",SUMIF('Post-1996 commissioned assets'!$F$22:$F$3586,$D41,'Post-1996 commissioned assets'!$P$22:$P$3586)*(1+$K$34)*(1+$K$35))</f>
        <v>1727897.0002840348</v>
      </c>
      <c r="M41" s="79">
        <f>IF(L41="","",L41/(1+'General inputs'!$H$32)^C41)</f>
        <v>4832933.5597783159</v>
      </c>
      <c r="N41" s="79" t="str">
        <f>IF(LEFT(D41,4)*1&lt;LEFT('General inputs'!$I$18,4)*1+1,"",SUMIF('Uncommissioned assets'!$F$22:$F$1531,$D41,'Uncommissioned assets'!$P$22:$P$1531))</f>
        <v/>
      </c>
      <c r="O41" s="79" t="str">
        <f>IF(N41="","",N41/(1+'General inputs'!$H$32)^C41)</f>
        <v/>
      </c>
      <c r="Q41" s="37"/>
      <c r="R41" s="79" t="str">
        <f>IF(OR(LEFT(D41,4)*1&lt;LEFT('General inputs'!$I$16,4)*1,LEFT(D41,4)*1&gt;LEFT('General inputs'!$I$16,4)+'General inputs'!$H$38-1),"",Q41/(1+'General inputs'!$H$34)^C41)</f>
        <v/>
      </c>
      <c r="T41" s="37"/>
      <c r="U41" s="79" t="str">
        <f>IF(OR(LEFT(D41,4)*1&lt;LEFT('General inputs'!$I$16,4)*1,LEFT(D41,4)*1&gt;LEFT('General inputs'!$I$16,4)+'General inputs'!$H$38-1),"",T41/(1+'General inputs'!$H$34)^C41)</f>
        <v/>
      </c>
      <c r="V41" s="53"/>
      <c r="X41" s="36"/>
      <c r="Y41" s="36"/>
      <c r="Z41" s="36"/>
    </row>
    <row r="42" spans="2:27" ht="12" thickBot="1" x14ac:dyDescent="0.3">
      <c r="B42" s="52"/>
      <c r="C42" s="28">
        <f>IF(D42='General inputs'!$I$16,0,IF(D42&lt;'General inputs'!$I$16,C43-1,C41+1))</f>
        <v>-24</v>
      </c>
      <c r="D42" s="81" t="str">
        <f t="shared" si="1"/>
        <v>1998-99</v>
      </c>
      <c r="E42" s="79">
        <f>IF(LEFT(D42,4)*1&gt;LEFT('General inputs'!$I$16,4)+'General inputs'!$H$38-1,"",'ET inputs'!D15)</f>
        <v>11497.252980723481</v>
      </c>
      <c r="F42" s="79">
        <f>IF(LEFT(D42,4)*1&gt;LEFT('General inputs'!$I$16,4)+'General inputs'!$H$38-1,"",E42/(1+'General inputs'!$H$30)^C42)</f>
        <v>23371.548099698979</v>
      </c>
      <c r="G42" s="79">
        <f>IF(LEFT(D42,4)*1&gt;LEFT('General inputs'!$I$16,4)+'General inputs'!$H$38-1,"",E42/(1+'General inputs'!$H$32)^C42)</f>
        <v>30861.664281677939</v>
      </c>
      <c r="H42" s="79" t="str">
        <f>IF(LEFT(D42,4)*1&lt;LEFT('General inputs'!$I$16,4)*1,"",IF(LEFT(D42,4)*1&gt;LEFT('General inputs'!$I$16,4)+'General inputs'!$H$38-1,"",E42/(1+'General inputs'!$H$34)^C42))</f>
        <v/>
      </c>
      <c r="J42" s="106"/>
      <c r="K42" s="106"/>
      <c r="L42" s="79">
        <f>IF(LEFT(D42,4)*1&gt;LEFT('General inputs'!$I$18,4)*1,"",SUMIF('Post-1996 commissioned assets'!$F$22:$F$3586,$D42,'Post-1996 commissioned assets'!$P$22:$P$3586)*(1+$K$34)*(1+$K$35))</f>
        <v>11317311.81820924</v>
      </c>
      <c r="M42" s="79">
        <f>IF(L42="","",L42/(1+'General inputs'!$H$32)^C42)</f>
        <v>30378654.66561747</v>
      </c>
      <c r="N42" s="79" t="str">
        <f>IF(LEFT(D42,4)*1&lt;LEFT('General inputs'!$I$18,4)*1+1,"",SUMIF('Uncommissioned assets'!$F$22:$F$1531,$D42,'Uncommissioned assets'!$P$22:$P$1531))</f>
        <v/>
      </c>
      <c r="O42" s="79" t="str">
        <f>IF(N42="","",N42/(1+'General inputs'!$H$32)^C42)</f>
        <v/>
      </c>
      <c r="Q42" s="37"/>
      <c r="R42" s="79" t="str">
        <f>IF(OR(LEFT(D42,4)*1&lt;LEFT('General inputs'!$I$16,4)*1,LEFT(D42,4)*1&gt;LEFT('General inputs'!$I$16,4)+'General inputs'!$H$38-1),"",Q42/(1+'General inputs'!$H$34)^C42)</f>
        <v/>
      </c>
      <c r="T42" s="37"/>
      <c r="U42" s="79" t="str">
        <f>IF(OR(LEFT(D42,4)*1&lt;LEFT('General inputs'!$I$16,4)*1,LEFT(D42,4)*1&gt;LEFT('General inputs'!$I$16,4)+'General inputs'!$H$38-1),"",T42/(1+'General inputs'!$H$34)^C42)</f>
        <v/>
      </c>
      <c r="V42" s="53"/>
      <c r="X42" s="36"/>
      <c r="Y42" s="36"/>
      <c r="Z42" s="36"/>
    </row>
    <row r="43" spans="2:27" ht="12.5" thickTop="1" thickBot="1" x14ac:dyDescent="0.3">
      <c r="B43" s="52"/>
      <c r="C43" s="28">
        <f>IF(D43='General inputs'!$I$16,0,IF(D43&lt;'General inputs'!$I$16,C44-1,C42+1))</f>
        <v>-23</v>
      </c>
      <c r="D43" s="82" t="str">
        <f>LEFT(D42,4)+1&amp;"-00"</f>
        <v>1999-00</v>
      </c>
      <c r="E43" s="79">
        <f>IF(LEFT(D43,4)*1&gt;LEFT('General inputs'!$I$16,4)+'General inputs'!$H$38-1,"",'ET inputs'!D16)</f>
        <v>16219.728512121032</v>
      </c>
      <c r="F43" s="79">
        <f>IF(LEFT(D43,4)*1&gt;LEFT('General inputs'!$I$16,4)+'General inputs'!$H$38-1,"",E43/(1+'General inputs'!$H$30)^C43)</f>
        <v>32011.037405657651</v>
      </c>
      <c r="G43" s="79">
        <f>IF(LEFT(D43,4)*1&gt;LEFT('General inputs'!$I$16,4)+'General inputs'!$H$38-1,"",E43/(1+'General inputs'!$H$32)^C43)</f>
        <v>41783.144112964015</v>
      </c>
      <c r="H43" s="79" t="str">
        <f>IF(LEFT(D43,4)*1&lt;LEFT('General inputs'!$I$16,4)*1,"",IF(LEFT(D43,4)*1&gt;LEFT('General inputs'!$I$16,4)+'General inputs'!$H$38-1,"",E43/(1+'General inputs'!$H$34)^C43))</f>
        <v/>
      </c>
      <c r="J43" s="106"/>
      <c r="K43" s="106"/>
      <c r="L43" s="79">
        <f>IF(LEFT(D43,4)*1&gt;LEFT('General inputs'!$I$18,4)*1,"",SUMIF('Post-1996 commissioned assets'!$F$22:$F$3586,$D43,'Post-1996 commissioned assets'!$P$22:$P$3586)*(1+$K$34)*(1+$K$35))</f>
        <v>5081266.6542886226</v>
      </c>
      <c r="M43" s="79">
        <f>IF(L43="","",L43/(1+'General inputs'!$H$32)^C43)</f>
        <v>13089694.857338669</v>
      </c>
      <c r="N43" s="79" t="str">
        <f>IF(LEFT(D43,4)*1&lt;LEFT('General inputs'!$I$18,4)*1+1,"",SUMIF('Uncommissioned assets'!$F$22:$F$1531,$D43,'Uncommissioned assets'!$P$22:$P$1531))</f>
        <v/>
      </c>
      <c r="O43" s="79" t="str">
        <f>IF(N43="","",N43/(1+'General inputs'!$H$32)^C43)</f>
        <v/>
      </c>
      <c r="Q43" s="37"/>
      <c r="R43" s="79" t="str">
        <f>IF(OR(LEFT(D43,4)*1&lt;LEFT('General inputs'!$I$16,4)*1,LEFT(D43,4)*1&gt;LEFT('General inputs'!$I$16,4)+'General inputs'!$H$38-1),"",Q43/(1+'General inputs'!$H$34)^C43)</f>
        <v/>
      </c>
      <c r="T43" s="37"/>
      <c r="U43" s="79" t="str">
        <f>IF(OR(LEFT(D43,4)*1&lt;LEFT('General inputs'!$I$16,4)*1,LEFT(D43,4)*1&gt;LEFT('General inputs'!$I$16,4)+'General inputs'!$H$38-1),"",T43/(1+'General inputs'!$H$34)^C43)</f>
        <v/>
      </c>
      <c r="V43" s="53"/>
      <c r="X43" s="36"/>
      <c r="Y43" s="36"/>
      <c r="Z43" s="36"/>
    </row>
    <row r="44" spans="2:27" ht="12" thickTop="1" x14ac:dyDescent="0.25">
      <c r="B44" s="52"/>
      <c r="C44" s="28">
        <f>IF(D44='General inputs'!$I$16,0,IF(D44&lt;'General inputs'!$I$16,C45-1,C43+1))</f>
        <v>-22</v>
      </c>
      <c r="D44" s="83" t="str">
        <f>LEFT(D43,4)+1&amp;"-0"&amp;RIGHT(D43,2)+1</f>
        <v>2000-01</v>
      </c>
      <c r="E44" s="79">
        <f>IF(LEFT(D44,4)*1&gt;LEFT('General inputs'!$I$16,4)+'General inputs'!$H$38-1,"",'ET inputs'!D17)</f>
        <v>13600.106950458516</v>
      </c>
      <c r="F44" s="79">
        <f>IF(LEFT(D44,4)*1&gt;LEFT('General inputs'!$I$16,4)+'General inputs'!$H$38-1,"",E44/(1+'General inputs'!$H$30)^C44)</f>
        <v>26059.211288644754</v>
      </c>
      <c r="G44" s="79">
        <f>IF(LEFT(D44,4)*1&gt;LEFT('General inputs'!$I$16,4)+'General inputs'!$H$38-1,"",E44/(1+'General inputs'!$H$32)^C44)</f>
        <v>33622.665567202799</v>
      </c>
      <c r="H44" s="79" t="str">
        <f>IF(LEFT(D44,4)*1&lt;LEFT('General inputs'!$I$16,4)*1,"",IF(LEFT(D44,4)*1&gt;LEFT('General inputs'!$I$16,4)+'General inputs'!$H$38-1,"",E44/(1+'General inputs'!$H$34)^C44))</f>
        <v/>
      </c>
      <c r="J44" s="106"/>
      <c r="K44" s="106"/>
      <c r="L44" s="79">
        <f>IF(LEFT(D44,4)*1&gt;LEFT('General inputs'!$I$18,4)*1,"",SUMIF('Post-1996 commissioned assets'!$F$22:$F$3586,$D44,'Post-1996 commissioned assets'!$P$22:$P$3586)*(1+$K$34)*(1+$K$35))</f>
        <v>2388757.0652530696</v>
      </c>
      <c r="M44" s="79">
        <f>IF(L44="","",L44/(1+'General inputs'!$H$32)^C44)</f>
        <v>5905569.7296254719</v>
      </c>
      <c r="N44" s="79" t="str">
        <f>IF(LEFT(D44,4)*1&lt;LEFT('General inputs'!$I$18,4)*1+1,"",SUMIF('Uncommissioned assets'!$F$22:$F$1531,$D44,'Uncommissioned assets'!$P$22:$P$1531))</f>
        <v/>
      </c>
      <c r="O44" s="79" t="str">
        <f>IF(N44="","",N44/(1+'General inputs'!$H$32)^C44)</f>
        <v/>
      </c>
      <c r="Q44" s="37"/>
      <c r="R44" s="79" t="str">
        <f>IF(OR(LEFT(D44,4)*1&lt;LEFT('General inputs'!$I$16,4)*1,LEFT(D44,4)*1&gt;LEFT('General inputs'!$I$16,4)+'General inputs'!$H$38-1),"",Q44/(1+'General inputs'!$H$34)^C44)</f>
        <v/>
      </c>
      <c r="T44" s="37"/>
      <c r="U44" s="79" t="str">
        <f>IF(OR(LEFT(D44,4)*1&lt;LEFT('General inputs'!$I$16,4)*1,LEFT(D44,4)*1&gt;LEFT('General inputs'!$I$16,4)+'General inputs'!$H$38-1),"",T44/(1+'General inputs'!$H$34)^C44)</f>
        <v/>
      </c>
      <c r="V44" s="53"/>
      <c r="X44" s="36"/>
      <c r="Y44" s="36"/>
      <c r="Z44" s="36"/>
    </row>
    <row r="45" spans="2:27" x14ac:dyDescent="0.25">
      <c r="B45" s="52"/>
      <c r="C45" s="28">
        <f>IF(D45='General inputs'!$I$16,0,IF(D45&lt;'General inputs'!$I$16,C46-1,C44+1))</f>
        <v>-21</v>
      </c>
      <c r="D45" s="28" t="str">
        <f t="shared" ref="D45:D52" si="2">LEFT(D44,4)+1&amp;"-0"&amp;RIGHT(D44,2)+1</f>
        <v>2001-02</v>
      </c>
      <c r="E45" s="79">
        <f>IF(LEFT(D45,4)*1&gt;LEFT('General inputs'!$I$16,4)+'General inputs'!$H$38-1,"",'ET inputs'!D18)</f>
        <v>8316.6852245862901</v>
      </c>
      <c r="F45" s="79">
        <f>IF(LEFT(D45,4)*1&gt;LEFT('General inputs'!$I$16,4)+'General inputs'!$H$38-1,"",E45/(1+'General inputs'!$H$30)^C45)</f>
        <v>15471.484377914443</v>
      </c>
      <c r="G45" s="79">
        <f>IF(LEFT(D45,4)*1&gt;LEFT('General inputs'!$I$16,4)+'General inputs'!$H$38-1,"",E45/(1+'General inputs'!$H$32)^C45)</f>
        <v>19732.057055620207</v>
      </c>
      <c r="H45" s="79" t="str">
        <f>IF(LEFT(D45,4)*1&lt;LEFT('General inputs'!$I$16,4)*1,"",IF(LEFT(D45,4)*1&gt;LEFT('General inputs'!$I$16,4)+'General inputs'!$H$38-1,"",E45/(1+'General inputs'!$H$34)^C45))</f>
        <v/>
      </c>
      <c r="J45" s="106"/>
      <c r="K45" s="106"/>
      <c r="L45" s="79">
        <f>IF(LEFT(D45,4)*1&gt;LEFT('General inputs'!$I$18,4)*1,"",SUMIF('Post-1996 commissioned assets'!$F$22:$F$3586,$D45,'Post-1996 commissioned assets'!$P$22:$P$3586)*(1+$K$34)*(1+$K$35))</f>
        <v>3118385.784841096</v>
      </c>
      <c r="M45" s="79">
        <f>IF(L45="","",L45/(1+'General inputs'!$H$32)^C45)</f>
        <v>7398640.7524495907</v>
      </c>
      <c r="N45" s="79" t="str">
        <f>IF(LEFT(D45,4)*1&lt;LEFT('General inputs'!$I$18,4)*1+1,"",SUMIF('Uncommissioned assets'!$F$22:$F$1531,$D45,'Uncommissioned assets'!$P$22:$P$1531))</f>
        <v/>
      </c>
      <c r="O45" s="79" t="str">
        <f>IF(N45="","",N45/(1+'General inputs'!$H$32)^C45)</f>
        <v/>
      </c>
      <c r="Q45" s="37"/>
      <c r="R45" s="79" t="str">
        <f>IF(OR(LEFT(D45,4)*1&lt;LEFT('General inputs'!$I$16,4)*1,LEFT(D45,4)*1&gt;LEFT('General inputs'!$I$16,4)+'General inputs'!$H$38-1),"",Q45/(1+'General inputs'!$H$34)^C45)</f>
        <v/>
      </c>
      <c r="T45" s="37"/>
      <c r="U45" s="79" t="str">
        <f>IF(OR(LEFT(D45,4)*1&lt;LEFT('General inputs'!$I$16,4)*1,LEFT(D45,4)*1&gt;LEFT('General inputs'!$I$16,4)+'General inputs'!$H$38-1),"",T45/(1+'General inputs'!$H$34)^C45)</f>
        <v/>
      </c>
      <c r="V45" s="53"/>
      <c r="X45" s="36"/>
      <c r="Y45" s="36"/>
      <c r="Z45" s="36"/>
    </row>
    <row r="46" spans="2:27" x14ac:dyDescent="0.25">
      <c r="B46" s="52"/>
      <c r="C46" s="28">
        <f>IF(D46='General inputs'!$I$16,0,IF(D46&lt;'General inputs'!$I$16,C47-1,C45+1))</f>
        <v>-20</v>
      </c>
      <c r="D46" s="28" t="str">
        <f t="shared" si="2"/>
        <v>2002-03</v>
      </c>
      <c r="E46" s="79">
        <f>IF(LEFT(D46,4)*1&gt;LEFT('General inputs'!$I$16,4)+'General inputs'!$H$38-1,"",'ET inputs'!D19)</f>
        <v>13629.209128217162</v>
      </c>
      <c r="F46" s="79">
        <f>IF(LEFT(D46,4)*1&gt;LEFT('General inputs'!$I$16,4)+'General inputs'!$H$38-1,"",E46/(1+'General inputs'!$H$30)^C46)</f>
        <v>24615.867726131935</v>
      </c>
      <c r="G46" s="79">
        <f>IF(LEFT(D46,4)*1&gt;LEFT('General inputs'!$I$16,4)+'General inputs'!$H$38-1,"",E46/(1+'General inputs'!$H$32)^C46)</f>
        <v>31033.090985404484</v>
      </c>
      <c r="H46" s="79" t="str">
        <f>IF(LEFT(D46,4)*1&lt;LEFT('General inputs'!$I$16,4)*1,"",IF(LEFT(D46,4)*1&gt;LEFT('General inputs'!$I$16,4)+'General inputs'!$H$38-1,"",E46/(1+'General inputs'!$H$34)^C46))</f>
        <v/>
      </c>
      <c r="J46" s="106"/>
      <c r="K46" s="106"/>
      <c r="L46" s="79">
        <f>IF(LEFT(D46,4)*1&gt;LEFT('General inputs'!$I$18,4)*1,"",SUMIF('Post-1996 commissioned assets'!$F$22:$F$3586,$D46,'Post-1996 commissioned assets'!$P$22:$P$3586)*(1+$K$34)*(1+$K$35))</f>
        <v>729685.06159016909</v>
      </c>
      <c r="M46" s="79">
        <f>IF(L46="","",L46/(1+'General inputs'!$H$32)^C46)</f>
        <v>1661459.7878710739</v>
      </c>
      <c r="N46" s="79" t="str">
        <f>IF(LEFT(D46,4)*1&lt;LEFT('General inputs'!$I$18,4)*1+1,"",SUMIF('Uncommissioned assets'!$F$22:$F$1531,$D46,'Uncommissioned assets'!$P$22:$P$1531))</f>
        <v/>
      </c>
      <c r="O46" s="79" t="str">
        <f>IF(N46="","",N46/(1+'General inputs'!$H$32)^C46)</f>
        <v/>
      </c>
      <c r="Q46" s="37"/>
      <c r="R46" s="79" t="str">
        <f>IF(OR(LEFT(D46,4)*1&lt;LEFT('General inputs'!$I$16,4)*1,LEFT(D46,4)*1&gt;LEFT('General inputs'!$I$16,4)+'General inputs'!$H$38-1),"",Q46/(1+'General inputs'!$H$34)^C46)</f>
        <v/>
      </c>
      <c r="T46" s="37"/>
      <c r="U46" s="79" t="str">
        <f>IF(OR(LEFT(D46,4)*1&lt;LEFT('General inputs'!$I$16,4)*1,LEFT(D46,4)*1&gt;LEFT('General inputs'!$I$16,4)+'General inputs'!$H$38-1),"",T46/(1+'General inputs'!$H$34)^C46)</f>
        <v/>
      </c>
      <c r="V46" s="53"/>
      <c r="X46" s="36"/>
      <c r="Y46" s="36"/>
      <c r="Z46" s="36"/>
    </row>
    <row r="47" spans="2:27" x14ac:dyDescent="0.25">
      <c r="B47" s="52"/>
      <c r="C47" s="28">
        <f>IF(D47='General inputs'!$I$16,0,IF(D47&lt;'General inputs'!$I$16,C48-1,C46+1))</f>
        <v>-19</v>
      </c>
      <c r="D47" s="28" t="str">
        <f t="shared" si="2"/>
        <v>2003-04</v>
      </c>
      <c r="E47" s="79">
        <f>IF(LEFT(D47,4)*1&gt;LEFT('General inputs'!$I$16,4)+'General inputs'!$H$38-1,"",'ET inputs'!D20)</f>
        <v>7702.9010638297877</v>
      </c>
      <c r="F47" s="79">
        <f>IF(LEFT(D47,4)*1&gt;LEFT('General inputs'!$I$16,4)+'General inputs'!$H$38-1,"",E47/(1+'General inputs'!$H$30)^C47)</f>
        <v>13507.083641679568</v>
      </c>
      <c r="G47" s="79">
        <f>IF(LEFT(D47,4)*1&gt;LEFT('General inputs'!$I$16,4)+'General inputs'!$H$38-1,"",E47/(1+'General inputs'!$H$32)^C47)</f>
        <v>16832.203772391233</v>
      </c>
      <c r="H47" s="79" t="str">
        <f>IF(LEFT(D47,4)*1&lt;LEFT('General inputs'!$I$16,4)*1,"",IF(LEFT(D47,4)*1&gt;LEFT('General inputs'!$I$16,4)+'General inputs'!$H$38-1,"",E47/(1+'General inputs'!$H$34)^C47))</f>
        <v/>
      </c>
      <c r="J47" s="106"/>
      <c r="K47" s="106"/>
      <c r="L47" s="79">
        <f>IF(LEFT(D47,4)*1&gt;LEFT('General inputs'!$I$18,4)*1,"",SUMIF('Post-1996 commissioned assets'!$F$22:$F$3586,$D47,'Post-1996 commissioned assets'!$P$22:$P$3586)*(1+$K$34)*(1+$K$35))</f>
        <v>57908604.466649771</v>
      </c>
      <c r="M47" s="79">
        <f>IF(L47="","",L47/(1+'General inputs'!$H$32)^C47)</f>
        <v>126540562.11814183</v>
      </c>
      <c r="N47" s="79" t="str">
        <f>IF(LEFT(D47,4)*1&lt;LEFT('General inputs'!$I$18,4)*1+1,"",SUMIF('Uncommissioned assets'!$F$22:$F$1531,$D47,'Uncommissioned assets'!$P$22:$P$1531))</f>
        <v/>
      </c>
      <c r="O47" s="79" t="str">
        <f>IF(N47="","",N47/(1+'General inputs'!$H$32)^C47)</f>
        <v/>
      </c>
      <c r="Q47" s="37"/>
      <c r="R47" s="79" t="str">
        <f>IF(OR(LEFT(D47,4)*1&lt;LEFT('General inputs'!$I$16,4)*1,LEFT(D47,4)*1&gt;LEFT('General inputs'!$I$16,4)+'General inputs'!$H$38-1),"",Q47/(1+'General inputs'!$H$34)^C47)</f>
        <v/>
      </c>
      <c r="T47" s="37"/>
      <c r="U47" s="79" t="str">
        <f>IF(OR(LEFT(D47,4)*1&lt;LEFT('General inputs'!$I$16,4)*1,LEFT(D47,4)*1&gt;LEFT('General inputs'!$I$16,4)+'General inputs'!$H$38-1),"",T47/(1+'General inputs'!$H$34)^C47)</f>
        <v/>
      </c>
      <c r="V47" s="53"/>
      <c r="X47" s="36"/>
      <c r="Y47" s="36"/>
      <c r="Z47" s="36"/>
    </row>
    <row r="48" spans="2:27" x14ac:dyDescent="0.25">
      <c r="B48" s="52"/>
      <c r="C48" s="28">
        <f>IF(D48='General inputs'!$I$16,0,IF(D48&lt;'General inputs'!$I$16,C49-1,C47+1))</f>
        <v>-18</v>
      </c>
      <c r="D48" s="28" t="str">
        <f t="shared" si="2"/>
        <v>2004-05</v>
      </c>
      <c r="E48" s="79">
        <f>IF(LEFT(D48,4)*1&gt;LEFT('General inputs'!$I$16,4)+'General inputs'!$H$38-1,"",'ET inputs'!D21)</f>
        <v>6191.5579196217495</v>
      </c>
      <c r="F48" s="79">
        <f>IF(LEFT(D48,4)*1&gt;LEFT('General inputs'!$I$16,4)+'General inputs'!$H$38-1,"",E48/(1+'General inputs'!$H$30)^C48)</f>
        <v>10540.712902945823</v>
      </c>
      <c r="G48" s="79">
        <f>IF(LEFT(D48,4)*1&gt;LEFT('General inputs'!$I$16,4)+'General inputs'!$H$38-1,"",E48/(1+'General inputs'!$H$32)^C48)</f>
        <v>12984.31016650409</v>
      </c>
      <c r="H48" s="79" t="str">
        <f>IF(LEFT(D48,4)*1&lt;LEFT('General inputs'!$I$16,4)*1,"",IF(LEFT(D48,4)*1&gt;LEFT('General inputs'!$I$16,4)+'General inputs'!$H$38-1,"",E48/(1+'General inputs'!$H$34)^C48))</f>
        <v/>
      </c>
      <c r="J48" s="106"/>
      <c r="K48" s="106"/>
      <c r="L48" s="79">
        <f>IF(LEFT(D48,4)*1&gt;LEFT('General inputs'!$I$18,4)*1,"",SUMIF('Post-1996 commissioned assets'!$F$22:$F$3586,$D48,'Post-1996 commissioned assets'!$P$22:$P$3586)*(1+$K$34)*(1+$K$35))</f>
        <v>3810908.0596082858</v>
      </c>
      <c r="M48" s="79">
        <f>IF(L48="","",L48/(1+'General inputs'!$H$32)^C48)</f>
        <v>7991851.6315853456</v>
      </c>
      <c r="N48" s="79" t="str">
        <f>IF(LEFT(D48,4)*1&lt;LEFT('General inputs'!$I$18,4)*1+1,"",SUMIF('Uncommissioned assets'!$F$22:$F$1531,$D48,'Uncommissioned assets'!$P$22:$P$1531))</f>
        <v/>
      </c>
      <c r="O48" s="79" t="str">
        <f>IF(N48="","",N48/(1+'General inputs'!$H$32)^C48)</f>
        <v/>
      </c>
      <c r="Q48" s="84"/>
      <c r="R48" s="79" t="str">
        <f>IF(OR(LEFT(D48,4)*1&lt;LEFT('General inputs'!$I$16,4)*1,LEFT(D48,4)*1&gt;LEFT('General inputs'!$I$16,4)+'General inputs'!$H$38-1),"",Q48/(1+'General inputs'!$H$34)^C48)</f>
        <v/>
      </c>
      <c r="T48" s="84"/>
      <c r="U48" s="79" t="str">
        <f>IF(OR(LEFT(D48,4)*1&lt;LEFT('General inputs'!$I$16,4)*1,LEFT(D48,4)*1&gt;LEFT('General inputs'!$I$16,4)+'General inputs'!$H$38-1),"",T48/(1+'General inputs'!$H$34)^C48)</f>
        <v/>
      </c>
      <c r="V48" s="53"/>
      <c r="X48" s="36"/>
      <c r="Y48" s="36"/>
      <c r="Z48" s="36"/>
    </row>
    <row r="49" spans="2:26" x14ac:dyDescent="0.25">
      <c r="B49" s="52"/>
      <c r="C49" s="28">
        <f>IF(D49='General inputs'!$I$16,0,IF(D49&lt;'General inputs'!$I$16,C50-1,C48+1))</f>
        <v>-17</v>
      </c>
      <c r="D49" s="28" t="str">
        <f t="shared" si="2"/>
        <v>2005-06</v>
      </c>
      <c r="E49" s="79">
        <f>IF(LEFT(D49,4)*1&gt;LEFT('General inputs'!$I$16,4)+'General inputs'!$H$38-1,"",'ET inputs'!D22)</f>
        <v>6203.1970449172577</v>
      </c>
      <c r="F49" s="79">
        <f>IF(LEFT(D49,4)*1&gt;LEFT('General inputs'!$I$16,4)+'General inputs'!$H$38-1,"",E49/(1+'General inputs'!$H$30)^C49)</f>
        <v>10252.93954820661</v>
      </c>
      <c r="G49" s="79">
        <f>IF(LEFT(D49,4)*1&gt;LEFT('General inputs'!$I$16,4)+'General inputs'!$H$38-1,"",E49/(1+'General inputs'!$H$32)^C49)</f>
        <v>12484.374822439924</v>
      </c>
      <c r="H49" s="79" t="str">
        <f>IF(LEFT(D49,4)*1&lt;LEFT('General inputs'!$I$16,4)*1,"",IF(LEFT(D49,4)*1&gt;LEFT('General inputs'!$I$16,4)+'General inputs'!$H$38-1,"",E49/(1+'General inputs'!$H$34)^C49))</f>
        <v/>
      </c>
      <c r="J49" s="106"/>
      <c r="K49" s="106"/>
      <c r="L49" s="79">
        <f>IF(LEFT(D49,4)*1&gt;LEFT('General inputs'!$I$18,4)*1,"",SUMIF('Post-1996 commissioned assets'!$F$22:$F$3586,$D49,'Post-1996 commissioned assets'!$P$22:$P$3586)*(1+$K$34)*(1+$K$35))</f>
        <v>7294000.7266042251</v>
      </c>
      <c r="M49" s="79">
        <f>IF(L49="","",L49/(1+'General inputs'!$H$32)^C49)</f>
        <v>14679694.739132848</v>
      </c>
      <c r="N49" s="79" t="str">
        <f>IF(LEFT(D49,4)*1&lt;LEFT('General inputs'!$I$18,4)*1+1,"",SUMIF('Uncommissioned assets'!$F$22:$F$1531,$D49,'Uncommissioned assets'!$P$22:$P$1531))</f>
        <v/>
      </c>
      <c r="O49" s="79" t="str">
        <f>IF(N49="","",N49/(1+'General inputs'!$H$32)^C49)</f>
        <v/>
      </c>
      <c r="Q49" s="84"/>
      <c r="R49" s="79" t="str">
        <f>IF(OR(LEFT(D49,4)*1&lt;LEFT('General inputs'!$I$16,4)*1,LEFT(D49,4)*1&gt;LEFT('General inputs'!$I$16,4)+'General inputs'!$H$38-1),"",Q49/(1+'General inputs'!$H$34)^C49)</f>
        <v/>
      </c>
      <c r="T49" s="84"/>
      <c r="U49" s="79" t="str">
        <f>IF(OR(LEFT(D49,4)*1&lt;LEFT('General inputs'!$I$16,4)*1,LEFT(D49,4)*1&gt;LEFT('General inputs'!$I$16,4)+'General inputs'!$H$38-1),"",T49/(1+'General inputs'!$H$34)^C49)</f>
        <v/>
      </c>
      <c r="V49" s="53"/>
      <c r="X49" s="36"/>
      <c r="Y49" s="36"/>
      <c r="Z49" s="36"/>
    </row>
    <row r="50" spans="2:26" x14ac:dyDescent="0.25">
      <c r="B50" s="52"/>
      <c r="C50" s="28">
        <f>IF(D50='General inputs'!$I$16,0,IF(D50&lt;'General inputs'!$I$16,C51-1,C49+1))</f>
        <v>-16</v>
      </c>
      <c r="D50" s="28" t="str">
        <f t="shared" si="2"/>
        <v>2006-07</v>
      </c>
      <c r="E50" s="79">
        <f>IF(LEFT(D50,4)*1&gt;LEFT('General inputs'!$I$16,4)+'General inputs'!$H$38-1,"",'ET inputs'!D23)</f>
        <v>4178.3065011820327</v>
      </c>
      <c r="F50" s="79">
        <f>IF(LEFT(D50,4)*1&gt;LEFT('General inputs'!$I$16,4)+'General inputs'!$H$38-1,"",E50/(1+'General inputs'!$H$30)^C50)</f>
        <v>6704.9553469751318</v>
      </c>
      <c r="G50" s="79">
        <f>IF(LEFT(D50,4)*1&gt;LEFT('General inputs'!$I$16,4)+'General inputs'!$H$38-1,"",E50/(1+'General inputs'!$H$32)^C50)</f>
        <v>8070.1907141318707</v>
      </c>
      <c r="H50" s="79" t="str">
        <f>IF(LEFT(D50,4)*1&lt;LEFT('General inputs'!$I$16,4)*1,"",IF(LEFT(D50,4)*1&gt;LEFT('General inputs'!$I$16,4)+'General inputs'!$H$38-1,"",E50/(1+'General inputs'!$H$34)^C50))</f>
        <v/>
      </c>
      <c r="J50" s="106"/>
      <c r="K50" s="106"/>
      <c r="L50" s="79">
        <f>IF(LEFT(D50,4)*1&gt;LEFT('General inputs'!$I$18,4)*1,"",SUMIF('Post-1996 commissioned assets'!$F$22:$F$3586,$D50,'Post-1996 commissioned assets'!$P$22:$P$3586)*(1+$K$34)*(1+$K$35))</f>
        <v>10233868.838344257</v>
      </c>
      <c r="M50" s="79">
        <f>IF(L50="","",L50/(1+'General inputs'!$H$32)^C50)</f>
        <v>19766207.492314178</v>
      </c>
      <c r="N50" s="79" t="str">
        <f>IF(LEFT(D50,4)*1&lt;LEFT('General inputs'!$I$18,4)*1+1,"",SUMIF('Uncommissioned assets'!$F$22:$F$1531,$D50,'Uncommissioned assets'!$P$22:$P$1531))</f>
        <v/>
      </c>
      <c r="O50" s="79" t="str">
        <f>IF(N50="","",N50/(1+'General inputs'!$H$32)^C50)</f>
        <v/>
      </c>
      <c r="Q50" s="84"/>
      <c r="R50" s="79" t="str">
        <f>IF(OR(LEFT(D50,4)*1&lt;LEFT('General inputs'!$I$16,4)*1,LEFT(D50,4)*1&gt;LEFT('General inputs'!$I$16,4)+'General inputs'!$H$38-1),"",Q50/(1+'General inputs'!$H$34)^C50)</f>
        <v/>
      </c>
      <c r="T50" s="84"/>
      <c r="U50" s="79" t="str">
        <f>IF(OR(LEFT(D50,4)*1&lt;LEFT('General inputs'!$I$16,4)*1,LEFT(D50,4)*1&gt;LEFT('General inputs'!$I$16,4)+'General inputs'!$H$38-1),"",T50/(1+'General inputs'!$H$34)^C50)</f>
        <v/>
      </c>
      <c r="V50" s="53"/>
      <c r="X50" s="36"/>
      <c r="Y50" s="36"/>
      <c r="Z50" s="36"/>
    </row>
    <row r="51" spans="2:26" x14ac:dyDescent="0.25">
      <c r="B51" s="52"/>
      <c r="C51" s="28">
        <f>IF(D51='General inputs'!$I$16,0,IF(D51&lt;'General inputs'!$I$16,C52-1,C50+1))</f>
        <v>-15</v>
      </c>
      <c r="D51" s="28" t="str">
        <f t="shared" si="2"/>
        <v>2007-08</v>
      </c>
      <c r="E51" s="79">
        <f>IF(LEFT(D51,4)*1&gt;LEFT('General inputs'!$I$16,4)+'General inputs'!$H$38-1,"",'ET inputs'!D24)</f>
        <v>4267.6849881796697</v>
      </c>
      <c r="F51" s="79">
        <f>IF(LEFT(D51,4)*1&gt;LEFT('General inputs'!$I$16,4)+'General inputs'!$H$38-1,"",E51/(1+'General inputs'!$H$30)^C51)</f>
        <v>6648.9141559001446</v>
      </c>
      <c r="G51" s="79">
        <f>IF(LEFT(D51,4)*1&gt;LEFT('General inputs'!$I$16,4)+'General inputs'!$H$38-1,"",E51/(1+'General inputs'!$H$32)^C51)</f>
        <v>7910.5765894028546</v>
      </c>
      <c r="H51" s="79" t="str">
        <f>IF(LEFT(D51,4)*1&lt;LEFT('General inputs'!$I$16,4)*1,"",IF(LEFT(D51,4)*1&gt;LEFT('General inputs'!$I$16,4)+'General inputs'!$H$38-1,"",E51/(1+'General inputs'!$H$34)^C51))</f>
        <v/>
      </c>
      <c r="J51" s="106"/>
      <c r="K51" s="106"/>
      <c r="L51" s="79">
        <f>IF(LEFT(D51,4)*1&gt;LEFT('General inputs'!$I$18,4)*1,"",SUMIF('Post-1996 commissioned assets'!$F$22:$F$3586,$D51,'Post-1996 commissioned assets'!$P$22:$P$3586)*(1+$K$34)*(1+$K$35))</f>
        <v>6859745.4590013297</v>
      </c>
      <c r="M51" s="79">
        <f>IF(L51="","",L51/(1+'General inputs'!$H$32)^C51)</f>
        <v>12715217.263583541</v>
      </c>
      <c r="N51" s="79" t="str">
        <f>IF(LEFT(D51,4)*1&lt;LEFT('General inputs'!$I$18,4)*1+1,"",SUMIF('Uncommissioned assets'!$F$22:$F$1531,$D51,'Uncommissioned assets'!$P$22:$P$1531))</f>
        <v/>
      </c>
      <c r="O51" s="79" t="str">
        <f>IF(N51="","",N51/(1+'General inputs'!$H$32)^C51)</f>
        <v/>
      </c>
      <c r="Q51" s="84"/>
      <c r="R51" s="79" t="str">
        <f>IF(OR(LEFT(D51,4)*1&lt;LEFT('General inputs'!$I$16,4)*1,LEFT(D51,4)*1&gt;LEFT('General inputs'!$I$16,4)+'General inputs'!$H$38-1),"",Q51/(1+'General inputs'!$H$34)^C51)</f>
        <v/>
      </c>
      <c r="T51" s="84"/>
      <c r="U51" s="79" t="str">
        <f>IF(OR(LEFT(D51,4)*1&lt;LEFT('General inputs'!$I$16,4)*1,LEFT(D51,4)*1&gt;LEFT('General inputs'!$I$16,4)+'General inputs'!$H$38-1),"",T51/(1+'General inputs'!$H$34)^C51)</f>
        <v/>
      </c>
      <c r="V51" s="53"/>
      <c r="X51" s="36"/>
      <c r="Y51" s="36"/>
      <c r="Z51" s="36"/>
    </row>
    <row r="52" spans="2:26" ht="12" thickBot="1" x14ac:dyDescent="0.3">
      <c r="B52" s="52"/>
      <c r="C52" s="28">
        <f>IF(D52='General inputs'!$I$16,0,IF(D52&lt;'General inputs'!$I$16,C53-1,C51+1))</f>
        <v>-14</v>
      </c>
      <c r="D52" s="81" t="str">
        <f t="shared" si="2"/>
        <v>2008-09</v>
      </c>
      <c r="E52" s="79">
        <f>IF(LEFT(D52,4)*1&gt;LEFT('General inputs'!$I$16,4)+'General inputs'!$H$38-1,"",'ET inputs'!D25)</f>
        <v>7196.7290250672531</v>
      </c>
      <c r="F52" s="79">
        <f>IF(LEFT(D52,4)*1&gt;LEFT('General inputs'!$I$16,4)+'General inputs'!$H$38-1,"",E52/(1+'General inputs'!$H$30)^C52)</f>
        <v>10885.698375883268</v>
      </c>
      <c r="G52" s="79">
        <f>IF(LEFT(D52,4)*1&gt;LEFT('General inputs'!$I$16,4)+'General inputs'!$H$38-1,"",E52/(1+'General inputs'!$H$32)^C52)</f>
        <v>12802.158984393502</v>
      </c>
      <c r="H52" s="79" t="str">
        <f>IF(LEFT(D52,4)*1&lt;LEFT('General inputs'!$I$16,4)*1,"",IF(LEFT(D52,4)*1&gt;LEFT('General inputs'!$I$16,4)+'General inputs'!$H$38-1,"",E52/(1+'General inputs'!$H$34)^C52))</f>
        <v/>
      </c>
      <c r="J52" s="106"/>
      <c r="K52" s="106"/>
      <c r="L52" s="79">
        <f>IF(LEFT(D52,4)*1&gt;LEFT('General inputs'!$I$18,4)*1,"",SUMIF('Post-1996 commissioned assets'!$F$22:$F$3586,$D52,'Post-1996 commissioned assets'!$P$22:$P$3586)*(1+$K$34)*(1+$K$35))</f>
        <v>513885.69558983733</v>
      </c>
      <c r="M52" s="79">
        <f>IF(L52="","",L52/(1+'General inputs'!$H$32)^C52)</f>
        <v>914143.96065652359</v>
      </c>
      <c r="N52" s="79" t="str">
        <f>IF(LEFT(D52,4)*1&lt;LEFT('General inputs'!$I$18,4)*1+1,"",SUMIF('Uncommissioned assets'!$F$22:$F$1531,$D52,'Uncommissioned assets'!$P$22:$P$1531))</f>
        <v/>
      </c>
      <c r="O52" s="79" t="str">
        <f>IF(N52="","",N52/(1+'General inputs'!$H$32)^C52)</f>
        <v/>
      </c>
      <c r="Q52" s="84"/>
      <c r="R52" s="79" t="str">
        <f>IF(OR(LEFT(D52,4)*1&lt;LEFT('General inputs'!$I$16,4)*1,LEFT(D52,4)*1&gt;LEFT('General inputs'!$I$16,4)+'General inputs'!$H$38-1),"",Q52/(1+'General inputs'!$H$34)^C52)</f>
        <v/>
      </c>
      <c r="T52" s="84"/>
      <c r="U52" s="79" t="str">
        <f>IF(OR(LEFT(D52,4)*1&lt;LEFT('General inputs'!$I$16,4)*1,LEFT(D52,4)*1&gt;LEFT('General inputs'!$I$16,4)+'General inputs'!$H$38-1),"",T52/(1+'General inputs'!$H$34)^C52)</f>
        <v/>
      </c>
      <c r="V52" s="53"/>
      <c r="X52" s="36"/>
      <c r="Y52" s="36"/>
      <c r="Z52" s="36"/>
    </row>
    <row r="53" spans="2:26" ht="12" thickTop="1" x14ac:dyDescent="0.25">
      <c r="B53" s="52"/>
      <c r="C53" s="28">
        <f>IF(D53='General inputs'!$I$16,0,IF(D53&lt;'General inputs'!$I$16,C54-1,C52+1))</f>
        <v>-13</v>
      </c>
      <c r="D53" s="83" t="str">
        <f t="shared" si="1"/>
        <v>2009-10</v>
      </c>
      <c r="E53" s="79">
        <f>IF(LEFT(D53,4)*1&gt;LEFT('General inputs'!$I$16,4)+'General inputs'!$H$38-1,"",'ET inputs'!D26)</f>
        <v>6173.4594877051723</v>
      </c>
      <c r="F53" s="79">
        <f>IF(LEFT(D53,4)*1&gt;LEFT('General inputs'!$I$16,4)+'General inputs'!$H$38-1,"",E53/(1+'General inputs'!$H$30)^C53)</f>
        <v>9065.9333863224656</v>
      </c>
      <c r="G53" s="79">
        <f>IF(LEFT(D53,4)*1&gt;LEFT('General inputs'!$I$16,4)+'General inputs'!$H$38-1,"",E53/(1+'General inputs'!$H$32)^C53)</f>
        <v>10539.231618864909</v>
      </c>
      <c r="H53" s="79" t="str">
        <f>IF(LEFT(D53,4)*1&lt;LEFT('General inputs'!$I$16,4)*1,"",IF(LEFT(D53,4)*1&gt;LEFT('General inputs'!$I$16,4)+'General inputs'!$H$38-1,"",E53/(1+'General inputs'!$H$34)^C53))</f>
        <v/>
      </c>
      <c r="J53" s="106"/>
      <c r="K53" s="106"/>
      <c r="L53" s="79">
        <f>IF(LEFT(D53,4)*1&gt;LEFT('General inputs'!$I$18,4)*1,"",SUMIF('Post-1996 commissioned assets'!$F$22:$F$3586,$D53,'Post-1996 commissioned assets'!$P$22:$P$3586)*(1+$K$34)*(1+$K$35))</f>
        <v>2389364.8016816741</v>
      </c>
      <c r="M53" s="79">
        <f>IF(L53="","",L53/(1+'General inputs'!$H$32)^C53)</f>
        <v>4079085.4976918595</v>
      </c>
      <c r="N53" s="79" t="str">
        <f>IF(LEFT(D53,4)*1&lt;LEFT('General inputs'!$I$18,4)*1+1,"",SUMIF('Uncommissioned assets'!$F$22:$F$1531,$D53,'Uncommissioned assets'!$P$22:$P$1531))</f>
        <v/>
      </c>
      <c r="O53" s="79" t="str">
        <f>IF(N53="","",N53/(1+'General inputs'!$H$32)^C53)</f>
        <v/>
      </c>
      <c r="Q53" s="84"/>
      <c r="R53" s="79" t="str">
        <f>IF(OR(LEFT(D53,4)*1&lt;LEFT('General inputs'!$I$16,4)*1,LEFT(D53,4)*1&gt;LEFT('General inputs'!$I$16,4)+'General inputs'!$H$38-1),"",Q53/(1+'General inputs'!$H$34)^C53)</f>
        <v/>
      </c>
      <c r="T53" s="84"/>
      <c r="U53" s="79" t="str">
        <f>IF(OR(LEFT(D53,4)*1&lt;LEFT('General inputs'!$I$16,4)*1,LEFT(D53,4)*1&gt;LEFT('General inputs'!$I$16,4)+'General inputs'!$H$38-1),"",T53/(1+'General inputs'!$H$34)^C53)</f>
        <v/>
      </c>
      <c r="V53" s="53"/>
      <c r="X53" s="36"/>
      <c r="Y53" s="36"/>
      <c r="Z53" s="36"/>
    </row>
    <row r="54" spans="2:26" x14ac:dyDescent="0.25">
      <c r="B54" s="52"/>
      <c r="C54" s="28">
        <f>IF(D54='General inputs'!$I$16,0,IF(D54&lt;'General inputs'!$I$16,C55-1,C53+1))</f>
        <v>-12</v>
      </c>
      <c r="D54" s="28" t="str">
        <f t="shared" si="1"/>
        <v>2010-11</v>
      </c>
      <c r="E54" s="79">
        <f>IF(LEFT(D54,4)*1&gt;LEFT('General inputs'!$I$16,4)+'General inputs'!$H$38-1,"",'ET inputs'!D27)</f>
        <v>4713.5737588652482</v>
      </c>
      <c r="F54" s="79">
        <f>IF(LEFT(D54,4)*1&gt;LEFT('General inputs'!$I$16,4)+'General inputs'!$H$38-1,"",E54/(1+'General inputs'!$H$30)^C54)</f>
        <v>6720.4291026545916</v>
      </c>
      <c r="G54" s="79">
        <f>IF(LEFT(D54,4)*1&gt;LEFT('General inputs'!$I$16,4)+'General inputs'!$H$38-1,"",E54/(1+'General inputs'!$H$32)^C54)</f>
        <v>7722.5892287756915</v>
      </c>
      <c r="H54" s="79" t="str">
        <f>IF(LEFT(D54,4)*1&lt;LEFT('General inputs'!$I$16,4)*1,"",IF(LEFT(D54,4)*1&gt;LEFT('General inputs'!$I$16,4)+'General inputs'!$H$38-1,"",E54/(1+'General inputs'!$H$34)^C54))</f>
        <v/>
      </c>
      <c r="J54" s="106"/>
      <c r="K54" s="106"/>
      <c r="L54" s="79">
        <f>IF(LEFT(D54,4)*1&gt;LEFT('General inputs'!$I$18,4)*1,"",SUMIF('Post-1996 commissioned assets'!$F$22:$F$3586,$D54,'Post-1996 commissioned assets'!$P$22:$P$3586)*(1+$K$34)*(1+$K$35))</f>
        <v>4437019.0676749796</v>
      </c>
      <c r="M54" s="79">
        <f>IF(L54="","",L54/(1+'General inputs'!$H$32)^C54)</f>
        <v>7269489.6511279428</v>
      </c>
      <c r="N54" s="79" t="str">
        <f>IF(LEFT(D54,4)*1&lt;LEFT('General inputs'!$I$18,4)*1+1,"",SUMIF('Uncommissioned assets'!$F$22:$F$1531,$D54,'Uncommissioned assets'!$P$22:$P$1531))</f>
        <v/>
      </c>
      <c r="O54" s="79" t="str">
        <f>IF(N54="","",N54/(1+'General inputs'!$H$32)^C54)</f>
        <v/>
      </c>
      <c r="Q54" s="84"/>
      <c r="R54" s="79" t="str">
        <f>IF(OR(LEFT(D54,4)*1&lt;LEFT('General inputs'!$I$16,4)*1,LEFT(D54,4)*1&gt;LEFT('General inputs'!$I$16,4)+'General inputs'!$H$38-1),"",Q54/(1+'General inputs'!$H$34)^C54)</f>
        <v/>
      </c>
      <c r="T54" s="84"/>
      <c r="U54" s="79" t="str">
        <f>IF(OR(LEFT(D54,4)*1&lt;LEFT('General inputs'!$I$16,4)*1,LEFT(D54,4)*1&gt;LEFT('General inputs'!$I$16,4)+'General inputs'!$H$38-1),"",T54/(1+'General inputs'!$H$34)^C54)</f>
        <v/>
      </c>
      <c r="V54" s="53"/>
      <c r="X54" s="36"/>
      <c r="Y54" s="36"/>
      <c r="Z54" s="36"/>
    </row>
    <row r="55" spans="2:26" x14ac:dyDescent="0.25">
      <c r="B55" s="52"/>
      <c r="C55" s="28">
        <f>IF(D55='General inputs'!$I$16,0,IF(D55&lt;'General inputs'!$I$16,C56-1,C54+1))</f>
        <v>-11</v>
      </c>
      <c r="D55" s="28" t="str">
        <f t="shared" si="1"/>
        <v>2011-12</v>
      </c>
      <c r="E55" s="79">
        <f>IF(LEFT(D55,4)*1&gt;LEFT('General inputs'!$I$16,4)+'General inputs'!$H$38-1,"",'ET inputs'!D28)</f>
        <v>9862.1609929078022</v>
      </c>
      <c r="F55" s="79">
        <f>IF(LEFT(D55,4)*1&gt;LEFT('General inputs'!$I$16,4)+'General inputs'!$H$38-1,"",E55/(1+'General inputs'!$H$30)^C55)</f>
        <v>13651.537284920407</v>
      </c>
      <c r="G55" s="79">
        <f>IF(LEFT(D55,4)*1&gt;LEFT('General inputs'!$I$16,4)+'General inputs'!$H$38-1,"",E55/(1+'General inputs'!$H$32)^C55)</f>
        <v>15506.614717855849</v>
      </c>
      <c r="H55" s="79" t="str">
        <f>IF(LEFT(D55,4)*1&lt;LEFT('General inputs'!$I$16,4)*1,"",IF(LEFT(D55,4)*1&gt;LEFT('General inputs'!$I$16,4)+'General inputs'!$H$38-1,"",E55/(1+'General inputs'!$H$34)^C55))</f>
        <v/>
      </c>
      <c r="J55" s="106"/>
      <c r="K55" s="106"/>
      <c r="L55" s="79">
        <f>IF(LEFT(D55,4)*1&gt;LEFT('General inputs'!$I$18,4)*1,"",SUMIF('Post-1996 commissioned assets'!$F$22:$F$3586,$D55,'Post-1996 commissioned assets'!$P$22:$P$3586)*(1+$K$34)*(1+$K$35))</f>
        <v>3017856.1206797035</v>
      </c>
      <c r="M55" s="79">
        <f>IF(L55="","",L55/(1+'General inputs'!$H$32)^C55)</f>
        <v>4745078.9102871353</v>
      </c>
      <c r="N55" s="79" t="str">
        <f>IF(LEFT(D55,4)*1&lt;LEFT('General inputs'!$I$18,4)*1+1,"",SUMIF('Uncommissioned assets'!$F$22:$F$1531,$D55,'Uncommissioned assets'!$P$22:$P$1531))</f>
        <v/>
      </c>
      <c r="O55" s="79" t="str">
        <f>IF(N55="","",N55/(1+'General inputs'!$H$32)^C55)</f>
        <v/>
      </c>
      <c r="Q55" s="84"/>
      <c r="R55" s="79" t="str">
        <f>IF(OR(LEFT(D55,4)*1&lt;LEFT('General inputs'!$I$16,4)*1,LEFT(D55,4)*1&gt;LEFT('General inputs'!$I$16,4)+'General inputs'!$H$38-1),"",Q55/(1+'General inputs'!$H$34)^C55)</f>
        <v/>
      </c>
      <c r="T55" s="84"/>
      <c r="U55" s="79" t="str">
        <f>IF(OR(LEFT(D55,4)*1&lt;LEFT('General inputs'!$I$16,4)*1,LEFT(D55,4)*1&gt;LEFT('General inputs'!$I$16,4)+'General inputs'!$H$38-1),"",T55/(1+'General inputs'!$H$34)^C55)</f>
        <v/>
      </c>
      <c r="V55" s="53"/>
      <c r="X55" s="36"/>
      <c r="Y55" s="36"/>
      <c r="Z55" s="36"/>
    </row>
    <row r="56" spans="2:26" x14ac:dyDescent="0.25">
      <c r="B56" s="52"/>
      <c r="C56" s="28">
        <f>IF(D56='General inputs'!$I$16,0,IF(D56&lt;'General inputs'!$I$16,C57-1,C55+1))</f>
        <v>-10</v>
      </c>
      <c r="D56" s="28" t="str">
        <f t="shared" si="1"/>
        <v>2012-13</v>
      </c>
      <c r="E56" s="79">
        <f>IF(LEFT(D56,4)*1&gt;LEFT('General inputs'!$I$16,4)+'General inputs'!$H$38-1,"",'ET inputs'!D29)</f>
        <v>7771.0669030732861</v>
      </c>
      <c r="F56" s="79">
        <f>IF(LEFT(D56,4)*1&gt;LEFT('General inputs'!$I$16,4)+'General inputs'!$H$38-1,"",E56/(1+'General inputs'!$H$30)^C56)</f>
        <v>10443.664096019189</v>
      </c>
      <c r="G56" s="79">
        <f>IF(LEFT(D56,4)*1&gt;LEFT('General inputs'!$I$16,4)+'General inputs'!$H$38-1,"",E56/(1+'General inputs'!$H$32)^C56)</f>
        <v>11726.214591115942</v>
      </c>
      <c r="H56" s="79" t="str">
        <f>IF(LEFT(D56,4)*1&lt;LEFT('General inputs'!$I$16,4)*1,"",IF(LEFT(D56,4)*1&gt;LEFT('General inputs'!$I$16,4)+'General inputs'!$H$38-1,"",E56/(1+'General inputs'!$H$34)^C56))</f>
        <v/>
      </c>
      <c r="J56" s="106"/>
      <c r="K56" s="106"/>
      <c r="L56" s="79">
        <f>IF(LEFT(D56,4)*1&gt;LEFT('General inputs'!$I$18,4)*1,"",SUMIF('Post-1996 commissioned assets'!$F$22:$F$3586,$D56,'Post-1996 commissioned assets'!$P$22:$P$3586)*(1+$K$34)*(1+$K$35))</f>
        <v>6673202.9798869416</v>
      </c>
      <c r="M56" s="79">
        <f>IF(L56="","",L56/(1+'General inputs'!$H$32)^C56)</f>
        <v>10069583.897325851</v>
      </c>
      <c r="N56" s="79" t="str">
        <f>IF(LEFT(D56,4)*1&lt;LEFT('General inputs'!$I$18,4)*1+1,"",SUMIF('Uncommissioned assets'!$F$22:$F$1531,$D56,'Uncommissioned assets'!$P$22:$P$1531))</f>
        <v/>
      </c>
      <c r="O56" s="79" t="str">
        <f>IF(N56="","",N56/(1+'General inputs'!$H$32)^C56)</f>
        <v/>
      </c>
      <c r="Q56" s="84"/>
      <c r="R56" s="79" t="str">
        <f>IF(OR(LEFT(D56,4)*1&lt;LEFT('General inputs'!$I$16,4)*1,LEFT(D56,4)*1&gt;LEFT('General inputs'!$I$16,4)+'General inputs'!$H$38-1),"",Q56/(1+'General inputs'!$H$34)^C56)</f>
        <v/>
      </c>
      <c r="T56" s="84"/>
      <c r="U56" s="79" t="str">
        <f>IF(OR(LEFT(D56,4)*1&lt;LEFT('General inputs'!$I$16,4)*1,LEFT(D56,4)*1&gt;LEFT('General inputs'!$I$16,4)+'General inputs'!$H$38-1),"",T56/(1+'General inputs'!$H$34)^C56)</f>
        <v/>
      </c>
      <c r="V56" s="53"/>
      <c r="X56" s="36"/>
      <c r="Y56" s="36"/>
      <c r="Z56" s="36"/>
    </row>
    <row r="57" spans="2:26" x14ac:dyDescent="0.25">
      <c r="B57" s="52"/>
      <c r="C57" s="28">
        <f>IF(D57='General inputs'!$I$16,0,IF(D57&lt;'General inputs'!$I$16,C58-1,C56+1))</f>
        <v>-9</v>
      </c>
      <c r="D57" s="28" t="str">
        <f t="shared" si="1"/>
        <v>2013-14</v>
      </c>
      <c r="E57" s="79">
        <f>IF(LEFT(D57,4)*1&gt;LEFT('General inputs'!$I$16,4)+'General inputs'!$H$38-1,"",'ET inputs'!D30)</f>
        <v>13974.065045474317</v>
      </c>
      <c r="F57" s="79">
        <f>IF(LEFT(D57,4)*1&gt;LEFT('General inputs'!$I$16,4)+'General inputs'!$H$38-1,"",E57/(1+'General inputs'!$H$30)^C57)</f>
        <v>18232.98534042048</v>
      </c>
      <c r="G57" s="79">
        <f>IF(LEFT(D57,4)*1&gt;LEFT('General inputs'!$I$16,4)+'General inputs'!$H$38-1,"",E57/(1+'General inputs'!$H$32)^C57)</f>
        <v>20236.352279856605</v>
      </c>
      <c r="H57" s="79" t="str">
        <f>IF(LEFT(D57,4)*1&lt;LEFT('General inputs'!$I$16,4)*1,"",IF(LEFT(D57,4)*1&gt;LEFT('General inputs'!$I$16,4)+'General inputs'!$H$38-1,"",E57/(1+'General inputs'!$H$34)^C57))</f>
        <v/>
      </c>
      <c r="J57" s="106"/>
      <c r="K57" s="106"/>
      <c r="L57" s="79">
        <f>IF(LEFT(D57,4)*1&gt;LEFT('General inputs'!$I$18,4)*1,"",SUMIF('Post-1996 commissioned assets'!$F$22:$F$3586,$D57,'Post-1996 commissioned assets'!$P$22:$P$3586)*(1+$K$34)*(1+$K$35))</f>
        <v>4812886.307475674</v>
      </c>
      <c r="M57" s="79">
        <f>IF(L57="","",L57/(1+'General inputs'!$H$32)^C57)</f>
        <v>6969715.8617791543</v>
      </c>
      <c r="N57" s="79" t="str">
        <f>IF(LEFT(D57,4)*1&lt;LEFT('General inputs'!$I$18,4)*1+1,"",SUMIF('Uncommissioned assets'!$F$22:$F$1531,$D57,'Uncommissioned assets'!$P$22:$P$1531))</f>
        <v/>
      </c>
      <c r="O57" s="79" t="str">
        <f>IF(N57="","",N57/(1+'General inputs'!$H$32)^C57)</f>
        <v/>
      </c>
      <c r="Q57" s="84"/>
      <c r="R57" s="79" t="str">
        <f>IF(OR(LEFT(D57,4)*1&lt;LEFT('General inputs'!$I$16,4)*1,LEFT(D57,4)*1&gt;LEFT('General inputs'!$I$16,4)+'General inputs'!$H$38-1),"",Q57/(1+'General inputs'!$H$34)^C57)</f>
        <v/>
      </c>
      <c r="T57" s="84"/>
      <c r="U57" s="79" t="str">
        <f>IF(OR(LEFT(D57,4)*1&lt;LEFT('General inputs'!$I$16,4)*1,LEFT(D57,4)*1&gt;LEFT('General inputs'!$I$16,4)+'General inputs'!$H$38-1),"",T57/(1+'General inputs'!$H$34)^C57)</f>
        <v/>
      </c>
      <c r="V57" s="53"/>
      <c r="X57" s="36"/>
      <c r="Y57" s="36"/>
      <c r="Z57" s="36"/>
    </row>
    <row r="58" spans="2:26" x14ac:dyDescent="0.25">
      <c r="B58" s="52"/>
      <c r="C58" s="28">
        <f>IF(D58='General inputs'!$I$16,0,IF(D58&lt;'General inputs'!$I$16,C59-1,C57+1))</f>
        <v>-8</v>
      </c>
      <c r="D58" s="28" t="str">
        <f t="shared" si="1"/>
        <v>2014-15</v>
      </c>
      <c r="E58" s="79">
        <f>IF(LEFT(D58,4)*1&gt;LEFT('General inputs'!$I$16,4)+'General inputs'!$H$38-1,"",'ET inputs'!D31)</f>
        <v>12364.986705018751</v>
      </c>
      <c r="F58" s="79">
        <f>IF(LEFT(D58,4)*1&gt;LEFT('General inputs'!$I$16,4)+'General inputs'!$H$38-1,"",E58/(1+'General inputs'!$H$30)^C58)</f>
        <v>15663.595214673394</v>
      </c>
      <c r="G58" s="79">
        <f>IF(LEFT(D58,4)*1&gt;LEFT('General inputs'!$I$16,4)+'General inputs'!$H$38-1,"",E58/(1+'General inputs'!$H$32)^C58)</f>
        <v>17184.440845450896</v>
      </c>
      <c r="H58" s="79" t="str">
        <f>IF(LEFT(D58,4)*1&lt;LEFT('General inputs'!$I$16,4)*1,"",IF(LEFT(D58,4)*1&gt;LEFT('General inputs'!$I$16,4)+'General inputs'!$H$38-1,"",E58/(1+'General inputs'!$H$34)^C58))</f>
        <v/>
      </c>
      <c r="J58" s="106"/>
      <c r="K58" s="106"/>
      <c r="L58" s="79">
        <f>IF(LEFT(D58,4)*1&gt;LEFT('General inputs'!$I$18,4)*1,"",SUMIF('Post-1996 commissioned assets'!$F$22:$F$3586,$D58,'Post-1996 commissioned assets'!$P$22:$P$3586)*(1+$K$34)*(1+$K$35))</f>
        <v>5548578.1381047871</v>
      </c>
      <c r="M58" s="79">
        <f>IF(L58="","",L58/(1+'General inputs'!$H$32)^C58)</f>
        <v>7711226.470783269</v>
      </c>
      <c r="N58" s="79" t="str">
        <f>IF(LEFT(D58,4)*1&lt;LEFT('General inputs'!$I$18,4)*1+1,"",SUMIF('Uncommissioned assets'!$F$22:$F$1531,$D58,'Uncommissioned assets'!$P$22:$P$1531))</f>
        <v/>
      </c>
      <c r="O58" s="79" t="str">
        <f>IF(N58="","",N58/(1+'General inputs'!$H$32)^C58)</f>
        <v/>
      </c>
      <c r="Q58" s="84"/>
      <c r="R58" s="79" t="str">
        <f>IF(OR(LEFT(D58,4)*1&lt;LEFT('General inputs'!$I$16,4)*1,LEFT(D58,4)*1&gt;LEFT('General inputs'!$I$16,4)+'General inputs'!$H$38-1),"",Q58/(1+'General inputs'!$H$34)^C58)</f>
        <v/>
      </c>
      <c r="T58" s="84"/>
      <c r="U58" s="79" t="str">
        <f>IF(OR(LEFT(D58,4)*1&lt;LEFT('General inputs'!$I$16,4)*1,LEFT(D58,4)*1&gt;LEFT('General inputs'!$I$16,4)+'General inputs'!$H$38-1),"",T58/(1+'General inputs'!$H$34)^C58)</f>
        <v/>
      </c>
      <c r="V58" s="53"/>
      <c r="X58" s="36"/>
      <c r="Y58" s="36"/>
      <c r="Z58" s="36"/>
    </row>
    <row r="59" spans="2:26" x14ac:dyDescent="0.25">
      <c r="B59" s="52"/>
      <c r="C59" s="28">
        <f>IF(D59='General inputs'!$I$16,0,IF(D59&lt;'General inputs'!$I$16,C60-1,C58+1))</f>
        <v>-7</v>
      </c>
      <c r="D59" s="28" t="str">
        <f t="shared" si="1"/>
        <v>2015-16</v>
      </c>
      <c r="E59" s="79">
        <f>IF(LEFT(D59,4)*1&gt;LEFT('General inputs'!$I$16,4)+'General inputs'!$H$38-1,"",'ET inputs'!D32)</f>
        <v>12922.046001863971</v>
      </c>
      <c r="F59" s="79">
        <f>IF(LEFT(D59,4)*1&gt;LEFT('General inputs'!$I$16,4)+'General inputs'!$H$38-1,"",E59/(1+'General inputs'!$H$30)^C59)</f>
        <v>15892.486665510429</v>
      </c>
      <c r="G59" s="79">
        <f>IF(LEFT(D59,4)*1&gt;LEFT('General inputs'!$I$16,4)+'General inputs'!$H$38-1,"",E59/(1+'General inputs'!$H$32)^C59)</f>
        <v>17234.762993557539</v>
      </c>
      <c r="H59" s="79" t="str">
        <f>IF(LEFT(D59,4)*1&lt;LEFT('General inputs'!$I$16,4)*1,"",IF(LEFT(D59,4)*1&gt;LEFT('General inputs'!$I$16,4)+'General inputs'!$H$38-1,"",E59/(1+'General inputs'!$H$34)^C59))</f>
        <v/>
      </c>
      <c r="J59" s="106"/>
      <c r="K59" s="106"/>
      <c r="L59" s="79">
        <f>IF(LEFT(D59,4)*1&gt;LEFT('General inputs'!$I$18,4)*1,"",SUMIF('Post-1996 commissioned assets'!$F$22:$F$3586,$D59,'Post-1996 commissioned assets'!$P$22:$P$3586)*(1+$K$34)*(1+$K$35))</f>
        <v>29918777.0630298</v>
      </c>
      <c r="M59" s="79">
        <f>IF(L59="","",L59/(1+'General inputs'!$H$32)^C59)</f>
        <v>39904132.183403775</v>
      </c>
      <c r="N59" s="79" t="str">
        <f>IF(LEFT(D59,4)*1&lt;LEFT('General inputs'!$I$18,4)*1+1,"",SUMIF('Uncommissioned assets'!$F$22:$F$1531,$D59,'Uncommissioned assets'!$P$22:$P$1531))</f>
        <v/>
      </c>
      <c r="O59" s="79" t="str">
        <f>IF(N59="","",N59/(1+'General inputs'!$H$32)^C59)</f>
        <v/>
      </c>
      <c r="Q59" s="84"/>
      <c r="R59" s="79" t="str">
        <f>IF(OR(LEFT(D59,4)*1&lt;LEFT('General inputs'!$I$16,4)*1,LEFT(D59,4)*1&gt;LEFT('General inputs'!$I$16,4)+'General inputs'!$H$38-1),"",Q59/(1+'General inputs'!$H$34)^C59)</f>
        <v/>
      </c>
      <c r="T59" s="84"/>
      <c r="U59" s="79" t="str">
        <f>IF(OR(LEFT(D59,4)*1&lt;LEFT('General inputs'!$I$16,4)*1,LEFT(D59,4)*1&gt;LEFT('General inputs'!$I$16,4)+'General inputs'!$H$38-1),"",T59/(1+'General inputs'!$H$34)^C59)</f>
        <v/>
      </c>
      <c r="V59" s="53"/>
      <c r="X59" s="36"/>
      <c r="Y59" s="36"/>
      <c r="Z59" s="36"/>
    </row>
    <row r="60" spans="2:26" x14ac:dyDescent="0.25">
      <c r="B60" s="52"/>
      <c r="C60" s="28">
        <f>IF(D60='General inputs'!$I$16,0,IF(D60&lt;'General inputs'!$I$16,C61-1,C59+1))</f>
        <v>-6</v>
      </c>
      <c r="D60" s="28" t="str">
        <f t="shared" si="1"/>
        <v>2016-17</v>
      </c>
      <c r="E60" s="79">
        <f>IF(LEFT(D60,4)*1&gt;LEFT('General inputs'!$I$16,4)+'General inputs'!$H$38-1,"",'ET inputs'!D33)</f>
        <v>23205.762968075178</v>
      </c>
      <c r="F60" s="79">
        <f>IF(LEFT(D60,4)*1&gt;LEFT('General inputs'!$I$16,4)+'General inputs'!$H$38-1,"",E60/(1+'General inputs'!$H$30)^C60)</f>
        <v>27708.894564737788</v>
      </c>
      <c r="G60" s="79">
        <f>IF(LEFT(D60,4)*1&gt;LEFT('General inputs'!$I$16,4)+'General inputs'!$H$38-1,"",E60/(1+'General inputs'!$H$32)^C60)</f>
        <v>29703.126558813736</v>
      </c>
      <c r="H60" s="79" t="str">
        <f>IF(LEFT(D60,4)*1&lt;LEFT('General inputs'!$I$16,4)*1,"",IF(LEFT(D60,4)*1&gt;LEFT('General inputs'!$I$16,4)+'General inputs'!$H$38-1,"",E60/(1+'General inputs'!$H$34)^C60))</f>
        <v/>
      </c>
      <c r="J60" s="106"/>
      <c r="K60" s="106"/>
      <c r="L60" s="79">
        <f>IF(LEFT(D60,4)*1&gt;LEFT('General inputs'!$I$18,4)*1,"",SUMIF('Post-1996 commissioned assets'!$F$22:$F$3586,$D60,'Post-1996 commissioned assets'!$P$22:$P$3586)*(1+$K$34)*(1+$K$35))</f>
        <v>36324082.036273293</v>
      </c>
      <c r="M60" s="79">
        <f>IF(L60="","",L60/(1+'General inputs'!$H$32)^C60)</f>
        <v>46494433.617221922</v>
      </c>
      <c r="N60" s="79" t="str">
        <f>IF(LEFT(D60,4)*1&lt;LEFT('General inputs'!$I$18,4)*1+1,"",SUMIF('Uncommissioned assets'!$F$22:$F$1531,$D60,'Uncommissioned assets'!$P$22:$P$1531))</f>
        <v/>
      </c>
      <c r="O60" s="79" t="str">
        <f>IF(N60="","",N60/(1+'General inputs'!$H$32)^C60)</f>
        <v/>
      </c>
      <c r="Q60" s="84"/>
      <c r="R60" s="79" t="str">
        <f>IF(OR(LEFT(D60,4)*1&lt;LEFT('General inputs'!$I$16,4)*1,LEFT(D60,4)*1&gt;LEFT('General inputs'!$I$16,4)+'General inputs'!$H$38-1),"",Q60/(1+'General inputs'!$H$34)^C60)</f>
        <v/>
      </c>
      <c r="T60" s="84"/>
      <c r="U60" s="79" t="str">
        <f>IF(OR(LEFT(D60,4)*1&lt;LEFT('General inputs'!$I$16,4)*1,LEFT(D60,4)*1&gt;LEFT('General inputs'!$I$16,4)+'General inputs'!$H$38-1),"",T60/(1+'General inputs'!$H$34)^C60)</f>
        <v/>
      </c>
      <c r="V60" s="53"/>
      <c r="X60" s="36"/>
      <c r="Y60" s="36"/>
      <c r="Z60" s="36"/>
    </row>
    <row r="61" spans="2:26" x14ac:dyDescent="0.25">
      <c r="B61" s="52"/>
      <c r="C61" s="28">
        <f>IF(D61='General inputs'!$I$16,0,IF(D61&lt;'General inputs'!$I$16,C62-1,C60+1))</f>
        <v>-5</v>
      </c>
      <c r="D61" s="28" t="str">
        <f t="shared" si="1"/>
        <v>2017-18</v>
      </c>
      <c r="E61" s="79">
        <f>IF(LEFT(D61,4)*1&gt;LEFT('General inputs'!$I$16,4)+'General inputs'!$H$38-1,"",'ET inputs'!D34)</f>
        <v>23090.167944607962</v>
      </c>
      <c r="F61" s="79">
        <f>IF(LEFT(D61,4)*1&gt;LEFT('General inputs'!$I$16,4)+'General inputs'!$H$38-1,"",E61/(1+'General inputs'!$H$30)^C61)</f>
        <v>26767.833069416924</v>
      </c>
      <c r="G61" s="79">
        <f>IF(LEFT(D61,4)*1&gt;LEFT('General inputs'!$I$16,4)+'General inputs'!$H$38-1,"",E61/(1+'General inputs'!$H$32)^C61)</f>
        <v>28363.883084743986</v>
      </c>
      <c r="H61" s="79" t="str">
        <f>IF(LEFT(D61,4)*1&lt;LEFT('General inputs'!$I$16,4)*1,"",IF(LEFT(D61,4)*1&gt;LEFT('General inputs'!$I$16,4)+'General inputs'!$H$38-1,"",E61/(1+'General inputs'!$H$34)^C61))</f>
        <v/>
      </c>
      <c r="J61" s="106"/>
      <c r="K61" s="106"/>
      <c r="L61" s="79">
        <f>IF(LEFT(D61,4)*1&gt;LEFT('General inputs'!$I$18,4)*1,"",SUMIF('Post-1996 commissioned assets'!$F$22:$F$3586,$D61,'Post-1996 commissioned assets'!$P$22:$P$3586)*(1+$K$34)*(1+$K$35))</f>
        <v>23500942.236954357</v>
      </c>
      <c r="M61" s="79">
        <f>IF(L61="","",L61/(1+'General inputs'!$H$32)^C61)</f>
        <v>28868476.81616604</v>
      </c>
      <c r="N61" s="79" t="str">
        <f>IF(LEFT(D61,4)*1&lt;LEFT('General inputs'!$I$18,4)*1+1,"",SUMIF('Uncommissioned assets'!$F$22:$F$1531,$D61,'Uncommissioned assets'!$P$22:$P$1531))</f>
        <v/>
      </c>
      <c r="O61" s="79" t="str">
        <f>IF(N61="","",N61/(1+'General inputs'!$H$32)^C61)</f>
        <v/>
      </c>
      <c r="Q61" s="84"/>
      <c r="R61" s="79" t="str">
        <f>IF(OR(LEFT(D61,4)*1&lt;LEFT('General inputs'!$I$16,4)*1,LEFT(D61,4)*1&gt;LEFT('General inputs'!$I$16,4)+'General inputs'!$H$38-1),"",Q61/(1+'General inputs'!$H$34)^C61)</f>
        <v/>
      </c>
      <c r="T61" s="84"/>
      <c r="U61" s="79" t="str">
        <f>IF(OR(LEFT(D61,4)*1&lt;LEFT('General inputs'!$I$16,4)*1,LEFT(D61,4)*1&gt;LEFT('General inputs'!$I$16,4)+'General inputs'!$H$38-1),"",T61/(1+'General inputs'!$H$34)^C61)</f>
        <v/>
      </c>
      <c r="V61" s="53"/>
    </row>
    <row r="62" spans="2:26" x14ac:dyDescent="0.25">
      <c r="B62" s="52"/>
      <c r="C62" s="28">
        <f>IF(D62='General inputs'!$I$16,0,IF(D62&lt;'General inputs'!$I$16,C63-1,C61+1))</f>
        <v>-4</v>
      </c>
      <c r="D62" s="28" t="str">
        <f t="shared" si="1"/>
        <v>2018-19</v>
      </c>
      <c r="E62" s="79">
        <f>IF(LEFT(D62,4)*1&gt;LEFT('General inputs'!$I$16,4)+'General inputs'!$H$38-1,"",'ET inputs'!D35)</f>
        <v>12085.12242861979</v>
      </c>
      <c r="F62" s="79">
        <f>IF(LEFT(D62,4)*1&gt;LEFT('General inputs'!$I$16,4)+'General inputs'!$H$38-1,"",E62/(1+'General inputs'!$H$30)^C62)</f>
        <v>13601.911763340169</v>
      </c>
      <c r="G62" s="79">
        <f>IF(LEFT(D62,4)*1&gt;LEFT('General inputs'!$I$16,4)+'General inputs'!$H$38-1,"",E62/(1+'General inputs'!$H$32)^C62)</f>
        <v>14246.950987841519</v>
      </c>
      <c r="H62" s="79" t="str">
        <f>IF(LEFT(D62,4)*1&lt;LEFT('General inputs'!$I$16,4)*1,"",IF(LEFT(D62,4)*1&gt;LEFT('General inputs'!$I$16,4)+'General inputs'!$H$38-1,"",E62/(1+'General inputs'!$H$34)^C62))</f>
        <v/>
      </c>
      <c r="J62" s="106"/>
      <c r="K62" s="106"/>
      <c r="L62" s="79">
        <f>IF(LEFT(D62,4)*1&gt;LEFT('General inputs'!$I$18,4)*1,"",SUMIF('Post-1996 commissioned assets'!$F$22:$F$3586,$D62,'Post-1996 commissioned assets'!$P$22:$P$3586)*(1+$K$34)*(1+$K$35))</f>
        <v>17456451.182007801</v>
      </c>
      <c r="M62" s="79">
        <f>IF(L62="","",L62/(1+'General inputs'!$H$32)^C62)</f>
        <v>20579121.633285496</v>
      </c>
      <c r="N62" s="79" t="str">
        <f>IF(LEFT(D62,4)*1&lt;LEFT('General inputs'!$I$18,4)*1+1,"",SUMIF('Uncommissioned assets'!$F$22:$F$1531,$D62,'Uncommissioned assets'!$P$22:$P$1531))</f>
        <v/>
      </c>
      <c r="O62" s="79" t="str">
        <f>IF(N62="","",N62/(1+'General inputs'!$H$32)^C62)</f>
        <v/>
      </c>
      <c r="Q62" s="84"/>
      <c r="R62" s="79" t="str">
        <f>IF(OR(LEFT(D62,4)*1&lt;LEFT('General inputs'!$I$16,4)*1,LEFT(D62,4)*1&gt;LEFT('General inputs'!$I$16,4)+'General inputs'!$H$38-1),"",Q62/(1+'General inputs'!$H$34)^C62)</f>
        <v/>
      </c>
      <c r="T62" s="84"/>
      <c r="U62" s="79" t="str">
        <f>IF(OR(LEFT(D62,4)*1&lt;LEFT('General inputs'!$I$16,4)*1,LEFT(D62,4)*1&gt;LEFT('General inputs'!$I$16,4)+'General inputs'!$H$38-1),"",T62/(1+'General inputs'!$H$34)^C62)</f>
        <v/>
      </c>
      <c r="V62" s="53"/>
    </row>
    <row r="63" spans="2:26" x14ac:dyDescent="0.25">
      <c r="B63" s="52"/>
      <c r="C63" s="28">
        <f>IF(D63='General inputs'!$I$16,0,IF(D63&lt;'General inputs'!$I$16,C64-1,C62+1))</f>
        <v>-3</v>
      </c>
      <c r="D63" s="28" t="str">
        <f t="shared" si="1"/>
        <v>2019-20</v>
      </c>
      <c r="E63" s="79">
        <f>IF(LEFT(D63,4)*1&gt;LEFT('General inputs'!$I$16,4)+'General inputs'!$H$38-1,"",'ET inputs'!D36)</f>
        <v>9144.9198489430219</v>
      </c>
      <c r="F63" s="79">
        <f>IF(LEFT(D63,4)*1&gt;LEFT('General inputs'!$I$16,4)+'General inputs'!$H$38-1,"",E63/(1+'General inputs'!$H$30)^C63)</f>
        <v>9992.9008317759617</v>
      </c>
      <c r="G63" s="79">
        <f>IF(LEFT(D63,4)*1&gt;LEFT('General inputs'!$I$16,4)+'General inputs'!$H$38-1,"",E63/(1+'General inputs'!$H$32)^C63)</f>
        <v>10346.25219457222</v>
      </c>
      <c r="H63" s="79" t="str">
        <f>IF(LEFT(D63,4)*1&lt;LEFT('General inputs'!$I$16,4)*1,"",IF(LEFT(D63,4)*1&gt;LEFT('General inputs'!$I$16,4)+'General inputs'!$H$38-1,"",E63/(1+'General inputs'!$H$34)^C63))</f>
        <v/>
      </c>
      <c r="J63" s="106"/>
      <c r="K63" s="106"/>
      <c r="L63" s="79">
        <f>IF(LEFT(D63,4)*1&gt;LEFT('General inputs'!$I$18,4)*1,"",SUMIF('Post-1996 commissioned assets'!$F$22:$F$3586,$D63,'Post-1996 commissioned assets'!$P$22:$P$3586)*(1+$K$34)*(1+$K$35))</f>
        <v>8925227.8269913718</v>
      </c>
      <c r="M63" s="79">
        <f>IF(L63="","",L63/(1+'General inputs'!$H$32)^C63)</f>
        <v>10097700.091131972</v>
      </c>
      <c r="N63" s="79" t="str">
        <f>IF(LEFT(D63,4)*1&lt;LEFT('General inputs'!$I$18,4)*1+1,"",SUMIF('Uncommissioned assets'!$F$22:$F$1531,$D63,'Uncommissioned assets'!$P$22:$P$1531))</f>
        <v/>
      </c>
      <c r="O63" s="79" t="str">
        <f>IF(N63="","",N63/(1+'General inputs'!$H$32)^C63)</f>
        <v/>
      </c>
      <c r="Q63" s="84"/>
      <c r="R63" s="79" t="str">
        <f>IF(OR(LEFT(D63,4)*1&lt;LEFT('General inputs'!$I$16,4)*1,LEFT(D63,4)*1&gt;LEFT('General inputs'!$I$16,4)+'General inputs'!$H$38-1),"",Q63/(1+'General inputs'!$H$34)^C63)</f>
        <v/>
      </c>
      <c r="T63" s="84"/>
      <c r="U63" s="79" t="str">
        <f>IF(OR(LEFT(D63,4)*1&lt;LEFT('General inputs'!$I$16,4)*1,LEFT(D63,4)*1&gt;LEFT('General inputs'!$I$16,4)+'General inputs'!$H$38-1),"",T63/(1+'General inputs'!$H$34)^C63)</f>
        <v/>
      </c>
      <c r="V63" s="53"/>
    </row>
    <row r="64" spans="2:26" x14ac:dyDescent="0.25">
      <c r="B64" s="52"/>
      <c r="C64" s="28">
        <f>IF(D64='General inputs'!$I$16,0,IF(D64&lt;'General inputs'!$I$16,C65-1,C63+1))</f>
        <v>-2</v>
      </c>
      <c r="D64" s="28" t="str">
        <f t="shared" si="1"/>
        <v>2020-21</v>
      </c>
      <c r="E64" s="79">
        <f>IF(LEFT(D64,4)*1&gt;LEFT('General inputs'!$I$16,4)+'General inputs'!$H$38-1,"",'ET inputs'!D37)</f>
        <v>12028.755548151599</v>
      </c>
      <c r="F64" s="79">
        <f>IF(LEFT(D64,4)*1&gt;LEFT('General inputs'!$I$16,4)+'General inputs'!$H$38-1,"",E64/(1+'General inputs'!$H$30)^C64)</f>
        <v>12761.306761034031</v>
      </c>
      <c r="G64" s="79">
        <f>IF(LEFT(D64,4)*1&gt;LEFT('General inputs'!$I$16,4)+'General inputs'!$H$38-1,"",E64/(1+'General inputs'!$H$32)^C64)</f>
        <v>13060.389738983275</v>
      </c>
      <c r="H64" s="79" t="str">
        <f>IF(LEFT(D64,4)*1&lt;LEFT('General inputs'!$I$16,4)*1,"",IF(LEFT(D64,4)*1&gt;LEFT('General inputs'!$I$16,4)+'General inputs'!$H$38-1,"",E64/(1+'General inputs'!$H$34)^C64))</f>
        <v/>
      </c>
      <c r="J64" s="106"/>
      <c r="K64" s="106"/>
      <c r="L64" s="79">
        <f>IF(LEFT(D64,4)*1&gt;LEFT('General inputs'!$I$18,4)*1,"",SUMIF('Post-1996 commissioned assets'!$F$22:$F$3586,$D64,'Post-1996 commissioned assets'!$P$22:$P$3586)*(1+$K$34)*(1+$K$35))</f>
        <v>1218205.7232042921</v>
      </c>
      <c r="M64" s="79">
        <f>IF(L64="","",L64/(1+'General inputs'!$H$32)^C64)</f>
        <v>1322683.9188491853</v>
      </c>
      <c r="N64" s="79" t="str">
        <f>IF(LEFT(D64,4)*1&lt;LEFT('General inputs'!$I$18,4)*1+1,"",SUMIF('Uncommissioned assets'!$F$22:$F$1531,$D64,'Uncommissioned assets'!$P$22:$P$1531))</f>
        <v/>
      </c>
      <c r="O64" s="79" t="str">
        <f>IF(N64="","",N64/(1+'General inputs'!$H$32)^C64)</f>
        <v/>
      </c>
      <c r="Q64" s="84"/>
      <c r="R64" s="79" t="str">
        <f>IF(OR(LEFT(D64,4)*1&lt;LEFT('General inputs'!$I$16,4)*1,LEFT(D64,4)*1&gt;LEFT('General inputs'!$I$16,4)+'General inputs'!$H$38-1),"",Q64/(1+'General inputs'!$H$34)^C64)</f>
        <v/>
      </c>
      <c r="T64" s="84"/>
      <c r="U64" s="79" t="str">
        <f>IF(OR(LEFT(D64,4)*1&lt;LEFT('General inputs'!$I$16,4)*1,LEFT(D64,4)*1&gt;LEFT('General inputs'!$I$16,4)+'General inputs'!$H$38-1),"",T64/(1+'General inputs'!$H$34)^C64)</f>
        <v/>
      </c>
      <c r="V64" s="53"/>
    </row>
    <row r="65" spans="2:22" x14ac:dyDescent="0.25">
      <c r="B65" s="52"/>
      <c r="C65" s="28">
        <f>IF(D65='General inputs'!$I$16,0,IF(D65&lt;'General inputs'!$I$16,C66-1,C64+1))</f>
        <v>-1</v>
      </c>
      <c r="D65" s="28" t="str">
        <f t="shared" si="1"/>
        <v>2021-22</v>
      </c>
      <c r="E65" s="79">
        <f>IF(LEFT(D65,4)*1&gt;LEFT('General inputs'!$I$16,4)+'General inputs'!$H$38-1,"",'ET inputs'!D38)</f>
        <v>8094.7419273993664</v>
      </c>
      <c r="F65" s="79">
        <f>IF(LEFT(D65,4)*1&gt;LEFT('General inputs'!$I$16,4)+'General inputs'!$H$38-1,"",E65/(1+'General inputs'!$H$30)^C65)</f>
        <v>8337.5841852213471</v>
      </c>
      <c r="G65" s="79">
        <f>IF(LEFT(D65,4)*1&gt;LEFT('General inputs'!$I$16,4)+'General inputs'!$H$38-1,"",E65/(1+'General inputs'!$H$32)^C65)</f>
        <v>8434.7210883501393</v>
      </c>
      <c r="H65" s="79" t="str">
        <f>IF(LEFT(D65,4)*1&lt;LEFT('General inputs'!$I$16,4)*1,"",IF(LEFT(D65,4)*1&gt;LEFT('General inputs'!$I$16,4)+'General inputs'!$H$38-1,"",E65/(1+'General inputs'!$H$34)^C65))</f>
        <v/>
      </c>
      <c r="J65" s="106"/>
      <c r="K65" s="106"/>
      <c r="L65" s="79" t="str">
        <f>IF(LEFT(D65,4)*1&gt;LEFT('General inputs'!$I$18,4)*1,"",SUMIF('Post-1996 commissioned assets'!$F$22:$F$3586,$D65,'Post-1996 commissioned assets'!$P$22:$P$3586)*(1+$K$34)*(1+$K$35))</f>
        <v/>
      </c>
      <c r="M65" s="79" t="str">
        <f>IF(L65="","",L65/(1+'General inputs'!$H$32)^C65)</f>
        <v/>
      </c>
      <c r="N65" s="79">
        <f>IF(LEFT(D65,4)*1&lt;LEFT('General inputs'!$I$18,4)*1+1,"",SUMIF('Uncommissioned assets'!$F$22:$F$1531,$D65,'Uncommissioned assets'!$P$22:$P$1531))</f>
        <v>0</v>
      </c>
      <c r="O65" s="79">
        <f>IF(N65="","",N65/(1+'General inputs'!$H$32)^C65)</f>
        <v>0</v>
      </c>
      <c r="Q65" s="84"/>
      <c r="R65" s="79" t="str">
        <f>IF(OR(LEFT(D65,4)*1&lt;LEFT('General inputs'!$I$16,4)*1,LEFT(D65,4)*1&gt;LEFT('General inputs'!$I$16,4)+'General inputs'!$H$38-1),"",Q65/(1+'General inputs'!$H$34)^C65)</f>
        <v/>
      </c>
      <c r="T65" s="84"/>
      <c r="U65" s="79" t="str">
        <f>IF(OR(LEFT(D65,4)*1&lt;LEFT('General inputs'!$I$16,4)*1,LEFT(D65,4)*1&gt;LEFT('General inputs'!$I$16,4)+'General inputs'!$H$38-1),"",T65/(1+'General inputs'!$H$34)^C65)</f>
        <v/>
      </c>
      <c r="V65" s="53"/>
    </row>
    <row r="66" spans="2:22" x14ac:dyDescent="0.25">
      <c r="B66" s="52"/>
      <c r="C66" s="28">
        <f>IF(D66='General inputs'!$I$16,0,IF(D66&lt;'General inputs'!$I$16,C67-1,C65+1))</f>
        <v>0</v>
      </c>
      <c r="D66" s="28" t="str">
        <f t="shared" si="1"/>
        <v>2022-23</v>
      </c>
      <c r="E66" s="79">
        <f>IF(LEFT(D66,4)*1&gt;LEFT('General inputs'!$I$16,4)+'General inputs'!$H$38-1,"",'ET inputs'!D39)</f>
        <v>14147.607037879396</v>
      </c>
      <c r="F66" s="79">
        <f>IF(LEFT(D66,4)*1&gt;LEFT('General inputs'!$I$16,4)+'General inputs'!$H$38-1,"",E66/(1+'General inputs'!$H$30)^C66)</f>
        <v>14147.607037879396</v>
      </c>
      <c r="G66" s="79">
        <f>IF(LEFT(D66,4)*1&gt;LEFT('General inputs'!$I$16,4)+'General inputs'!$H$38-1,"",E66/(1+'General inputs'!$H$32)^C66)</f>
        <v>14147.607037879396</v>
      </c>
      <c r="H66" s="79">
        <f>IF(LEFT(D66,4)*1&lt;LEFT('General inputs'!$I$16,4)*1,"",IF(LEFT(D66,4)*1&gt;LEFT('General inputs'!$I$16,4)+'General inputs'!$H$38-1,"",E66/(1+'General inputs'!$H$34)^C66))</f>
        <v>14147.607037879396</v>
      </c>
      <c r="J66" s="106"/>
      <c r="K66" s="106"/>
      <c r="L66" s="79" t="str">
        <f>IF(LEFT(D66,4)*1&gt;LEFT('General inputs'!$I$18,4)*1,"",SUMIF('Post-1996 commissioned assets'!$F$22:$F$3586,$D66,'Post-1996 commissioned assets'!$P$22:$P$3586)*(1+$K$34)*(1+$K$35))</f>
        <v/>
      </c>
      <c r="M66" s="79" t="str">
        <f>IF(L66="","",L66/(1+'General inputs'!$H$32)^C66)</f>
        <v/>
      </c>
      <c r="N66" s="79">
        <f>IF(LEFT(D66,4)*1&lt;LEFT('General inputs'!$I$18,4)*1+1,"",SUMIF('Uncommissioned assets'!$F$22:$F$1531,$D66,'Uncommissioned assets'!$P$22:$P$1531))</f>
        <v>0</v>
      </c>
      <c r="O66" s="79">
        <f>IF(N66="","",N66/(1+'General inputs'!$H$32)^C66)</f>
        <v>0</v>
      </c>
      <c r="Q66" s="84">
        <f>'Reduction amount'!M38</f>
        <v>5690349.7861783206</v>
      </c>
      <c r="R66" s="79">
        <f>IF(OR(LEFT(D66,4)*1&lt;LEFT('General inputs'!$I$16,4)*1,LEFT(D66,4)*1&gt;LEFT('General inputs'!$I$16,4)+'General inputs'!$H$38-1),"",Q66/(1+'General inputs'!$H$34)^C66)</f>
        <v>5690349.7861783206</v>
      </c>
      <c r="T66" s="84">
        <f>'Reduction amount'!H38</f>
        <v>610903.68381612957</v>
      </c>
      <c r="U66" s="79">
        <f>IF(OR(LEFT(D66,4)*1&lt;LEFT('General inputs'!$I$16,4)*1,LEFT(D66,4)*1&gt;LEFT('General inputs'!$I$16,4)+'General inputs'!$H$38-1),"",T66/(1+'General inputs'!$H$34)^C66)</f>
        <v>610903.68381612957</v>
      </c>
      <c r="V66" s="53"/>
    </row>
    <row r="67" spans="2:22" x14ac:dyDescent="0.25">
      <c r="B67" s="52"/>
      <c r="C67" s="28">
        <f>IF(D67='General inputs'!$I$16,0,IF(D67&lt;'General inputs'!$I$16,C68-1,C66+1))</f>
        <v>1</v>
      </c>
      <c r="D67" s="28" t="str">
        <f t="shared" si="1"/>
        <v>2023-24</v>
      </c>
      <c r="E67" s="79">
        <f>IF(LEFT(D67,4)*1&gt;LEFT('General inputs'!$I$16,4)+'General inputs'!$H$38-1,"",'ET inputs'!D40)</f>
        <v>15102.862445070001</v>
      </c>
      <c r="F67" s="79">
        <f>IF(LEFT(D67,4)*1&gt;LEFT('General inputs'!$I$16,4)+'General inputs'!$H$38-1,"",E67/(1+'General inputs'!$H$30)^C67)</f>
        <v>14662.973247640777</v>
      </c>
      <c r="G67" s="79">
        <f>IF(LEFT(D67,4)*1&gt;LEFT('General inputs'!$I$16,4)+'General inputs'!$H$38-1,"",E67/(1+'General inputs'!$H$32)^C67)</f>
        <v>14494.109832120921</v>
      </c>
      <c r="H67" s="79">
        <f>IF(LEFT(D67,4)*1&lt;LEFT('General inputs'!$I$16,4)*1,"",IF(LEFT(D67,4)*1&gt;LEFT('General inputs'!$I$16,4)+'General inputs'!$H$38-1,"",E67/(1+'General inputs'!$H$34)^C67))</f>
        <v>14494.109832120921</v>
      </c>
      <c r="J67" s="106"/>
      <c r="K67" s="106"/>
      <c r="L67" s="79" t="str">
        <f>IF(LEFT(D67,4)*1&gt;LEFT('General inputs'!$I$18,4)*1,"",SUMIF('Post-1996 commissioned assets'!$F$22:$F$3586,$D67,'Post-1996 commissioned assets'!$P$22:$P$3586)*(1+$K$34)*(1+$K$35))</f>
        <v/>
      </c>
      <c r="M67" s="79" t="str">
        <f>IF(L67="","",L67/(1+'General inputs'!$H$32)^C67)</f>
        <v/>
      </c>
      <c r="N67" s="79">
        <f>IF(LEFT(D67,4)*1&lt;LEFT('General inputs'!$I$18,4)*1+1,"",SUMIF('Uncommissioned assets'!$F$22:$F$1531,$D67,'Uncommissioned assets'!$P$22:$P$1531))</f>
        <v>1018995.449683497</v>
      </c>
      <c r="O67" s="79">
        <f>IF(N67="","",N67/(1+'General inputs'!$H$32)^C67)</f>
        <v>977922.69643329841</v>
      </c>
      <c r="Q67" s="84">
        <f>'Reduction amount'!M39</f>
        <v>11714666.341458501</v>
      </c>
      <c r="R67" s="79">
        <f>IF(OR(LEFT(D67,4)*1&lt;LEFT('General inputs'!$I$16,4)*1,LEFT(D67,4)*1&gt;LEFT('General inputs'!$I$16,4)+'General inputs'!$H$38-1),"",Q67/(1+'General inputs'!$H$34)^C67)</f>
        <v>11242482.093530232</v>
      </c>
      <c r="T67" s="84">
        <f>'Reduction amount'!H39</f>
        <v>1555999.7314020118</v>
      </c>
      <c r="U67" s="79">
        <f>IF(OR(LEFT(D67,4)*1&lt;LEFT('General inputs'!$I$16,4)*1,LEFT(D67,4)*1&gt;LEFT('General inputs'!$I$16,4)+'General inputs'!$H$38-1),"",T67/(1+'General inputs'!$H$34)^C67)</f>
        <v>1493281.8919405104</v>
      </c>
      <c r="V67" s="53"/>
    </row>
    <row r="68" spans="2:22" x14ac:dyDescent="0.25">
      <c r="B68" s="52"/>
      <c r="C68" s="28">
        <f>IF(D68='General inputs'!$I$16,0,IF(D68&lt;'General inputs'!$I$16,C69-1,C67+1))</f>
        <v>2</v>
      </c>
      <c r="D68" s="28" t="str">
        <f t="shared" si="1"/>
        <v>2024-25</v>
      </c>
      <c r="E68" s="79">
        <f>IF(LEFT(D68,4)*1&gt;LEFT('General inputs'!$I$16,4)+'General inputs'!$H$38-1,"",'ET inputs'!D41)</f>
        <v>15011.391671345757</v>
      </c>
      <c r="F68" s="79">
        <f>IF(LEFT(D68,4)*1&gt;LEFT('General inputs'!$I$16,4)+'General inputs'!$H$38-1,"",E68/(1+'General inputs'!$H$30)^C68)</f>
        <v>14149.676379815022</v>
      </c>
      <c r="G68" s="79">
        <f>IF(LEFT(D68,4)*1&gt;LEFT('General inputs'!$I$16,4)+'General inputs'!$H$38-1,"",E68/(1+'General inputs'!$H$32)^C68)</f>
        <v>13825.648733376456</v>
      </c>
      <c r="H68" s="79">
        <f>IF(LEFT(D68,4)*1&lt;LEFT('General inputs'!$I$16,4)*1,"",IF(LEFT(D68,4)*1&gt;LEFT('General inputs'!$I$16,4)+'General inputs'!$H$38-1,"",E68/(1+'General inputs'!$H$34)^C68))</f>
        <v>13825.648733376456</v>
      </c>
      <c r="J68" s="106"/>
      <c r="K68" s="106"/>
      <c r="L68" s="79" t="str">
        <f>IF(LEFT(D68,4)*1&gt;LEFT('General inputs'!$I$18,4)*1,"",SUMIF('Post-1996 commissioned assets'!$F$22:$F$3586,$D68,'Post-1996 commissioned assets'!$P$22:$P$3586)*(1+$K$34)*(1+$K$35))</f>
        <v/>
      </c>
      <c r="M68" s="79" t="str">
        <f>IF(L68="","",L68/(1+'General inputs'!$H$32)^C68)</f>
        <v/>
      </c>
      <c r="N68" s="79">
        <f>IF(LEFT(D68,4)*1&lt;LEFT('General inputs'!$I$18,4)*1+1,"",SUMIF('Uncommissioned assets'!$F$22:$F$1531,$D68,'Uncommissioned assets'!$P$22:$P$1531))</f>
        <v>692456.48359844997</v>
      </c>
      <c r="O68" s="79">
        <f>IF(N68="","",N68/(1+'General inputs'!$H$32)^C68)</f>
        <v>637759.66379291436</v>
      </c>
      <c r="Q68" s="84">
        <f>'Reduction amount'!M40</f>
        <v>17269112.04934638</v>
      </c>
      <c r="R68" s="79">
        <f>IF(OR(LEFT(D68,4)*1&lt;LEFT('General inputs'!$I$16,4)*1,LEFT(D68,4)*1&gt;LEFT('General inputs'!$I$16,4)+'General inputs'!$H$38-1),"",Q68/(1+'General inputs'!$H$34)^C68)</f>
        <v>15905032.815000661</v>
      </c>
      <c r="T68" s="84">
        <f>'Reduction amount'!H40</f>
        <v>2622713.0647820127</v>
      </c>
      <c r="U68" s="79">
        <f>IF(OR(LEFT(D68,4)*1&lt;LEFT('General inputs'!$I$16,4)*1,LEFT(D68,4)*1&gt;LEFT('General inputs'!$I$16,4)+'General inputs'!$H$38-1),"",T68/(1+'General inputs'!$H$34)^C68)</f>
        <v>2415546.1636064672</v>
      </c>
      <c r="V68" s="53"/>
    </row>
    <row r="69" spans="2:22" x14ac:dyDescent="0.25">
      <c r="B69" s="52"/>
      <c r="C69" s="28">
        <f>IF(D69='General inputs'!$I$16,0,IF(D69&lt;'General inputs'!$I$16,C70-1,C68+1))</f>
        <v>3</v>
      </c>
      <c r="D69" s="28" t="str">
        <f t="shared" si="1"/>
        <v>2025-26</v>
      </c>
      <c r="E69" s="79">
        <f>IF(LEFT(D69,4)*1&gt;LEFT('General inputs'!$I$16,4)+'General inputs'!$H$38-1,"",'ET inputs'!D42)</f>
        <v>17641.231631065424</v>
      </c>
      <c r="F69" s="79">
        <f>IF(LEFT(D69,4)*1&gt;LEFT('General inputs'!$I$16,4)+'General inputs'!$H$38-1,"",E69/(1+'General inputs'!$H$30)^C69)</f>
        <v>16144.225987886657</v>
      </c>
      <c r="G69" s="79">
        <f>IF(LEFT(D69,4)*1&gt;LEFT('General inputs'!$I$16,4)+'General inputs'!$H$38-1,"",E69/(1+'General inputs'!$H$32)^C69)</f>
        <v>15592.858773282782</v>
      </c>
      <c r="H69" s="79">
        <f>IF(LEFT(D69,4)*1&lt;LEFT('General inputs'!$I$16,4)*1,"",IF(LEFT(D69,4)*1&gt;LEFT('General inputs'!$I$16,4)+'General inputs'!$H$38-1,"",E69/(1+'General inputs'!$H$34)^C69))</f>
        <v>15592.858773282782</v>
      </c>
      <c r="J69" s="106"/>
      <c r="K69" s="106"/>
      <c r="L69" s="79" t="str">
        <f>IF(LEFT(D69,4)*1&gt;LEFT('General inputs'!$I$18,4)*1,"",SUMIF('Post-1996 commissioned assets'!$F$22:$F$3586,$D69,'Post-1996 commissioned assets'!$P$22:$P$3586)*(1+$K$34)*(1+$K$35))</f>
        <v/>
      </c>
      <c r="M69" s="79" t="str">
        <f>IF(L69="","",L69/(1+'General inputs'!$H$32)^C69)</f>
        <v/>
      </c>
      <c r="N69" s="79">
        <f>IF(LEFT(D69,4)*1&lt;LEFT('General inputs'!$I$18,4)*1+1,"",SUMIF('Uncommissioned assets'!$F$22:$F$1531,$D69,'Uncommissioned assets'!$P$22:$P$1531))</f>
        <v>641100000</v>
      </c>
      <c r="O69" s="79">
        <f>IF(N69="","",N69/(1+'General inputs'!$H$32)^C69)</f>
        <v>566660081.82490253</v>
      </c>
      <c r="Q69" s="84">
        <f>'Reduction amount'!M41</f>
        <v>23969390.335727535</v>
      </c>
      <c r="R69" s="79">
        <f>IF(OR(LEFT(D69,4)*1&lt;LEFT('General inputs'!$I$16,4)*1,LEFT(D69,4)*1&gt;LEFT('General inputs'!$I$16,4)+'General inputs'!$H$38-1),"",Q69/(1+'General inputs'!$H$34)^C69)</f>
        <v>21186237.231221952</v>
      </c>
      <c r="T69" s="84">
        <f>'Reduction amount'!H41</f>
        <v>3979660.5981609286</v>
      </c>
      <c r="U69" s="79">
        <f>IF(OR(LEFT(D69,4)*1&lt;LEFT('General inputs'!$I$16,4)*1,LEFT(D69,4)*1&gt;LEFT('General inputs'!$I$16,4)+'General inputs'!$H$38-1),"",T69/(1+'General inputs'!$H$34)^C69)</f>
        <v>3517571.0500533651</v>
      </c>
      <c r="V69" s="53"/>
    </row>
    <row r="70" spans="2:22" x14ac:dyDescent="0.25">
      <c r="B70" s="52"/>
      <c r="C70" s="28">
        <f>IF(D70='General inputs'!$I$16,0,IF(D70&lt;'General inputs'!$I$16,C71-1,C69+1))</f>
        <v>4</v>
      </c>
      <c r="D70" s="28" t="str">
        <f t="shared" si="1"/>
        <v>2026-27</v>
      </c>
      <c r="E70" s="79">
        <f>IF(LEFT(D70,4)*1&gt;LEFT('General inputs'!$I$16,4)+'General inputs'!$H$38-1,"",'ET inputs'!D43)</f>
        <v>16248.059036400657</v>
      </c>
      <c r="F70" s="79">
        <f>IF(LEFT(D70,4)*1&gt;LEFT('General inputs'!$I$16,4)+'General inputs'!$H$38-1,"",E70/(1+'General inputs'!$H$30)^C70)</f>
        <v>14436.190007611453</v>
      </c>
      <c r="G70" s="79">
        <f>IF(LEFT(D70,4)*1&gt;LEFT('General inputs'!$I$16,4)+'General inputs'!$H$38-1,"",E70/(1+'General inputs'!$H$32)^C70)</f>
        <v>13782.58287334036</v>
      </c>
      <c r="H70" s="79">
        <f>IF(LEFT(D70,4)*1&lt;LEFT('General inputs'!$I$16,4)*1,"",IF(LEFT(D70,4)*1&gt;LEFT('General inputs'!$I$16,4)+'General inputs'!$H$38-1,"",E70/(1+'General inputs'!$H$34)^C70))</f>
        <v>13782.58287334036</v>
      </c>
      <c r="J70" s="106"/>
      <c r="K70" s="106"/>
      <c r="L70" s="79" t="str">
        <f>IF(LEFT(D70,4)*1&gt;LEFT('General inputs'!$I$18,4)*1,"",SUMIF('Post-1996 commissioned assets'!$F$22:$F$3586,$D70,'Post-1996 commissioned assets'!$P$22:$P$3586)*(1+$K$34)*(1+$K$35))</f>
        <v/>
      </c>
      <c r="M70" s="79" t="str">
        <f>IF(L70="","",L70/(1+'General inputs'!$H$32)^C70)</f>
        <v/>
      </c>
      <c r="N70" s="79">
        <f>IF(LEFT(D70,4)*1&lt;LEFT('General inputs'!$I$18,4)*1+1,"",SUMIF('Uncommissioned assets'!$F$22:$F$1531,$D70,'Uncommissioned assets'!$P$22:$P$1531))</f>
        <v>72484996.813760936</v>
      </c>
      <c r="O70" s="79">
        <f>IF(N70="","",N70/(1+'General inputs'!$H$32)^C70)</f>
        <v>61486142.647644006</v>
      </c>
      <c r="Q70" s="84">
        <f>'Reduction amount'!M42</f>
        <v>30150168.885380898</v>
      </c>
      <c r="R70" s="79">
        <f>IF(OR(LEFT(D70,4)*1&lt;LEFT('General inputs'!$I$16,4)*1,LEFT(D70,4)*1&gt;LEFT('General inputs'!$I$16,4)+'General inputs'!$H$38-1),"",Q70/(1+'General inputs'!$H$34)^C70)</f>
        <v>25575190.265927546</v>
      </c>
      <c r="T70" s="84">
        <f>'Reduction amount'!H42</f>
        <v>5264721.6911725393</v>
      </c>
      <c r="U70" s="79">
        <f>IF(OR(LEFT(D70,4)*1&lt;LEFT('General inputs'!$I$16,4)*1,LEFT(D70,4)*1&gt;LEFT('General inputs'!$I$16,4)+'General inputs'!$H$38-1),"",T70/(1+'General inputs'!$H$34)^C70)</f>
        <v>4465854.2199470168</v>
      </c>
      <c r="V70" s="53"/>
    </row>
    <row r="71" spans="2:22" x14ac:dyDescent="0.25">
      <c r="B71" s="52"/>
      <c r="C71" s="28">
        <f>IF(D71='General inputs'!$I$16,0,IF(D71&lt;'General inputs'!$I$16,C72-1,C70+1))</f>
        <v>5</v>
      </c>
      <c r="D71" s="28" t="str">
        <f t="shared" si="1"/>
        <v>2027-28</v>
      </c>
      <c r="E71" s="79">
        <f>IF(LEFT(D71,4)*1&gt;LEFT('General inputs'!$I$16,4)+'General inputs'!$H$38-1,"",'ET inputs'!D44)</f>
        <v>15946.602938289898</v>
      </c>
      <c r="F71" s="79">
        <f>IF(LEFT(D71,4)*1&gt;LEFT('General inputs'!$I$16,4)+'General inputs'!$H$38-1,"",E71/(1+'General inputs'!$H$30)^C71)</f>
        <v>13755.679775655188</v>
      </c>
      <c r="G71" s="79">
        <f>IF(LEFT(D71,4)*1&gt;LEFT('General inputs'!$I$16,4)+'General inputs'!$H$38-1,"",E71/(1+'General inputs'!$H$32)^C71)</f>
        <v>12981.640732722544</v>
      </c>
      <c r="H71" s="79">
        <f>IF(LEFT(D71,4)*1&lt;LEFT('General inputs'!$I$16,4)*1,"",IF(LEFT(D71,4)*1&gt;LEFT('General inputs'!$I$16,4)+'General inputs'!$H$38-1,"",E71/(1+'General inputs'!$H$34)^C71))</f>
        <v>12981.640732722544</v>
      </c>
      <c r="J71" s="106"/>
      <c r="K71" s="106"/>
      <c r="L71" s="79" t="str">
        <f>IF(LEFT(D71,4)*1&gt;LEFT('General inputs'!$I$18,4)*1,"",SUMIF('Post-1996 commissioned assets'!$F$22:$F$3586,$D71,'Post-1996 commissioned assets'!$P$22:$P$3586)*(1+$K$34)*(1+$K$35))</f>
        <v/>
      </c>
      <c r="M71" s="79" t="str">
        <f>IF(L71="","",L71/(1+'General inputs'!$H$32)^C71)</f>
        <v/>
      </c>
      <c r="N71" s="79">
        <f>IF(LEFT(D71,4)*1&lt;LEFT('General inputs'!$I$18,4)*1+1,"",SUMIF('Uncommissioned assets'!$F$22:$F$1531,$D71,'Uncommissioned assets'!$P$22:$P$1531))</f>
        <v>473281645.14999992</v>
      </c>
      <c r="O71" s="79">
        <f>IF(N71="","",N71/(1+'General inputs'!$H$32)^C71)</f>
        <v>385284082.54128462</v>
      </c>
      <c r="Q71" s="84">
        <f>'Reduction amount'!M43</f>
        <v>36100244.162298575</v>
      </c>
      <c r="R71" s="79">
        <f>IF(OR(LEFT(D71,4)*1&lt;LEFT('General inputs'!$I$16,4)*1,LEFT(D71,4)*1&gt;LEFT('General inputs'!$I$16,4)+'General inputs'!$H$38-1),"",Q71/(1+'General inputs'!$H$34)^C71)</f>
        <v>29388102.399744149</v>
      </c>
      <c r="T71" s="84">
        <f>'Reduction amount'!H43</f>
        <v>6492512.8775570402</v>
      </c>
      <c r="U71" s="79">
        <f>IF(OR(LEFT(D71,4)*1&lt;LEFT('General inputs'!$I$16,4)*1,LEFT(D71,4)*1&gt;LEFT('General inputs'!$I$16,4)+'General inputs'!$H$38-1),"",T71/(1+'General inputs'!$H$34)^C71)</f>
        <v>5285355.756030295</v>
      </c>
      <c r="V71" s="53"/>
    </row>
    <row r="72" spans="2:22" x14ac:dyDescent="0.25">
      <c r="B72" s="52"/>
      <c r="C72" s="28">
        <f>IF(D72='General inputs'!$I$16,0,IF(D72&lt;'General inputs'!$I$16,C73-1,C71+1))</f>
        <v>6</v>
      </c>
      <c r="D72" s="28" t="str">
        <f t="shared" si="1"/>
        <v>2028-29</v>
      </c>
      <c r="E72" s="79">
        <f>IF(LEFT(D72,4)*1&gt;LEFT('General inputs'!$I$16,4)+'General inputs'!$H$38-1,"",'ET inputs'!D45)</f>
        <v>15603.620677463194</v>
      </c>
      <c r="F72" s="79">
        <f>IF(LEFT(D72,4)*1&gt;LEFT('General inputs'!$I$16,4)+'General inputs'!$H$38-1,"",E72/(1+'General inputs'!$H$30)^C72)</f>
        <v>13067.786664638963</v>
      </c>
      <c r="G72" s="79">
        <f>IF(LEFT(D72,4)*1&gt;LEFT('General inputs'!$I$16,4)+'General inputs'!$H$38-1,"",E72/(1+'General inputs'!$H$32)^C72)</f>
        <v>12190.431272209769</v>
      </c>
      <c r="H72" s="79">
        <f>IF(LEFT(D72,4)*1&lt;LEFT('General inputs'!$I$16,4)*1,"",IF(LEFT(D72,4)*1&gt;LEFT('General inputs'!$I$16,4)+'General inputs'!$H$38-1,"",E72/(1+'General inputs'!$H$34)^C72))</f>
        <v>12190.431272209769</v>
      </c>
      <c r="J72" s="106"/>
      <c r="K72" s="106"/>
      <c r="L72" s="79" t="str">
        <f>IF(LEFT(D72,4)*1&gt;LEFT('General inputs'!$I$18,4)*1,"",SUMIF('Post-1996 commissioned assets'!$F$22:$F$3586,$D72,'Post-1996 commissioned assets'!$P$22:$P$3586)*(1+$K$34)*(1+$K$35))</f>
        <v/>
      </c>
      <c r="M72" s="79" t="str">
        <f>IF(L72="","",L72/(1+'General inputs'!$H$32)^C72)</f>
        <v/>
      </c>
      <c r="N72" s="79">
        <f>IF(LEFT(D72,4)*1&lt;LEFT('General inputs'!$I$18,4)*1+1,"",SUMIF('Uncommissioned assets'!$F$22:$F$1531,$D72,'Uncommissioned assets'!$P$22:$P$1531))</f>
        <v>86764718.391343608</v>
      </c>
      <c r="O72" s="79">
        <f>IF(N72="","",N72/(1+'General inputs'!$H$32)^C72)</f>
        <v>67785506.855468363</v>
      </c>
      <c r="Q72" s="84">
        <f>'Reduction amount'!M44</f>
        <v>41923769.715855435</v>
      </c>
      <c r="R72" s="79">
        <f>IF(OR(LEFT(D72,4)*1&lt;LEFT('General inputs'!$I$16,4)*1,LEFT(D72,4)*1&gt;LEFT('General inputs'!$I$16,4)+'General inputs'!$H$38-1),"",Q72/(1+'General inputs'!$H$34)^C72)</f>
        <v>32753220.804145668</v>
      </c>
      <c r="T72" s="84">
        <f>'Reduction amount'!H44</f>
        <v>7787543.9372764751</v>
      </c>
      <c r="U72" s="79">
        <f>IF(OR(LEFT(D72,4)*1&lt;LEFT('General inputs'!$I$16,4)*1,LEFT(D72,4)*1&gt;LEFT('General inputs'!$I$16,4)+'General inputs'!$H$38-1),"",T72/(1+'General inputs'!$H$34)^C72)</f>
        <v>6084069.9161444139</v>
      </c>
      <c r="V72" s="53"/>
    </row>
    <row r="73" spans="2:22" x14ac:dyDescent="0.25">
      <c r="B73" s="52"/>
      <c r="C73" s="28">
        <f>IF(D73='General inputs'!$I$16,0,IF(D73&lt;'General inputs'!$I$16,C74-1,C72+1))</f>
        <v>7</v>
      </c>
      <c r="D73" s="28" t="str">
        <f t="shared" si="1"/>
        <v>2029-30</v>
      </c>
      <c r="E73" s="79">
        <f>IF(LEFT(D73,4)*1&gt;LEFT('General inputs'!$I$16,4)+'General inputs'!$H$38-1,"",'ET inputs'!D46)</f>
        <v>14980.840532055969</v>
      </c>
      <c r="F73" s="79">
        <f>IF(LEFT(D73,4)*1&gt;LEFT('General inputs'!$I$16,4)+'General inputs'!$H$38-1,"",E73/(1+'General inputs'!$H$30)^C73)</f>
        <v>12180.794269403159</v>
      </c>
      <c r="G73" s="79">
        <f>IF(LEFT(D73,4)*1&gt;LEFT('General inputs'!$I$16,4)+'General inputs'!$H$38-1,"",E73/(1+'General inputs'!$H$32)^C73)</f>
        <v>11232.130698529369</v>
      </c>
      <c r="H73" s="79">
        <f>IF(LEFT(D73,4)*1&lt;LEFT('General inputs'!$I$16,4)*1,"",IF(LEFT(D73,4)*1&gt;LEFT('General inputs'!$I$16,4)+'General inputs'!$H$38-1,"",E73/(1+'General inputs'!$H$34)^C73))</f>
        <v>11232.130698529369</v>
      </c>
      <c r="J73" s="106"/>
      <c r="K73" s="106"/>
      <c r="L73" s="79" t="str">
        <f>IF(LEFT(D73,4)*1&gt;LEFT('General inputs'!$I$18,4)*1,"",SUMIF('Post-1996 commissioned assets'!$F$22:$F$3586,$D73,'Post-1996 commissioned assets'!$P$22:$P$3586)*(1+$K$34)*(1+$K$35))</f>
        <v/>
      </c>
      <c r="M73" s="79" t="str">
        <f>IF(L73="","",L73/(1+'General inputs'!$H$32)^C73)</f>
        <v/>
      </c>
      <c r="N73" s="79">
        <f>IF(LEFT(D73,4)*1&lt;LEFT('General inputs'!$I$18,4)*1+1,"",SUMIF('Uncommissioned assets'!$F$22:$F$1531,$D73,'Uncommissioned assets'!$P$22:$P$1531))</f>
        <v>687465022.61581957</v>
      </c>
      <c r="O73" s="79">
        <f>IF(N73="","",N73/(1+'General inputs'!$H$32)^C73)</f>
        <v>515438167.04846865</v>
      </c>
      <c r="Q73" s="84">
        <f>'Reduction amount'!M45</f>
        <v>47488161.396685176</v>
      </c>
      <c r="R73" s="79">
        <f>IF(OR(LEFT(D73,4)*1&lt;LEFT('General inputs'!$I$16,4)*1,LEFT(D73,4)*1&gt;LEFT('General inputs'!$I$16,4)+'General inputs'!$H$38-1),"",Q73/(1+'General inputs'!$H$34)^C73)</f>
        <v>35605027.254583694</v>
      </c>
      <c r="T73" s="84">
        <f>'Reduction amount'!H45</f>
        <v>8971418.4754676931</v>
      </c>
      <c r="U73" s="79">
        <f>IF(OR(LEFT(D73,4)*1&lt;LEFT('General inputs'!$I$16,4)*1,LEFT(D73,4)*1&gt;LEFT('General inputs'!$I$16,4)+'General inputs'!$H$38-1),"",T73/(1+'General inputs'!$H$34)^C73)</f>
        <v>6726468.0277472269</v>
      </c>
      <c r="V73" s="53"/>
    </row>
    <row r="74" spans="2:22" x14ac:dyDescent="0.25">
      <c r="B74" s="52"/>
      <c r="C74" s="28">
        <f>IF(D74='General inputs'!$I$16,0,IF(D74&lt;'General inputs'!$I$16,C75-1,C73+1))</f>
        <v>8</v>
      </c>
      <c r="D74" s="28" t="str">
        <f t="shared" si="1"/>
        <v>2030-31</v>
      </c>
      <c r="E74" s="79">
        <f>IF(LEFT(D74,4)*1&gt;LEFT('General inputs'!$I$16,4)+'General inputs'!$H$38-1,"",'ET inputs'!D47)</f>
        <v>16050.488934346133</v>
      </c>
      <c r="F74" s="79">
        <f>IF(LEFT(D74,4)*1&gt;LEFT('General inputs'!$I$16,4)+'General inputs'!$H$38-1,"",E74/(1+'General inputs'!$H$30)^C74)</f>
        <v>12670.40418002648</v>
      </c>
      <c r="G74" s="79">
        <f>IF(LEFT(D74,4)*1&gt;LEFT('General inputs'!$I$16,4)+'General inputs'!$H$38-1,"",E74/(1+'General inputs'!$H$32)^C74)</f>
        <v>11549.056734934637</v>
      </c>
      <c r="H74" s="79">
        <f>IF(LEFT(D74,4)*1&lt;LEFT('General inputs'!$I$16,4)*1,"",IF(LEFT(D74,4)*1&gt;LEFT('General inputs'!$I$16,4)+'General inputs'!$H$38-1,"",E74/(1+'General inputs'!$H$34)^C74))</f>
        <v>11549.056734934637</v>
      </c>
      <c r="J74" s="106"/>
      <c r="K74" s="106"/>
      <c r="L74" s="79" t="str">
        <f>IF(LEFT(D74,4)*1&gt;LEFT('General inputs'!$I$18,4)*1,"",SUMIF('Post-1996 commissioned assets'!$F$22:$F$3586,$D74,'Post-1996 commissioned assets'!$P$22:$P$3586)*(1+$K$34)*(1+$K$35))</f>
        <v/>
      </c>
      <c r="M74" s="79" t="str">
        <f>IF(L74="","",L74/(1+'General inputs'!$H$32)^C74)</f>
        <v/>
      </c>
      <c r="N74" s="79">
        <f>IF(LEFT(D74,4)*1&lt;LEFT('General inputs'!$I$18,4)*1+1,"",SUMIF('Uncommissioned assets'!$F$22:$F$1531,$D74,'Uncommissioned assets'!$P$22:$P$1531))</f>
        <v>1581195690.3665788</v>
      </c>
      <c r="O74" s="79">
        <f>IF(N74="","",N74/(1+'General inputs'!$H$32)^C74)</f>
        <v>1137742209.0862737</v>
      </c>
      <c r="Q74" s="84">
        <f>'Reduction amount'!M46</f>
        <v>53350510.194929451</v>
      </c>
      <c r="R74" s="79">
        <f>IF(OR(LEFT(D74,4)*1&lt;LEFT('General inputs'!$I$16,4)*1,LEFT(D74,4)*1&gt;LEFT('General inputs'!$I$16,4)+'General inputs'!$H$38-1),"",Q74/(1+'General inputs'!$H$34)^C74)</f>
        <v>38388118.368186623</v>
      </c>
      <c r="T74" s="84">
        <f>'Reduction amount'!H46</f>
        <v>23289525.987248942</v>
      </c>
      <c r="U74" s="79">
        <f>IF(OR(LEFT(D74,4)*1&lt;LEFT('General inputs'!$I$16,4)*1,LEFT(D74,4)*1&gt;LEFT('General inputs'!$I$16,4)+'General inputs'!$H$38-1),"",T74/(1+'General inputs'!$H$34)^C74)</f>
        <v>16757873.112569455</v>
      </c>
      <c r="V74" s="53"/>
    </row>
    <row r="75" spans="2:22" x14ac:dyDescent="0.25">
      <c r="B75" s="52"/>
      <c r="C75" s="28">
        <f>IF(D75='General inputs'!$I$16,0,IF(D75&lt;'General inputs'!$I$16,C76-1,C74+1))</f>
        <v>9</v>
      </c>
      <c r="D75" s="28" t="str">
        <f t="shared" si="1"/>
        <v>2031-32</v>
      </c>
      <c r="E75" s="79">
        <f>IF(LEFT(D75,4)*1&gt;LEFT('General inputs'!$I$16,4)+'General inputs'!$H$38-1,"",'ET inputs'!D48)</f>
        <v>12381.185542146659</v>
      </c>
      <c r="F75" s="79">
        <f>IF(LEFT(D75,4)*1&gt;LEFT('General inputs'!$I$16,4)+'General inputs'!$H$38-1,"",E75/(1+'General inputs'!$H$30)^C75)</f>
        <v>9489.1477657521991</v>
      </c>
      <c r="G75" s="79">
        <f>IF(LEFT(D75,4)*1&gt;LEFT('General inputs'!$I$16,4)+'General inputs'!$H$38-1,"",E75/(1+'General inputs'!$H$32)^C75)</f>
        <v>8549.7371123680405</v>
      </c>
      <c r="H75" s="79">
        <f>IF(LEFT(D75,4)*1&lt;LEFT('General inputs'!$I$16,4)*1,"",IF(LEFT(D75,4)*1&gt;LEFT('General inputs'!$I$16,4)+'General inputs'!$H$38-1,"",E75/(1+'General inputs'!$H$34)^C75))</f>
        <v>8549.7371123680405</v>
      </c>
      <c r="J75" s="106"/>
      <c r="K75" s="106"/>
      <c r="L75" s="79" t="str">
        <f>IF(LEFT(D75,4)*1&gt;LEFT('General inputs'!$I$18,4)*1,"",SUMIF('Post-1996 commissioned assets'!$F$22:$F$3586,$D75,'Post-1996 commissioned assets'!$P$22:$P$3586)*(1+$K$34)*(1+$K$35))</f>
        <v/>
      </c>
      <c r="M75" s="79" t="str">
        <f>IF(L75="","",L75/(1+'General inputs'!$H$32)^C75)</f>
        <v/>
      </c>
      <c r="N75" s="79">
        <f>IF(LEFT(D75,4)*1&lt;LEFT('General inputs'!$I$18,4)*1+1,"",SUMIF('Uncommissioned assets'!$F$22:$F$1531,$D75,'Uncommissioned assets'!$P$22:$P$1531))</f>
        <v>0</v>
      </c>
      <c r="O75" s="79">
        <f>IF(N75="","",N75/(1+'General inputs'!$H$32)^C75)</f>
        <v>0</v>
      </c>
      <c r="Q75" s="84">
        <f>'Reduction amount'!M47</f>
        <v>57607311.515018433</v>
      </c>
      <c r="R75" s="79">
        <f>IF(OR(LEFT(D75,4)*1&lt;LEFT('General inputs'!$I$16,4)*1,LEFT(D75,4)*1&gt;LEFT('General inputs'!$I$16,4)+'General inputs'!$H$38-1),"",Q75/(1+'General inputs'!$H$34)^C75)</f>
        <v>39780307.590665914</v>
      </c>
      <c r="T75" s="84">
        <f>'Reduction amount'!H47</f>
        <v>11322642.525597496</v>
      </c>
      <c r="U75" s="79">
        <f>IF(OR(LEFT(D75,4)*1&lt;LEFT('General inputs'!$I$16,4)*1,LEFT(D75,4)*1&gt;LEFT('General inputs'!$I$16,4)+'General inputs'!$H$38-1),"",T75/(1+'General inputs'!$H$34)^C75)</f>
        <v>7818767.9751379667</v>
      </c>
      <c r="V75" s="53"/>
    </row>
    <row r="76" spans="2:22" x14ac:dyDescent="0.25">
      <c r="B76" s="52"/>
      <c r="C76" s="28">
        <f>IF(D76='General inputs'!$I$16,0,IF(D76&lt;'General inputs'!$I$16,C77-1,C75+1))</f>
        <v>10</v>
      </c>
      <c r="D76" s="28" t="str">
        <f t="shared" si="1"/>
        <v>2032-33</v>
      </c>
      <c r="E76" s="79">
        <f>IF(LEFT(D76,4)*1&gt;LEFT('General inputs'!$I$16,4)+'General inputs'!$H$38-1,"",'ET inputs'!D49)</f>
        <v>12633.438007084491</v>
      </c>
      <c r="F76" s="79">
        <f>IF(LEFT(D76,4)*1&gt;LEFT('General inputs'!$I$16,4)+'General inputs'!$H$38-1,"",E76/(1+'General inputs'!$H$30)^C76)</f>
        <v>9400.4643452965811</v>
      </c>
      <c r="G76" s="79">
        <f>IF(LEFT(D76,4)*1&gt;LEFT('General inputs'!$I$16,4)+'General inputs'!$H$38-1,"",E76/(1+'General inputs'!$H$32)^C76)</f>
        <v>8372.2919451996349</v>
      </c>
      <c r="H76" s="79">
        <f>IF(LEFT(D76,4)*1&lt;LEFT('General inputs'!$I$16,4)*1,"",IF(LEFT(D76,4)*1&gt;LEFT('General inputs'!$I$16,4)+'General inputs'!$H$38-1,"",E76/(1+'General inputs'!$H$34)^C76))</f>
        <v>8372.2919451996349</v>
      </c>
      <c r="J76" s="106"/>
      <c r="K76" s="106"/>
      <c r="L76" s="79" t="str">
        <f>IF(LEFT(D76,4)*1&gt;LEFT('General inputs'!$I$18,4)*1,"",SUMIF('Post-1996 commissioned assets'!$F$22:$F$3586,$D76,'Post-1996 commissioned assets'!$P$22:$P$3586)*(1+$K$34)*(1+$K$35))</f>
        <v/>
      </c>
      <c r="M76" s="79" t="str">
        <f>IF(L76="","",L76/(1+'General inputs'!$H$32)^C76)</f>
        <v/>
      </c>
      <c r="N76" s="79">
        <f>IF(LEFT(D76,4)*1&lt;LEFT('General inputs'!$I$18,4)*1+1,"",SUMIF('Uncommissioned assets'!$F$22:$F$1531,$D76,'Uncommissioned assets'!$P$22:$P$1531))</f>
        <v>0</v>
      </c>
      <c r="O76" s="79">
        <f>IF(N76="","",N76/(1+'General inputs'!$H$32)^C76)</f>
        <v>0</v>
      </c>
      <c r="Q76" s="84">
        <f>'Reduction amount'!M48</f>
        <v>62582925.294432946</v>
      </c>
      <c r="R76" s="79">
        <f>IF(OR(LEFT(D76,4)*1&lt;LEFT('General inputs'!$I$16,4)*1,LEFT(D76,4)*1&gt;LEFT('General inputs'!$I$16,4)+'General inputs'!$H$38-1),"",Q76/(1+'General inputs'!$H$34)^C76)</f>
        <v>41474262.275699407</v>
      </c>
      <c r="T76" s="84">
        <f>'Reduction amount'!H48</f>
        <v>12412333.483980443</v>
      </c>
      <c r="U76" s="79">
        <f>IF(OR(LEFT(D76,4)*1&lt;LEFT('General inputs'!$I$16,4)*1,LEFT(D76,4)*1&gt;LEFT('General inputs'!$I$16,4)+'General inputs'!$H$38-1),"",T76/(1+'General inputs'!$H$34)^C76)</f>
        <v>8225764.0074527487</v>
      </c>
      <c r="V76" s="53"/>
    </row>
    <row r="77" spans="2:22" x14ac:dyDescent="0.25">
      <c r="B77" s="52"/>
      <c r="C77" s="28">
        <f>IF(D77='General inputs'!$I$16,0,IF(D77&lt;'General inputs'!$I$16,C78-1,C76+1))</f>
        <v>11</v>
      </c>
      <c r="D77" s="28" t="str">
        <f t="shared" si="1"/>
        <v>2033-34</v>
      </c>
      <c r="E77" s="79">
        <f>IF(LEFT(D77,4)*1&gt;LEFT('General inputs'!$I$16,4)+'General inputs'!$H$38-1,"",'ET inputs'!D50)</f>
        <v>12367.31985805886</v>
      </c>
      <c r="F77" s="79">
        <f>IF(LEFT(D77,4)*1&gt;LEFT('General inputs'!$I$16,4)+'General inputs'!$H$38-1,"",E77/(1+'General inputs'!$H$30)^C77)</f>
        <v>8934.4149999641049</v>
      </c>
      <c r="G77" s="79">
        <f>IF(LEFT(D77,4)*1&gt;LEFT('General inputs'!$I$16,4)+'General inputs'!$H$38-1,"",E77/(1+'General inputs'!$H$32)^C77)</f>
        <v>7865.5787681701768</v>
      </c>
      <c r="H77" s="79">
        <f>IF(LEFT(D77,4)*1&lt;LEFT('General inputs'!$I$16,4)*1,"",IF(LEFT(D77,4)*1&gt;LEFT('General inputs'!$I$16,4)+'General inputs'!$H$38-1,"",E77/(1+'General inputs'!$H$34)^C77))</f>
        <v>7865.5787681701768</v>
      </c>
      <c r="J77" s="106"/>
      <c r="K77" s="106"/>
      <c r="L77" s="79" t="str">
        <f>IF(LEFT(D77,4)*1&gt;LEFT('General inputs'!$I$18,4)*1,"",SUMIF('Post-1996 commissioned assets'!$F$22:$F$3586,$D77,'Post-1996 commissioned assets'!$P$22:$P$3586)*(1+$K$34)*(1+$K$35))</f>
        <v/>
      </c>
      <c r="M77" s="79" t="str">
        <f>IF(L77="","",L77/(1+'General inputs'!$H$32)^C77)</f>
        <v/>
      </c>
      <c r="N77" s="79">
        <f>IF(LEFT(D77,4)*1&lt;LEFT('General inputs'!$I$18,4)*1+1,"",SUMIF('Uncommissioned assets'!$F$22:$F$1531,$D77,'Uncommissioned assets'!$P$22:$P$1531))</f>
        <v>0</v>
      </c>
      <c r="O77" s="79">
        <f>IF(N77="","",N77/(1+'General inputs'!$H$32)^C77)</f>
        <v>0</v>
      </c>
      <c r="Q77" s="84">
        <f>'Reduction amount'!M49</f>
        <v>67459526.667193577</v>
      </c>
      <c r="R77" s="79">
        <f>IF(OR(LEFT(D77,4)*1&lt;LEFT('General inputs'!$I$16,4)*1,LEFT(D77,4)*1&gt;LEFT('General inputs'!$I$16,4)+'General inputs'!$H$38-1),"",Q77/(1+'General inputs'!$H$34)^C77)</f>
        <v>42904058.98401098</v>
      </c>
      <c r="T77" s="84">
        <f>'Reduction amount'!H49</f>
        <v>13408741.152075412</v>
      </c>
      <c r="U77" s="79">
        <f>IF(OR(LEFT(D77,4)*1&lt;LEFT('General inputs'!$I$16,4)*1,LEFT(D77,4)*1&gt;LEFT('General inputs'!$I$16,4)+'General inputs'!$H$38-1),"",T77/(1+'General inputs'!$H$34)^C77)</f>
        <v>8527919.6239861753</v>
      </c>
      <c r="V77" s="53"/>
    </row>
    <row r="78" spans="2:22" x14ac:dyDescent="0.25">
      <c r="B78" s="52"/>
      <c r="C78" s="28">
        <f>IF(D78='General inputs'!$I$16,0,IF(D78&lt;'General inputs'!$I$16,C79-1,C77+1))</f>
        <v>12</v>
      </c>
      <c r="D78" s="28" t="str">
        <f t="shared" si="1"/>
        <v>2034-35</v>
      </c>
      <c r="E78" s="79">
        <f>IF(LEFT(D78,4)*1&gt;LEFT('General inputs'!$I$16,4)+'General inputs'!$H$38-1,"",'ET inputs'!D51)</f>
        <v>12383.053714838848</v>
      </c>
      <c r="F78" s="79">
        <f>IF(LEFT(D78,4)*1&gt;LEFT('General inputs'!$I$16,4)+'General inputs'!$H$38-1,"",E78/(1+'General inputs'!$H$30)^C78)</f>
        <v>8685.2247309368231</v>
      </c>
      <c r="G78" s="79">
        <f>IF(LEFT(D78,4)*1&gt;LEFT('General inputs'!$I$16,4)+'General inputs'!$H$38-1,"",E78/(1+'General inputs'!$H$32)^C78)</f>
        <v>7558.1434303656106</v>
      </c>
      <c r="H78" s="79">
        <f>IF(LEFT(D78,4)*1&lt;LEFT('General inputs'!$I$16,4)*1,"",IF(LEFT(D78,4)*1&gt;LEFT('General inputs'!$I$16,4)+'General inputs'!$H$38-1,"",E78/(1+'General inputs'!$H$34)^C78))</f>
        <v>7558.1434303656106</v>
      </c>
      <c r="J78" s="106"/>
      <c r="K78" s="106"/>
      <c r="L78" s="79" t="str">
        <f>IF(LEFT(D78,4)*1&gt;LEFT('General inputs'!$I$18,4)*1,"",SUMIF('Post-1996 commissioned assets'!$F$22:$F$3586,$D78,'Post-1996 commissioned assets'!$P$22:$P$3586)*(1+$K$34)*(1+$K$35))</f>
        <v/>
      </c>
      <c r="M78" s="79" t="str">
        <f>IF(L78="","",L78/(1+'General inputs'!$H$32)^C78)</f>
        <v/>
      </c>
      <c r="N78" s="79">
        <f>IF(LEFT(D78,4)*1&lt;LEFT('General inputs'!$I$18,4)*1+1,"",SUMIF('Uncommissioned assets'!$F$22:$F$1531,$D78,'Uncommissioned assets'!$P$22:$P$1531))</f>
        <v>0</v>
      </c>
      <c r="O78" s="79">
        <f>IF(N78="","",N78/(1+'General inputs'!$H$32)^C78)</f>
        <v>0</v>
      </c>
      <c r="Q78" s="84">
        <f>'Reduction amount'!M50</f>
        <v>72346351.330655664</v>
      </c>
      <c r="R78" s="79">
        <f>IF(OR(LEFT(D78,4)*1&lt;LEFT('General inputs'!$I$16,4)*1,LEFT(D78,4)*1&gt;LEFT('General inputs'!$I$16,4)+'General inputs'!$H$38-1),"",Q78/(1+'General inputs'!$H$34)^C78)</f>
        <v>44157451.999539636</v>
      </c>
      <c r="T78" s="84">
        <f>'Reduction amount'!H50</f>
        <v>14393870.479644092</v>
      </c>
      <c r="U78" s="79">
        <f>IF(OR(LEFT(D78,4)*1&lt;LEFT('General inputs'!$I$16,4)*1,LEFT(D78,4)*1&gt;LEFT('General inputs'!$I$16,4)+'General inputs'!$H$38-1),"",T78/(1+'General inputs'!$H$34)^C78)</f>
        <v>8785469.2476129085</v>
      </c>
      <c r="V78" s="53"/>
    </row>
    <row r="79" spans="2:22" x14ac:dyDescent="0.25">
      <c r="B79" s="52"/>
      <c r="C79" s="28">
        <f>IF(D79='General inputs'!$I$16,0,IF(D79&lt;'General inputs'!$I$16,C80-1,C78+1))</f>
        <v>13</v>
      </c>
      <c r="D79" s="28" t="str">
        <f t="shared" si="1"/>
        <v>2035-36</v>
      </c>
      <c r="E79" s="79">
        <f>IF(LEFT(D79,4)*1&gt;LEFT('General inputs'!$I$16,4)+'General inputs'!$H$38-1,"",'ET inputs'!D52)</f>
        <v>12445.215932951725</v>
      </c>
      <c r="F79" s="79">
        <f>IF(LEFT(D79,4)*1&gt;LEFT('General inputs'!$I$16,4)+'General inputs'!$H$38-1,"",E79/(1+'General inputs'!$H$30)^C79)</f>
        <v>8474.5864660479256</v>
      </c>
      <c r="G79" s="79">
        <f>IF(LEFT(D79,4)*1&gt;LEFT('General inputs'!$I$16,4)+'General inputs'!$H$38-1,"",E79/(1+'General inputs'!$H$32)^C79)</f>
        <v>7289.9087102609019</v>
      </c>
      <c r="H79" s="79">
        <f>IF(LEFT(D79,4)*1&lt;LEFT('General inputs'!$I$16,4)*1,"",IF(LEFT(D79,4)*1&gt;LEFT('General inputs'!$I$16,4)+'General inputs'!$H$38-1,"",E79/(1+'General inputs'!$H$34)^C79))</f>
        <v>7289.9087102609019</v>
      </c>
      <c r="J79" s="106"/>
      <c r="K79" s="106"/>
      <c r="L79" s="79" t="str">
        <f>IF(LEFT(D79,4)*1&gt;LEFT('General inputs'!$I$18,4)*1,"",SUMIF('Post-1996 commissioned assets'!$F$22:$F$3586,$D79,'Post-1996 commissioned assets'!$P$22:$P$3586)*(1+$K$34)*(1+$K$35))</f>
        <v/>
      </c>
      <c r="M79" s="79" t="str">
        <f>IF(L79="","",L79/(1+'General inputs'!$H$32)^C79)</f>
        <v/>
      </c>
      <c r="N79" s="79">
        <f>IF(LEFT(D79,4)*1&lt;LEFT('General inputs'!$I$18,4)*1+1,"",SUMIF('Uncommissioned assets'!$F$22:$F$1531,$D79,'Uncommissioned assets'!$P$22:$P$1531))</f>
        <v>0</v>
      </c>
      <c r="O79" s="79">
        <f>IF(N79="","",N79/(1+'General inputs'!$H$32)^C79)</f>
        <v>0</v>
      </c>
      <c r="Q79" s="84">
        <f>'Reduction amount'!M51</f>
        <v>77260647.988103718</v>
      </c>
      <c r="R79" s="79">
        <f>IF(OR(LEFT(D79,4)*1&lt;LEFT('General inputs'!$I$16,4)*1,LEFT(D79,4)*1&gt;LEFT('General inputs'!$I$16,4)+'General inputs'!$H$38-1),"",Q79/(1+'General inputs'!$H$34)^C79)</f>
        <v>45256191.114981711</v>
      </c>
      <c r="T79" s="84">
        <f>'Reduction amount'!H51</f>
        <v>15366785.437925735</v>
      </c>
      <c r="U79" s="79">
        <f>IF(OR(LEFT(D79,4)*1&lt;LEFT('General inputs'!$I$16,4)*1,LEFT(D79,4)*1&gt;LEFT('General inputs'!$I$16,4)+'General inputs'!$H$38-1),"",T79/(1+'General inputs'!$H$34)^C79)</f>
        <v>9001247.0346969701</v>
      </c>
      <c r="V79" s="53"/>
    </row>
    <row r="80" spans="2:22" x14ac:dyDescent="0.25">
      <c r="B80" s="52"/>
      <c r="C80" s="28">
        <f>IF(D80='General inputs'!$I$16,0,IF(D80&lt;'General inputs'!$I$16,C81-1,C79+1))</f>
        <v>14</v>
      </c>
      <c r="D80" s="28" t="str">
        <f t="shared" si="1"/>
        <v>2036-37</v>
      </c>
      <c r="E80" s="79">
        <f>IF(LEFT(D80,4)*1&gt;LEFT('General inputs'!$I$16,4)+'General inputs'!$H$38-1,"",'ET inputs'!D53)</f>
        <v>11988.253292793795</v>
      </c>
      <c r="F80" s="79">
        <f>IF(LEFT(D80,4)*1&gt;LEFT('General inputs'!$I$16,4)+'General inputs'!$H$38-1,"",E80/(1+'General inputs'!$H$30)^C80)</f>
        <v>7925.6477125296715</v>
      </c>
      <c r="G80" s="79">
        <f>IF(LEFT(D80,4)*1&gt;LEFT('General inputs'!$I$16,4)+'General inputs'!$H$38-1,"",E80/(1+'General inputs'!$H$32)^C80)</f>
        <v>6739.1922360347471</v>
      </c>
      <c r="H80" s="79">
        <f>IF(LEFT(D80,4)*1&lt;LEFT('General inputs'!$I$16,4)*1,"",IF(LEFT(D80,4)*1&gt;LEFT('General inputs'!$I$16,4)+'General inputs'!$H$38-1,"",E80/(1+'General inputs'!$H$34)^C80))</f>
        <v>6739.1922360347471</v>
      </c>
      <c r="J80" s="106"/>
      <c r="K80" s="106"/>
      <c r="L80" s="79" t="str">
        <f>IF(LEFT(D80,4)*1&gt;LEFT('General inputs'!$I$18,4)*1,"",SUMIF('Post-1996 commissioned assets'!$F$22:$F$3586,$D80,'Post-1996 commissioned assets'!$P$22:$P$3586)*(1+$K$34)*(1+$K$35))</f>
        <v/>
      </c>
      <c r="M80" s="79" t="str">
        <f>IF(L80="","",L80/(1+'General inputs'!$H$32)^C80)</f>
        <v/>
      </c>
      <c r="N80" s="79">
        <f>IF(LEFT(D80,4)*1&lt;LEFT('General inputs'!$I$18,4)*1+1,"",SUMIF('Uncommissioned assets'!$F$22:$F$1531,$D80,'Uncommissioned assets'!$P$22:$P$1531))</f>
        <v>0</v>
      </c>
      <c r="O80" s="79">
        <f>IF(N80="","",N80/(1+'General inputs'!$H$32)^C80)</f>
        <v>0</v>
      </c>
      <c r="Q80" s="84">
        <f>'Reduction amount'!M52</f>
        <v>81995641.53149806</v>
      </c>
      <c r="R80" s="79">
        <f>IF(OR(LEFT(D80,4)*1&lt;LEFT('General inputs'!$I$16,4)*1,LEFT(D80,4)*1&gt;LEFT('General inputs'!$I$16,4)+'General inputs'!$H$38-1),"",Q80/(1+'General inputs'!$H$34)^C80)</f>
        <v>46093820.117224373</v>
      </c>
      <c r="T80" s="84">
        <f>'Reduction amount'!H52</f>
        <v>16302955.990080059</v>
      </c>
      <c r="U80" s="79">
        <f>IF(OR(LEFT(D80,4)*1&lt;LEFT('General inputs'!$I$16,4)*1,LEFT(D80,4)*1&gt;LEFT('General inputs'!$I$16,4)+'General inputs'!$H$38-1),"",T80/(1+'General inputs'!$H$34)^C80)</f>
        <v>9164700.7907988075</v>
      </c>
      <c r="V80" s="53"/>
    </row>
    <row r="81" spans="2:22" x14ac:dyDescent="0.25">
      <c r="B81" s="52"/>
      <c r="C81" s="28">
        <f>IF(D81='General inputs'!$I$16,0,IF(D81&lt;'General inputs'!$I$16,C82-1,C80+1))</f>
        <v>15</v>
      </c>
      <c r="D81" s="28" t="str">
        <f t="shared" si="1"/>
        <v>2037-38</v>
      </c>
      <c r="E81" s="79">
        <f>IF(LEFT(D81,4)*1&gt;LEFT('General inputs'!$I$16,4)+'General inputs'!$H$38-1,"",'ET inputs'!D54)</f>
        <v>0</v>
      </c>
      <c r="F81" s="79">
        <f>IF(LEFT(D81,4)*1&gt;LEFT('General inputs'!$I$16,4)+'General inputs'!$H$38-1,"",E81/(1+'General inputs'!$H$30)^C81)</f>
        <v>0</v>
      </c>
      <c r="G81" s="79">
        <f>IF(LEFT(D81,4)*1&gt;LEFT('General inputs'!$I$16,4)+'General inputs'!$H$38-1,"",E81/(1+'General inputs'!$H$32)^C81)</f>
        <v>0</v>
      </c>
      <c r="H81" s="79">
        <f>IF(LEFT(D81,4)*1&lt;LEFT('General inputs'!$I$16,4)*1,"",IF(LEFT(D81,4)*1&gt;LEFT('General inputs'!$I$16,4)+'General inputs'!$H$38-1,"",E81/(1+'General inputs'!$H$34)^C81))</f>
        <v>0</v>
      </c>
      <c r="J81" s="106"/>
      <c r="K81" s="106"/>
      <c r="L81" s="79" t="str">
        <f>IF(LEFT(D81,4)*1&gt;LEFT('General inputs'!$I$18,4)*1,"",SUMIF('Post-1996 commissioned assets'!$F$22:$F$3586,$D81,'Post-1996 commissioned assets'!$P$22:$P$3586)*(1+$K$34)*(1+$K$35))</f>
        <v/>
      </c>
      <c r="M81" s="79" t="str">
        <f>IF(L81="","",L81/(1+'General inputs'!$H$32)^C81)</f>
        <v/>
      </c>
      <c r="N81" s="79">
        <f>IF(LEFT(D81,4)*1&lt;LEFT('General inputs'!$I$18,4)*1+1,"",SUMIF('Uncommissioned assets'!$F$22:$F$1531,$D81,'Uncommissioned assets'!$P$22:$P$1531))</f>
        <v>0</v>
      </c>
      <c r="O81" s="79">
        <f>IF(N81="","",N81/(1+'General inputs'!$H$32)^C81)</f>
        <v>0</v>
      </c>
      <c r="Q81" s="84">
        <f>'Reduction amount'!M53</f>
        <v>81995641.53149806</v>
      </c>
      <c r="R81" s="79">
        <f>IF(OR(LEFT(D81,4)*1&lt;LEFT('General inputs'!$I$16,4)*1,LEFT(D81,4)*1&gt;LEFT('General inputs'!$I$16,4)+'General inputs'!$H$38-1),"",Q81/(1+'General inputs'!$H$34)^C81)</f>
        <v>44235911.820752755</v>
      </c>
      <c r="T81" s="84">
        <f>'Reduction amount'!H53</f>
        <v>16297279.569031769</v>
      </c>
      <c r="U81" s="79">
        <f>IF(OR(LEFT(D81,4)*1&lt;LEFT('General inputs'!$I$16,4)*1,LEFT(D81,4)*1&gt;LEFT('General inputs'!$I$16,4)+'General inputs'!$H$38-1),"",T81/(1+'General inputs'!$H$34)^C81)</f>
        <v>8792235.8855733387</v>
      </c>
      <c r="V81" s="53"/>
    </row>
    <row r="82" spans="2:22" x14ac:dyDescent="0.25">
      <c r="B82" s="52"/>
      <c r="C82" s="28">
        <f>IF(D82='General inputs'!$I$16,0,IF(D82&lt;'General inputs'!$I$16,C83-1,C81+1))</f>
        <v>16</v>
      </c>
      <c r="D82" s="28" t="str">
        <f t="shared" si="1"/>
        <v>2038-39</v>
      </c>
      <c r="E82" s="79">
        <f>IF(LEFT(D82,4)*1&gt;LEFT('General inputs'!$I$16,4)+'General inputs'!$H$38-1,"",'ET inputs'!D55)</f>
        <v>0</v>
      </c>
      <c r="F82" s="79">
        <f>IF(LEFT(D82,4)*1&gt;LEFT('General inputs'!$I$16,4)+'General inputs'!$H$38-1,"",E82/(1+'General inputs'!$H$30)^C82)</f>
        <v>0</v>
      </c>
      <c r="G82" s="79">
        <f>IF(LEFT(D82,4)*1&gt;LEFT('General inputs'!$I$16,4)+'General inputs'!$H$38-1,"",E82/(1+'General inputs'!$H$32)^C82)</f>
        <v>0</v>
      </c>
      <c r="H82" s="79">
        <f>IF(LEFT(D82,4)*1&lt;LEFT('General inputs'!$I$16,4)*1,"",IF(LEFT(D82,4)*1&gt;LEFT('General inputs'!$I$16,4)+'General inputs'!$H$38-1,"",E82/(1+'General inputs'!$H$34)^C82))</f>
        <v>0</v>
      </c>
      <c r="J82" s="106"/>
      <c r="K82" s="106"/>
      <c r="L82" s="79" t="str">
        <f>IF(LEFT(D82,4)*1&gt;LEFT('General inputs'!$I$18,4)*1,"",SUMIF('Post-1996 commissioned assets'!$F$22:$F$3586,$D82,'Post-1996 commissioned assets'!$P$22:$P$3586)*(1+$K$34)*(1+$K$35))</f>
        <v/>
      </c>
      <c r="M82" s="79" t="str">
        <f>IF(L82="","",L82/(1+'General inputs'!$H$32)^C82)</f>
        <v/>
      </c>
      <c r="N82" s="79">
        <f>IF(LEFT(D82,4)*1&lt;LEFT('General inputs'!$I$18,4)*1+1,"",SUMIF('Uncommissioned assets'!$F$22:$F$1531,$D82,'Uncommissioned assets'!$P$22:$P$1531))</f>
        <v>0</v>
      </c>
      <c r="O82" s="79">
        <f>IF(N82="","",N82/(1+'General inputs'!$H$32)^C82)</f>
        <v>0</v>
      </c>
      <c r="Q82" s="84">
        <f>'Reduction amount'!M54</f>
        <v>81995641.53149806</v>
      </c>
      <c r="R82" s="79">
        <f>IF(OR(LEFT(D82,4)*1&lt;LEFT('General inputs'!$I$16,4)*1,LEFT(D82,4)*1&gt;LEFT('General inputs'!$I$16,4)+'General inputs'!$H$38-1),"",Q82/(1+'General inputs'!$H$34)^C82)</f>
        <v>42452890.42298729</v>
      </c>
      <c r="T82" s="84">
        <f>'Reduction amount'!H54</f>
        <v>16291637.447863802</v>
      </c>
      <c r="U82" s="79">
        <f>IF(OR(LEFT(D82,4)*1&lt;LEFT('General inputs'!$I$16,4)*1,LEFT(D82,4)*1&gt;LEFT('General inputs'!$I$16,4)+'General inputs'!$H$38-1),"",T82/(1+'General inputs'!$H$34)^C82)</f>
        <v>8434925.1553756613</v>
      </c>
      <c r="V82" s="53"/>
    </row>
    <row r="83" spans="2:22" x14ac:dyDescent="0.25">
      <c r="B83" s="52"/>
      <c r="C83" s="28">
        <f>IF(D83='General inputs'!$I$16,0,IF(D83&lt;'General inputs'!$I$16,C84-1,C82+1))</f>
        <v>17</v>
      </c>
      <c r="D83" s="28" t="str">
        <f t="shared" si="1"/>
        <v>2039-40</v>
      </c>
      <c r="E83" s="79">
        <f>IF(LEFT(D83,4)*1&gt;LEFT('General inputs'!$I$16,4)+'General inputs'!$H$38-1,"",'ET inputs'!D56)</f>
        <v>0</v>
      </c>
      <c r="F83" s="79">
        <f>IF(LEFT(D83,4)*1&gt;LEFT('General inputs'!$I$16,4)+'General inputs'!$H$38-1,"",E83/(1+'General inputs'!$H$30)^C83)</f>
        <v>0</v>
      </c>
      <c r="G83" s="79">
        <f>IF(LEFT(D83,4)*1&gt;LEFT('General inputs'!$I$16,4)+'General inputs'!$H$38-1,"",E83/(1+'General inputs'!$H$32)^C83)</f>
        <v>0</v>
      </c>
      <c r="H83" s="79">
        <f>IF(LEFT(D83,4)*1&lt;LEFT('General inputs'!$I$16,4)*1,"",IF(LEFT(D83,4)*1&gt;LEFT('General inputs'!$I$16,4)+'General inputs'!$H$38-1,"",E83/(1+'General inputs'!$H$34)^C83))</f>
        <v>0</v>
      </c>
      <c r="J83" s="106"/>
      <c r="K83" s="106"/>
      <c r="L83" s="79" t="str">
        <f>IF(LEFT(D83,4)*1&gt;LEFT('General inputs'!$I$18,4)*1,"",SUMIF('Post-1996 commissioned assets'!$F$22:$F$3586,$D83,'Post-1996 commissioned assets'!$P$22:$P$3586)*(1+$K$34)*(1+$K$35))</f>
        <v/>
      </c>
      <c r="M83" s="79" t="str">
        <f>IF(L83="","",L83/(1+'General inputs'!$H$32)^C83)</f>
        <v/>
      </c>
      <c r="N83" s="79">
        <f>IF(LEFT(D83,4)*1&lt;LEFT('General inputs'!$I$18,4)*1+1,"",SUMIF('Uncommissioned assets'!$F$22:$F$1531,$D83,'Uncommissioned assets'!$P$22:$P$1531))</f>
        <v>0</v>
      </c>
      <c r="O83" s="79">
        <f>IF(N83="","",N83/(1+'General inputs'!$H$32)^C83)</f>
        <v>0</v>
      </c>
      <c r="Q83" s="84">
        <f>'Reduction amount'!M55</f>
        <v>81995641.53149806</v>
      </c>
      <c r="R83" s="79">
        <f>IF(OR(LEFT(D83,4)*1&lt;LEFT('General inputs'!$I$16,4)*1,LEFT(D83,4)*1&gt;LEFT('General inputs'!$I$16,4)+'General inputs'!$H$38-1),"",Q83/(1+'General inputs'!$H$34)^C83)</f>
        <v>40741737.45008377</v>
      </c>
      <c r="T83" s="84">
        <f>'Reduction amount'!H55</f>
        <v>16286029.316626102</v>
      </c>
      <c r="U83" s="79">
        <f>IF(OR(LEFT(D83,4)*1&lt;LEFT('General inputs'!$I$16,4)*1,LEFT(D83,4)*1&gt;LEFT('General inputs'!$I$16,4)+'General inputs'!$H$38-1),"",T83/(1+'General inputs'!$H$34)^C83)</f>
        <v>8092151.2183969039</v>
      </c>
      <c r="V83" s="53"/>
    </row>
    <row r="84" spans="2:22" x14ac:dyDescent="0.25">
      <c r="B84" s="52"/>
      <c r="C84" s="28">
        <f>IF(D84='General inputs'!$I$16,0,IF(D84&lt;'General inputs'!$I$16,C85-1,C83+1))</f>
        <v>18</v>
      </c>
      <c r="D84" s="28" t="str">
        <f t="shared" si="1"/>
        <v>2040-41</v>
      </c>
      <c r="E84" s="79">
        <f>IF(LEFT(D84,4)*1&gt;LEFT('General inputs'!$I$16,4)+'General inputs'!$H$38-1,"",'ET inputs'!D57)</f>
        <v>0</v>
      </c>
      <c r="F84" s="79">
        <f>IF(LEFT(D84,4)*1&gt;LEFT('General inputs'!$I$16,4)+'General inputs'!$H$38-1,"",E84/(1+'General inputs'!$H$30)^C84)</f>
        <v>0</v>
      </c>
      <c r="G84" s="79">
        <f>IF(LEFT(D84,4)*1&gt;LEFT('General inputs'!$I$16,4)+'General inputs'!$H$38-1,"",E84/(1+'General inputs'!$H$32)^C84)</f>
        <v>0</v>
      </c>
      <c r="H84" s="79">
        <f>IF(LEFT(D84,4)*1&lt;LEFT('General inputs'!$I$16,4)*1,"",IF(LEFT(D84,4)*1&gt;LEFT('General inputs'!$I$16,4)+'General inputs'!$H$38-1,"",E84/(1+'General inputs'!$H$34)^C84))</f>
        <v>0</v>
      </c>
      <c r="J84" s="106"/>
      <c r="K84" s="106"/>
      <c r="L84" s="79" t="str">
        <f>IF(LEFT(D84,4)*1&gt;LEFT('General inputs'!$I$18,4)*1,"",SUMIF('Post-1996 commissioned assets'!$F$22:$F$3586,$D84,'Post-1996 commissioned assets'!$P$22:$P$3586)*(1+$K$34)*(1+$K$35))</f>
        <v/>
      </c>
      <c r="M84" s="79" t="str">
        <f>IF(L84="","",L84/(1+'General inputs'!$H$32)^C84)</f>
        <v/>
      </c>
      <c r="N84" s="79">
        <f>IF(LEFT(D84,4)*1&lt;LEFT('General inputs'!$I$18,4)*1+1,"",SUMIF('Uncommissioned assets'!$F$22:$F$1531,$D84,'Uncommissioned assets'!$P$22:$P$1531))</f>
        <v>0</v>
      </c>
      <c r="O84" s="79">
        <f>IF(N84="","",N84/(1+'General inputs'!$H$32)^C84)</f>
        <v>0</v>
      </c>
      <c r="Q84" s="84">
        <f>'Reduction amount'!M56</f>
        <v>81995641.53149806</v>
      </c>
      <c r="R84" s="79">
        <f>IF(OR(LEFT(D84,4)*1&lt;LEFT('General inputs'!$I$16,4)*1,LEFT(D84,4)*1&gt;LEFT('General inputs'!$I$16,4)+'General inputs'!$H$38-1),"",Q84/(1+'General inputs'!$H$34)^C84)</f>
        <v>39099556.094130285</v>
      </c>
      <c r="T84" s="84">
        <f>'Reduction amount'!H56</f>
        <v>16280454.869091859</v>
      </c>
      <c r="U84" s="79">
        <f>IF(OR(LEFT(D84,4)*1&lt;LEFT('General inputs'!$I$16,4)*1,LEFT(D84,4)*1&gt;LEFT('General inputs'!$I$16,4)+'General inputs'!$H$38-1),"",T84/(1+'General inputs'!$H$34)^C84)</f>
        <v>7763321.8851941554</v>
      </c>
      <c r="V84" s="53"/>
    </row>
    <row r="85" spans="2:22" x14ac:dyDescent="0.25">
      <c r="B85" s="52"/>
      <c r="C85" s="28">
        <f>IF(D85='General inputs'!$I$16,0,IF(D85&lt;'General inputs'!$I$16,C86-1,C84+1))</f>
        <v>19</v>
      </c>
      <c r="D85" s="28" t="str">
        <f t="shared" si="1"/>
        <v>2041-42</v>
      </c>
      <c r="E85" s="79">
        <f>IF(LEFT(D85,4)*1&gt;LEFT('General inputs'!$I$16,4)+'General inputs'!$H$38-1,"",'ET inputs'!D58)</f>
        <v>0</v>
      </c>
      <c r="F85" s="79">
        <f>IF(LEFT(D85,4)*1&gt;LEFT('General inputs'!$I$16,4)+'General inputs'!$H$38-1,"",E85/(1+'General inputs'!$H$30)^C85)</f>
        <v>0</v>
      </c>
      <c r="G85" s="79">
        <f>IF(LEFT(D85,4)*1&gt;LEFT('General inputs'!$I$16,4)+'General inputs'!$H$38-1,"",E85/(1+'General inputs'!$H$32)^C85)</f>
        <v>0</v>
      </c>
      <c r="H85" s="79">
        <f>IF(LEFT(D85,4)*1&lt;LEFT('General inputs'!$I$16,4)*1,"",IF(LEFT(D85,4)*1&gt;LEFT('General inputs'!$I$16,4)+'General inputs'!$H$38-1,"",E85/(1+'General inputs'!$H$34)^C85))</f>
        <v>0</v>
      </c>
      <c r="J85" s="106"/>
      <c r="K85" s="106"/>
      <c r="L85" s="79" t="str">
        <f>IF(LEFT(D85,4)*1&gt;LEFT('General inputs'!$I$18,4)*1,"",SUMIF('Post-1996 commissioned assets'!$F$22:$F$3586,$D85,'Post-1996 commissioned assets'!$P$22:$P$3586)*(1+$K$34)*(1+$K$35))</f>
        <v/>
      </c>
      <c r="M85" s="79" t="str">
        <f>IF(L85="","",L85/(1+'General inputs'!$H$32)^C85)</f>
        <v/>
      </c>
      <c r="N85" s="79">
        <f>IF(LEFT(D85,4)*1&lt;LEFT('General inputs'!$I$18,4)*1+1,"",SUMIF('Uncommissioned assets'!$F$22:$F$1531,$D85,'Uncommissioned assets'!$P$22:$P$1531))</f>
        <v>0</v>
      </c>
      <c r="O85" s="79">
        <f>IF(N85="","",N85/(1+'General inputs'!$H$32)^C85)</f>
        <v>0</v>
      </c>
      <c r="Q85" s="84">
        <f>'Reduction amount'!M57</f>
        <v>81995641.53149806</v>
      </c>
      <c r="R85" s="79">
        <f>IF(OR(LEFT(D85,4)*1&lt;LEFT('General inputs'!$I$16,4)*1,LEFT(D85,4)*1&gt;LEFT('General inputs'!$I$16,4)+'General inputs'!$H$38-1),"",Q85/(1+'General inputs'!$H$34)^C85)</f>
        <v>37523566.309146143</v>
      </c>
      <c r="T85" s="84">
        <f>'Reduction amount'!H57</f>
        <v>16278153.319934601</v>
      </c>
      <c r="U85" s="79">
        <f>IF(OR(LEFT(D85,4)*1&lt;LEFT('General inputs'!$I$16,4)*1,LEFT(D85,4)*1&gt;LEFT('General inputs'!$I$16,4)+'General inputs'!$H$38-1),"",T85/(1+'General inputs'!$H$34)^C85)</f>
        <v>7449351.6250662347</v>
      </c>
      <c r="V85" s="53"/>
    </row>
    <row r="86" spans="2:22" x14ac:dyDescent="0.25">
      <c r="B86" s="52"/>
      <c r="C86" s="28">
        <f>IF(D86='General inputs'!$I$16,0,IF(D86&lt;'General inputs'!$I$16,C87-1,C85+1))</f>
        <v>20</v>
      </c>
      <c r="D86" s="28" t="str">
        <f t="shared" si="1"/>
        <v>2042-43</v>
      </c>
      <c r="E86" s="79">
        <f>IF(LEFT(D86,4)*1&gt;LEFT('General inputs'!$I$16,4)+'General inputs'!$H$38-1,"",'ET inputs'!D59)</f>
        <v>0</v>
      </c>
      <c r="F86" s="79">
        <f>IF(LEFT(D86,4)*1&gt;LEFT('General inputs'!$I$16,4)+'General inputs'!$H$38-1,"",E86/(1+'General inputs'!$H$30)^C86)</f>
        <v>0</v>
      </c>
      <c r="G86" s="79">
        <f>IF(LEFT(D86,4)*1&gt;LEFT('General inputs'!$I$16,4)+'General inputs'!$H$38-1,"",E86/(1+'General inputs'!$H$32)^C86)</f>
        <v>0</v>
      </c>
      <c r="H86" s="79">
        <f>IF(LEFT(D86,4)*1&lt;LEFT('General inputs'!$I$16,4)*1,"",IF(LEFT(D86,4)*1&gt;LEFT('General inputs'!$I$16,4)+'General inputs'!$H$38-1,"",E86/(1+'General inputs'!$H$34)^C86))</f>
        <v>0</v>
      </c>
      <c r="J86" s="106"/>
      <c r="K86" s="106"/>
      <c r="L86" s="79" t="str">
        <f>IF(LEFT(D86,4)*1&gt;LEFT('General inputs'!$I$18,4)*1,"",SUMIF('Post-1996 commissioned assets'!$F$22:$F$3586,$D86,'Post-1996 commissioned assets'!$P$22:$P$3586)*(1+$K$34)*(1+$K$35))</f>
        <v/>
      </c>
      <c r="M86" s="79" t="str">
        <f>IF(L86="","",L86/(1+'General inputs'!$H$32)^C86)</f>
        <v/>
      </c>
      <c r="N86" s="79">
        <f>IF(LEFT(D86,4)*1&lt;LEFT('General inputs'!$I$18,4)*1+1,"",SUMIF('Uncommissioned assets'!$F$22:$F$1531,$D86,'Uncommissioned assets'!$P$22:$P$1531))</f>
        <v>0</v>
      </c>
      <c r="O86" s="79">
        <f>IF(N86="","",N86/(1+'General inputs'!$H$32)^C86)</f>
        <v>0</v>
      </c>
      <c r="Q86" s="84">
        <f>'Reduction amount'!M58</f>
        <v>81995641.53149806</v>
      </c>
      <c r="R86" s="79">
        <f>IF(OR(LEFT(D86,4)*1&lt;LEFT('General inputs'!$I$16,4)*1,LEFT(D86,4)*1&gt;LEFT('General inputs'!$I$16,4)+'General inputs'!$H$38-1),"",Q86/(1+'General inputs'!$H$34)^C86)</f>
        <v>36011100.104746774</v>
      </c>
      <c r="T86" s="84">
        <f>'Reduction amount'!H58</f>
        <v>16275857.488285208</v>
      </c>
      <c r="U86" s="79">
        <f>IF(OR(LEFT(D86,4)*1&lt;LEFT('General inputs'!$I$16,4)*1,LEFT(D86,4)*1&gt;LEFT('General inputs'!$I$16,4)+'General inputs'!$H$38-1),"",T86/(1+'General inputs'!$H$34)^C86)</f>
        <v>7148081.5608483329</v>
      </c>
      <c r="V86" s="53"/>
    </row>
    <row r="87" spans="2:22" x14ac:dyDescent="0.25">
      <c r="B87" s="52"/>
      <c r="C87" s="28">
        <f>IF(D87='General inputs'!$I$16,0,IF(D87&lt;'General inputs'!$I$16,C88-1,C86+1))</f>
        <v>21</v>
      </c>
      <c r="D87" s="28" t="str">
        <f t="shared" si="1"/>
        <v>2043-44</v>
      </c>
      <c r="E87" s="79">
        <f>IF(LEFT(D87,4)*1&gt;LEFT('General inputs'!$I$16,4)+'General inputs'!$H$38-1,"",'ET inputs'!D60)</f>
        <v>0</v>
      </c>
      <c r="F87" s="79">
        <f>IF(LEFT(D87,4)*1&gt;LEFT('General inputs'!$I$16,4)+'General inputs'!$H$38-1,"",E87/(1+'General inputs'!$H$30)^C87)</f>
        <v>0</v>
      </c>
      <c r="G87" s="79">
        <f>IF(LEFT(D87,4)*1&gt;LEFT('General inputs'!$I$16,4)+'General inputs'!$H$38-1,"",E87/(1+'General inputs'!$H$32)^C87)</f>
        <v>0</v>
      </c>
      <c r="H87" s="79">
        <f>IF(LEFT(D87,4)*1&lt;LEFT('General inputs'!$I$16,4)*1,"",IF(LEFT(D87,4)*1&gt;LEFT('General inputs'!$I$16,4)+'General inputs'!$H$38-1,"",E87/(1+'General inputs'!$H$34)^C87))</f>
        <v>0</v>
      </c>
      <c r="J87" s="106"/>
      <c r="K87" s="106"/>
      <c r="L87" s="79" t="str">
        <f>IF(LEFT(D87,4)*1&gt;LEFT('General inputs'!$I$18,4)*1,"",SUMIF('Post-1996 commissioned assets'!$F$22:$F$3586,$D87,'Post-1996 commissioned assets'!$P$22:$P$3586)*(1+$K$34)*(1+$K$35))</f>
        <v/>
      </c>
      <c r="M87" s="79" t="str">
        <f>IF(L87="","",L87/(1+'General inputs'!$H$32)^C87)</f>
        <v/>
      </c>
      <c r="N87" s="79">
        <f>IF(LEFT(D87,4)*1&lt;LEFT('General inputs'!$I$18,4)*1+1,"",SUMIF('Uncommissioned assets'!$F$22:$F$1531,$D87,'Uncommissioned assets'!$P$22:$P$1531))</f>
        <v>0</v>
      </c>
      <c r="O87" s="79">
        <f>IF(N87="","",N87/(1+'General inputs'!$H$32)^C87)</f>
        <v>0</v>
      </c>
      <c r="Q87" s="84">
        <f>'Reduction amount'!M59</f>
        <v>81995641.53149806</v>
      </c>
      <c r="R87" s="79">
        <f>IF(OR(LEFT(D87,4)*1&lt;LEFT('General inputs'!$I$16,4)*1,LEFT(D87,4)*1&gt;LEFT('General inputs'!$I$16,4)+'General inputs'!$H$38-1),"",Q87/(1+'General inputs'!$H$34)^C87)</f>
        <v>34559597.029507466</v>
      </c>
      <c r="T87" s="84">
        <f>'Reduction amount'!H59</f>
        <v>16273567.352864958</v>
      </c>
      <c r="U87" s="79">
        <f>IF(OR(LEFT(D87,4)*1&lt;LEFT('General inputs'!$I$16,4)*1,LEFT(D87,4)*1&gt;LEFT('General inputs'!$I$16,4)+'General inputs'!$H$38-1),"",T87/(1+'General inputs'!$H$34)^C87)</f>
        <v>6858997.8618743578</v>
      </c>
      <c r="V87" s="53"/>
    </row>
    <row r="88" spans="2:22" x14ac:dyDescent="0.25">
      <c r="B88" s="52"/>
      <c r="C88" s="28">
        <f>IF(D88='General inputs'!$I$16,0,IF(D88&lt;'General inputs'!$I$16,C89-1,C87+1))</f>
        <v>22</v>
      </c>
      <c r="D88" s="28" t="str">
        <f t="shared" si="1"/>
        <v>2044-45</v>
      </c>
      <c r="E88" s="79">
        <f>IF(LEFT(D88,4)*1&gt;LEFT('General inputs'!$I$16,4)+'General inputs'!$H$38-1,"",'ET inputs'!D61)</f>
        <v>0</v>
      </c>
      <c r="F88" s="79">
        <f>IF(LEFT(D88,4)*1&gt;LEFT('General inputs'!$I$16,4)+'General inputs'!$H$38-1,"",E88/(1+'General inputs'!$H$30)^C88)</f>
        <v>0</v>
      </c>
      <c r="G88" s="79">
        <f>IF(LEFT(D88,4)*1&gt;LEFT('General inputs'!$I$16,4)+'General inputs'!$H$38-1,"",E88/(1+'General inputs'!$H$32)^C88)</f>
        <v>0</v>
      </c>
      <c r="H88" s="79">
        <f>IF(LEFT(D88,4)*1&lt;LEFT('General inputs'!$I$16,4)*1,"",IF(LEFT(D88,4)*1&gt;LEFT('General inputs'!$I$16,4)+'General inputs'!$H$38-1,"",E88/(1+'General inputs'!$H$34)^C88))</f>
        <v>0</v>
      </c>
      <c r="J88" s="106"/>
      <c r="K88" s="106"/>
      <c r="L88" s="79" t="str">
        <f>IF(LEFT(D88,4)*1&gt;LEFT('General inputs'!$I$18,4)*1,"",SUMIF('Post-1996 commissioned assets'!$F$22:$F$3586,$D88,'Post-1996 commissioned assets'!$P$22:$P$3586)*(1+$K$34)*(1+$K$35))</f>
        <v/>
      </c>
      <c r="M88" s="79" t="str">
        <f>IF(L88="","",L88/(1+'General inputs'!$H$32)^C88)</f>
        <v/>
      </c>
      <c r="N88" s="79">
        <f>IF(LEFT(D88,4)*1&lt;LEFT('General inputs'!$I$18,4)*1+1,"",SUMIF('Uncommissioned assets'!$F$22:$F$1531,$D88,'Uncommissioned assets'!$P$22:$P$1531))</f>
        <v>0</v>
      </c>
      <c r="O88" s="79">
        <f>IF(N88="","",N88/(1+'General inputs'!$H$32)^C88)</f>
        <v>0</v>
      </c>
      <c r="Q88" s="84">
        <f>'Reduction amount'!M60</f>
        <v>81995641.53149806</v>
      </c>
      <c r="R88" s="79">
        <f>IF(OR(LEFT(D88,4)*1&lt;LEFT('General inputs'!$I$16,4)*1,LEFT(D88,4)*1&gt;LEFT('General inputs'!$I$16,4)+'General inputs'!$H$38-1),"",Q88/(1+'General inputs'!$H$34)^C88)</f>
        <v>33166599.836379517</v>
      </c>
      <c r="T88" s="84">
        <f>'Reduction amount'!H60</f>
        <v>16271282.892500592</v>
      </c>
      <c r="U88" s="79">
        <f>IF(OR(LEFT(D88,4)*1&lt;LEFT('General inputs'!$I$16,4)*1,LEFT(D88,4)*1&gt;LEFT('General inputs'!$I$16,4)+'General inputs'!$H$38-1),"",T88/(1+'General inputs'!$H$34)^C88)</f>
        <v>6581607.4908419019</v>
      </c>
      <c r="V88" s="53"/>
    </row>
    <row r="89" spans="2:22" x14ac:dyDescent="0.25">
      <c r="B89" s="52"/>
      <c r="C89" s="28">
        <f>IF(D89='General inputs'!$I$16,0,IF(D89&lt;'General inputs'!$I$16,C90-1,C88+1))</f>
        <v>23</v>
      </c>
      <c r="D89" s="28" t="str">
        <f t="shared" si="1"/>
        <v>2045-46</v>
      </c>
      <c r="E89" s="79">
        <f>IF(LEFT(D89,4)*1&gt;LEFT('General inputs'!$I$16,4)+'General inputs'!$H$38-1,"",'ET inputs'!D62)</f>
        <v>0</v>
      </c>
      <c r="F89" s="79">
        <f>IF(LEFT(D89,4)*1&gt;LEFT('General inputs'!$I$16,4)+'General inputs'!$H$38-1,"",E89/(1+'General inputs'!$H$30)^C89)</f>
        <v>0</v>
      </c>
      <c r="G89" s="79">
        <f>IF(LEFT(D89,4)*1&gt;LEFT('General inputs'!$I$16,4)+'General inputs'!$H$38-1,"",E89/(1+'General inputs'!$H$32)^C89)</f>
        <v>0</v>
      </c>
      <c r="H89" s="79">
        <f>IF(LEFT(D89,4)*1&lt;LEFT('General inputs'!$I$16,4)*1,"",IF(LEFT(D89,4)*1&gt;LEFT('General inputs'!$I$16,4)+'General inputs'!$H$38-1,"",E89/(1+'General inputs'!$H$34)^C89))</f>
        <v>0</v>
      </c>
      <c r="J89" s="106"/>
      <c r="K89" s="106"/>
      <c r="L89" s="79" t="str">
        <f>IF(LEFT(D89,4)*1&gt;LEFT('General inputs'!$I$18,4)*1,"",SUMIF('Post-1996 commissioned assets'!$F$22:$F$3586,$D89,'Post-1996 commissioned assets'!$P$22:$P$3586)*(1+$K$34)*(1+$K$35))</f>
        <v/>
      </c>
      <c r="M89" s="79" t="str">
        <f>IF(L89="","",L89/(1+'General inputs'!$H$32)^C89)</f>
        <v/>
      </c>
      <c r="N89" s="79">
        <f>IF(LEFT(D89,4)*1&lt;LEFT('General inputs'!$I$18,4)*1+1,"",SUMIF('Uncommissioned assets'!$F$22:$F$1531,$D89,'Uncommissioned assets'!$P$22:$P$1531))</f>
        <v>0</v>
      </c>
      <c r="O89" s="79">
        <f>IF(N89="","",N89/(1+'General inputs'!$H$32)^C89)</f>
        <v>0</v>
      </c>
      <c r="Q89" s="84">
        <f>'Reduction amount'!M61</f>
        <v>81995641.53149806</v>
      </c>
      <c r="R89" s="79">
        <f>IF(OR(LEFT(D89,4)*1&lt;LEFT('General inputs'!$I$16,4)*1,LEFT(D89,4)*1&gt;LEFT('General inputs'!$I$16,4)+'General inputs'!$H$38-1),"",Q89/(1+'General inputs'!$H$34)^C89)</f>
        <v>31829750.32282104</v>
      </c>
      <c r="T89" s="84">
        <f>'Reduction amount'!H61</f>
        <v>16269004.086123664</v>
      </c>
      <c r="U89" s="79">
        <f>IF(OR(LEFT(D89,4)*1&lt;LEFT('General inputs'!$I$16,4)*1,LEFT(D89,4)*1&gt;LEFT('General inputs'!$I$16,4)+'General inputs'!$H$38-1),"",T89/(1+'General inputs'!$H$34)^C89)</f>
        <v>6315437.3621596396</v>
      </c>
      <c r="V89" s="53"/>
    </row>
    <row r="90" spans="2:22" x14ac:dyDescent="0.25">
      <c r="B90" s="52"/>
      <c r="C90" s="28">
        <f>IF(D90='General inputs'!$I$16,0,IF(D90&lt;'General inputs'!$I$16,C91-1,C89+1))</f>
        <v>24</v>
      </c>
      <c r="D90" s="28" t="str">
        <f t="shared" si="1"/>
        <v>2046-47</v>
      </c>
      <c r="E90" s="79">
        <f>IF(LEFT(D90,4)*1&gt;LEFT('General inputs'!$I$16,4)+'General inputs'!$H$38-1,"",'ET inputs'!D63)</f>
        <v>0</v>
      </c>
      <c r="F90" s="79">
        <f>IF(LEFT(D90,4)*1&gt;LEFT('General inputs'!$I$16,4)+'General inputs'!$H$38-1,"",E90/(1+'General inputs'!$H$30)^C90)</f>
        <v>0</v>
      </c>
      <c r="G90" s="79">
        <f>IF(LEFT(D90,4)*1&gt;LEFT('General inputs'!$I$16,4)+'General inputs'!$H$38-1,"",E90/(1+'General inputs'!$H$32)^C90)</f>
        <v>0</v>
      </c>
      <c r="H90" s="79">
        <f>IF(LEFT(D90,4)*1&lt;LEFT('General inputs'!$I$16,4)*1,"",IF(LEFT(D90,4)*1&gt;LEFT('General inputs'!$I$16,4)+'General inputs'!$H$38-1,"",E90/(1+'General inputs'!$H$34)^C90))</f>
        <v>0</v>
      </c>
      <c r="J90" s="106"/>
      <c r="K90" s="106"/>
      <c r="L90" s="79" t="str">
        <f>IF(LEFT(D90,4)*1&gt;LEFT('General inputs'!$I$18,4)*1,"",SUMIF('Post-1996 commissioned assets'!$F$22:$F$3586,$D90,'Post-1996 commissioned assets'!$P$22:$P$3586)*(1+$K$34)*(1+$K$35))</f>
        <v/>
      </c>
      <c r="M90" s="79" t="str">
        <f>IF(L90="","",L90/(1+'General inputs'!$H$32)^C90)</f>
        <v/>
      </c>
      <c r="N90" s="79">
        <f>IF(LEFT(D90,4)*1&lt;LEFT('General inputs'!$I$18,4)*1+1,"",SUMIF('Uncommissioned assets'!$F$22:$F$1531,$D90,'Uncommissioned assets'!$P$22:$P$1531))</f>
        <v>0</v>
      </c>
      <c r="O90" s="79">
        <f>IF(N90="","",N90/(1+'General inputs'!$H$32)^C90)</f>
        <v>0</v>
      </c>
      <c r="Q90" s="84">
        <f>'Reduction amount'!M62</f>
        <v>81995641.53149806</v>
      </c>
      <c r="R90" s="79">
        <f>IF(OR(LEFT(D90,4)*1&lt;LEFT('General inputs'!$I$16,4)*1,LEFT(D90,4)*1&gt;LEFT('General inputs'!$I$16,4)+'General inputs'!$H$38-1),"",Q90/(1+'General inputs'!$H$34)^C90)</f>
        <v>30546785.338599842</v>
      </c>
      <c r="T90" s="84">
        <f>'Reduction amount'!H62</f>
        <v>16267666.244467121</v>
      </c>
      <c r="U90" s="79">
        <f>IF(OR(LEFT(D90,4)*1&lt;LEFT('General inputs'!$I$16,4)*1,LEFT(D90,4)*1&gt;LEFT('General inputs'!$I$16,4)+'General inputs'!$H$38-1),"",T90/(1+'General inputs'!$H$34)^C90)</f>
        <v>6060381.9843135625</v>
      </c>
      <c r="V90" s="53"/>
    </row>
    <row r="91" spans="2:22" x14ac:dyDescent="0.25">
      <c r="B91" s="52"/>
      <c r="C91" s="28">
        <f>IF(D91='General inputs'!$I$16,0,IF(D91&lt;'General inputs'!$I$16,C92-1,C90+1))</f>
        <v>25</v>
      </c>
      <c r="D91" s="28" t="str">
        <f t="shared" si="1"/>
        <v>2047-48</v>
      </c>
      <c r="E91" s="79">
        <f>IF(LEFT(D91,4)*1&gt;LEFT('General inputs'!$I$16,4)+'General inputs'!$H$38-1,"",'ET inputs'!D64)</f>
        <v>0</v>
      </c>
      <c r="F91" s="79">
        <f>IF(LEFT(D91,4)*1&gt;LEFT('General inputs'!$I$16,4)+'General inputs'!$H$38-1,"",E91/(1+'General inputs'!$H$30)^C91)</f>
        <v>0</v>
      </c>
      <c r="G91" s="79">
        <f>IF(LEFT(D91,4)*1&gt;LEFT('General inputs'!$I$16,4)+'General inputs'!$H$38-1,"",E91/(1+'General inputs'!$H$32)^C91)</f>
        <v>0</v>
      </c>
      <c r="H91" s="79">
        <f>IF(LEFT(D91,4)*1&lt;LEFT('General inputs'!$I$16,4)*1,"",IF(LEFT(D91,4)*1&gt;LEFT('General inputs'!$I$16,4)+'General inputs'!$H$38-1,"",E91/(1+'General inputs'!$H$34)^C91))</f>
        <v>0</v>
      </c>
      <c r="J91" s="106"/>
      <c r="K91" s="106"/>
      <c r="L91" s="79" t="str">
        <f>IF(LEFT(D91,4)*1&gt;LEFT('General inputs'!$I$18,4)*1,"",SUMIF('Post-1996 commissioned assets'!$F$22:$F$3586,$D91,'Post-1996 commissioned assets'!$P$22:$P$3586)*(1+$K$34)*(1+$K$35))</f>
        <v/>
      </c>
      <c r="M91" s="79" t="str">
        <f>IF(L91="","",L91/(1+'General inputs'!$H$32)^C91)</f>
        <v/>
      </c>
      <c r="N91" s="79">
        <f>IF(LEFT(D91,4)*1&lt;LEFT('General inputs'!$I$18,4)*1+1,"",SUMIF('Uncommissioned assets'!$F$22:$F$1531,$D91,'Uncommissioned assets'!$P$22:$P$1531))</f>
        <v>0</v>
      </c>
      <c r="O91" s="79">
        <f>IF(N91="","",N91/(1+'General inputs'!$H$32)^C91)</f>
        <v>0</v>
      </c>
      <c r="Q91" s="84">
        <f>'Reduction amount'!M63</f>
        <v>81995641.53149806</v>
      </c>
      <c r="R91" s="79">
        <f>IF(OR(LEFT(D91,4)*1&lt;LEFT('General inputs'!$I$16,4)*1,LEFT(D91,4)*1&gt;LEFT('General inputs'!$I$16,4)+'General inputs'!$H$38-1),"",Q91/(1+'General inputs'!$H$34)^C91)</f>
        <v>29315532.954510406</v>
      </c>
      <c r="T91" s="84">
        <f>'Reduction amount'!H63</f>
        <v>16266330.347701229</v>
      </c>
      <c r="U91" s="79">
        <f>IF(OR(LEFT(D91,4)*1&lt;LEFT('General inputs'!$I$16,4)*1,LEFT(D91,4)*1&gt;LEFT('General inputs'!$I$16,4)+'General inputs'!$H$38-1),"",T91/(1+'General inputs'!$H$34)^C91)</f>
        <v>5815627.9340019198</v>
      </c>
      <c r="V91" s="53"/>
    </row>
    <row r="92" spans="2:22" x14ac:dyDescent="0.25">
      <c r="B92" s="52"/>
      <c r="C92" s="28">
        <f>IF(D92='General inputs'!$I$16,0,IF(D92&lt;'General inputs'!$I$16,C93-1,C91+1))</f>
        <v>26</v>
      </c>
      <c r="D92" s="28" t="str">
        <f t="shared" si="1"/>
        <v>2048-49</v>
      </c>
      <c r="E92" s="79">
        <f>IF(LEFT(D92,4)*1&gt;LEFT('General inputs'!$I$16,4)+'General inputs'!$H$38-1,"",'ET inputs'!D65)</f>
        <v>0</v>
      </c>
      <c r="F92" s="79">
        <f>IF(LEFT(D92,4)*1&gt;LEFT('General inputs'!$I$16,4)+'General inputs'!$H$38-1,"",E92/(1+'General inputs'!$H$30)^C92)</f>
        <v>0</v>
      </c>
      <c r="G92" s="79">
        <f>IF(LEFT(D92,4)*1&gt;LEFT('General inputs'!$I$16,4)+'General inputs'!$H$38-1,"",E92/(1+'General inputs'!$H$32)^C92)</f>
        <v>0</v>
      </c>
      <c r="H92" s="79">
        <f>IF(LEFT(D92,4)*1&lt;LEFT('General inputs'!$I$16,4)*1,"",IF(LEFT(D92,4)*1&gt;LEFT('General inputs'!$I$16,4)+'General inputs'!$H$38-1,"",E92/(1+'General inputs'!$H$34)^C92))</f>
        <v>0</v>
      </c>
      <c r="J92" s="106"/>
      <c r="K92" s="106"/>
      <c r="L92" s="79" t="str">
        <f>IF(LEFT(D92,4)*1&gt;LEFT('General inputs'!$I$18,4)*1,"",SUMIF('Post-1996 commissioned assets'!$F$22:$F$3586,$D92,'Post-1996 commissioned assets'!$P$22:$P$3586)*(1+$K$34)*(1+$K$35))</f>
        <v/>
      </c>
      <c r="M92" s="79" t="str">
        <f>IF(L92="","",L92/(1+'General inputs'!$H$32)^C92)</f>
        <v/>
      </c>
      <c r="N92" s="79">
        <f>IF(LEFT(D92,4)*1&lt;LEFT('General inputs'!$I$18,4)*1+1,"",SUMIF('Uncommissioned assets'!$F$22:$F$1531,$D92,'Uncommissioned assets'!$P$22:$P$1531))</f>
        <v>0</v>
      </c>
      <c r="O92" s="79">
        <f>IF(N92="","",N92/(1+'General inputs'!$H$32)^C92)</f>
        <v>0</v>
      </c>
      <c r="Q92" s="84">
        <f>'Reduction amount'!M64</f>
        <v>81995641.53149806</v>
      </c>
      <c r="R92" s="79">
        <f>IF(OR(LEFT(D92,4)*1&lt;LEFT('General inputs'!$I$16,4)*1,LEFT(D92,4)*1&gt;LEFT('General inputs'!$I$16,4)+'General inputs'!$H$38-1),"",Q92/(1+'General inputs'!$H$34)^C92)</f>
        <v>28133908.78551862</v>
      </c>
      <c r="T92" s="84">
        <f>'Reduction amount'!H64</f>
        <v>16264996.391587982</v>
      </c>
      <c r="U92" s="79">
        <f>IF(OR(LEFT(D92,4)*1&lt;LEFT('General inputs'!$I$16,4)*1,LEFT(D92,4)*1&gt;LEFT('General inputs'!$I$16,4)+'General inputs'!$H$38-1),"",T92/(1+'General inputs'!$H$34)^C92)</f>
        <v>5580759.12732438</v>
      </c>
      <c r="V92" s="53"/>
    </row>
    <row r="93" spans="2:22" x14ac:dyDescent="0.25">
      <c r="B93" s="52"/>
      <c r="C93" s="28">
        <f>IF(D93='General inputs'!$I$16,0,IF(D93&lt;'General inputs'!$I$16,C94-1,C92+1))</f>
        <v>27</v>
      </c>
      <c r="D93" s="28" t="str">
        <f t="shared" si="1"/>
        <v>2049-50</v>
      </c>
      <c r="E93" s="79">
        <f>IF(LEFT(D93,4)*1&gt;LEFT('General inputs'!$I$16,4)+'General inputs'!$H$38-1,"",'ET inputs'!D66)</f>
        <v>0</v>
      </c>
      <c r="F93" s="79">
        <f>IF(LEFT(D93,4)*1&gt;LEFT('General inputs'!$I$16,4)+'General inputs'!$H$38-1,"",E93/(1+'General inputs'!$H$30)^C93)</f>
        <v>0</v>
      </c>
      <c r="G93" s="79">
        <f>IF(LEFT(D93,4)*1&gt;LEFT('General inputs'!$I$16,4)+'General inputs'!$H$38-1,"",E93/(1+'General inputs'!$H$32)^C93)</f>
        <v>0</v>
      </c>
      <c r="H93" s="79">
        <f>IF(LEFT(D93,4)*1&lt;LEFT('General inputs'!$I$16,4)*1,"",IF(LEFT(D93,4)*1&gt;LEFT('General inputs'!$I$16,4)+'General inputs'!$H$38-1,"",E93/(1+'General inputs'!$H$34)^C93))</f>
        <v>0</v>
      </c>
      <c r="J93" s="106"/>
      <c r="K93" s="106"/>
      <c r="L93" s="79" t="str">
        <f>IF(LEFT(D93,4)*1&gt;LEFT('General inputs'!$I$18,4)*1,"",SUMIF('Post-1996 commissioned assets'!$F$22:$F$3586,$D93,'Post-1996 commissioned assets'!$P$22:$P$3586)*(1+$K$34)*(1+$K$35))</f>
        <v/>
      </c>
      <c r="M93" s="79" t="str">
        <f>IF(L93="","",L93/(1+'General inputs'!$H$32)^C93)</f>
        <v/>
      </c>
      <c r="N93" s="79">
        <f>IF(LEFT(D93,4)*1&lt;LEFT('General inputs'!$I$18,4)*1+1,"",SUMIF('Uncommissioned assets'!$F$22:$F$1531,$D93,'Uncommissioned assets'!$P$22:$P$1531))</f>
        <v>0</v>
      </c>
      <c r="O93" s="79">
        <f>IF(N93="","",N93/(1+'General inputs'!$H$32)^C93)</f>
        <v>0</v>
      </c>
      <c r="Q93" s="84">
        <f>'Reduction amount'!M65</f>
        <v>81995641.53149806</v>
      </c>
      <c r="R93" s="79">
        <f>IF(OR(LEFT(D93,4)*1&lt;LEFT('General inputs'!$I$16,4)*1,LEFT(D93,4)*1&gt;LEFT('General inputs'!$I$16,4)+'General inputs'!$H$38-1),"",Q93/(1+'General inputs'!$H$34)^C93)</f>
        <v>26999912.462109998</v>
      </c>
      <c r="T93" s="84">
        <f>'Reduction amount'!H65</f>
        <v>16263664.371901687</v>
      </c>
      <c r="U93" s="79">
        <f>IF(OR(LEFT(D93,4)*1&lt;LEFT('General inputs'!$I$16,4)*1,LEFT(D93,4)*1&gt;LEFT('General inputs'!$I$16,4)+'General inputs'!$H$38-1),"",T93/(1+'General inputs'!$H$34)^C93)</f>
        <v>5355376.2877237657</v>
      </c>
      <c r="V93" s="53"/>
    </row>
    <row r="94" spans="2:22" x14ac:dyDescent="0.25">
      <c r="B94" s="52"/>
      <c r="C94" s="28">
        <f>IF(D94='General inputs'!$I$16,0,IF(D94&lt;'General inputs'!$I$16,C95-1,C93+1))</f>
        <v>28</v>
      </c>
      <c r="D94" s="28" t="str">
        <f t="shared" si="1"/>
        <v>2050-51</v>
      </c>
      <c r="E94" s="79">
        <f>IF(LEFT(D94,4)*1&gt;LEFT('General inputs'!$I$16,4)+'General inputs'!$H$38-1,"",'ET inputs'!D67)</f>
        <v>0</v>
      </c>
      <c r="F94" s="79">
        <f>IF(LEFT(D94,4)*1&gt;LEFT('General inputs'!$I$16,4)+'General inputs'!$H$38-1,"",E94/(1+'General inputs'!$H$30)^C94)</f>
        <v>0</v>
      </c>
      <c r="G94" s="79">
        <f>IF(LEFT(D94,4)*1&gt;LEFT('General inputs'!$I$16,4)+'General inputs'!$H$38-1,"",E94/(1+'General inputs'!$H$32)^C94)</f>
        <v>0</v>
      </c>
      <c r="H94" s="79">
        <f>IF(LEFT(D94,4)*1&lt;LEFT('General inputs'!$I$16,4)*1,"",IF(LEFT(D94,4)*1&gt;LEFT('General inputs'!$I$16,4)+'General inputs'!$H$38-1,"",E94/(1+'General inputs'!$H$34)^C94))</f>
        <v>0</v>
      </c>
      <c r="J94" s="106"/>
      <c r="K94" s="106"/>
      <c r="L94" s="79" t="str">
        <f>IF(LEFT(D94,4)*1&gt;LEFT('General inputs'!$I$18,4)*1,"",SUMIF('Post-1996 commissioned assets'!$F$22:$F$3586,$D94,'Post-1996 commissioned assets'!$P$22:$P$3586)*(1+$K$34)*(1+$K$35))</f>
        <v/>
      </c>
      <c r="M94" s="79" t="str">
        <f>IF(L94="","",L94/(1+'General inputs'!$H$32)^C94)</f>
        <v/>
      </c>
      <c r="N94" s="79">
        <f>IF(LEFT(D94,4)*1&lt;LEFT('General inputs'!$I$18,4)*1+1,"",SUMIF('Uncommissioned assets'!$F$22:$F$1531,$D94,'Uncommissioned assets'!$P$22:$P$1531))</f>
        <v>0</v>
      </c>
      <c r="O94" s="79">
        <f>IF(N94="","",N94/(1+'General inputs'!$H$32)^C94)</f>
        <v>0</v>
      </c>
      <c r="Q94" s="84">
        <f>'Reduction amount'!M66</f>
        <v>81995641.53149806</v>
      </c>
      <c r="R94" s="79">
        <f>IF(OR(LEFT(D94,4)*1&lt;LEFT('General inputs'!$I$16,4)*1,LEFT(D94,4)*1&gt;LEFT('General inputs'!$I$16,4)+'General inputs'!$H$38-1),"",Q94/(1+'General inputs'!$H$34)^C94)</f>
        <v>25911624.243867557</v>
      </c>
      <c r="T94" s="84">
        <f>'Reduction amount'!H66</f>
        <v>16262334.284428896</v>
      </c>
      <c r="U94" s="79">
        <f>IF(OR(LEFT(D94,4)*1&lt;LEFT('General inputs'!$I$16,4)*1,LEFT(D94,4)*1&gt;LEFT('General inputs'!$I$16,4)+'General inputs'!$H$38-1),"",T94/(1+'General inputs'!$H$34)^C94)</f>
        <v>5139096.2670182269</v>
      </c>
      <c r="V94" s="53"/>
    </row>
    <row r="95" spans="2:22" x14ac:dyDescent="0.25">
      <c r="B95" s="52"/>
      <c r="C95" s="28">
        <f>IF(D95='General inputs'!$I$16,0,IF(D95&lt;'General inputs'!$I$16,C96-1,C94+1))</f>
        <v>29</v>
      </c>
      <c r="D95" s="28" t="str">
        <f t="shared" si="1"/>
        <v>2051-52</v>
      </c>
      <c r="E95" s="79">
        <f>IF(LEFT(D95,4)*1&gt;LEFT('General inputs'!$I$16,4)+'General inputs'!$H$38-1,"",'ET inputs'!D68)</f>
        <v>0</v>
      </c>
      <c r="F95" s="79">
        <f>IF(LEFT(D95,4)*1&gt;LEFT('General inputs'!$I$16,4)+'General inputs'!$H$38-1,"",E95/(1+'General inputs'!$H$30)^C95)</f>
        <v>0</v>
      </c>
      <c r="G95" s="79">
        <f>IF(LEFT(D95,4)*1&gt;LEFT('General inputs'!$I$16,4)+'General inputs'!$H$38-1,"",E95/(1+'General inputs'!$H$32)^C95)</f>
        <v>0</v>
      </c>
      <c r="H95" s="79">
        <f>IF(LEFT(D95,4)*1&lt;LEFT('General inputs'!$I$16,4)*1,"",IF(LEFT(D95,4)*1&gt;LEFT('General inputs'!$I$16,4)+'General inputs'!$H$38-1,"",E95/(1+'General inputs'!$H$34)^C95))</f>
        <v>0</v>
      </c>
      <c r="J95" s="106"/>
      <c r="K95" s="106"/>
      <c r="L95" s="79" t="str">
        <f>IF(LEFT(D95,4)*1&gt;LEFT('General inputs'!$I$18,4)*1,"",SUMIF('Post-1996 commissioned assets'!$F$22:$F$3586,$D95,'Post-1996 commissioned assets'!$P$22:$P$3586)*(1+$K$34)*(1+$K$35))</f>
        <v/>
      </c>
      <c r="M95" s="79" t="str">
        <f>IF(L95="","",L95/(1+'General inputs'!$H$32)^C95)</f>
        <v/>
      </c>
      <c r="N95" s="79">
        <f>IF(LEFT(D95,4)*1&lt;LEFT('General inputs'!$I$18,4)*1+1,"",SUMIF('Uncommissioned assets'!$F$22:$F$1531,$D95,'Uncommissioned assets'!$P$22:$P$1531))</f>
        <v>0</v>
      </c>
      <c r="O95" s="79">
        <f>IF(N95="","",N95/(1+'General inputs'!$H$32)^C95)</f>
        <v>0</v>
      </c>
      <c r="Q95" s="84">
        <f>'Reduction amount'!M67</f>
        <v>81995641.53149806</v>
      </c>
      <c r="R95" s="79">
        <f>IF(OR(LEFT(D95,4)*1&lt;LEFT('General inputs'!$I$16,4)*1,LEFT(D95,4)*1&gt;LEFT('General inputs'!$I$16,4)+'General inputs'!$H$38-1),"",Q95/(1+'General inputs'!$H$34)^C95)</f>
        <v>24867201.769546598</v>
      </c>
      <c r="T95" s="84">
        <f>'Reduction amount'!H67</f>
        <v>16261006.124968383</v>
      </c>
      <c r="U95" s="79">
        <f>IF(OR(LEFT(D95,4)*1&lt;LEFT('General inputs'!$I$16,4)*1,LEFT(D95,4)*1&gt;LEFT('General inputs'!$I$16,4)+'General inputs'!$H$38-1),"",T95/(1+'General inputs'!$H$34)^C95)</f>
        <v>4931551.3938638745</v>
      </c>
      <c r="V95" s="53"/>
    </row>
    <row r="96" spans="2:22" x14ac:dyDescent="0.25">
      <c r="B96" s="52"/>
      <c r="C96" s="28">
        <f>IF(D96='General inputs'!$I$16,0,IF(D96&lt;'General inputs'!$I$16,C97-1,C95+1))</f>
        <v>30</v>
      </c>
      <c r="D96" s="28" t="str">
        <f t="shared" si="1"/>
        <v>2052-53</v>
      </c>
      <c r="E96" s="79" t="str">
        <f>IF(LEFT(D96,4)*1&gt;LEFT('General inputs'!$I$16,4)+'General inputs'!$H$38-1,"",'ET inputs'!D69)</f>
        <v/>
      </c>
      <c r="F96" s="79" t="str">
        <f>IF(LEFT(D96,4)*1&gt;LEFT('General inputs'!$I$16,4)+'General inputs'!$H$38-1,"",E96/(1+'General inputs'!$H$30)^C96)</f>
        <v/>
      </c>
      <c r="G96" s="79" t="str">
        <f>IF(LEFT(D96,4)*1&gt;LEFT('General inputs'!$I$16,4)+'General inputs'!$H$38-1,"",E96/(1+'General inputs'!$H$32)^C96)</f>
        <v/>
      </c>
      <c r="H96" s="79" t="str">
        <f>IF(LEFT(D96,4)*1&lt;LEFT('General inputs'!$I$16,4)*1,"",IF(LEFT(D96,4)*1&gt;LEFT('General inputs'!$I$16,4)+'General inputs'!$H$38-1,"",E96/(1+'General inputs'!$H$34)^C96))</f>
        <v/>
      </c>
      <c r="J96" s="106"/>
      <c r="K96" s="106"/>
      <c r="L96" s="79" t="str">
        <f>IF(LEFT(D96,4)*1&gt;LEFT('General inputs'!$I$18,4)*1,"",SUMIF('Post-1996 commissioned assets'!$F$22:$F$3586,$D96,'Post-1996 commissioned assets'!$P$22:$P$3586)*(1+$K$34)*(1+$K$35))</f>
        <v/>
      </c>
      <c r="M96" s="79" t="str">
        <f>IF(L96="","",L96/(1+'General inputs'!$H$32)^C96)</f>
        <v/>
      </c>
      <c r="N96" s="79">
        <f>IF(LEFT(D96,4)*1&lt;LEFT('General inputs'!$I$18,4)*1+1,"",SUMIF('Uncommissioned assets'!$F$22:$F$1531,$D96,'Uncommissioned assets'!$P$22:$P$1531))</f>
        <v>0</v>
      </c>
      <c r="O96" s="79">
        <f>IF(N96="","",N96/(1+'General inputs'!$H$32)^C96)</f>
        <v>0</v>
      </c>
      <c r="Q96" s="37"/>
      <c r="R96" s="79" t="str">
        <f>IF(OR(LEFT(D96,4)*1&lt;LEFT('General inputs'!$I$16,4)*1,LEFT(D96,4)*1&gt;LEFT('General inputs'!$I$16,4)+'General inputs'!$H$38-1),"",Q96/(1+'General inputs'!$H$34)^C96)</f>
        <v/>
      </c>
      <c r="T96" s="37"/>
      <c r="U96" s="79" t="str">
        <f>IF(OR(LEFT(D96,4)*1&lt;LEFT('General inputs'!$I$16,4)*1,LEFT(D96,4)*1&gt;LEFT('General inputs'!$I$16,4)+'General inputs'!$H$38-1),"",T96/(1+'General inputs'!$H$34)^C96)</f>
        <v/>
      </c>
      <c r="V96" s="53"/>
    </row>
    <row r="97" spans="2:22" x14ac:dyDescent="0.25">
      <c r="B97" s="52"/>
      <c r="C97" s="28">
        <f>IF(D97='General inputs'!$I$16,0,IF(D97&lt;'General inputs'!$I$16,C98-1,C96+1))</f>
        <v>31</v>
      </c>
      <c r="D97" s="28" t="str">
        <f t="shared" si="1"/>
        <v>2053-54</v>
      </c>
      <c r="E97" s="79" t="str">
        <f>IF(LEFT(D97,4)*1&gt;LEFT('General inputs'!$I$16,4)+'General inputs'!$H$38-1,"",'ET inputs'!D70)</f>
        <v/>
      </c>
      <c r="F97" s="79" t="str">
        <f>IF(LEFT(D97,4)*1&gt;LEFT('General inputs'!$I$16,4)+'General inputs'!$H$38-1,"",E97/(1+'General inputs'!$H$30)^C97)</f>
        <v/>
      </c>
      <c r="G97" s="79" t="str">
        <f>IF(LEFT(D97,4)*1&gt;LEFT('General inputs'!$I$16,4)+'General inputs'!$H$38-1,"",E97/(1+'General inputs'!$H$32)^C97)</f>
        <v/>
      </c>
      <c r="H97" s="79" t="str">
        <f>IF(LEFT(D97,4)*1&lt;LEFT('General inputs'!$I$16,4)*1,"",IF(LEFT(D97,4)*1&gt;LEFT('General inputs'!$I$16,4)+'General inputs'!$H$38-1,"",E97/(1+'General inputs'!$H$34)^C97))</f>
        <v/>
      </c>
      <c r="J97" s="106"/>
      <c r="K97" s="106"/>
      <c r="L97" s="79" t="str">
        <f>IF(LEFT(D97,4)*1&gt;LEFT('General inputs'!$I$18,4)*1,"",SUMIF('Post-1996 commissioned assets'!$F$22:$F$3586,$D97,'Post-1996 commissioned assets'!$P$22:$P$3586)*(1+$K$34)*(1+$K$35))</f>
        <v/>
      </c>
      <c r="M97" s="79" t="str">
        <f>IF(L97="","",L97/(1+'General inputs'!$H$32)^C97)</f>
        <v/>
      </c>
      <c r="N97" s="79">
        <f>IF(LEFT(D97,4)*1&lt;LEFT('General inputs'!$I$18,4)*1+1,"",SUMIF('Uncommissioned assets'!$F$22:$F$1531,$D97,'Uncommissioned assets'!$P$22:$P$1531))</f>
        <v>0</v>
      </c>
      <c r="O97" s="79">
        <f>IF(N97="","",N97/(1+'General inputs'!$H$32)^C97)</f>
        <v>0</v>
      </c>
      <c r="Q97" s="37"/>
      <c r="R97" s="79" t="str">
        <f>IF(OR(LEFT(D97,4)*1&lt;LEFT('General inputs'!$I$16,4)*1,LEFT(D97,4)*1&gt;LEFT('General inputs'!$I$16,4)+'General inputs'!$H$38-1),"",Q97/(1+'General inputs'!$H$34)^C97)</f>
        <v/>
      </c>
      <c r="T97" s="37"/>
      <c r="U97" s="79" t="str">
        <f>IF(OR(LEFT(D97,4)*1&lt;LEFT('General inputs'!$I$16,4)*1,LEFT(D97,4)*1&gt;LEFT('General inputs'!$I$16,4)+'General inputs'!$H$38-1),"",T97/(1+'General inputs'!$H$34)^C97)</f>
        <v/>
      </c>
      <c r="V97" s="53"/>
    </row>
    <row r="98" spans="2:22" x14ac:dyDescent="0.25">
      <c r="B98" s="52"/>
      <c r="C98" s="28">
        <f>IF(D98='General inputs'!$I$16,0,IF(D98&lt;'General inputs'!$I$16,C99-1,C97+1))</f>
        <v>32</v>
      </c>
      <c r="D98" s="28" t="str">
        <f t="shared" si="1"/>
        <v>2054-55</v>
      </c>
      <c r="E98" s="79" t="str">
        <f>IF(LEFT(D98,4)*1&gt;LEFT('General inputs'!$I$16,4)+'General inputs'!$H$38-1,"",'ET inputs'!D71)</f>
        <v/>
      </c>
      <c r="F98" s="79" t="str">
        <f>IF(LEFT(D98,4)*1&gt;LEFT('General inputs'!$I$16,4)+'General inputs'!$H$38-1,"",E98/(1+'General inputs'!$H$30)^C98)</f>
        <v/>
      </c>
      <c r="G98" s="79" t="str">
        <f>IF(LEFT(D98,4)*1&gt;LEFT('General inputs'!$I$16,4)+'General inputs'!$H$38-1,"",E98/(1+'General inputs'!$H$32)^C98)</f>
        <v/>
      </c>
      <c r="H98" s="79" t="str">
        <f>IF(LEFT(D98,4)*1&lt;LEFT('General inputs'!$I$16,4)*1,"",IF(LEFT(D98,4)*1&gt;LEFT('General inputs'!$I$16,4)+'General inputs'!$H$38-1,"",E98/(1+'General inputs'!$H$34)^C98))</f>
        <v/>
      </c>
      <c r="J98" s="106"/>
      <c r="K98" s="106"/>
      <c r="L98" s="79" t="str">
        <f>IF(LEFT(D98,4)*1&gt;LEFT('General inputs'!$I$18,4)*1,"",SUMIF('Post-1996 commissioned assets'!$F$22:$F$3586,$D98,'Post-1996 commissioned assets'!$P$22:$P$3586)*(1+$K$34)*(1+$K$35))</f>
        <v/>
      </c>
      <c r="M98" s="79" t="str">
        <f>IF(L98="","",L98/(1+'General inputs'!$H$32)^C98)</f>
        <v/>
      </c>
      <c r="N98" s="79">
        <f>IF(LEFT(D98,4)*1&lt;LEFT('General inputs'!$I$18,4)*1+1,"",SUMIF('Uncommissioned assets'!$F$22:$F$1531,$D98,'Uncommissioned assets'!$P$22:$P$1531))</f>
        <v>0</v>
      </c>
      <c r="O98" s="79">
        <f>IF(N98="","",N98/(1+'General inputs'!$H$32)^C98)</f>
        <v>0</v>
      </c>
      <c r="Q98" s="37"/>
      <c r="R98" s="79" t="str">
        <f>IF(OR(LEFT(D98,4)*1&lt;LEFT('General inputs'!$I$16,4)*1,LEFT(D98,4)*1&gt;LEFT('General inputs'!$I$16,4)+'General inputs'!$H$38-1),"",Q98/(1+'General inputs'!$H$34)^C98)</f>
        <v/>
      </c>
      <c r="T98" s="37"/>
      <c r="U98" s="79" t="str">
        <f>IF(OR(LEFT(D98,4)*1&lt;LEFT('General inputs'!$I$16,4)*1,LEFT(D98,4)*1&gt;LEFT('General inputs'!$I$16,4)+'General inputs'!$H$38-1),"",T98/(1+'General inputs'!$H$34)^C98)</f>
        <v/>
      </c>
      <c r="V98" s="53"/>
    </row>
    <row r="99" spans="2:22" x14ac:dyDescent="0.25">
      <c r="B99" s="52"/>
      <c r="C99" s="28">
        <f>IF(D99='General inputs'!$I$16,0,IF(D99&lt;'General inputs'!$I$16,C100-1,C98+1))</f>
        <v>33</v>
      </c>
      <c r="D99" s="28" t="str">
        <f t="shared" si="1"/>
        <v>2055-56</v>
      </c>
      <c r="E99" s="79" t="str">
        <f>IF(LEFT(D99,4)*1&gt;LEFT('General inputs'!$I$16,4)+'General inputs'!$H$38-1,"",'ET inputs'!D72)</f>
        <v/>
      </c>
      <c r="F99" s="79" t="str">
        <f>IF(LEFT(D99,4)*1&gt;LEFT('General inputs'!$I$16,4)+'General inputs'!$H$38-1,"",E99/(1+'General inputs'!$H$30)^C99)</f>
        <v/>
      </c>
      <c r="G99" s="79" t="str">
        <f>IF(LEFT(D99,4)*1&gt;LEFT('General inputs'!$I$16,4)+'General inputs'!$H$38-1,"",E99/(1+'General inputs'!$H$32)^C99)</f>
        <v/>
      </c>
      <c r="H99" s="79" t="str">
        <f>IF(LEFT(D99,4)*1&lt;LEFT('General inputs'!$I$16,4)*1,"",IF(LEFT(D99,4)*1&gt;LEFT('General inputs'!$I$16,4)+'General inputs'!$H$38-1,"",E99/(1+'General inputs'!$H$34)^C99))</f>
        <v/>
      </c>
      <c r="J99" s="106"/>
      <c r="K99" s="106"/>
      <c r="L99" s="79" t="str">
        <f>IF(LEFT(D99,4)*1&gt;LEFT('General inputs'!$I$18,4)*1,"",SUMIF('Post-1996 commissioned assets'!$F$22:$F$3586,$D99,'Post-1996 commissioned assets'!$P$22:$P$3586)*(1+$K$34)*(1+$K$35))</f>
        <v/>
      </c>
      <c r="M99" s="79" t="str">
        <f>IF(L99="","",L99/(1+'General inputs'!$H$32)^C99)</f>
        <v/>
      </c>
      <c r="N99" s="79">
        <f>IF(LEFT(D99,4)*1&lt;LEFT('General inputs'!$I$18,4)*1+1,"",SUMIF('Uncommissioned assets'!$F$22:$F$1531,$D99,'Uncommissioned assets'!$P$22:$P$1531))</f>
        <v>0</v>
      </c>
      <c r="O99" s="79">
        <f>IF(N99="","",N99/(1+'General inputs'!$H$32)^C99)</f>
        <v>0</v>
      </c>
      <c r="Q99" s="37"/>
      <c r="R99" s="79" t="str">
        <f>IF(OR(LEFT(D99,4)*1&lt;LEFT('General inputs'!$I$16,4)*1,LEFT(D99,4)*1&gt;LEFT('General inputs'!$I$16,4)+'General inputs'!$H$38-1),"",Q99/(1+'General inputs'!$H$34)^C99)</f>
        <v/>
      </c>
      <c r="T99" s="37"/>
      <c r="U99" s="79" t="str">
        <f>IF(OR(LEFT(D99,4)*1&lt;LEFT('General inputs'!$I$16,4)*1,LEFT(D99,4)*1&gt;LEFT('General inputs'!$I$16,4)+'General inputs'!$H$38-1),"",T99/(1+'General inputs'!$H$34)^C99)</f>
        <v/>
      </c>
      <c r="V99" s="53"/>
    </row>
    <row r="100" spans="2:22" x14ac:dyDescent="0.25">
      <c r="B100" s="52"/>
      <c r="C100" s="28">
        <f>IF(D100='General inputs'!$I$16,0,IF(D100&lt;'General inputs'!$I$16,C101-1,C99+1))</f>
        <v>34</v>
      </c>
      <c r="D100" s="28" t="str">
        <f t="shared" ref="D100:D122" si="3">LEFT(D99,4)+1&amp;"-"&amp;RIGHT(D99,2)+1</f>
        <v>2056-57</v>
      </c>
      <c r="E100" s="79" t="str">
        <f>IF(LEFT(D100,4)*1&gt;LEFT('General inputs'!$I$16,4)+'General inputs'!$H$38-1,"",'ET inputs'!D73)</f>
        <v/>
      </c>
      <c r="F100" s="79" t="str">
        <f>IF(LEFT(D100,4)*1&gt;LEFT('General inputs'!$I$16,4)+'General inputs'!$H$38-1,"",E100/(1+'General inputs'!$H$30)^C100)</f>
        <v/>
      </c>
      <c r="G100" s="79" t="str">
        <f>IF(LEFT(D100,4)*1&gt;LEFT('General inputs'!$I$16,4)+'General inputs'!$H$38-1,"",E100/(1+'General inputs'!$H$32)^C100)</f>
        <v/>
      </c>
      <c r="H100" s="79" t="str">
        <f>IF(LEFT(D100,4)*1&lt;LEFT('General inputs'!$I$16,4)*1,"",IF(LEFT(D100,4)*1&gt;LEFT('General inputs'!$I$16,4)+'General inputs'!$H$38-1,"",E100/(1+'General inputs'!$H$34)^C100))</f>
        <v/>
      </c>
      <c r="J100" s="106"/>
      <c r="K100" s="106"/>
      <c r="L100" s="79" t="str">
        <f>IF(LEFT(D100,4)*1&gt;LEFT('General inputs'!$I$18,4)*1,"",SUMIF('Post-1996 commissioned assets'!$F$22:$F$3586,$D100,'Post-1996 commissioned assets'!$P$22:$P$3586)*(1+$K$34)*(1+$K$35))</f>
        <v/>
      </c>
      <c r="M100" s="79" t="str">
        <f>IF(L100="","",L100/(1+'General inputs'!$H$32)^C100)</f>
        <v/>
      </c>
      <c r="N100" s="79">
        <f>IF(LEFT(D100,4)*1&lt;LEFT('General inputs'!$I$18,4)*1+1,"",SUMIF('Uncommissioned assets'!$F$22:$F$1531,$D100,'Uncommissioned assets'!$P$22:$P$1531))</f>
        <v>0</v>
      </c>
      <c r="O100" s="79">
        <f>IF(N100="","",N100/(1+'General inputs'!$H$32)^C100)</f>
        <v>0</v>
      </c>
      <c r="Q100" s="37"/>
      <c r="R100" s="79" t="str">
        <f>IF(OR(LEFT(D100,4)*1&lt;LEFT('General inputs'!$I$16,4)*1,LEFT(D100,4)*1&gt;LEFT('General inputs'!$I$16,4)+'General inputs'!$H$38-1),"",Q100/(1+'General inputs'!$H$34)^C100)</f>
        <v/>
      </c>
      <c r="T100" s="37"/>
      <c r="U100" s="79" t="str">
        <f>IF(OR(LEFT(D100,4)*1&lt;LEFT('General inputs'!$I$16,4)*1,LEFT(D100,4)*1&gt;LEFT('General inputs'!$I$16,4)+'General inputs'!$H$38-1),"",T100/(1+'General inputs'!$H$34)^C100)</f>
        <v/>
      </c>
      <c r="V100" s="53"/>
    </row>
    <row r="101" spans="2:22" x14ac:dyDescent="0.25">
      <c r="B101" s="52"/>
      <c r="C101" s="28">
        <f>IF(D101='General inputs'!$I$16,0,IF(D101&lt;'General inputs'!$I$16,C102-1,C100+1))</f>
        <v>35</v>
      </c>
      <c r="D101" s="28" t="str">
        <f t="shared" si="3"/>
        <v>2057-58</v>
      </c>
      <c r="E101" s="79" t="str">
        <f>IF(LEFT(D101,4)*1&gt;LEFT('General inputs'!$I$16,4)+'General inputs'!$H$38-1,"",'ET inputs'!D74)</f>
        <v/>
      </c>
      <c r="F101" s="79" t="str">
        <f>IF(LEFT(D101,4)*1&gt;LEFT('General inputs'!$I$16,4)+'General inputs'!$H$38-1,"",E101/(1+'General inputs'!$H$30)^C101)</f>
        <v/>
      </c>
      <c r="G101" s="79" t="str">
        <f>IF(LEFT(D101,4)*1&gt;LEFT('General inputs'!$I$16,4)+'General inputs'!$H$38-1,"",E101/(1+'General inputs'!$H$32)^C101)</f>
        <v/>
      </c>
      <c r="H101" s="79" t="str">
        <f>IF(LEFT(D101,4)*1&lt;LEFT('General inputs'!$I$16,4)*1,"",IF(LEFT(D101,4)*1&gt;LEFT('General inputs'!$I$16,4)+'General inputs'!$H$38-1,"",E101/(1+'General inputs'!$H$34)^C101))</f>
        <v/>
      </c>
      <c r="J101" s="106"/>
      <c r="K101" s="106"/>
      <c r="L101" s="79" t="str">
        <f>IF(LEFT(D101,4)*1&gt;LEFT('General inputs'!$I$18,4)*1,"",SUMIF('Post-1996 commissioned assets'!$F$22:$F$3586,$D101,'Post-1996 commissioned assets'!$P$22:$P$3586)*(1+$K$34)*(1+$K$35))</f>
        <v/>
      </c>
      <c r="M101" s="79" t="str">
        <f>IF(L101="","",L101/(1+'General inputs'!$H$32)^C101)</f>
        <v/>
      </c>
      <c r="N101" s="79">
        <f>IF(LEFT(D101,4)*1&lt;LEFT('General inputs'!$I$18,4)*1+1,"",SUMIF('Uncommissioned assets'!$F$22:$F$1531,$D101,'Uncommissioned assets'!$P$22:$P$1531))</f>
        <v>0</v>
      </c>
      <c r="O101" s="79">
        <f>IF(N101="","",N101/(1+'General inputs'!$H$32)^C101)</f>
        <v>0</v>
      </c>
      <c r="Q101" s="37"/>
      <c r="R101" s="79" t="str">
        <f>IF(OR(LEFT(D101,4)*1&lt;LEFT('General inputs'!$I$16,4)*1,LEFT(D101,4)*1&gt;LEFT('General inputs'!$I$16,4)+'General inputs'!$H$38-1),"",Q101/(1+'General inputs'!$H$34)^C101)</f>
        <v/>
      </c>
      <c r="T101" s="37"/>
      <c r="U101" s="79" t="str">
        <f>IF(OR(LEFT(D101,4)*1&lt;LEFT('General inputs'!$I$16,4)*1,LEFT(D101,4)*1&gt;LEFT('General inputs'!$I$16,4)+'General inputs'!$H$38-1),"",T101/(1+'General inputs'!$H$34)^C101)</f>
        <v/>
      </c>
      <c r="V101" s="53"/>
    </row>
    <row r="102" spans="2:22" x14ac:dyDescent="0.25">
      <c r="B102" s="52"/>
      <c r="C102" s="28">
        <f>IF(D102='General inputs'!$I$16,0,IF(D102&lt;'General inputs'!$I$16,C103-1,C101+1))</f>
        <v>36</v>
      </c>
      <c r="D102" s="28" t="str">
        <f t="shared" si="3"/>
        <v>2058-59</v>
      </c>
      <c r="E102" s="79" t="str">
        <f>IF(LEFT(D102,4)*1&gt;LEFT('General inputs'!$I$16,4)+'General inputs'!$H$38-1,"",'ET inputs'!D75)</f>
        <v/>
      </c>
      <c r="F102" s="79" t="str">
        <f>IF(LEFT(D102,4)*1&gt;LEFT('General inputs'!$I$16,4)+'General inputs'!$H$38-1,"",E102/(1+'General inputs'!$H$30)^C102)</f>
        <v/>
      </c>
      <c r="G102" s="79" t="str">
        <f>IF(LEFT(D102,4)*1&gt;LEFT('General inputs'!$I$16,4)+'General inputs'!$H$38-1,"",E102/(1+'General inputs'!$H$32)^C102)</f>
        <v/>
      </c>
      <c r="H102" s="79" t="str">
        <f>IF(LEFT(D102,4)*1&lt;LEFT('General inputs'!$I$16,4)*1,"",IF(LEFT(D102,4)*1&gt;LEFT('General inputs'!$I$16,4)+'General inputs'!$H$38-1,"",E102/(1+'General inputs'!$H$34)^C102))</f>
        <v/>
      </c>
      <c r="J102" s="106"/>
      <c r="K102" s="106"/>
      <c r="L102" s="79" t="str">
        <f>IF(LEFT(D102,4)*1&gt;LEFT('General inputs'!$I$18,4)*1,"",SUMIF('Post-1996 commissioned assets'!$F$22:$F$3586,$D102,'Post-1996 commissioned assets'!$P$22:$P$3586)*(1+$K$34)*(1+$K$35))</f>
        <v/>
      </c>
      <c r="M102" s="79" t="str">
        <f>IF(L102="","",L102/(1+'General inputs'!$H$32)^C102)</f>
        <v/>
      </c>
      <c r="N102" s="79">
        <f>IF(LEFT(D102,4)*1&lt;LEFT('General inputs'!$I$18,4)*1+1,"",SUMIF('Uncommissioned assets'!$F$22:$F$1531,$D102,'Uncommissioned assets'!$P$22:$P$1531))</f>
        <v>0</v>
      </c>
      <c r="O102" s="79">
        <f>IF(N102="","",N102/(1+'General inputs'!$H$32)^C102)</f>
        <v>0</v>
      </c>
      <c r="Q102" s="37"/>
      <c r="R102" s="79" t="str">
        <f>IF(OR(LEFT(D102,4)*1&lt;LEFT('General inputs'!$I$16,4)*1,LEFT(D102,4)*1&gt;LEFT('General inputs'!$I$16,4)+'General inputs'!$H$38-1),"",Q102/(1+'General inputs'!$H$34)^C102)</f>
        <v/>
      </c>
      <c r="T102" s="37"/>
      <c r="U102" s="79" t="str">
        <f>IF(OR(LEFT(D102,4)*1&lt;LEFT('General inputs'!$I$16,4)*1,LEFT(D102,4)*1&gt;LEFT('General inputs'!$I$16,4)+'General inputs'!$H$38-1),"",T102/(1+'General inputs'!$H$34)^C102)</f>
        <v/>
      </c>
      <c r="V102" s="53"/>
    </row>
    <row r="103" spans="2:22" x14ac:dyDescent="0.25">
      <c r="B103" s="52"/>
      <c r="C103" s="28">
        <f>IF(D103='General inputs'!$I$16,0,IF(D103&lt;'General inputs'!$I$16,C104-1,C102+1))</f>
        <v>37</v>
      </c>
      <c r="D103" s="28" t="str">
        <f t="shared" si="3"/>
        <v>2059-60</v>
      </c>
      <c r="E103" s="79" t="str">
        <f>IF(LEFT(D103,4)*1&gt;LEFT('General inputs'!$I$16,4)+'General inputs'!$H$38-1,"",'ET inputs'!D76)</f>
        <v/>
      </c>
      <c r="F103" s="79" t="str">
        <f>IF(LEFT(D103,4)*1&gt;LEFT('General inputs'!$I$16,4)+'General inputs'!$H$38-1,"",E103/(1+'General inputs'!$H$30)^C103)</f>
        <v/>
      </c>
      <c r="G103" s="79" t="str">
        <f>IF(LEFT(D103,4)*1&gt;LEFT('General inputs'!$I$16,4)+'General inputs'!$H$38-1,"",E103/(1+'General inputs'!$H$32)^C103)</f>
        <v/>
      </c>
      <c r="H103" s="79" t="str">
        <f>IF(LEFT(D103,4)*1&lt;LEFT('General inputs'!$I$16,4)*1,"",IF(LEFT(D103,4)*1&gt;LEFT('General inputs'!$I$16,4)+'General inputs'!$H$38-1,"",E103/(1+'General inputs'!$H$34)^C103))</f>
        <v/>
      </c>
      <c r="J103" s="106"/>
      <c r="K103" s="106"/>
      <c r="L103" s="79" t="str">
        <f>IF(LEFT(D103,4)*1&gt;LEFT('General inputs'!$I$18,4)*1,"",SUMIF('Post-1996 commissioned assets'!$F$22:$F$3586,$D103,'Post-1996 commissioned assets'!$P$22:$P$3586)*(1+$K$34)*(1+$K$35))</f>
        <v/>
      </c>
      <c r="M103" s="79" t="str">
        <f>IF(L103="","",L103/(1+'General inputs'!$H$32)^C103)</f>
        <v/>
      </c>
      <c r="N103" s="79">
        <f>IF(LEFT(D103,4)*1&lt;LEFT('General inputs'!$I$18,4)*1+1,"",SUMIF('Uncommissioned assets'!$F$22:$F$1531,$D103,'Uncommissioned assets'!$P$22:$P$1531))</f>
        <v>0</v>
      </c>
      <c r="O103" s="79">
        <f>IF(N103="","",N103/(1+'General inputs'!$H$32)^C103)</f>
        <v>0</v>
      </c>
      <c r="Q103" s="37"/>
      <c r="R103" s="79" t="str">
        <f>IF(OR(LEFT(D103,4)*1&lt;LEFT('General inputs'!$I$16,4)*1,LEFT(D103,4)*1&gt;LEFT('General inputs'!$I$16,4)+'General inputs'!$H$38-1),"",Q103/(1+'General inputs'!$H$34)^C103)</f>
        <v/>
      </c>
      <c r="T103" s="37"/>
      <c r="U103" s="79" t="str">
        <f>IF(OR(LEFT(D103,4)*1&lt;LEFT('General inputs'!$I$16,4)*1,LEFT(D103,4)*1&gt;LEFT('General inputs'!$I$16,4)+'General inputs'!$H$38-1),"",T103/(1+'General inputs'!$H$34)^C103)</f>
        <v/>
      </c>
      <c r="V103" s="53"/>
    </row>
    <row r="104" spans="2:22" x14ac:dyDescent="0.25">
      <c r="B104" s="52"/>
      <c r="C104" s="28">
        <f>IF(D104='General inputs'!$I$16,0,IF(D104&lt;'General inputs'!$I$16,C105-1,C103+1))</f>
        <v>38</v>
      </c>
      <c r="D104" s="28" t="str">
        <f t="shared" si="3"/>
        <v>2060-61</v>
      </c>
      <c r="E104" s="79" t="str">
        <f>IF(LEFT(D104,4)*1&gt;LEFT('General inputs'!$I$16,4)+'General inputs'!$H$38-1,"",'ET inputs'!D77)</f>
        <v/>
      </c>
      <c r="F104" s="79" t="str">
        <f>IF(LEFT(D104,4)*1&gt;LEFT('General inputs'!$I$16,4)+'General inputs'!$H$38-1,"",E104/(1+'General inputs'!$H$30)^C104)</f>
        <v/>
      </c>
      <c r="G104" s="79" t="str">
        <f>IF(LEFT(D104,4)*1&gt;LEFT('General inputs'!$I$16,4)+'General inputs'!$H$38-1,"",E104/(1+'General inputs'!$H$32)^C104)</f>
        <v/>
      </c>
      <c r="H104" s="79" t="str">
        <f>IF(LEFT(D104,4)*1&lt;LEFT('General inputs'!$I$16,4)*1,"",IF(LEFT(D104,4)*1&gt;LEFT('General inputs'!$I$16,4)+'General inputs'!$H$38-1,"",E104/(1+'General inputs'!$H$34)^C104))</f>
        <v/>
      </c>
      <c r="J104" s="106"/>
      <c r="K104" s="106"/>
      <c r="L104" s="79" t="str">
        <f>IF(LEFT(D104,4)*1&gt;LEFT('General inputs'!$I$18,4)*1,"",SUMIF('Post-1996 commissioned assets'!$F$22:$F$3586,$D104,'Post-1996 commissioned assets'!$P$22:$P$3586)*(1+$K$34)*(1+$K$35))</f>
        <v/>
      </c>
      <c r="M104" s="79" t="str">
        <f>IF(L104="","",L104/(1+'General inputs'!$H$32)^C104)</f>
        <v/>
      </c>
      <c r="N104" s="79">
        <f>IF(LEFT(D104,4)*1&lt;LEFT('General inputs'!$I$18,4)*1+1,"",SUMIF('Uncommissioned assets'!$F$22:$F$1531,$D104,'Uncommissioned assets'!$P$22:$P$1531))</f>
        <v>0</v>
      </c>
      <c r="O104" s="79">
        <f>IF(N104="","",N104/(1+'General inputs'!$H$32)^C104)</f>
        <v>0</v>
      </c>
      <c r="Q104" s="37"/>
      <c r="R104" s="79" t="str">
        <f>IF(OR(LEFT(D104,4)*1&lt;LEFT('General inputs'!$I$16,4)*1,LEFT(D104,4)*1&gt;LEFT('General inputs'!$I$16,4)+'General inputs'!$H$38-1),"",Q104/(1+'General inputs'!$H$34)^C104)</f>
        <v/>
      </c>
      <c r="T104" s="37"/>
      <c r="U104" s="79" t="str">
        <f>IF(OR(LEFT(D104,4)*1&lt;LEFT('General inputs'!$I$16,4)*1,LEFT(D104,4)*1&gt;LEFT('General inputs'!$I$16,4)+'General inputs'!$H$38-1),"",T104/(1+'General inputs'!$H$34)^C104)</f>
        <v/>
      </c>
      <c r="V104" s="53"/>
    </row>
    <row r="105" spans="2:22" x14ac:dyDescent="0.25">
      <c r="B105" s="52"/>
      <c r="C105" s="28">
        <f>IF(D105='General inputs'!$I$16,0,IF(D105&lt;'General inputs'!$I$16,C106-1,C104+1))</f>
        <v>39</v>
      </c>
      <c r="D105" s="28" t="str">
        <f t="shared" si="3"/>
        <v>2061-62</v>
      </c>
      <c r="E105" s="79" t="str">
        <f>IF(LEFT(D105,4)*1&gt;LEFT('General inputs'!$I$16,4)+'General inputs'!$H$38-1,"",'ET inputs'!D78)</f>
        <v/>
      </c>
      <c r="F105" s="79" t="str">
        <f>IF(LEFT(D105,4)*1&gt;LEFT('General inputs'!$I$16,4)+'General inputs'!$H$38-1,"",E105/(1+'General inputs'!$H$30)^C105)</f>
        <v/>
      </c>
      <c r="G105" s="79" t="str">
        <f>IF(LEFT(D105,4)*1&gt;LEFT('General inputs'!$I$16,4)+'General inputs'!$H$38-1,"",E105/(1+'General inputs'!$H$32)^C105)</f>
        <v/>
      </c>
      <c r="H105" s="79" t="str">
        <f>IF(LEFT(D105,4)*1&lt;LEFT('General inputs'!$I$16,4)*1,"",IF(LEFT(D105,4)*1&gt;LEFT('General inputs'!$I$16,4)+'General inputs'!$H$38-1,"",E105/(1+'General inputs'!$H$34)^C105))</f>
        <v/>
      </c>
      <c r="J105" s="106"/>
      <c r="K105" s="106"/>
      <c r="L105" s="79" t="str">
        <f>IF(LEFT(D105,4)*1&gt;LEFT('General inputs'!$I$18,4)*1,"",SUMIF('Post-1996 commissioned assets'!$F$22:$F$3586,$D105,'Post-1996 commissioned assets'!$P$22:$P$3586)*(1+$K$34)*(1+$K$35))</f>
        <v/>
      </c>
      <c r="M105" s="79" t="str">
        <f>IF(L105="","",L105/(1+'General inputs'!$H$32)^C105)</f>
        <v/>
      </c>
      <c r="N105" s="79">
        <f>IF(LEFT(D105,4)*1&lt;LEFT('General inputs'!$I$18,4)*1+1,"",SUMIF('Uncommissioned assets'!$F$22:$F$1531,$D105,'Uncommissioned assets'!$P$22:$P$1531))</f>
        <v>0</v>
      </c>
      <c r="O105" s="79">
        <f>IF(N105="","",N105/(1+'General inputs'!$H$32)^C105)</f>
        <v>0</v>
      </c>
      <c r="Q105" s="37"/>
      <c r="R105" s="79" t="str">
        <f>IF(OR(LEFT(D105,4)*1&lt;LEFT('General inputs'!$I$16,4)*1,LEFT(D105,4)*1&gt;LEFT('General inputs'!$I$16,4)+'General inputs'!$H$38-1),"",Q105/(1+'General inputs'!$H$34)^C105)</f>
        <v/>
      </c>
      <c r="T105" s="37"/>
      <c r="U105" s="79" t="str">
        <f>IF(OR(LEFT(D105,4)*1&lt;LEFT('General inputs'!$I$16,4)*1,LEFT(D105,4)*1&gt;LEFT('General inputs'!$I$16,4)+'General inputs'!$H$38-1),"",T105/(1+'General inputs'!$H$34)^C105)</f>
        <v/>
      </c>
      <c r="V105" s="53"/>
    </row>
    <row r="106" spans="2:22" x14ac:dyDescent="0.25">
      <c r="B106" s="52"/>
      <c r="C106" s="28">
        <f>IF(D106='General inputs'!$I$16,0,IF(D106&lt;'General inputs'!$I$16,C107-1,C105+1))</f>
        <v>40</v>
      </c>
      <c r="D106" s="28" t="str">
        <f t="shared" si="3"/>
        <v>2062-63</v>
      </c>
      <c r="E106" s="79" t="str">
        <f>IF(LEFT(D106,4)*1&gt;LEFT('General inputs'!$I$16,4)+'General inputs'!$H$38-1,"",'ET inputs'!D79)</f>
        <v/>
      </c>
      <c r="F106" s="79" t="str">
        <f>IF(LEFT(D106,4)*1&gt;LEFT('General inputs'!$I$16,4)+'General inputs'!$H$38-1,"",E106/(1+'General inputs'!$H$30)^C106)</f>
        <v/>
      </c>
      <c r="G106" s="79" t="str">
        <f>IF(LEFT(D106,4)*1&gt;LEFT('General inputs'!$I$16,4)+'General inputs'!$H$38-1,"",E106/(1+'General inputs'!$H$32)^C106)</f>
        <v/>
      </c>
      <c r="H106" s="79" t="str">
        <f>IF(LEFT(D106,4)*1&lt;LEFT('General inputs'!$I$16,4)*1,"",IF(LEFT(D106,4)*1&gt;LEFT('General inputs'!$I$16,4)+'General inputs'!$H$38-1,"",E106/(1+'General inputs'!$H$34)^C106))</f>
        <v/>
      </c>
      <c r="J106" s="106"/>
      <c r="K106" s="106"/>
      <c r="L106" s="79" t="str">
        <f>IF(LEFT(D106,4)*1&gt;LEFT('General inputs'!$I$18,4)*1,"",SUMIF('Post-1996 commissioned assets'!$F$22:$F$3586,$D106,'Post-1996 commissioned assets'!$P$22:$P$3586)*(1+$K$34)*(1+$K$35))</f>
        <v/>
      </c>
      <c r="M106" s="79" t="str">
        <f>IF(L106="","",L106/(1+'General inputs'!$H$32)^C106)</f>
        <v/>
      </c>
      <c r="N106" s="79">
        <f>IF(LEFT(D106,4)*1&lt;LEFT('General inputs'!$I$18,4)*1+1,"",SUMIF('Uncommissioned assets'!$F$22:$F$1531,$D106,'Uncommissioned assets'!$P$22:$P$1531))</f>
        <v>0</v>
      </c>
      <c r="O106" s="79">
        <f>IF(N106="","",N106/(1+'General inputs'!$H$32)^C106)</f>
        <v>0</v>
      </c>
      <c r="Q106" s="37"/>
      <c r="R106" s="79" t="str">
        <f>IF(OR(LEFT(D106,4)*1&lt;LEFT('General inputs'!$I$16,4)*1,LEFT(D106,4)*1&gt;LEFT('General inputs'!$I$16,4)+'General inputs'!$H$38-1),"",Q106/(1+'General inputs'!$H$34)^C106)</f>
        <v/>
      </c>
      <c r="T106" s="37"/>
      <c r="U106" s="79" t="str">
        <f>IF(OR(LEFT(D106,4)*1&lt;LEFT('General inputs'!$I$16,4)*1,LEFT(D106,4)*1&gt;LEFT('General inputs'!$I$16,4)+'General inputs'!$H$38-1),"",T106/(1+'General inputs'!$H$34)^C106)</f>
        <v/>
      </c>
      <c r="V106" s="53"/>
    </row>
    <row r="107" spans="2:22" x14ac:dyDescent="0.25">
      <c r="B107" s="52"/>
      <c r="C107" s="28">
        <f>IF(D107='General inputs'!$I$16,0,IF(D107&lt;'General inputs'!$I$16,C108-1,C106+1))</f>
        <v>41</v>
      </c>
      <c r="D107" s="28" t="str">
        <f t="shared" si="3"/>
        <v>2063-64</v>
      </c>
      <c r="E107" s="79" t="str">
        <f>IF(LEFT(D107,4)*1&gt;LEFT('General inputs'!$I$16,4)+'General inputs'!$H$38-1,"",'ET inputs'!D80)</f>
        <v/>
      </c>
      <c r="F107" s="79" t="str">
        <f>IF(LEFT(D107,4)*1&gt;LEFT('General inputs'!$I$16,4)+'General inputs'!$H$38-1,"",E107/(1+'General inputs'!$H$30)^C107)</f>
        <v/>
      </c>
      <c r="G107" s="79" t="str">
        <f>IF(LEFT(D107,4)*1&gt;LEFT('General inputs'!$I$16,4)+'General inputs'!$H$38-1,"",E107/(1+'General inputs'!$H$32)^C107)</f>
        <v/>
      </c>
      <c r="H107" s="79" t="str">
        <f>IF(LEFT(D107,4)*1&lt;LEFT('General inputs'!$I$16,4)*1,"",IF(LEFT(D107,4)*1&gt;LEFT('General inputs'!$I$16,4)+'General inputs'!$H$38-1,"",E107/(1+'General inputs'!$H$34)^C107))</f>
        <v/>
      </c>
      <c r="J107" s="106"/>
      <c r="K107" s="106"/>
      <c r="L107" s="79" t="str">
        <f>IF(LEFT(D107,4)*1&gt;LEFT('General inputs'!$I$18,4)*1,"",SUMIF('Post-1996 commissioned assets'!$F$22:$F$3586,$D107,'Post-1996 commissioned assets'!$P$22:$P$3586)*(1+$K$34)*(1+$K$35))</f>
        <v/>
      </c>
      <c r="M107" s="79" t="str">
        <f>IF(L107="","",L107/(1+'General inputs'!$H$32)^C107)</f>
        <v/>
      </c>
      <c r="N107" s="79">
        <f>IF(LEFT(D107,4)*1&lt;LEFT('General inputs'!$I$18,4)*1+1,"",SUMIF('Uncommissioned assets'!$F$22:$F$1531,$D107,'Uncommissioned assets'!$P$22:$P$1531))</f>
        <v>0</v>
      </c>
      <c r="O107" s="79">
        <f>IF(N107="","",N107/(1+'General inputs'!$H$32)^C107)</f>
        <v>0</v>
      </c>
      <c r="Q107" s="37"/>
      <c r="R107" s="79" t="str">
        <f>IF(OR(LEFT(D107,4)*1&lt;LEFT('General inputs'!$I$16,4)*1,LEFT(D107,4)*1&gt;LEFT('General inputs'!$I$16,4)+'General inputs'!$H$38-1),"",Q107/(1+'General inputs'!$H$34)^C107)</f>
        <v/>
      </c>
      <c r="T107" s="37"/>
      <c r="U107" s="79" t="str">
        <f>IF(OR(LEFT(D107,4)*1&lt;LEFT('General inputs'!$I$16,4)*1,LEFT(D107,4)*1&gt;LEFT('General inputs'!$I$16,4)+'General inputs'!$H$38-1),"",T107/(1+'General inputs'!$H$34)^C107)</f>
        <v/>
      </c>
      <c r="V107" s="53"/>
    </row>
    <row r="108" spans="2:22" x14ac:dyDescent="0.25">
      <c r="B108" s="52"/>
      <c r="C108" s="28">
        <f>IF(D108='General inputs'!$I$16,0,IF(D108&lt;'General inputs'!$I$16,C109-1,C107+1))</f>
        <v>42</v>
      </c>
      <c r="D108" s="28" t="str">
        <f t="shared" si="3"/>
        <v>2064-65</v>
      </c>
      <c r="E108" s="79" t="str">
        <f>IF(LEFT(D108,4)*1&gt;LEFT('General inputs'!$I$16,4)+'General inputs'!$H$38-1,"",'ET inputs'!D81)</f>
        <v/>
      </c>
      <c r="F108" s="79" t="str">
        <f>IF(LEFT(D108,4)*1&gt;LEFT('General inputs'!$I$16,4)+'General inputs'!$H$38-1,"",E108/(1+'General inputs'!$H$30)^C108)</f>
        <v/>
      </c>
      <c r="G108" s="79" t="str">
        <f>IF(LEFT(D108,4)*1&gt;LEFT('General inputs'!$I$16,4)+'General inputs'!$H$38-1,"",E108/(1+'General inputs'!$H$32)^C108)</f>
        <v/>
      </c>
      <c r="H108" s="79" t="str">
        <f>IF(LEFT(D108,4)*1&lt;LEFT('General inputs'!$I$16,4)*1,"",IF(LEFT(D108,4)*1&gt;LEFT('General inputs'!$I$16,4)+'General inputs'!$H$38-1,"",E108/(1+'General inputs'!$H$34)^C108))</f>
        <v/>
      </c>
      <c r="J108" s="106"/>
      <c r="K108" s="106"/>
      <c r="L108" s="79" t="str">
        <f>IF(LEFT(D108,4)*1&gt;LEFT('General inputs'!$I$18,4)*1,"",SUMIF('Post-1996 commissioned assets'!$F$22:$F$3586,$D108,'Post-1996 commissioned assets'!$P$22:$P$3586)*(1+$K$34)*(1+$K$35))</f>
        <v/>
      </c>
      <c r="M108" s="79" t="str">
        <f>IF(L108="","",L108/(1+'General inputs'!$H$32)^C108)</f>
        <v/>
      </c>
      <c r="N108" s="79">
        <f>IF(LEFT(D108,4)*1&lt;LEFT('General inputs'!$I$18,4)*1+1,"",SUMIF('Uncommissioned assets'!$F$22:$F$1531,$D108,'Uncommissioned assets'!$P$22:$P$1531))</f>
        <v>0</v>
      </c>
      <c r="O108" s="79">
        <f>IF(N108="","",N108/(1+'General inputs'!$H$32)^C108)</f>
        <v>0</v>
      </c>
      <c r="Q108" s="37"/>
      <c r="R108" s="79" t="str">
        <f>IF(OR(LEFT(D108,4)*1&lt;LEFT('General inputs'!$I$16,4)*1,LEFT(D108,4)*1&gt;LEFT('General inputs'!$I$16,4)+'General inputs'!$H$38-1),"",Q108/(1+'General inputs'!$H$34)^C108)</f>
        <v/>
      </c>
      <c r="T108" s="37"/>
      <c r="U108" s="79" t="str">
        <f>IF(OR(LEFT(D108,4)*1&lt;LEFT('General inputs'!$I$16,4)*1,LEFT(D108,4)*1&gt;LEFT('General inputs'!$I$16,4)+'General inputs'!$H$38-1),"",T108/(1+'General inputs'!$H$34)^C108)</f>
        <v/>
      </c>
      <c r="V108" s="53"/>
    </row>
    <row r="109" spans="2:22" x14ac:dyDescent="0.25">
      <c r="B109" s="52"/>
      <c r="C109" s="28">
        <f>IF(D109='General inputs'!$I$16,0,IF(D109&lt;'General inputs'!$I$16,C110-1,C108+1))</f>
        <v>43</v>
      </c>
      <c r="D109" s="28" t="str">
        <f t="shared" si="3"/>
        <v>2065-66</v>
      </c>
      <c r="E109" s="79" t="str">
        <f>IF(LEFT(D109,4)*1&gt;LEFT('General inputs'!$I$16,4)+'General inputs'!$H$38-1,"",'ET inputs'!D82)</f>
        <v/>
      </c>
      <c r="F109" s="79" t="str">
        <f>IF(LEFT(D109,4)*1&gt;LEFT('General inputs'!$I$16,4)+'General inputs'!$H$38-1,"",E109/(1+'General inputs'!$H$30)^C109)</f>
        <v/>
      </c>
      <c r="G109" s="79" t="str">
        <f>IF(LEFT(D109,4)*1&gt;LEFT('General inputs'!$I$16,4)+'General inputs'!$H$38-1,"",E109/(1+'General inputs'!$H$32)^C109)</f>
        <v/>
      </c>
      <c r="H109" s="79" t="str">
        <f>IF(LEFT(D109,4)*1&lt;LEFT('General inputs'!$I$16,4)*1,"",IF(LEFT(D109,4)*1&gt;LEFT('General inputs'!$I$16,4)+'General inputs'!$H$38-1,"",E109/(1+'General inputs'!$H$34)^C109))</f>
        <v/>
      </c>
      <c r="J109" s="106"/>
      <c r="K109" s="106"/>
      <c r="L109" s="79" t="str">
        <f>IF(LEFT(D109,4)*1&gt;LEFT('General inputs'!$I$18,4)*1,"",SUMIF('Post-1996 commissioned assets'!$F$22:$F$3586,$D109,'Post-1996 commissioned assets'!$P$22:$P$3586)*(1+$K$34)*(1+$K$35))</f>
        <v/>
      </c>
      <c r="M109" s="79" t="str">
        <f>IF(L109="","",L109/(1+'General inputs'!$H$32)^C109)</f>
        <v/>
      </c>
      <c r="N109" s="79">
        <f>IF(LEFT(D109,4)*1&lt;LEFT('General inputs'!$I$18,4)*1+1,"",SUMIF('Uncommissioned assets'!$F$22:$F$1531,$D109,'Uncommissioned assets'!$P$22:$P$1531))</f>
        <v>0</v>
      </c>
      <c r="O109" s="79">
        <f>IF(N109="","",N109/(1+'General inputs'!$H$32)^C109)</f>
        <v>0</v>
      </c>
      <c r="Q109" s="37"/>
      <c r="R109" s="79" t="str">
        <f>IF(OR(LEFT(D109,4)*1&lt;LEFT('General inputs'!$I$16,4)*1,LEFT(D109,4)*1&gt;LEFT('General inputs'!$I$16,4)+'General inputs'!$H$38-1),"",Q109/(1+'General inputs'!$H$34)^C109)</f>
        <v/>
      </c>
      <c r="T109" s="37"/>
      <c r="U109" s="79" t="str">
        <f>IF(OR(LEFT(D109,4)*1&lt;LEFT('General inputs'!$I$16,4)*1,LEFT(D109,4)*1&gt;LEFT('General inputs'!$I$16,4)+'General inputs'!$H$38-1),"",T109/(1+'General inputs'!$H$34)^C109)</f>
        <v/>
      </c>
      <c r="V109" s="53"/>
    </row>
    <row r="110" spans="2:22" x14ac:dyDescent="0.25">
      <c r="B110" s="52"/>
      <c r="C110" s="28">
        <f>IF(D110='General inputs'!$I$16,0,IF(D110&lt;'General inputs'!$I$16,C111-1,C109+1))</f>
        <v>44</v>
      </c>
      <c r="D110" s="28" t="str">
        <f t="shared" si="3"/>
        <v>2066-67</v>
      </c>
      <c r="E110" s="79" t="str">
        <f>IF(LEFT(D110,4)*1&gt;LEFT('General inputs'!$I$16,4)+'General inputs'!$H$38-1,"",'ET inputs'!D83)</f>
        <v/>
      </c>
      <c r="F110" s="79" t="str">
        <f>IF(LEFT(D110,4)*1&gt;LEFT('General inputs'!$I$16,4)+'General inputs'!$H$38-1,"",E110/(1+'General inputs'!$H$30)^C110)</f>
        <v/>
      </c>
      <c r="G110" s="79" t="str">
        <f>IF(LEFT(D110,4)*1&gt;LEFT('General inputs'!$I$16,4)+'General inputs'!$H$38-1,"",E110/(1+'General inputs'!$H$32)^C110)</f>
        <v/>
      </c>
      <c r="H110" s="79" t="str">
        <f>IF(LEFT(D110,4)*1&lt;LEFT('General inputs'!$I$16,4)*1,"",IF(LEFT(D110,4)*1&gt;LEFT('General inputs'!$I$16,4)+'General inputs'!$H$38-1,"",E110/(1+'General inputs'!$H$34)^C110))</f>
        <v/>
      </c>
      <c r="J110" s="106"/>
      <c r="K110" s="106"/>
      <c r="L110" s="79" t="str">
        <f>IF(LEFT(D110,4)*1&gt;LEFT('General inputs'!$I$18,4)*1,"",SUMIF('Post-1996 commissioned assets'!$F$22:$F$3586,$D110,'Post-1996 commissioned assets'!$P$22:$P$3586)*(1+$K$34)*(1+$K$35))</f>
        <v/>
      </c>
      <c r="M110" s="79" t="str">
        <f>IF(L110="","",L110/(1+'General inputs'!$H$32)^C110)</f>
        <v/>
      </c>
      <c r="N110" s="79">
        <f>IF(LEFT(D110,4)*1&lt;LEFT('General inputs'!$I$18,4)*1+1,"",SUMIF('Uncommissioned assets'!$F$22:$F$1531,$D110,'Uncommissioned assets'!$P$22:$P$1531))</f>
        <v>0</v>
      </c>
      <c r="O110" s="79">
        <f>IF(N110="","",N110/(1+'General inputs'!$H$32)^C110)</f>
        <v>0</v>
      </c>
      <c r="Q110" s="37"/>
      <c r="R110" s="79" t="str">
        <f>IF(OR(LEFT(D110,4)*1&lt;LEFT('General inputs'!$I$16,4)*1,LEFT(D110,4)*1&gt;LEFT('General inputs'!$I$16,4)+'General inputs'!$H$38-1),"",Q110/(1+'General inputs'!$H$34)^C110)</f>
        <v/>
      </c>
      <c r="T110" s="37"/>
      <c r="U110" s="79" t="str">
        <f>IF(OR(LEFT(D110,4)*1&lt;LEFT('General inputs'!$I$16,4)*1,LEFT(D110,4)*1&gt;LEFT('General inputs'!$I$16,4)+'General inputs'!$H$38-1),"",T110/(1+'General inputs'!$H$34)^C110)</f>
        <v/>
      </c>
      <c r="V110" s="53"/>
    </row>
    <row r="111" spans="2:22" x14ac:dyDescent="0.25">
      <c r="B111" s="52"/>
      <c r="C111" s="28">
        <f>IF(D111='General inputs'!$I$16,0,IF(D111&lt;'General inputs'!$I$16,C112-1,C110+1))</f>
        <v>45</v>
      </c>
      <c r="D111" s="28" t="str">
        <f t="shared" si="3"/>
        <v>2067-68</v>
      </c>
      <c r="E111" s="79" t="str">
        <f>IF(LEFT(D111,4)*1&gt;LEFT('General inputs'!$I$16,4)+'General inputs'!$H$38-1,"",'ET inputs'!D84)</f>
        <v/>
      </c>
      <c r="F111" s="79" t="str">
        <f>IF(LEFT(D111,4)*1&gt;LEFT('General inputs'!$I$16,4)+'General inputs'!$H$38-1,"",E111/(1+'General inputs'!$H$30)^C111)</f>
        <v/>
      </c>
      <c r="G111" s="79" t="str">
        <f>IF(LEFT(D111,4)*1&gt;LEFT('General inputs'!$I$16,4)+'General inputs'!$H$38-1,"",E111/(1+'General inputs'!$H$32)^C111)</f>
        <v/>
      </c>
      <c r="H111" s="79" t="str">
        <f>IF(LEFT(D111,4)*1&lt;LEFT('General inputs'!$I$16,4)*1,"",IF(LEFT(D111,4)*1&gt;LEFT('General inputs'!$I$16,4)+'General inputs'!$H$38-1,"",E111/(1+'General inputs'!$H$34)^C111))</f>
        <v/>
      </c>
      <c r="J111" s="106"/>
      <c r="K111" s="106"/>
      <c r="L111" s="79" t="str">
        <f>IF(LEFT(D111,4)*1&gt;LEFT('General inputs'!$I$18,4)*1,"",SUMIF('Post-1996 commissioned assets'!$F$22:$F$3586,$D111,'Post-1996 commissioned assets'!$P$22:$P$3586)*(1+$K$34)*(1+$K$35))</f>
        <v/>
      </c>
      <c r="M111" s="79" t="str">
        <f>IF(L111="","",L111/(1+'General inputs'!$H$32)^C111)</f>
        <v/>
      </c>
      <c r="N111" s="79">
        <f>IF(LEFT(D111,4)*1&lt;LEFT('General inputs'!$I$18,4)*1+1,"",SUMIF('Uncommissioned assets'!$F$22:$F$1531,$D111,'Uncommissioned assets'!$P$22:$P$1531))</f>
        <v>0</v>
      </c>
      <c r="O111" s="79">
        <f>IF(N111="","",N111/(1+'General inputs'!$H$32)^C111)</f>
        <v>0</v>
      </c>
      <c r="Q111" s="37"/>
      <c r="R111" s="79" t="str">
        <f>IF(OR(LEFT(D111,4)*1&lt;LEFT('General inputs'!$I$16,4)*1,LEFT(D111,4)*1&gt;LEFT('General inputs'!$I$16,4)+'General inputs'!$H$38-1),"",Q111/(1+'General inputs'!$H$34)^C111)</f>
        <v/>
      </c>
      <c r="T111" s="37"/>
      <c r="U111" s="79" t="str">
        <f>IF(OR(LEFT(D111,4)*1&lt;LEFT('General inputs'!$I$16,4)*1,LEFT(D111,4)*1&gt;LEFT('General inputs'!$I$16,4)+'General inputs'!$H$38-1),"",T111/(1+'General inputs'!$H$34)^C111)</f>
        <v/>
      </c>
      <c r="V111" s="53"/>
    </row>
    <row r="112" spans="2:22" x14ac:dyDescent="0.25">
      <c r="B112" s="52"/>
      <c r="C112" s="28">
        <f>IF(D112='General inputs'!$I$16,0,IF(D112&lt;'General inputs'!$I$16,C113-1,C111+1))</f>
        <v>46</v>
      </c>
      <c r="D112" s="28" t="str">
        <f t="shared" si="3"/>
        <v>2068-69</v>
      </c>
      <c r="E112" s="79" t="str">
        <f>IF(LEFT(D112,4)*1&gt;LEFT('General inputs'!$I$16,4)+'General inputs'!$H$38-1,"",'ET inputs'!D85)</f>
        <v/>
      </c>
      <c r="F112" s="79" t="str">
        <f>IF(LEFT(D112,4)*1&gt;LEFT('General inputs'!$I$16,4)+'General inputs'!$H$38-1,"",E112/(1+'General inputs'!$H$30)^C112)</f>
        <v/>
      </c>
      <c r="G112" s="79" t="str">
        <f>IF(LEFT(D112,4)*1&gt;LEFT('General inputs'!$I$16,4)+'General inputs'!$H$38-1,"",E112/(1+'General inputs'!$H$32)^C112)</f>
        <v/>
      </c>
      <c r="H112" s="79" t="str">
        <f>IF(LEFT(D112,4)*1&lt;LEFT('General inputs'!$I$16,4)*1,"",IF(LEFT(D112,4)*1&gt;LEFT('General inputs'!$I$16,4)+'General inputs'!$H$38-1,"",E112/(1+'General inputs'!$H$34)^C112))</f>
        <v/>
      </c>
      <c r="J112" s="106"/>
      <c r="K112" s="106"/>
      <c r="L112" s="79" t="str">
        <f>IF(LEFT(D112,4)*1&gt;LEFT('General inputs'!$I$18,4)*1,"",SUMIF('Post-1996 commissioned assets'!$F$22:$F$3586,$D112,'Post-1996 commissioned assets'!$P$22:$P$3586)*(1+$K$34)*(1+$K$35))</f>
        <v/>
      </c>
      <c r="M112" s="79" t="str">
        <f>IF(L112="","",L112/(1+'General inputs'!$H$32)^C112)</f>
        <v/>
      </c>
      <c r="N112" s="79">
        <f>IF(LEFT(D112,4)*1&lt;LEFT('General inputs'!$I$18,4)*1+1,"",SUMIF('Uncommissioned assets'!$F$22:$F$1531,$D112,'Uncommissioned assets'!$P$22:$P$1531))</f>
        <v>0</v>
      </c>
      <c r="O112" s="79">
        <f>IF(N112="","",N112/(1+'General inputs'!$H$32)^C112)</f>
        <v>0</v>
      </c>
      <c r="Q112" s="37"/>
      <c r="R112" s="79" t="str">
        <f>IF(OR(LEFT(D112,4)*1&lt;LEFT('General inputs'!$I$16,4)*1,LEFT(D112,4)*1&gt;LEFT('General inputs'!$I$16,4)+'General inputs'!$H$38-1),"",Q112/(1+'General inputs'!$H$34)^C112)</f>
        <v/>
      </c>
      <c r="T112" s="37"/>
      <c r="U112" s="79" t="str">
        <f>IF(OR(LEFT(D112,4)*1&lt;LEFT('General inputs'!$I$16,4)*1,LEFT(D112,4)*1&gt;LEFT('General inputs'!$I$16,4)+'General inputs'!$H$38-1),"",T112/(1+'General inputs'!$H$34)^C112)</f>
        <v/>
      </c>
      <c r="V112" s="53"/>
    </row>
    <row r="113" spans="2:22" x14ac:dyDescent="0.25">
      <c r="B113" s="52"/>
      <c r="C113" s="28">
        <f>IF(D113='General inputs'!$I$16,0,IF(D113&lt;'General inputs'!$I$16,C114-1,C112+1))</f>
        <v>47</v>
      </c>
      <c r="D113" s="28" t="str">
        <f t="shared" si="3"/>
        <v>2069-70</v>
      </c>
      <c r="E113" s="79" t="str">
        <f>IF(LEFT(D113,4)*1&gt;LEFT('General inputs'!$I$16,4)+'General inputs'!$H$38-1,"",'ET inputs'!D86)</f>
        <v/>
      </c>
      <c r="F113" s="79" t="str">
        <f>IF(LEFT(D113,4)*1&gt;LEFT('General inputs'!$I$16,4)+'General inputs'!$H$38-1,"",E113/(1+'General inputs'!$H$30)^C113)</f>
        <v/>
      </c>
      <c r="G113" s="79" t="str">
        <f>IF(LEFT(D113,4)*1&gt;LEFT('General inputs'!$I$16,4)+'General inputs'!$H$38-1,"",E113/(1+'General inputs'!$H$32)^C113)</f>
        <v/>
      </c>
      <c r="H113" s="79" t="str">
        <f>IF(LEFT(D113,4)*1&lt;LEFT('General inputs'!$I$16,4)*1,"",IF(LEFT(D113,4)*1&gt;LEFT('General inputs'!$I$16,4)+'General inputs'!$H$38-1,"",E113/(1+'General inputs'!$H$34)^C113))</f>
        <v/>
      </c>
      <c r="J113" s="106"/>
      <c r="K113" s="106"/>
      <c r="L113" s="79" t="str">
        <f>IF(LEFT(D113,4)*1&gt;LEFT('General inputs'!$I$18,4)*1,"",SUMIF('Post-1996 commissioned assets'!$F$22:$F$3586,$D113,'Post-1996 commissioned assets'!$P$22:$P$3586)*(1+$K$34)*(1+$K$35))</f>
        <v/>
      </c>
      <c r="M113" s="79" t="str">
        <f>IF(L113="","",L113/(1+'General inputs'!$H$32)^C113)</f>
        <v/>
      </c>
      <c r="N113" s="79">
        <f>IF(LEFT(D113,4)*1&lt;LEFT('General inputs'!$I$18,4)*1+1,"",SUMIF('Uncommissioned assets'!$F$22:$F$1531,$D113,'Uncommissioned assets'!$P$22:$P$1531))</f>
        <v>0</v>
      </c>
      <c r="O113" s="79">
        <f>IF(N113="","",N113/(1+'General inputs'!$H$32)^C113)</f>
        <v>0</v>
      </c>
      <c r="Q113" s="37"/>
      <c r="R113" s="79" t="str">
        <f>IF(OR(LEFT(D113,4)*1&lt;LEFT('General inputs'!$I$16,4)*1,LEFT(D113,4)*1&gt;LEFT('General inputs'!$I$16,4)+'General inputs'!$H$38-1),"",Q113/(1+'General inputs'!$H$34)^C113)</f>
        <v/>
      </c>
      <c r="T113" s="37"/>
      <c r="U113" s="79" t="str">
        <f>IF(OR(LEFT(D113,4)*1&lt;LEFT('General inputs'!$I$16,4)*1,LEFT(D113,4)*1&gt;LEFT('General inputs'!$I$16,4)+'General inputs'!$H$38-1),"",T113/(1+'General inputs'!$H$34)^C113)</f>
        <v/>
      </c>
      <c r="V113" s="53"/>
    </row>
    <row r="114" spans="2:22" x14ac:dyDescent="0.25">
      <c r="B114" s="52"/>
      <c r="C114" s="28">
        <f>IF(D114='General inputs'!$I$16,0,IF(D114&lt;'General inputs'!$I$16,C115-1,C113+1))</f>
        <v>48</v>
      </c>
      <c r="D114" s="28" t="str">
        <f t="shared" si="3"/>
        <v>2070-71</v>
      </c>
      <c r="E114" s="79" t="str">
        <f>IF(LEFT(D114,4)*1&gt;LEFT('General inputs'!$I$16,4)+'General inputs'!$H$38-1,"",'ET inputs'!D87)</f>
        <v/>
      </c>
      <c r="F114" s="79" t="str">
        <f>IF(LEFT(D114,4)*1&gt;LEFT('General inputs'!$I$16,4)+'General inputs'!$H$38-1,"",E114/(1+'General inputs'!$H$30)^C114)</f>
        <v/>
      </c>
      <c r="G114" s="79" t="str">
        <f>IF(LEFT(D114,4)*1&gt;LEFT('General inputs'!$I$16,4)+'General inputs'!$H$38-1,"",E114/(1+'General inputs'!$H$32)^C114)</f>
        <v/>
      </c>
      <c r="H114" s="79" t="str">
        <f>IF(LEFT(D114,4)*1&lt;LEFT('General inputs'!$I$16,4)*1,"",IF(LEFT(D114,4)*1&gt;LEFT('General inputs'!$I$16,4)+'General inputs'!$H$38-1,"",E114/(1+'General inputs'!$H$34)^C114))</f>
        <v/>
      </c>
      <c r="J114" s="106"/>
      <c r="K114" s="106"/>
      <c r="L114" s="79" t="str">
        <f>IF(LEFT(D114,4)*1&gt;LEFT('General inputs'!$I$18,4)*1,"",SUMIF('Post-1996 commissioned assets'!$F$22:$F$3586,$D114,'Post-1996 commissioned assets'!$P$22:$P$3586)*(1+$K$34)*(1+$K$35))</f>
        <v/>
      </c>
      <c r="M114" s="79" t="str">
        <f>IF(L114="","",L114/(1+'General inputs'!$H$32)^C114)</f>
        <v/>
      </c>
      <c r="N114" s="79">
        <f>IF(LEFT(D114,4)*1&lt;LEFT('General inputs'!$I$18,4)*1+1,"",SUMIF('Uncommissioned assets'!$F$22:$F$1531,$D114,'Uncommissioned assets'!$P$22:$P$1531))</f>
        <v>0</v>
      </c>
      <c r="O114" s="79">
        <f>IF(N114="","",N114/(1+'General inputs'!$H$32)^C114)</f>
        <v>0</v>
      </c>
      <c r="Q114" s="37"/>
      <c r="R114" s="79" t="str">
        <f>IF(OR(LEFT(D114,4)*1&lt;LEFT('General inputs'!$I$16,4)*1,LEFT(D114,4)*1&gt;LEFT('General inputs'!$I$16,4)+'General inputs'!$H$38-1),"",Q114/(1+'General inputs'!$H$34)^C114)</f>
        <v/>
      </c>
      <c r="T114" s="37"/>
      <c r="U114" s="79" t="str">
        <f>IF(OR(LEFT(D114,4)*1&lt;LEFT('General inputs'!$I$16,4)*1,LEFT(D114,4)*1&gt;LEFT('General inputs'!$I$16,4)+'General inputs'!$H$38-1),"",T114/(1+'General inputs'!$H$34)^C114)</f>
        <v/>
      </c>
      <c r="V114" s="53"/>
    </row>
    <row r="115" spans="2:22" x14ac:dyDescent="0.25">
      <c r="B115" s="52"/>
      <c r="C115" s="28">
        <f>IF(D115='General inputs'!$I$16,0,IF(D115&lt;'General inputs'!$I$16,C116-1,C114+1))</f>
        <v>49</v>
      </c>
      <c r="D115" s="28" t="str">
        <f t="shared" si="3"/>
        <v>2071-72</v>
      </c>
      <c r="E115" s="79" t="str">
        <f>IF(LEFT(D115,4)*1&gt;LEFT('General inputs'!$I$16,4)+'General inputs'!$H$38-1,"",'ET inputs'!D88)</f>
        <v/>
      </c>
      <c r="F115" s="79" t="str">
        <f>IF(LEFT(D115,4)*1&gt;LEFT('General inputs'!$I$16,4)+'General inputs'!$H$38-1,"",E115/(1+'General inputs'!$H$30)^C115)</f>
        <v/>
      </c>
      <c r="G115" s="79" t="str">
        <f>IF(LEFT(D115,4)*1&gt;LEFT('General inputs'!$I$16,4)+'General inputs'!$H$38-1,"",E115/(1+'General inputs'!$H$32)^C115)</f>
        <v/>
      </c>
      <c r="H115" s="79" t="str">
        <f>IF(LEFT(D115,4)*1&lt;LEFT('General inputs'!$I$16,4)*1,"",IF(LEFT(D115,4)*1&gt;LEFT('General inputs'!$I$16,4)+'General inputs'!$H$38-1,"",E115/(1+'General inputs'!$H$34)^C115))</f>
        <v/>
      </c>
      <c r="J115" s="106"/>
      <c r="K115" s="106"/>
      <c r="L115" s="79" t="str">
        <f>IF(LEFT(D115,4)*1&gt;LEFT('General inputs'!$I$18,4)*1,"",SUMIF('Post-1996 commissioned assets'!$F$22:$F$3586,$D115,'Post-1996 commissioned assets'!$P$22:$P$3586)*(1+$K$34)*(1+$K$35))</f>
        <v/>
      </c>
      <c r="M115" s="79" t="str">
        <f>IF(L115="","",L115/(1+'General inputs'!$H$32)^C115)</f>
        <v/>
      </c>
      <c r="N115" s="79">
        <f>IF(LEFT(D115,4)*1&lt;LEFT('General inputs'!$I$18,4)*1+1,"",SUMIF('Uncommissioned assets'!$F$22:$F$1531,$D115,'Uncommissioned assets'!$P$22:$P$1531))</f>
        <v>0</v>
      </c>
      <c r="O115" s="79">
        <f>IF(N115="","",N115/(1+'General inputs'!$H$32)^C115)</f>
        <v>0</v>
      </c>
      <c r="Q115" s="37"/>
      <c r="R115" s="79" t="str">
        <f>IF(OR(LEFT(D115,4)*1&lt;LEFT('General inputs'!$I$16,4)*1,LEFT(D115,4)*1&gt;LEFT('General inputs'!$I$16,4)+'General inputs'!$H$38-1),"",Q115/(1+'General inputs'!$H$34)^C115)</f>
        <v/>
      </c>
      <c r="T115" s="37"/>
      <c r="U115" s="79" t="str">
        <f>IF(OR(LEFT(D115,4)*1&lt;LEFT('General inputs'!$I$16,4)*1,LEFT(D115,4)*1&gt;LEFT('General inputs'!$I$16,4)+'General inputs'!$H$38-1),"",T115/(1+'General inputs'!$H$34)^C115)</f>
        <v/>
      </c>
      <c r="V115" s="53"/>
    </row>
    <row r="116" spans="2:22" x14ac:dyDescent="0.25">
      <c r="B116" s="52"/>
      <c r="C116" s="28">
        <f>IF(D116='General inputs'!$I$16,0,IF(D116&lt;'General inputs'!$I$16,C117-1,C115+1))</f>
        <v>50</v>
      </c>
      <c r="D116" s="28" t="str">
        <f t="shared" si="3"/>
        <v>2072-73</v>
      </c>
      <c r="E116" s="79" t="str">
        <f>IF(LEFT(D116,4)*1&gt;LEFT('General inputs'!$I$16,4)+'General inputs'!$H$38-1,"",'ET inputs'!D89)</f>
        <v/>
      </c>
      <c r="F116" s="79" t="str">
        <f>IF(LEFT(D116,4)*1&gt;LEFT('General inputs'!$I$16,4)+'General inputs'!$H$38-1,"",E116/(1+'General inputs'!$H$30)^C116)</f>
        <v/>
      </c>
      <c r="G116" s="79" t="str">
        <f>IF(LEFT(D116,4)*1&gt;LEFT('General inputs'!$I$16,4)+'General inputs'!$H$38-1,"",E116/(1+'General inputs'!$H$32)^C116)</f>
        <v/>
      </c>
      <c r="H116" s="79" t="str">
        <f>IF(LEFT(D116,4)*1&lt;LEFT('General inputs'!$I$16,4)*1,"",IF(LEFT(D116,4)*1&gt;LEFT('General inputs'!$I$16,4)+'General inputs'!$H$38-1,"",E116/(1+'General inputs'!$H$34)^C116))</f>
        <v/>
      </c>
      <c r="J116" s="106"/>
      <c r="K116" s="106"/>
      <c r="L116" s="79" t="str">
        <f>IF(LEFT(D116,4)*1&gt;LEFT('General inputs'!$I$18,4)*1,"",SUMIF('Post-1996 commissioned assets'!$F$22:$F$3586,$D116,'Post-1996 commissioned assets'!$P$22:$P$3586)*(1+$K$34)*(1+$K$35))</f>
        <v/>
      </c>
      <c r="M116" s="79" t="str">
        <f>IF(L116="","",L116/(1+'General inputs'!$H$32)^C116)</f>
        <v/>
      </c>
      <c r="N116" s="79">
        <f>IF(LEFT(D116,4)*1&lt;LEFT('General inputs'!$I$18,4)*1+1,"",SUMIF('Uncommissioned assets'!$F$22:$F$1531,$D116,'Uncommissioned assets'!$P$22:$P$1531))</f>
        <v>0</v>
      </c>
      <c r="O116" s="79">
        <f>IF(N116="","",N116/(1+'General inputs'!$H$32)^C116)</f>
        <v>0</v>
      </c>
      <c r="Q116" s="37"/>
      <c r="R116" s="79" t="str">
        <f>IF(OR(LEFT(D116,4)*1&lt;LEFT('General inputs'!$I$16,4)*1,LEFT(D116,4)*1&gt;LEFT('General inputs'!$I$16,4)+'General inputs'!$H$38-1),"",Q116/(1+'General inputs'!$H$34)^C116)</f>
        <v/>
      </c>
      <c r="T116" s="37"/>
      <c r="U116" s="79" t="str">
        <f>IF(OR(LEFT(D116,4)*1&lt;LEFT('General inputs'!$I$16,4)*1,LEFT(D116,4)*1&gt;LEFT('General inputs'!$I$16,4)+'General inputs'!$H$38-1),"",T116/(1+'General inputs'!$H$34)^C116)</f>
        <v/>
      </c>
      <c r="V116" s="53"/>
    </row>
    <row r="117" spans="2:22" x14ac:dyDescent="0.25">
      <c r="B117" s="52"/>
      <c r="C117" s="28">
        <f>IF(D117='General inputs'!$I$16,0,IF(D117&lt;'General inputs'!$I$16,C118-1,C116+1))</f>
        <v>51</v>
      </c>
      <c r="D117" s="28" t="str">
        <f t="shared" si="3"/>
        <v>2073-74</v>
      </c>
      <c r="E117" s="79" t="str">
        <f>IF(LEFT(D117,4)*1&gt;LEFT('General inputs'!$I$16,4)+'General inputs'!$H$38-1,"",'ET inputs'!D90)</f>
        <v/>
      </c>
      <c r="F117" s="79" t="str">
        <f>IF(LEFT(D117,4)*1&gt;LEFT('General inputs'!$I$16,4)+'General inputs'!$H$38-1,"",E117/(1+'General inputs'!$H$30)^C117)</f>
        <v/>
      </c>
      <c r="G117" s="79" t="str">
        <f>IF(LEFT(D117,4)*1&gt;LEFT('General inputs'!$I$16,4)+'General inputs'!$H$38-1,"",E117/(1+'General inputs'!$H$32)^C117)</f>
        <v/>
      </c>
      <c r="H117" s="79" t="str">
        <f>IF(LEFT(D117,4)*1&lt;LEFT('General inputs'!$I$16,4)*1,"",IF(LEFT(D117,4)*1&gt;LEFT('General inputs'!$I$16,4)+'General inputs'!$H$38-1,"",E117/(1+'General inputs'!$H$34)^C117))</f>
        <v/>
      </c>
      <c r="J117" s="106"/>
      <c r="K117" s="106"/>
      <c r="L117" s="79" t="str">
        <f>IF(LEFT(D117,4)*1&gt;LEFT('General inputs'!$I$18,4)*1,"",SUMIF('Post-1996 commissioned assets'!$F$22:$F$3586,$D117,'Post-1996 commissioned assets'!$P$22:$P$3586)*(1+$K$34)*(1+$K$35))</f>
        <v/>
      </c>
      <c r="M117" s="79" t="str">
        <f>IF(L117="","",L117/(1+'General inputs'!$H$32)^C117)</f>
        <v/>
      </c>
      <c r="N117" s="79">
        <f>IF(LEFT(D117,4)*1&lt;LEFT('General inputs'!$I$18,4)*1+1,"",SUMIF('Uncommissioned assets'!$F$22:$F$1531,$D117,'Uncommissioned assets'!$P$22:$P$1531))</f>
        <v>0</v>
      </c>
      <c r="O117" s="79">
        <f>IF(N117="","",N117/(1+'General inputs'!$H$32)^C117)</f>
        <v>0</v>
      </c>
      <c r="Q117" s="37"/>
      <c r="R117" s="79" t="str">
        <f>IF(OR(LEFT(D117,4)*1&lt;LEFT('General inputs'!$I$16,4)*1,LEFT(D117,4)*1&gt;LEFT('General inputs'!$I$16,4)+'General inputs'!$H$38-1),"",Q117/(1+'General inputs'!$H$34)^C117)</f>
        <v/>
      </c>
      <c r="T117" s="37"/>
      <c r="U117" s="79" t="str">
        <f>IF(OR(LEFT(D117,4)*1&lt;LEFT('General inputs'!$I$16,4)*1,LEFT(D117,4)*1&gt;LEFT('General inputs'!$I$16,4)+'General inputs'!$H$38-1),"",T117/(1+'General inputs'!$H$34)^C117)</f>
        <v/>
      </c>
      <c r="V117" s="53"/>
    </row>
    <row r="118" spans="2:22" x14ac:dyDescent="0.25">
      <c r="B118" s="52"/>
      <c r="C118" s="28">
        <f>IF(D118='General inputs'!$I$16,0,IF(D118&lt;'General inputs'!$I$16,C119-1,C117+1))</f>
        <v>52</v>
      </c>
      <c r="D118" s="28" t="str">
        <f t="shared" si="3"/>
        <v>2074-75</v>
      </c>
      <c r="E118" s="79" t="str">
        <f>IF(LEFT(D118,4)*1&gt;LEFT('General inputs'!$I$16,4)+'General inputs'!$H$38-1,"",'ET inputs'!D91)</f>
        <v/>
      </c>
      <c r="F118" s="79" t="str">
        <f>IF(LEFT(D118,4)*1&gt;LEFT('General inputs'!$I$16,4)+'General inputs'!$H$38-1,"",E118/(1+'General inputs'!$H$30)^C118)</f>
        <v/>
      </c>
      <c r="G118" s="79" t="str">
        <f>IF(LEFT(D118,4)*1&gt;LEFT('General inputs'!$I$16,4)+'General inputs'!$H$38-1,"",E118/(1+'General inputs'!$H$32)^C118)</f>
        <v/>
      </c>
      <c r="H118" s="79" t="str">
        <f>IF(LEFT(D118,4)*1&lt;LEFT('General inputs'!$I$16,4)*1,"",IF(LEFT(D118,4)*1&gt;LEFT('General inputs'!$I$16,4)+'General inputs'!$H$38-1,"",E118/(1+'General inputs'!$H$34)^C118))</f>
        <v/>
      </c>
      <c r="J118" s="106"/>
      <c r="K118" s="106"/>
      <c r="L118" s="79" t="str">
        <f>IF(LEFT(D118,4)*1&gt;LEFT('General inputs'!$I$18,4)*1,"",SUMIF('Post-1996 commissioned assets'!$F$22:$F$3586,$D118,'Post-1996 commissioned assets'!$P$22:$P$3586)*(1+$K$34)*(1+$K$35))</f>
        <v/>
      </c>
      <c r="M118" s="79" t="str">
        <f>IF(L118="","",L118/(1+'General inputs'!$H$32)^C118)</f>
        <v/>
      </c>
      <c r="N118" s="79">
        <f>IF(LEFT(D118,4)*1&lt;LEFT('General inputs'!$I$18,4)*1+1,"",SUMIF('Uncommissioned assets'!$F$22:$F$1531,$D118,'Uncommissioned assets'!$P$22:$P$1531))</f>
        <v>0</v>
      </c>
      <c r="O118" s="79">
        <f>IF(N118="","",N118/(1+'General inputs'!$H$32)^C118)</f>
        <v>0</v>
      </c>
      <c r="Q118" s="37"/>
      <c r="R118" s="79" t="str">
        <f>IF(OR(LEFT(D118,4)*1&lt;LEFT('General inputs'!$I$16,4)*1,LEFT(D118,4)*1&gt;LEFT('General inputs'!$I$16,4)+'General inputs'!$H$38-1),"",Q118/(1+'General inputs'!$H$34)^C118)</f>
        <v/>
      </c>
      <c r="T118" s="37"/>
      <c r="U118" s="79" t="str">
        <f>IF(OR(LEFT(D118,4)*1&lt;LEFT('General inputs'!$I$16,4)*1,LEFT(D118,4)*1&gt;LEFT('General inputs'!$I$16,4)+'General inputs'!$H$38-1),"",T118/(1+'General inputs'!$H$34)^C118)</f>
        <v/>
      </c>
      <c r="V118" s="53"/>
    </row>
    <row r="119" spans="2:22" x14ac:dyDescent="0.25">
      <c r="B119" s="52"/>
      <c r="C119" s="28">
        <f>IF(D119='General inputs'!$I$16,0,IF(D119&lt;'General inputs'!$I$16,C120-1,C118+1))</f>
        <v>53</v>
      </c>
      <c r="D119" s="28" t="str">
        <f t="shared" si="3"/>
        <v>2075-76</v>
      </c>
      <c r="E119" s="79" t="str">
        <f>IF(LEFT(D119,4)*1&gt;LEFT('General inputs'!$I$16,4)+'General inputs'!$H$38-1,"",'ET inputs'!D92)</f>
        <v/>
      </c>
      <c r="F119" s="79" t="str">
        <f>IF(LEFT(D119,4)*1&gt;LEFT('General inputs'!$I$16,4)+'General inputs'!$H$38-1,"",E119/(1+'General inputs'!$H$30)^C119)</f>
        <v/>
      </c>
      <c r="G119" s="79" t="str">
        <f>IF(LEFT(D119,4)*1&gt;LEFT('General inputs'!$I$16,4)+'General inputs'!$H$38-1,"",E119/(1+'General inputs'!$H$32)^C119)</f>
        <v/>
      </c>
      <c r="H119" s="79" t="str">
        <f>IF(LEFT(D119,4)*1&lt;LEFT('General inputs'!$I$16,4)*1,"",IF(LEFT(D119,4)*1&gt;LEFT('General inputs'!$I$16,4)+'General inputs'!$H$38-1,"",E119/(1+'General inputs'!$H$34)^C119))</f>
        <v/>
      </c>
      <c r="J119" s="106"/>
      <c r="K119" s="106"/>
      <c r="L119" s="79" t="str">
        <f>IF(LEFT(D119,4)*1&gt;LEFT('General inputs'!$I$18,4)*1,"",SUMIF('Post-1996 commissioned assets'!$F$22:$F$3586,$D119,'Post-1996 commissioned assets'!$P$22:$P$3586)*(1+$K$34)*(1+$K$35))</f>
        <v/>
      </c>
      <c r="M119" s="79" t="str">
        <f>IF(L119="","",L119/(1+'General inputs'!$H$32)^C119)</f>
        <v/>
      </c>
      <c r="N119" s="79">
        <f>IF(LEFT(D119,4)*1&lt;LEFT('General inputs'!$I$18,4)*1+1,"",SUMIF('Uncommissioned assets'!$F$22:$F$1531,$D119,'Uncommissioned assets'!$P$22:$P$1531))</f>
        <v>0</v>
      </c>
      <c r="O119" s="79">
        <f>IF(N119="","",N119/(1+'General inputs'!$H$32)^C119)</f>
        <v>0</v>
      </c>
      <c r="Q119" s="37"/>
      <c r="R119" s="79" t="str">
        <f>IF(OR(LEFT(D119,4)*1&lt;LEFT('General inputs'!$I$16,4)*1,LEFT(D119,4)*1&gt;LEFT('General inputs'!$I$16,4)+'General inputs'!$H$38-1),"",Q119/(1+'General inputs'!$H$34)^C119)</f>
        <v/>
      </c>
      <c r="T119" s="37"/>
      <c r="U119" s="79" t="str">
        <f>IF(OR(LEFT(D119,4)*1&lt;LEFT('General inputs'!$I$16,4)*1,LEFT(D119,4)*1&gt;LEFT('General inputs'!$I$16,4)+'General inputs'!$H$38-1),"",T119/(1+'General inputs'!$H$34)^C119)</f>
        <v/>
      </c>
      <c r="V119" s="53"/>
    </row>
    <row r="120" spans="2:22" x14ac:dyDescent="0.25">
      <c r="B120" s="52"/>
      <c r="C120" s="28">
        <f>IF(D120='General inputs'!$I$16,0,IF(D120&lt;'General inputs'!$I$16,C121-1,C119+1))</f>
        <v>54</v>
      </c>
      <c r="D120" s="28" t="str">
        <f t="shared" si="3"/>
        <v>2076-77</v>
      </c>
      <c r="E120" s="79" t="str">
        <f>IF(LEFT(D120,4)*1&gt;LEFT('General inputs'!$I$16,4)+'General inputs'!$H$38-1,"",'ET inputs'!D93)</f>
        <v/>
      </c>
      <c r="F120" s="79" t="str">
        <f>IF(LEFT(D120,4)*1&gt;LEFT('General inputs'!$I$16,4)+'General inputs'!$H$38-1,"",E120/(1+'General inputs'!$H$30)^C120)</f>
        <v/>
      </c>
      <c r="G120" s="79" t="str">
        <f>IF(LEFT(D120,4)*1&gt;LEFT('General inputs'!$I$16,4)+'General inputs'!$H$38-1,"",E120/(1+'General inputs'!$H$32)^C120)</f>
        <v/>
      </c>
      <c r="H120" s="79" t="str">
        <f>IF(LEFT(D120,4)*1&lt;LEFT('General inputs'!$I$16,4)*1,"",IF(LEFT(D120,4)*1&gt;LEFT('General inputs'!$I$16,4)+'General inputs'!$H$38-1,"",E120/(1+'General inputs'!$H$34)^C120))</f>
        <v/>
      </c>
      <c r="J120" s="106"/>
      <c r="K120" s="106"/>
      <c r="L120" s="79" t="str">
        <f>IF(LEFT(D120,4)*1&gt;LEFT('General inputs'!$I$18,4)*1,"",SUMIF('Post-1996 commissioned assets'!$F$22:$F$3586,$D120,'Post-1996 commissioned assets'!$P$22:$P$3586)*(1+$K$34)*(1+$K$35))</f>
        <v/>
      </c>
      <c r="M120" s="79" t="str">
        <f>IF(L120="","",L120/(1+'General inputs'!$H$32)^C120)</f>
        <v/>
      </c>
      <c r="N120" s="79">
        <f>IF(LEFT(D120,4)*1&lt;LEFT('General inputs'!$I$18,4)*1+1,"",SUMIF('Uncommissioned assets'!$F$22:$F$1531,$D120,'Uncommissioned assets'!$P$22:$P$1531))</f>
        <v>0</v>
      </c>
      <c r="O120" s="79">
        <f>IF(N120="","",N120/(1+'General inputs'!$H$32)^C120)</f>
        <v>0</v>
      </c>
      <c r="Q120" s="37"/>
      <c r="R120" s="79" t="str">
        <f>IF(OR(LEFT(D120,4)*1&lt;LEFT('General inputs'!$I$16,4)*1,LEFT(D120,4)*1&gt;LEFT('General inputs'!$I$16,4)+'General inputs'!$H$38-1),"",Q120/(1+'General inputs'!$H$34)^C120)</f>
        <v/>
      </c>
      <c r="T120" s="37"/>
      <c r="U120" s="79" t="str">
        <f>IF(OR(LEFT(D120,4)*1&lt;LEFT('General inputs'!$I$16,4)*1,LEFT(D120,4)*1&gt;LEFT('General inputs'!$I$16,4)+'General inputs'!$H$38-1),"",T120/(1+'General inputs'!$H$34)^C120)</f>
        <v/>
      </c>
      <c r="V120" s="53"/>
    </row>
    <row r="121" spans="2:22" x14ac:dyDescent="0.25">
      <c r="B121" s="52"/>
      <c r="C121" s="28">
        <f>IF(D121='General inputs'!$I$16,0,IF(D121&lt;'General inputs'!$I$16,C122-1,C120+1))</f>
        <v>55</v>
      </c>
      <c r="D121" s="28" t="str">
        <f t="shared" si="3"/>
        <v>2077-78</v>
      </c>
      <c r="E121" s="79" t="str">
        <f>IF(LEFT(D121,4)*1&gt;LEFT('General inputs'!$I$16,4)+'General inputs'!$H$38-1,"",'ET inputs'!D94)</f>
        <v/>
      </c>
      <c r="F121" s="79" t="str">
        <f>IF(LEFT(D121,4)*1&gt;LEFT('General inputs'!$I$16,4)+'General inputs'!$H$38-1,"",E121/(1+'General inputs'!$H$30)^C121)</f>
        <v/>
      </c>
      <c r="G121" s="79" t="str">
        <f>IF(LEFT(D121,4)*1&gt;LEFT('General inputs'!$I$16,4)+'General inputs'!$H$38-1,"",E121/(1+'General inputs'!$H$32)^C121)</f>
        <v/>
      </c>
      <c r="H121" s="79" t="str">
        <f>IF(LEFT(D121,4)*1&lt;LEFT('General inputs'!$I$16,4)*1,"",IF(LEFT(D121,4)*1&gt;LEFT('General inputs'!$I$16,4)+'General inputs'!$H$38-1,"",E121/(1+'General inputs'!$H$34)^C121))</f>
        <v/>
      </c>
      <c r="J121" s="106"/>
      <c r="K121" s="106"/>
      <c r="L121" s="79" t="str">
        <f>IF(LEFT(D121,4)*1&gt;LEFT('General inputs'!$I$18,4)*1,"",SUMIF('Post-1996 commissioned assets'!$F$22:$F$3586,$D121,'Post-1996 commissioned assets'!$P$22:$P$3586)*(1+$K$34)*(1+$K$35))</f>
        <v/>
      </c>
      <c r="M121" s="79" t="str">
        <f>IF(L121="","",L121/(1+'General inputs'!$H$32)^C121)</f>
        <v/>
      </c>
      <c r="N121" s="79">
        <f>IF(LEFT(D121,4)*1&lt;LEFT('General inputs'!$I$18,4)*1+1,"",SUMIF('Uncommissioned assets'!$F$22:$F$1531,$D121,'Uncommissioned assets'!$P$22:$P$1531))</f>
        <v>0</v>
      </c>
      <c r="O121" s="79">
        <f>IF(N121="","",N121/(1+'General inputs'!$H$32)^C121)</f>
        <v>0</v>
      </c>
      <c r="Q121" s="37"/>
      <c r="R121" s="79" t="str">
        <f>IF(OR(LEFT(D121,4)*1&lt;LEFT('General inputs'!$I$16,4)*1,LEFT(D121,4)*1&gt;LEFT('General inputs'!$I$16,4)+'General inputs'!$H$38-1),"",Q121/(1+'General inputs'!$H$34)^C121)</f>
        <v/>
      </c>
      <c r="T121" s="37"/>
      <c r="U121" s="79" t="str">
        <f>IF(OR(LEFT(D121,4)*1&lt;LEFT('General inputs'!$I$16,4)*1,LEFT(D121,4)*1&gt;LEFT('General inputs'!$I$16,4)+'General inputs'!$H$38-1),"",T121/(1+'General inputs'!$H$34)^C121)</f>
        <v/>
      </c>
      <c r="V121" s="53"/>
    </row>
    <row r="122" spans="2:22" x14ac:dyDescent="0.25">
      <c r="B122" s="52"/>
      <c r="C122" s="28">
        <f>IF(D122='General inputs'!$I$16,0,IF(D122&lt;'General inputs'!$I$16,C123-1,C121+1))</f>
        <v>56</v>
      </c>
      <c r="D122" s="28" t="str">
        <f t="shared" si="3"/>
        <v>2078-79</v>
      </c>
      <c r="E122" s="79" t="str">
        <f>IF(LEFT(D122,4)*1&gt;LEFT('General inputs'!$I$16,4)+'General inputs'!$H$38-1,"",'ET inputs'!D95)</f>
        <v/>
      </c>
      <c r="F122" s="79" t="str">
        <f>IF(LEFT(D122,4)*1&gt;LEFT('General inputs'!$I$16,4)+'General inputs'!$H$38-1,"",E122/(1+'General inputs'!$H$30)^C122)</f>
        <v/>
      </c>
      <c r="G122" s="79" t="str">
        <f>IF(LEFT(D122,4)*1&gt;LEFT('General inputs'!$I$16,4)+'General inputs'!$H$38-1,"",E122/(1+'General inputs'!$H$32)^C122)</f>
        <v/>
      </c>
      <c r="H122" s="79" t="str">
        <f>IF(LEFT(D122,4)*1&lt;LEFT('General inputs'!$I$16,4)*1,"",IF(LEFT(D122,4)*1&gt;LEFT('General inputs'!$I$16,4)+'General inputs'!$H$38-1,"",E122/(1+'General inputs'!$H$34)^C122))</f>
        <v/>
      </c>
      <c r="J122" s="106"/>
      <c r="K122" s="106"/>
      <c r="L122" s="79" t="str">
        <f>IF(LEFT(D122,4)*1&gt;LEFT('General inputs'!$I$18,4)*1,"",SUMIF('Post-1996 commissioned assets'!$F$22:$F$3586,$D122,'Post-1996 commissioned assets'!$P$22:$P$3586)*(1+$K$34)*(1+$K$35))</f>
        <v/>
      </c>
      <c r="M122" s="79" t="str">
        <f>IF(L122="","",L122/(1+'General inputs'!$H$32)^C122)</f>
        <v/>
      </c>
      <c r="N122" s="79">
        <f>IF(LEFT(D122,4)*1&lt;LEFT('General inputs'!$I$18,4)*1+1,"",SUMIF('Uncommissioned assets'!$F$22:$F$1531,$D122,'Uncommissioned assets'!$P$22:$P$1531))</f>
        <v>0</v>
      </c>
      <c r="O122" s="79">
        <f>IF(N122="","",N122/(1+'General inputs'!$H$32)^C122)</f>
        <v>0</v>
      </c>
      <c r="Q122" s="37"/>
      <c r="R122" s="79" t="str">
        <f>IF(OR(LEFT(D122,4)*1&lt;LEFT('General inputs'!$I$16,4)*1,LEFT(D122,4)*1&gt;LEFT('General inputs'!$I$16,4)+'General inputs'!$H$38-1),"",Q122/(1+'General inputs'!$H$34)^C122)</f>
        <v/>
      </c>
      <c r="T122" s="37"/>
      <c r="U122" s="79" t="str">
        <f>IF(OR(LEFT(D122,4)*1&lt;LEFT('General inputs'!$I$16,4)*1,LEFT(D122,4)*1&gt;LEFT('General inputs'!$I$16,4)+'General inputs'!$H$38-1),"",T122/(1+'General inputs'!$H$34)^C122)</f>
        <v/>
      </c>
      <c r="V122" s="53"/>
    </row>
    <row r="123" spans="2:22" x14ac:dyDescent="0.25">
      <c r="B123" s="52"/>
      <c r="C123" s="28">
        <f>IF(D123='General inputs'!$I$16,0,IF(D123&lt;'General inputs'!$I$16,C124-1,C122+1))</f>
        <v>57</v>
      </c>
      <c r="D123" s="28" t="str">
        <f t="shared" ref="D123:D129" si="4">LEFT(D122,4)+1&amp;"-"&amp;RIGHT(D122,2)+1</f>
        <v>2079-80</v>
      </c>
      <c r="E123" s="79" t="str">
        <f>IF(LEFT(D123,4)*1&gt;LEFT('General inputs'!$I$16,4)+'General inputs'!$H$38-1,"",'ET inputs'!D96)</f>
        <v/>
      </c>
      <c r="F123" s="79" t="str">
        <f>IF(LEFT(D123,4)*1&gt;LEFT('General inputs'!$I$16,4)+'General inputs'!$H$38-1,"",E123/(1+'General inputs'!$H$30)^C123)</f>
        <v/>
      </c>
      <c r="G123" s="79" t="str">
        <f>IF(LEFT(D123,4)*1&gt;LEFT('General inputs'!$I$16,4)+'General inputs'!$H$38-1,"",E123/(1+'General inputs'!$H$32)^C123)</f>
        <v/>
      </c>
      <c r="H123" s="79" t="str">
        <f>IF(LEFT(D123,4)*1&lt;LEFT('General inputs'!$I$16,4)*1,"",IF(LEFT(D123,4)*1&gt;LEFT('General inputs'!$I$16,4)+'General inputs'!$H$38-1,"",E123/(1+'General inputs'!$H$34)^C123))</f>
        <v/>
      </c>
      <c r="J123" s="106"/>
      <c r="K123" s="106"/>
      <c r="L123" s="79" t="str">
        <f>IF(LEFT(D123,4)*1&gt;LEFT('General inputs'!$I$18,4)*1,"",SUMIF('Post-1996 commissioned assets'!$F$22:$F$3586,$D123,'Post-1996 commissioned assets'!$P$22:$P$3586)*(1+$K$34)*(1+$K$35))</f>
        <v/>
      </c>
      <c r="M123" s="79" t="str">
        <f>IF(L123="","",L123/(1+'General inputs'!$H$32)^C123)</f>
        <v/>
      </c>
      <c r="N123" s="79">
        <f>IF(LEFT(D123,4)*1&lt;LEFT('General inputs'!$I$18,4)*1+1,"",SUMIF('Uncommissioned assets'!$F$22:$F$1531,$D123,'Uncommissioned assets'!$P$22:$P$1531))</f>
        <v>0</v>
      </c>
      <c r="O123" s="79">
        <f>IF(N123="","",N123/(1+'General inputs'!$H$32)^C123)</f>
        <v>0</v>
      </c>
      <c r="Q123" s="37"/>
      <c r="R123" s="79" t="str">
        <f>IF(OR(LEFT(D123,4)*1&lt;LEFT('General inputs'!$I$16,4)*1,LEFT(D123,4)*1&gt;LEFT('General inputs'!$I$16,4)+'General inputs'!$H$38-1),"",Q123/(1+'General inputs'!$H$34)^C123)</f>
        <v/>
      </c>
      <c r="T123" s="37"/>
      <c r="U123" s="79" t="str">
        <f>IF(OR(LEFT(D123,4)*1&lt;LEFT('General inputs'!$I$16,4)*1,LEFT(D123,4)*1&gt;LEFT('General inputs'!$I$16,4)+'General inputs'!$H$38-1),"",T123/(1+'General inputs'!$H$34)^C123)</f>
        <v/>
      </c>
      <c r="V123" s="53"/>
    </row>
    <row r="124" spans="2:22" x14ac:dyDescent="0.25">
      <c r="B124" s="52"/>
      <c r="C124" s="28">
        <f>IF(D124='General inputs'!$I$16,0,IF(D124&lt;'General inputs'!$I$16,C125-1,C123+1))</f>
        <v>58</v>
      </c>
      <c r="D124" s="28" t="str">
        <f t="shared" si="4"/>
        <v>2080-81</v>
      </c>
      <c r="E124" s="79" t="str">
        <f>IF(LEFT(D124,4)*1&gt;LEFT('General inputs'!$I$16,4)+'General inputs'!$H$38-1,"",'ET inputs'!D97)</f>
        <v/>
      </c>
      <c r="F124" s="79" t="str">
        <f>IF(LEFT(D124,4)*1&gt;LEFT('General inputs'!$I$16,4)+'General inputs'!$H$38-1,"",E124/(1+'General inputs'!$H$30)^C124)</f>
        <v/>
      </c>
      <c r="G124" s="79" t="str">
        <f>IF(LEFT(D124,4)*1&gt;LEFT('General inputs'!$I$16,4)+'General inputs'!$H$38-1,"",E124/(1+'General inputs'!$H$32)^C124)</f>
        <v/>
      </c>
      <c r="H124" s="79" t="str">
        <f>IF(LEFT(D124,4)*1&lt;LEFT('General inputs'!$I$16,4)*1,"",IF(LEFT(D124,4)*1&gt;LEFT('General inputs'!$I$16,4)+'General inputs'!$H$38-1,"",E124/(1+'General inputs'!$H$34)^C124))</f>
        <v/>
      </c>
      <c r="J124" s="106"/>
      <c r="K124" s="106"/>
      <c r="L124" s="79" t="str">
        <f>IF(LEFT(D124,4)*1&gt;LEFT('General inputs'!$I$18,4)*1,"",SUMIF('Post-1996 commissioned assets'!$F$22:$F$3586,$D124,'Post-1996 commissioned assets'!$P$22:$P$3586)*(1+$K$34)*(1+$K$35))</f>
        <v/>
      </c>
      <c r="M124" s="79" t="str">
        <f>IF(L124="","",L124/(1+'General inputs'!$H$32)^C124)</f>
        <v/>
      </c>
      <c r="N124" s="79">
        <f>IF(LEFT(D124,4)*1&lt;LEFT('General inputs'!$I$18,4)*1+1,"",SUMIF('Uncommissioned assets'!$F$22:$F$1531,$D124,'Uncommissioned assets'!$P$22:$P$1531))</f>
        <v>0</v>
      </c>
      <c r="O124" s="79">
        <f>IF(N124="","",N124/(1+'General inputs'!$H$32)^C124)</f>
        <v>0</v>
      </c>
      <c r="Q124" s="37"/>
      <c r="R124" s="79" t="str">
        <f>IF(OR(LEFT(D124,4)*1&lt;LEFT('General inputs'!$I$16,4)*1,LEFT(D124,4)*1&gt;LEFT('General inputs'!$I$16,4)+'General inputs'!$H$38-1),"",Q124/(1+'General inputs'!$H$34)^C124)</f>
        <v/>
      </c>
      <c r="T124" s="37"/>
      <c r="U124" s="79" t="str">
        <f>IF(OR(LEFT(D124,4)*1&lt;LEFT('General inputs'!$I$16,4)*1,LEFT(D124,4)*1&gt;LEFT('General inputs'!$I$16,4)+'General inputs'!$H$38-1),"",T124/(1+'General inputs'!$H$34)^C124)</f>
        <v/>
      </c>
      <c r="V124" s="53"/>
    </row>
    <row r="125" spans="2:22" x14ac:dyDescent="0.25">
      <c r="B125" s="52"/>
      <c r="C125" s="28">
        <f>IF(D125='General inputs'!$I$16,0,IF(D125&lt;'General inputs'!$I$16,C126-1,C124+1))</f>
        <v>59</v>
      </c>
      <c r="D125" s="28" t="str">
        <f t="shared" si="4"/>
        <v>2081-82</v>
      </c>
      <c r="E125" s="79" t="str">
        <f>IF(LEFT(D125,4)*1&gt;LEFT('General inputs'!$I$16,4)+'General inputs'!$H$38-1,"",'ET inputs'!D98)</f>
        <v/>
      </c>
      <c r="F125" s="79" t="str">
        <f>IF(LEFT(D125,4)*1&gt;LEFT('General inputs'!$I$16,4)+'General inputs'!$H$38-1,"",E125/(1+'General inputs'!$H$30)^C125)</f>
        <v/>
      </c>
      <c r="G125" s="79" t="str">
        <f>IF(LEFT(D125,4)*1&gt;LEFT('General inputs'!$I$16,4)+'General inputs'!$H$38-1,"",E125/(1+'General inputs'!$H$32)^C125)</f>
        <v/>
      </c>
      <c r="H125" s="79" t="str">
        <f>IF(LEFT(D125,4)*1&lt;LEFT('General inputs'!$I$16,4)*1,"",IF(LEFT(D125,4)*1&gt;LEFT('General inputs'!$I$16,4)+'General inputs'!$H$38-1,"",E125/(1+'General inputs'!$H$34)^C125))</f>
        <v/>
      </c>
      <c r="J125" s="106"/>
      <c r="K125" s="106"/>
      <c r="L125" s="79" t="str">
        <f>IF(LEFT(D125,4)*1&gt;LEFT('General inputs'!$I$18,4)*1,"",SUMIF('Post-1996 commissioned assets'!$F$22:$F$3586,$D125,'Post-1996 commissioned assets'!$P$22:$P$3586)*(1+$K$34)*(1+$K$35))</f>
        <v/>
      </c>
      <c r="M125" s="79" t="str">
        <f>IF(L125="","",L125/(1+'General inputs'!$H$32)^C125)</f>
        <v/>
      </c>
      <c r="N125" s="79">
        <f>IF(LEFT(D125,4)*1&lt;LEFT('General inputs'!$I$18,4)*1+1,"",SUMIF('Uncommissioned assets'!$F$22:$F$1531,$D125,'Uncommissioned assets'!$P$22:$P$1531))</f>
        <v>0</v>
      </c>
      <c r="O125" s="79">
        <f>IF(N125="","",N125/(1+'General inputs'!$H$32)^C125)</f>
        <v>0</v>
      </c>
      <c r="Q125" s="37"/>
      <c r="R125" s="79" t="str">
        <f>IF(OR(LEFT(D125,4)*1&lt;LEFT('General inputs'!$I$16,4)*1,LEFT(D125,4)*1&gt;LEFT('General inputs'!$I$16,4)+'General inputs'!$H$38-1),"",Q125/(1+'General inputs'!$H$34)^C125)</f>
        <v/>
      </c>
      <c r="T125" s="37"/>
      <c r="U125" s="79" t="str">
        <f>IF(OR(LEFT(D125,4)*1&lt;LEFT('General inputs'!$I$16,4)*1,LEFT(D125,4)*1&gt;LEFT('General inputs'!$I$16,4)+'General inputs'!$H$38-1),"",T125/(1+'General inputs'!$H$34)^C125)</f>
        <v/>
      </c>
      <c r="V125" s="53"/>
    </row>
    <row r="126" spans="2:22" x14ac:dyDescent="0.25">
      <c r="B126" s="52"/>
      <c r="C126" s="28">
        <f>IF(D126='General inputs'!$I$16,0,IF(D126&lt;'General inputs'!$I$16,C127-1,C125+1))</f>
        <v>60</v>
      </c>
      <c r="D126" s="28" t="str">
        <f t="shared" si="4"/>
        <v>2082-83</v>
      </c>
      <c r="E126" s="79" t="str">
        <f>IF(LEFT(D126,4)*1&gt;LEFT('General inputs'!$I$16,4)+'General inputs'!$H$38-1,"",'ET inputs'!D99)</f>
        <v/>
      </c>
      <c r="F126" s="79" t="str">
        <f>IF(LEFT(D126,4)*1&gt;LEFT('General inputs'!$I$16,4)+'General inputs'!$H$38-1,"",E126/(1+'General inputs'!$H$30)^C126)</f>
        <v/>
      </c>
      <c r="G126" s="79" t="str">
        <f>IF(LEFT(D126,4)*1&gt;LEFT('General inputs'!$I$16,4)+'General inputs'!$H$38-1,"",E126/(1+'General inputs'!$H$32)^C126)</f>
        <v/>
      </c>
      <c r="H126" s="79" t="str">
        <f>IF(LEFT(D126,4)*1&lt;LEFT('General inputs'!$I$16,4)*1,"",IF(LEFT(D126,4)*1&gt;LEFT('General inputs'!$I$16,4)+'General inputs'!$H$38-1,"",E126/(1+'General inputs'!$H$34)^C126))</f>
        <v/>
      </c>
      <c r="J126" s="106"/>
      <c r="K126" s="106"/>
      <c r="L126" s="79" t="str">
        <f>IF(LEFT(D126,4)*1&gt;LEFT('General inputs'!$I$18,4)*1,"",SUMIF('Post-1996 commissioned assets'!$F$22:$F$3586,$D126,'Post-1996 commissioned assets'!$P$22:$P$3586)*(1+$K$34)*(1+$K$35))</f>
        <v/>
      </c>
      <c r="M126" s="79" t="str">
        <f>IF(L126="","",L126/(1+'General inputs'!$H$32)^C126)</f>
        <v/>
      </c>
      <c r="N126" s="79">
        <f>IF(LEFT(D126,4)*1&lt;LEFT('General inputs'!$I$18,4)*1+1,"",SUMIF('Uncommissioned assets'!$F$22:$F$1531,$D126,'Uncommissioned assets'!$P$22:$P$1531))</f>
        <v>0</v>
      </c>
      <c r="O126" s="79">
        <f>IF(N126="","",N126/(1+'General inputs'!$H$32)^C126)</f>
        <v>0</v>
      </c>
      <c r="Q126" s="37"/>
      <c r="R126" s="79" t="str">
        <f>IF(OR(LEFT(D126,4)*1&lt;LEFT('General inputs'!$I$16,4)*1,LEFT(D126,4)*1&gt;LEFT('General inputs'!$I$16,4)+'General inputs'!$H$38-1),"",Q126/(1+'General inputs'!$H$34)^C126)</f>
        <v/>
      </c>
      <c r="T126" s="37"/>
      <c r="U126" s="79" t="str">
        <f>IF(OR(LEFT(D126,4)*1&lt;LEFT('General inputs'!$I$16,4)*1,LEFT(D126,4)*1&gt;LEFT('General inputs'!$I$16,4)+'General inputs'!$H$38-1),"",T126/(1+'General inputs'!$H$34)^C126)</f>
        <v/>
      </c>
      <c r="V126" s="53"/>
    </row>
    <row r="127" spans="2:22" x14ac:dyDescent="0.25">
      <c r="B127" s="52"/>
      <c r="C127" s="28">
        <f>IF(D127='General inputs'!$I$16,0,IF(D127&lt;'General inputs'!$I$16,C128-1,C126+1))</f>
        <v>61</v>
      </c>
      <c r="D127" s="28" t="str">
        <f t="shared" si="4"/>
        <v>2083-84</v>
      </c>
      <c r="E127" s="79" t="str">
        <f>IF(LEFT(D127,4)*1&gt;LEFT('General inputs'!$I$16,4)+'General inputs'!$H$38-1,"",'ET inputs'!D100)</f>
        <v/>
      </c>
      <c r="F127" s="79" t="str">
        <f>IF(LEFT(D127,4)*1&gt;LEFT('General inputs'!$I$16,4)+'General inputs'!$H$38-1,"",E127/(1+'General inputs'!$H$30)^C127)</f>
        <v/>
      </c>
      <c r="G127" s="79" t="str">
        <f>IF(LEFT(D127,4)*1&gt;LEFT('General inputs'!$I$16,4)+'General inputs'!$H$38-1,"",E127/(1+'General inputs'!$H$32)^C127)</f>
        <v/>
      </c>
      <c r="H127" s="79" t="str">
        <f>IF(LEFT(D127,4)*1&lt;LEFT('General inputs'!$I$16,4)*1,"",IF(LEFT(D127,4)*1&gt;LEFT('General inputs'!$I$16,4)+'General inputs'!$H$38-1,"",E127/(1+'General inputs'!$H$34)^C127))</f>
        <v/>
      </c>
      <c r="J127" s="106"/>
      <c r="K127" s="106"/>
      <c r="L127" s="79" t="str">
        <f>IF(LEFT(D127,4)*1&gt;LEFT('General inputs'!$I$18,4)*1,"",SUMIF('Post-1996 commissioned assets'!$F$22:$F$3586,$D127,'Post-1996 commissioned assets'!$P$22:$P$3586)*(1+$K$34)*(1+$K$35))</f>
        <v/>
      </c>
      <c r="M127" s="79" t="str">
        <f>IF(L127="","",L127/(1+'General inputs'!$H$32)^C127)</f>
        <v/>
      </c>
      <c r="N127" s="79">
        <f>IF(LEFT(D127,4)*1&lt;LEFT('General inputs'!$I$18,4)*1+1,"",SUMIF('Uncommissioned assets'!$F$22:$F$1531,$D127,'Uncommissioned assets'!$P$22:$P$1531))</f>
        <v>0</v>
      </c>
      <c r="O127" s="79">
        <f>IF(N127="","",N127/(1+'General inputs'!$H$32)^C127)</f>
        <v>0</v>
      </c>
      <c r="Q127" s="37"/>
      <c r="R127" s="79" t="str">
        <f>IF(OR(LEFT(D127,4)*1&lt;LEFT('General inputs'!$I$16,4)*1,LEFT(D127,4)*1&gt;LEFT('General inputs'!$I$16,4)+'General inputs'!$H$38-1),"",Q127/(1+'General inputs'!$H$34)^C127)</f>
        <v/>
      </c>
      <c r="T127" s="37"/>
      <c r="U127" s="79" t="str">
        <f>IF(OR(LEFT(D127,4)*1&lt;LEFT('General inputs'!$I$16,4)*1,LEFT(D127,4)*1&gt;LEFT('General inputs'!$I$16,4)+'General inputs'!$H$38-1),"",T127/(1+'General inputs'!$H$34)^C127)</f>
        <v/>
      </c>
      <c r="V127" s="53"/>
    </row>
    <row r="128" spans="2:22" x14ac:dyDescent="0.25">
      <c r="B128" s="52"/>
      <c r="C128" s="28">
        <f>IF(D128='General inputs'!$I$16,0,IF(D128&lt;'General inputs'!$I$16,C129-1,C127+1))</f>
        <v>62</v>
      </c>
      <c r="D128" s="28" t="str">
        <f t="shared" si="4"/>
        <v>2084-85</v>
      </c>
      <c r="E128" s="79" t="str">
        <f>IF(LEFT(D128,4)*1&gt;LEFT('General inputs'!$I$16,4)+'General inputs'!$H$38-1,"",'ET inputs'!D101)</f>
        <v/>
      </c>
      <c r="F128" s="79" t="str">
        <f>IF(LEFT(D128,4)*1&gt;LEFT('General inputs'!$I$16,4)+'General inputs'!$H$38-1,"",E128/(1+'General inputs'!$H$30)^C128)</f>
        <v/>
      </c>
      <c r="G128" s="79" t="str">
        <f>IF(LEFT(D128,4)*1&gt;LEFT('General inputs'!$I$16,4)+'General inputs'!$H$38-1,"",E128/(1+'General inputs'!$H$32)^C128)</f>
        <v/>
      </c>
      <c r="H128" s="79" t="str">
        <f>IF(LEFT(D128,4)*1&lt;LEFT('General inputs'!$I$16,4)*1,"",IF(LEFT(D128,4)*1&gt;LEFT('General inputs'!$I$16,4)+'General inputs'!$H$38-1,"",E128/(1+'General inputs'!$H$34)^C128))</f>
        <v/>
      </c>
      <c r="J128" s="106"/>
      <c r="K128" s="106"/>
      <c r="L128" s="79" t="str">
        <f>IF(LEFT(D128,4)*1&gt;LEFT('General inputs'!$I$18,4)*1,"",SUMIF('Post-1996 commissioned assets'!$F$22:$F$3586,$D128,'Post-1996 commissioned assets'!$P$22:$P$3586)*(1+$K$34)*(1+$K$35))</f>
        <v/>
      </c>
      <c r="M128" s="79" t="str">
        <f>IF(L128="","",L128/(1+'General inputs'!$H$32)^C128)</f>
        <v/>
      </c>
      <c r="N128" s="79">
        <f>IF(LEFT(D128,4)*1&lt;LEFT('General inputs'!$I$18,4)*1+1,"",SUMIF('Uncommissioned assets'!$F$22:$F$1531,$D128,'Uncommissioned assets'!$P$22:$P$1531))</f>
        <v>0</v>
      </c>
      <c r="O128" s="79">
        <f>IF(N128="","",N128/(1+'General inputs'!$H$32)^C128)</f>
        <v>0</v>
      </c>
      <c r="Q128" s="37"/>
      <c r="R128" s="79" t="str">
        <f>IF(OR(LEFT(D128,4)*1&lt;LEFT('General inputs'!$I$16,4)*1,LEFT(D128,4)*1&gt;LEFT('General inputs'!$I$16,4)+'General inputs'!$H$38-1),"",Q128/(1+'General inputs'!$H$34)^C128)</f>
        <v/>
      </c>
      <c r="T128" s="37"/>
      <c r="U128" s="79" t="str">
        <f>IF(OR(LEFT(D128,4)*1&lt;LEFT('General inputs'!$I$16,4)*1,LEFT(D128,4)*1&gt;LEFT('General inputs'!$I$16,4)+'General inputs'!$H$38-1),"",T128/(1+'General inputs'!$H$34)^C128)</f>
        <v/>
      </c>
      <c r="V128" s="53"/>
    </row>
    <row r="129" spans="2:22" x14ac:dyDescent="0.25">
      <c r="B129" s="52"/>
      <c r="C129" s="28">
        <f>IF(D129='General inputs'!$I$16,0,IF(D129&lt;'General inputs'!$I$16,C130-1,C128+1))</f>
        <v>63</v>
      </c>
      <c r="D129" s="28" t="str">
        <f t="shared" si="4"/>
        <v>2085-86</v>
      </c>
      <c r="E129" s="79" t="str">
        <f>IF(LEFT(D129,4)*1&gt;LEFT('General inputs'!$I$16,4)+'General inputs'!$H$38-1,"",'ET inputs'!D102)</f>
        <v/>
      </c>
      <c r="F129" s="79" t="str">
        <f>IF(LEFT(D129,4)*1&gt;LEFT('General inputs'!$I$16,4)+'General inputs'!$H$38-1,"",E129/(1+'General inputs'!$H$30)^C129)</f>
        <v/>
      </c>
      <c r="G129" s="79" t="str">
        <f>IF(LEFT(D129,4)*1&gt;LEFT('General inputs'!$I$16,4)+'General inputs'!$H$38-1,"",E129/(1+'General inputs'!$H$32)^C129)</f>
        <v/>
      </c>
      <c r="H129" s="79" t="str">
        <f>IF(LEFT(D129,4)*1&lt;LEFT('General inputs'!$I$16,4)*1,"",IF(LEFT(D129,4)*1&gt;LEFT('General inputs'!$I$16,4)+'General inputs'!$H$38-1,"",E129/(1+'General inputs'!$H$34)^C129))</f>
        <v/>
      </c>
      <c r="J129" s="106"/>
      <c r="K129" s="106"/>
      <c r="L129" s="79" t="str">
        <f>IF(LEFT(D129,4)*1&gt;LEFT('General inputs'!$I$18,4)*1,"",SUMIF('Post-1996 commissioned assets'!$F$22:$F$3586,$D129,'Post-1996 commissioned assets'!$P$22:$P$3586)*(1+$K$34)*(1+$K$35))</f>
        <v/>
      </c>
      <c r="M129" s="79" t="str">
        <f>IF(L129="","",L129/(1+'General inputs'!$H$32)^C129)</f>
        <v/>
      </c>
      <c r="N129" s="79">
        <f>IF(LEFT(D129,4)*1&lt;LEFT('General inputs'!$I$18,4)*1+1,"",SUMIF('Uncommissioned assets'!$F$22:$F$1531,$D129,'Uncommissioned assets'!$P$22:$P$1531))</f>
        <v>0</v>
      </c>
      <c r="O129" s="79">
        <f>IF(N129="","",N129/(1+'General inputs'!$H$32)^C129)</f>
        <v>0</v>
      </c>
      <c r="Q129" s="37"/>
      <c r="R129" s="79" t="str">
        <f>IF(OR(LEFT(D129,4)*1&lt;LEFT('General inputs'!$I$16,4)*1,LEFT(D129,4)*1&gt;LEFT('General inputs'!$I$16,4)+'General inputs'!$H$38-1),"",Q129/(1+'General inputs'!$H$34)^C129)</f>
        <v/>
      </c>
      <c r="T129" s="37"/>
      <c r="U129" s="79" t="str">
        <f>IF(OR(LEFT(D129,4)*1&lt;LEFT('General inputs'!$I$16,4)*1,LEFT(D129,4)*1&gt;LEFT('General inputs'!$I$16,4)+'General inputs'!$H$38-1),"",T129/(1+'General inputs'!$H$34)^C129)</f>
        <v/>
      </c>
      <c r="V129" s="53"/>
    </row>
    <row r="130" spans="2:22" x14ac:dyDescent="0.25">
      <c r="B130" s="54"/>
      <c r="C130" s="40"/>
      <c r="D130" s="40"/>
      <c r="E130" s="40"/>
      <c r="F130" s="40"/>
      <c r="G130" s="40"/>
      <c r="H130" s="40"/>
      <c r="I130" s="40"/>
      <c r="J130" s="40"/>
      <c r="K130" s="40"/>
      <c r="L130" s="40"/>
      <c r="M130" s="40"/>
      <c r="N130" s="40"/>
      <c r="O130" s="40"/>
      <c r="P130" s="40"/>
      <c r="Q130" s="40"/>
      <c r="R130" s="40"/>
      <c r="S130" s="40"/>
      <c r="T130" s="40"/>
      <c r="U130" s="40"/>
      <c r="V130" s="55"/>
    </row>
  </sheetData>
  <conditionalFormatting sqref="Q36">
    <cfRule type="containsText" dxfId="44" priority="5" operator="containsText" text="data">
      <formula>NOT(ISERROR(SEARCH("data",Q36)))</formula>
    </cfRule>
  </conditionalFormatting>
  <conditionalFormatting sqref="T36">
    <cfRule type="containsText" dxfId="43" priority="3" operator="containsText" text="data">
      <formula>NOT(ISERROR(SEARCH("data",T36)))</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10" id="{6B0067C0-C24B-4659-92FC-9A9120D63099}">
            <xm:f>LEFT($D39,4)*1&gt;LEFT('General inputs'!$I$18,4)*1</xm:f>
            <x14:dxf>
              <fill>
                <patternFill>
                  <bgColor rgb="FFDDDDDD"/>
                </patternFill>
              </fill>
            </x14:dxf>
          </x14:cfRule>
          <xm:sqref>L39:M129</xm:sqref>
        </x14:conditionalFormatting>
        <x14:conditionalFormatting xmlns:xm="http://schemas.microsoft.com/office/excel/2006/main">
          <x14:cfRule type="expression" priority="47" id="{F2539AB7-12EB-495F-868F-335C45BD094E}">
            <xm:f>LEFT($D39,4)*1&gt;LEFT('General inputs'!$I$16,4)*1+'General inputs'!$H$38-1</xm:f>
            <x14:dxf>
              <fill>
                <patternFill>
                  <bgColor rgb="FFDDDDDD"/>
                </patternFill>
              </fill>
            </x14:dxf>
          </x14:cfRule>
          <xm:sqref>E39:G129</xm:sqref>
        </x14:conditionalFormatting>
        <x14:conditionalFormatting xmlns:xm="http://schemas.microsoft.com/office/excel/2006/main">
          <x14:cfRule type="expression" priority="48" id="{C0A81E9A-9D86-4B88-9785-A24519DF4322}">
            <xm:f>LEFT($D39,4)*1&lt;=LEFT('General inputs'!$I$18,4)*1</xm:f>
            <x14:dxf>
              <fill>
                <patternFill>
                  <bgColor rgb="FFDDDDDD"/>
                </patternFill>
              </fill>
            </x14:dxf>
          </x14:cfRule>
          <xm:sqref>N39:O129</xm:sqref>
        </x14:conditionalFormatting>
        <x14:conditionalFormatting xmlns:xm="http://schemas.microsoft.com/office/excel/2006/main">
          <x14:cfRule type="expression" priority="49" id="{4007EED2-5127-4B0E-9224-74B73C828219}">
            <xm:f>OR(LEFT($D39,4)*1&lt;LEFT('General inputs'!$I$16,4)*1,LEFT($D39,4)*1&gt;LEFT('General inputs'!$I$16,4)*1+'General inputs'!$H$38-1)</xm:f>
            <x14:dxf>
              <fill>
                <patternFill>
                  <bgColor rgb="FFDDDDDD"/>
                </patternFill>
              </fill>
            </x14:dxf>
          </x14:cfRule>
          <xm:sqref>Q39:R129 T39:U129</xm:sqref>
        </x14:conditionalFormatting>
        <x14:conditionalFormatting xmlns:xm="http://schemas.microsoft.com/office/excel/2006/main">
          <x14:cfRule type="expression" priority="1" id="{04D9EEEA-FFC6-446F-9FA3-330D8E657997}">
            <xm:f>OR(LEFT($D39,4)*1&lt;LEFT('General inputs'!$I$16,4)*1,LEFT($D39,4)*1&gt;LEFT('General inputs'!$I$16,4)*1+'General inputs'!$H$38-1)</xm:f>
            <x14:dxf>
              <fill>
                <patternFill>
                  <bgColor rgb="FFDDDDDD"/>
                </patternFill>
              </fill>
            </x14:dxf>
          </x14:cfRule>
          <xm:sqref>H39:H129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O50"/>
  <sheetViews>
    <sheetView showGridLines="0" topLeftCell="A4" zoomScaleNormal="100" workbookViewId="0">
      <selection activeCell="I23" sqref="I23"/>
    </sheetView>
  </sheetViews>
  <sheetFormatPr defaultRowHeight="11.5" outlineLevelRow="1" outlineLevelCol="1" x14ac:dyDescent="0.25"/>
  <cols>
    <col min="1" max="3" width="2.69921875" customWidth="1"/>
    <col min="4" max="6" width="15.69921875" customWidth="1"/>
    <col min="7" max="7" width="18.8984375" customWidth="1"/>
    <col min="8" max="11" width="15.69921875" customWidth="1"/>
    <col min="12" max="14" width="15.69921875" hidden="1" customWidth="1" outlineLevel="1"/>
    <col min="15" max="15" width="9" collapsed="1"/>
  </cols>
  <sheetData>
    <row r="3" spans="3:13" ht="20" x14ac:dyDescent="0.4">
      <c r="C3" s="56" t="s">
        <v>128</v>
      </c>
    </row>
    <row r="5" spans="3:13" ht="15.5" x14ac:dyDescent="0.35">
      <c r="C5" s="2" t="s">
        <v>129</v>
      </c>
      <c r="H5" s="250" t="s">
        <v>130</v>
      </c>
      <c r="I5" s="251"/>
      <c r="L5" s="6" t="str">
        <f>"Do not delete - data validation for option at "&amp;ADDRESS(ROW(H5),COLUMN(H5))</f>
        <v>Do not delete - data validation for option at $H$5</v>
      </c>
    </row>
    <row r="6" spans="3:13" x14ac:dyDescent="0.25">
      <c r="L6" t="s">
        <v>131</v>
      </c>
      <c r="M6" t="s">
        <v>132</v>
      </c>
    </row>
    <row r="7" spans="3:13" ht="15.5" x14ac:dyDescent="0.35">
      <c r="C7" s="2" t="s">
        <v>133</v>
      </c>
      <c r="H7" s="250" t="s">
        <v>134</v>
      </c>
      <c r="I7" s="251"/>
      <c r="L7" s="41" t="s">
        <v>135</v>
      </c>
      <c r="M7" s="124">
        <v>0</v>
      </c>
    </row>
    <row r="8" spans="3:13" x14ac:dyDescent="0.25">
      <c r="L8" s="42" t="s">
        <v>136</v>
      </c>
      <c r="M8" s="125">
        <v>0.03</v>
      </c>
    </row>
    <row r="9" spans="3:13" ht="15.5" hidden="1" outlineLevel="1" x14ac:dyDescent="0.35">
      <c r="C9" s="2" t="s">
        <v>137</v>
      </c>
      <c r="H9" s="250" t="s">
        <v>138</v>
      </c>
      <c r="I9" s="251"/>
      <c r="L9" s="43" t="s">
        <v>130</v>
      </c>
      <c r="M9" s="126">
        <v>0.03</v>
      </c>
    </row>
    <row r="10" spans="3:13" hidden="1" outlineLevel="1" x14ac:dyDescent="0.25"/>
    <row r="11" spans="3:13" ht="15.5" collapsed="1" x14ac:dyDescent="0.35">
      <c r="C11" s="2" t="s">
        <v>139</v>
      </c>
      <c r="H11" s="250" t="s">
        <v>140</v>
      </c>
      <c r="I11" s="251"/>
    </row>
    <row r="12" spans="3:13" x14ac:dyDescent="0.25">
      <c r="L12" s="6" t="str">
        <f>"Do not delete - data validation for options at "&amp;ADDRESS(ROW(H11),COLUMN(H11))</f>
        <v>Do not delete - data validation for options at $H$11</v>
      </c>
    </row>
    <row r="13" spans="3:13" x14ac:dyDescent="0.25">
      <c r="L13" s="41" t="s">
        <v>141</v>
      </c>
    </row>
    <row r="14" spans="3:13" ht="15.5" x14ac:dyDescent="0.35">
      <c r="C14" s="2" t="s">
        <v>142</v>
      </c>
      <c r="I14" s="100" t="s">
        <v>143</v>
      </c>
      <c r="L14" s="42" t="s">
        <v>140</v>
      </c>
    </row>
    <row r="15" spans="3:13" x14ac:dyDescent="0.25">
      <c r="L15" s="43" t="s">
        <v>144</v>
      </c>
    </row>
    <row r="16" spans="3:13" x14ac:dyDescent="0.25">
      <c r="D16" s="6" t="s">
        <v>145</v>
      </c>
      <c r="I16" s="47" t="s">
        <v>146</v>
      </c>
    </row>
    <row r="17" spans="3:12" x14ac:dyDescent="0.25">
      <c r="D17" s="6"/>
    </row>
    <row r="18" spans="3:12" x14ac:dyDescent="0.25">
      <c r="D18" s="6" t="s">
        <v>147</v>
      </c>
      <c r="H18" s="166">
        <v>44377</v>
      </c>
      <c r="I18" s="64" t="str">
        <f>IF(MONTH(H18)&gt;=7,YEAR(H18)&amp;"-"&amp;RIGHT(YEAR(H18),2)+1,RIGHT(YEAR(H18),4)-1&amp;"-"&amp;RIGHT(YEAR(H18),2))</f>
        <v>2020-21</v>
      </c>
      <c r="L18" s="6" t="str">
        <f>"Do not delete - data validation for options at "&amp;ADDRESS(ROW(I16),COLUMN(I16))&amp;" and "&amp;ADDRESS(ROW(I40),COLUMN(I40))</f>
        <v>Do not delete - data validation for options at $I$16 and $I$40</v>
      </c>
    </row>
    <row r="19" spans="3:12" x14ac:dyDescent="0.25">
      <c r="L19" s="153" t="s">
        <v>148</v>
      </c>
    </row>
    <row r="20" spans="3:12" x14ac:dyDescent="0.25">
      <c r="L20" s="42" t="s">
        <v>149</v>
      </c>
    </row>
    <row r="21" spans="3:12" x14ac:dyDescent="0.25">
      <c r="D21" s="6" t="s">
        <v>150</v>
      </c>
      <c r="L21" s="42" t="s">
        <v>151</v>
      </c>
    </row>
    <row r="22" spans="3:12" x14ac:dyDescent="0.25">
      <c r="L22" s="42" t="s">
        <v>152</v>
      </c>
    </row>
    <row r="23" spans="3:12" x14ac:dyDescent="0.25">
      <c r="D23" s="62" t="s">
        <v>153</v>
      </c>
      <c r="H23" s="63">
        <v>25569</v>
      </c>
      <c r="L23" s="42" t="s">
        <v>146</v>
      </c>
    </row>
    <row r="24" spans="3:12" x14ac:dyDescent="0.25">
      <c r="D24" s="62" t="s">
        <v>154</v>
      </c>
      <c r="H24" s="63">
        <v>35064</v>
      </c>
      <c r="L24" s="42" t="s">
        <v>155</v>
      </c>
    </row>
    <row r="25" spans="3:12" x14ac:dyDescent="0.25">
      <c r="L25" s="42" t="s">
        <v>156</v>
      </c>
    </row>
    <row r="26" spans="3:12" x14ac:dyDescent="0.25">
      <c r="L26" s="42" t="s">
        <v>157</v>
      </c>
    </row>
    <row r="27" spans="3:12" x14ac:dyDescent="0.25">
      <c r="L27" s="42" t="s">
        <v>158</v>
      </c>
    </row>
    <row r="28" spans="3:12" ht="15.5" x14ac:dyDescent="0.35">
      <c r="C28" s="2" t="s">
        <v>159</v>
      </c>
      <c r="L28" s="42" t="s">
        <v>160</v>
      </c>
    </row>
    <row r="29" spans="3:12" x14ac:dyDescent="0.25">
      <c r="L29" s="42" t="s">
        <v>161</v>
      </c>
    </row>
    <row r="30" spans="3:12" x14ac:dyDescent="0.25">
      <c r="D30" s="6" t="s">
        <v>162</v>
      </c>
      <c r="H30" s="65">
        <f>INDEX($M$7:$M$12,MATCH($H$5,$L$7:$L$12))</f>
        <v>0.03</v>
      </c>
      <c r="L30" s="42" t="s">
        <v>163</v>
      </c>
    </row>
    <row r="31" spans="3:12" ht="12" customHeight="1" x14ac:dyDescent="0.35">
      <c r="C31" s="2"/>
      <c r="D31" s="6"/>
      <c r="H31" s="34"/>
      <c r="L31" s="43" t="s">
        <v>164</v>
      </c>
    </row>
    <row r="32" spans="3:12" ht="12" customHeight="1" x14ac:dyDescent="0.35">
      <c r="C32" s="2"/>
      <c r="D32" s="5" t="s">
        <v>165</v>
      </c>
      <c r="H32" s="155">
        <v>4.2000000000000003E-2</v>
      </c>
    </row>
    <row r="33" spans="3:12" ht="12" customHeight="1" x14ac:dyDescent="0.25">
      <c r="D33" s="6"/>
      <c r="H33" s="34"/>
    </row>
    <row r="34" spans="3:12" ht="12" customHeight="1" x14ac:dyDescent="0.25">
      <c r="D34" s="5" t="s">
        <v>166</v>
      </c>
      <c r="H34" s="155">
        <v>4.2000000000000003E-2</v>
      </c>
    </row>
    <row r="35" spans="3:12" ht="12" customHeight="1" x14ac:dyDescent="0.35">
      <c r="C35" s="2"/>
    </row>
    <row r="36" spans="3:12" ht="12" customHeight="1" x14ac:dyDescent="0.35">
      <c r="C36" s="2"/>
      <c r="D36" s="6" t="s">
        <v>167</v>
      </c>
      <c r="H36" s="204">
        <f>'[1]Total ETs'!$H$4</f>
        <v>139.5</v>
      </c>
      <c r="L36" s="6" t="str">
        <f>"Do not delete - data validation for option at "&amp;ADDRESS(ROW(H42),COLUMN(H42))</f>
        <v>Do not delete - data validation for option at $H$42</v>
      </c>
    </row>
    <row r="37" spans="3:12" ht="12" customHeight="1" x14ac:dyDescent="0.35">
      <c r="C37" s="2"/>
      <c r="L37" s="41" t="s">
        <v>168</v>
      </c>
    </row>
    <row r="38" spans="3:12" ht="12" customHeight="1" x14ac:dyDescent="0.35">
      <c r="C38" s="2"/>
      <c r="D38" s="6" t="s">
        <v>169</v>
      </c>
      <c r="H38" s="66">
        <v>30</v>
      </c>
      <c r="L38" s="42" t="s">
        <v>170</v>
      </c>
    </row>
    <row r="39" spans="3:12" ht="12" customHeight="1" x14ac:dyDescent="0.35">
      <c r="C39" s="2"/>
      <c r="L39" s="43" t="s">
        <v>171</v>
      </c>
    </row>
    <row r="40" spans="3:12" ht="12" customHeight="1" x14ac:dyDescent="0.25">
      <c r="D40" s="6" t="s">
        <v>172</v>
      </c>
      <c r="I40" s="47" t="s">
        <v>146</v>
      </c>
    </row>
    <row r="42" spans="3:12" x14ac:dyDescent="0.25">
      <c r="D42" s="6" t="s">
        <v>173</v>
      </c>
      <c r="H42" s="154" t="s">
        <v>168</v>
      </c>
    </row>
    <row r="43" spans="3:12" x14ac:dyDescent="0.25">
      <c r="D43" s="6"/>
    </row>
    <row r="47" spans="3:12" ht="15.5" x14ac:dyDescent="0.35">
      <c r="C47" s="2"/>
    </row>
    <row r="49" spans="6:6" x14ac:dyDescent="0.25">
      <c r="F49" s="30"/>
    </row>
    <row r="50" spans="6:6" x14ac:dyDescent="0.25">
      <c r="F50" s="30"/>
    </row>
  </sheetData>
  <mergeCells count="4">
    <mergeCell ref="H5:I5"/>
    <mergeCell ref="H7:I7"/>
    <mergeCell ref="H9:I9"/>
    <mergeCell ref="H11:I11"/>
  </mergeCells>
  <dataValidations disablePrompts="1"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A1:Q791"/>
  <sheetViews>
    <sheetView showGridLines="0" zoomScale="70" zoomScaleNormal="70" workbookViewId="0">
      <pane ySplit="21" topLeftCell="A774" activePane="bottomLeft" state="frozen"/>
      <selection activeCell="K34" sqref="K34"/>
      <selection pane="bottomLeft" activeCell="F18" sqref="F18"/>
    </sheetView>
  </sheetViews>
  <sheetFormatPr defaultColWidth="28" defaultRowHeight="11.5" outlineLevelRow="1" x14ac:dyDescent="0.25"/>
  <cols>
    <col min="1" max="1" width="6.09765625" customWidth="1"/>
    <col min="2" max="2" width="12.3984375" customWidth="1"/>
    <col min="3" max="3" width="15.69921875" customWidth="1"/>
    <col min="4" max="4" width="49.69921875" customWidth="1"/>
    <col min="5" max="5" width="15.69921875" customWidth="1"/>
    <col min="6" max="6" width="25.8984375"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4.8984375" customWidth="1"/>
  </cols>
  <sheetData>
    <row r="1" spans="3:13" x14ac:dyDescent="0.25">
      <c r="E1" s="30"/>
    </row>
    <row r="2" spans="3:13" x14ac:dyDescent="0.25">
      <c r="E2" s="30"/>
    </row>
    <row r="3" spans="3:13" ht="20" x14ac:dyDescent="0.4">
      <c r="C3" s="56" t="s">
        <v>174</v>
      </c>
    </row>
    <row r="4" spans="3:13" hidden="1" outlineLevel="1" x14ac:dyDescent="0.25"/>
    <row r="5" spans="3:13" hidden="1" outlineLevel="1" x14ac:dyDescent="0.25"/>
    <row r="6" spans="3:13" hidden="1" outlineLevel="1" x14ac:dyDescent="0.25">
      <c r="C6" s="102"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13" hidden="1" outlineLevel="1" x14ac:dyDescent="0.25">
      <c r="C7" s="121" t="str">
        <f ca="1">"Hyperlink to the '"&amp;MID(CELL("filename",'Asset exclusions'!A1),FIND("]",CELL("filename",'Asset exclusions'!A1))+1,255)&amp;"' worksheet:"</f>
        <v>Hyperlink to the 'Asset exclusions' worksheet:</v>
      </c>
      <c r="E7" s="148" t="s">
        <v>175</v>
      </c>
    </row>
    <row r="8" spans="3:13" hidden="1" outlineLevel="1" x14ac:dyDescent="0.25">
      <c r="C8" s="121"/>
      <c r="E8" s="148"/>
    </row>
    <row r="9" spans="3:13" hidden="1" outlineLevel="1" x14ac:dyDescent="0.25">
      <c r="C9" s="121" t="s">
        <v>176</v>
      </c>
      <c r="E9" s="148"/>
    </row>
    <row r="10" spans="3:13" hidden="1" outlineLevel="1" x14ac:dyDescent="0.25">
      <c r="C10" s="121" t="s">
        <v>177</v>
      </c>
      <c r="E10" s="148"/>
    </row>
    <row r="11" spans="3:13" hidden="1" outlineLevel="1" x14ac:dyDescent="0.25">
      <c r="C11" s="121" t="s">
        <v>178</v>
      </c>
      <c r="E11" s="148"/>
    </row>
    <row r="12" spans="3:13" hidden="1" outlineLevel="1" x14ac:dyDescent="0.25">
      <c r="C12" s="121" t="s">
        <v>179</v>
      </c>
      <c r="E12" s="148"/>
    </row>
    <row r="13" spans="3:13" collapsed="1" x14ac:dyDescent="0.25">
      <c r="H13" s="30"/>
    </row>
    <row r="14" spans="3:13" x14ac:dyDescent="0.25">
      <c r="C14" s="6" t="s">
        <v>180</v>
      </c>
      <c r="H14" s="30"/>
    </row>
    <row r="15" spans="3:13" x14ac:dyDescent="0.25">
      <c r="C15" s="62" t="s">
        <v>181</v>
      </c>
      <c r="E15" s="85">
        <f>'General inputs'!$H$23</f>
        <v>25569</v>
      </c>
    </row>
    <row r="16" spans="3:13" x14ac:dyDescent="0.25">
      <c r="C16" s="62" t="s">
        <v>182</v>
      </c>
      <c r="E16" s="86">
        <f>'General inputs'!$H$24</f>
        <v>35064</v>
      </c>
      <c r="G16" s="230"/>
      <c r="H16" s="230"/>
      <c r="I16" s="230"/>
      <c r="J16" s="230"/>
      <c r="K16" s="230"/>
      <c r="L16" s="230"/>
      <c r="M16" s="228"/>
    </row>
    <row r="17" spans="1:17" x14ac:dyDescent="0.25">
      <c r="G17" s="230"/>
      <c r="H17" s="230"/>
      <c r="I17" s="230"/>
      <c r="J17" s="230"/>
      <c r="K17" s="230"/>
      <c r="L17" s="230"/>
      <c r="M17" s="228"/>
    </row>
    <row r="18" spans="1:17" ht="15.5" x14ac:dyDescent="0.35">
      <c r="C18" s="2" t="s">
        <v>185</v>
      </c>
      <c r="G18" s="230"/>
      <c r="H18" s="230"/>
      <c r="I18" s="230"/>
      <c r="J18" s="230"/>
      <c r="K18" s="230"/>
      <c r="L18" s="230"/>
      <c r="M18" s="228"/>
    </row>
    <row r="19" spans="1:17" x14ac:dyDescent="0.25">
      <c r="G19" s="231"/>
      <c r="H19" s="231"/>
      <c r="I19" s="231"/>
      <c r="J19" s="231"/>
      <c r="L19" s="231"/>
      <c r="M19" s="231"/>
    </row>
    <row r="20" spans="1:17" x14ac:dyDescent="0.25">
      <c r="C20" s="6" t="s">
        <v>187</v>
      </c>
      <c r="H20" s="6" t="s">
        <v>188</v>
      </c>
      <c r="L20" s="6" t="s">
        <v>189</v>
      </c>
      <c r="M20" s="6"/>
    </row>
    <row r="21" spans="1:17" ht="46" x14ac:dyDescent="0.25">
      <c r="C21" s="156" t="s">
        <v>190</v>
      </c>
      <c r="D21" s="24" t="s">
        <v>191</v>
      </c>
      <c r="E21" s="156" t="s">
        <v>192</v>
      </c>
      <c r="F21" s="24" t="s">
        <v>193</v>
      </c>
      <c r="H21" s="156" t="s">
        <v>194</v>
      </c>
      <c r="I21" s="156" t="s">
        <v>195</v>
      </c>
      <c r="J21" s="156" t="s">
        <v>196</v>
      </c>
      <c r="L21" s="156" t="s">
        <v>197</v>
      </c>
      <c r="M21" s="24" t="s">
        <v>198</v>
      </c>
      <c r="N21" s="156" t="s">
        <v>1154</v>
      </c>
      <c r="O21" s="156" t="s">
        <v>1155</v>
      </c>
      <c r="P21" s="24" t="s">
        <v>1156</v>
      </c>
      <c r="Q21" s="186" t="s">
        <v>199</v>
      </c>
    </row>
    <row r="22" spans="1:17" ht="26" customHeight="1" x14ac:dyDescent="0.25">
      <c r="A22">
        <v>1971</v>
      </c>
      <c r="B22" t="s">
        <v>183</v>
      </c>
      <c r="C22" s="189" t="s">
        <v>200</v>
      </c>
      <c r="D22" s="107" t="s">
        <v>201</v>
      </c>
      <c r="E22" s="31">
        <f>DATEVALUE("30 Jun "&amp;A22)</f>
        <v>26114</v>
      </c>
      <c r="F22" s="87" t="str">
        <f>IF(E22="","-",IF(OR(E22&lt;$E$15,E22&gt;$E$16),"ERROR - date outside of range","Date check - OK"))</f>
        <v>Date check - OK</v>
      </c>
      <c r="H22" s="110" t="s">
        <v>202</v>
      </c>
      <c r="I22" s="25"/>
      <c r="J22" s="93">
        <f>'ET inputs'!AP20</f>
        <v>0.30403037122121113</v>
      </c>
      <c r="L22" s="25">
        <v>390</v>
      </c>
      <c r="M22" s="157" t="s">
        <v>203</v>
      </c>
      <c r="N22" s="25">
        <v>2245.9189468971076</v>
      </c>
      <c r="O22" s="89">
        <f>IF(N22="","-",L22*N22)</f>
        <v>875908.38928987202</v>
      </c>
      <c r="P22" s="91">
        <f>IF(O22="-","-",IF(OR(E22&lt;$E$15,E22&gt;$E$16),0,O22*J22))*Q22</f>
        <v>266302.75275157287</v>
      </c>
      <c r="Q22" s="187">
        <v>1</v>
      </c>
    </row>
    <row r="23" spans="1:17" ht="24" customHeight="1" x14ac:dyDescent="0.25">
      <c r="A23">
        <v>1971</v>
      </c>
      <c r="B23" t="s">
        <v>183</v>
      </c>
      <c r="C23" s="190" t="s">
        <v>204</v>
      </c>
      <c r="D23" s="108" t="s">
        <v>205</v>
      </c>
      <c r="E23" s="32">
        <f t="shared" ref="E23:E86" si="0">DATEVALUE("30 Jun "&amp;A23)</f>
        <v>26114</v>
      </c>
      <c r="F23" s="88" t="str">
        <f t="shared" ref="F23:F86" si="1">IF(E23="","-",IF(OR(E23&lt;$E$15,E23&gt;$E$16),"ERROR - date outside of range","Date check - OK"))</f>
        <v>Date check - OK</v>
      </c>
      <c r="H23" s="111"/>
      <c r="I23" s="26"/>
      <c r="J23" s="94">
        <f t="shared" ref="J23:J86" si="2">J22</f>
        <v>0.30403037122121113</v>
      </c>
      <c r="L23" s="26">
        <v>212</v>
      </c>
      <c r="M23" s="26" t="s">
        <v>203</v>
      </c>
      <c r="N23" s="127">
        <v>3262.2286379511061</v>
      </c>
      <c r="O23" s="90">
        <f t="shared" ref="O23:O86" si="3">IF(N23="","-",L23*N23)</f>
        <v>691592.47124563449</v>
      </c>
      <c r="P23" s="92">
        <f t="shared" ref="P23:P86" si="4">IF(O23="-","-",IF(OR(E23&lt;$E$15,E23&gt;$E$16),0,O23*J23))*Q23</f>
        <v>210265.11576660504</v>
      </c>
      <c r="Q23" s="188">
        <v>1</v>
      </c>
    </row>
    <row r="24" spans="1:17" x14ac:dyDescent="0.25">
      <c r="A24">
        <v>1971</v>
      </c>
      <c r="B24" t="s">
        <v>183</v>
      </c>
      <c r="C24" s="190" t="s">
        <v>206</v>
      </c>
      <c r="D24" s="108" t="s">
        <v>207</v>
      </c>
      <c r="E24" s="32">
        <f t="shared" si="0"/>
        <v>26114</v>
      </c>
      <c r="F24" s="88" t="str">
        <f t="shared" si="1"/>
        <v>Date check - OK</v>
      </c>
      <c r="H24" s="111"/>
      <c r="I24" s="26"/>
      <c r="J24" s="94">
        <f t="shared" si="2"/>
        <v>0.30403037122121113</v>
      </c>
      <c r="K24" s="35"/>
      <c r="L24" s="26">
        <v>675</v>
      </c>
      <c r="M24" s="26" t="s">
        <v>203</v>
      </c>
      <c r="N24" s="26">
        <v>2244.8965960419091</v>
      </c>
      <c r="O24" s="90">
        <f t="shared" si="3"/>
        <v>1515305.2023282887</v>
      </c>
      <c r="P24" s="92">
        <f t="shared" si="4"/>
        <v>460698.80317730206</v>
      </c>
      <c r="Q24" s="188">
        <v>1</v>
      </c>
    </row>
    <row r="25" spans="1:17" x14ac:dyDescent="0.25">
      <c r="A25">
        <v>1973</v>
      </c>
      <c r="B25" t="s">
        <v>183</v>
      </c>
      <c r="C25" s="190" t="s">
        <v>208</v>
      </c>
      <c r="D25" s="108" t="s">
        <v>209</v>
      </c>
      <c r="E25" s="32">
        <f t="shared" si="0"/>
        <v>26845</v>
      </c>
      <c r="F25" s="88" t="str">
        <f>IF(E25="","-",IF(OR(E25&lt;$E$15,E25&gt;$E$16),"ERROR - date outside of range","Date check - OK"))</f>
        <v>Date check - OK</v>
      </c>
      <c r="H25" s="111"/>
      <c r="I25" s="26"/>
      <c r="J25" s="94">
        <f t="shared" si="2"/>
        <v>0.30403037122121113</v>
      </c>
      <c r="K25" s="35"/>
      <c r="L25" s="26">
        <v>189</v>
      </c>
      <c r="M25" s="26" t="s">
        <v>203</v>
      </c>
      <c r="N25" s="26">
        <v>2381.9447197738232</v>
      </c>
      <c r="O25" s="90">
        <f t="shared" si="3"/>
        <v>450187.55203725258</v>
      </c>
      <c r="P25" s="92">
        <f t="shared" si="4"/>
        <v>136870.68856505421</v>
      </c>
      <c r="Q25" s="188">
        <v>1</v>
      </c>
    </row>
    <row r="26" spans="1:17" x14ac:dyDescent="0.25">
      <c r="A26">
        <v>1982</v>
      </c>
      <c r="B26" t="s">
        <v>183</v>
      </c>
      <c r="C26" s="190" t="s">
        <v>210</v>
      </c>
      <c r="D26" s="108" t="s">
        <v>211</v>
      </c>
      <c r="E26" s="32">
        <f t="shared" si="0"/>
        <v>30132</v>
      </c>
      <c r="F26" s="88" t="str">
        <f t="shared" si="1"/>
        <v>Date check - OK</v>
      </c>
      <c r="H26" s="111"/>
      <c r="I26" s="26"/>
      <c r="J26" s="94">
        <f t="shared" si="2"/>
        <v>0.30403037122121113</v>
      </c>
      <c r="K26" s="35"/>
      <c r="L26" s="26">
        <v>1278</v>
      </c>
      <c r="M26" s="26" t="s">
        <v>203</v>
      </c>
      <c r="N26" s="26">
        <v>2185.6676613815607</v>
      </c>
      <c r="O26" s="90">
        <f t="shared" si="3"/>
        <v>2793283.2712456346</v>
      </c>
      <c r="P26" s="92">
        <f t="shared" si="4"/>
        <v>781303.51389218459</v>
      </c>
      <c r="Q26" s="188">
        <v>0.92</v>
      </c>
    </row>
    <row r="27" spans="1:17" x14ac:dyDescent="0.25">
      <c r="A27">
        <v>1970</v>
      </c>
      <c r="B27" t="s">
        <v>183</v>
      </c>
      <c r="C27" s="190" t="s">
        <v>212</v>
      </c>
      <c r="D27" s="108" t="s">
        <v>213</v>
      </c>
      <c r="E27" s="32">
        <f t="shared" si="0"/>
        <v>25749</v>
      </c>
      <c r="F27" s="88" t="str">
        <f t="shared" si="1"/>
        <v>Date check - OK</v>
      </c>
      <c r="H27" s="111"/>
      <c r="I27" s="26"/>
      <c r="J27" s="94">
        <f t="shared" si="2"/>
        <v>0.30403037122121113</v>
      </c>
      <c r="K27" s="35"/>
      <c r="L27" s="26">
        <v>37.61</v>
      </c>
      <c r="M27" s="26" t="s">
        <v>203</v>
      </c>
      <c r="N27" s="26">
        <v>494.22763864959256</v>
      </c>
      <c r="O27" s="90">
        <f t="shared" si="3"/>
        <v>18587.901489611177</v>
      </c>
      <c r="P27" s="92">
        <f t="shared" si="4"/>
        <v>5651.2865901097894</v>
      </c>
      <c r="Q27" s="188">
        <v>1</v>
      </c>
    </row>
    <row r="28" spans="1:17" x14ac:dyDescent="0.25">
      <c r="A28">
        <v>1970</v>
      </c>
      <c r="B28" t="s">
        <v>183</v>
      </c>
      <c r="C28" s="190" t="s">
        <v>212</v>
      </c>
      <c r="D28" s="108" t="s">
        <v>213</v>
      </c>
      <c r="E28" s="32">
        <f t="shared" si="0"/>
        <v>25749</v>
      </c>
      <c r="F28" s="88" t="str">
        <f t="shared" si="1"/>
        <v>Date check - OK</v>
      </c>
      <c r="H28" s="111"/>
      <c r="I28" s="26"/>
      <c r="J28" s="94">
        <f t="shared" si="2"/>
        <v>0.30403037122121113</v>
      </c>
      <c r="K28" s="35"/>
      <c r="L28" s="26">
        <v>586.22</v>
      </c>
      <c r="M28" s="26" t="s">
        <v>203</v>
      </c>
      <c r="N28" s="26">
        <v>3032.2415189755529</v>
      </c>
      <c r="O28" s="90">
        <f t="shared" si="3"/>
        <v>1777560.6232538486</v>
      </c>
      <c r="P28" s="92">
        <f t="shared" si="4"/>
        <v>540432.41615607496</v>
      </c>
      <c r="Q28" s="188">
        <v>1</v>
      </c>
    </row>
    <row r="29" spans="1:17" x14ac:dyDescent="0.25">
      <c r="A29">
        <v>1970</v>
      </c>
      <c r="B29" t="s">
        <v>183</v>
      </c>
      <c r="C29" s="190" t="s">
        <v>212</v>
      </c>
      <c r="D29" s="108" t="s">
        <v>213</v>
      </c>
      <c r="E29" s="32">
        <f t="shared" si="0"/>
        <v>25749</v>
      </c>
      <c r="F29" s="88" t="str">
        <f t="shared" si="1"/>
        <v>Date check - OK</v>
      </c>
      <c r="H29" s="111"/>
      <c r="I29" s="26"/>
      <c r="J29" s="94">
        <f t="shared" si="2"/>
        <v>0.30403037122121113</v>
      </c>
      <c r="K29" s="35"/>
      <c r="L29" s="26">
        <v>1266.3800000000001</v>
      </c>
      <c r="M29" s="26" t="s">
        <v>203</v>
      </c>
      <c r="N29" s="26">
        <v>3415.5533839348077</v>
      </c>
      <c r="O29" s="90">
        <f t="shared" si="3"/>
        <v>4325388.4943473618</v>
      </c>
      <c r="P29" s="92">
        <f t="shared" si="4"/>
        <v>1315049.469612384</v>
      </c>
      <c r="Q29" s="188">
        <v>1</v>
      </c>
    </row>
    <row r="30" spans="1:17" x14ac:dyDescent="0.25">
      <c r="A30">
        <v>1970</v>
      </c>
      <c r="B30" t="s">
        <v>183</v>
      </c>
      <c r="C30" s="190" t="s">
        <v>214</v>
      </c>
      <c r="D30" s="108" t="s">
        <v>215</v>
      </c>
      <c r="E30" s="32">
        <f t="shared" si="0"/>
        <v>25749</v>
      </c>
      <c r="F30" s="88" t="str">
        <f t="shared" si="1"/>
        <v>Date check - OK</v>
      </c>
      <c r="H30" s="111"/>
      <c r="I30" s="26"/>
      <c r="J30" s="94">
        <f t="shared" si="2"/>
        <v>0.30403037122121113</v>
      </c>
      <c r="K30" s="35"/>
      <c r="L30" s="26">
        <v>233.51</v>
      </c>
      <c r="M30" s="26" t="s">
        <v>203</v>
      </c>
      <c r="N30" s="26">
        <v>751.94370104772986</v>
      </c>
      <c r="O30" s="90">
        <f t="shared" si="3"/>
        <v>175586.37363165538</v>
      </c>
      <c r="P30" s="92">
        <f t="shared" si="4"/>
        <v>53383.590356618464</v>
      </c>
      <c r="Q30" s="188">
        <v>1</v>
      </c>
    </row>
    <row r="31" spans="1:17" x14ac:dyDescent="0.25">
      <c r="A31">
        <v>1970</v>
      </c>
      <c r="B31" t="s">
        <v>183</v>
      </c>
      <c r="C31" s="190" t="s">
        <v>216</v>
      </c>
      <c r="D31" s="108" t="s">
        <v>215</v>
      </c>
      <c r="E31" s="32">
        <f t="shared" si="0"/>
        <v>25749</v>
      </c>
      <c r="F31" s="88" t="str">
        <f t="shared" si="1"/>
        <v>Date check - OK</v>
      </c>
      <c r="H31" s="111"/>
      <c r="I31" s="26"/>
      <c r="J31" s="94">
        <f t="shared" si="2"/>
        <v>0.30403037122121113</v>
      </c>
      <c r="K31" s="35"/>
      <c r="L31" s="26">
        <v>74.34</v>
      </c>
      <c r="M31" s="26" t="s">
        <v>203</v>
      </c>
      <c r="N31" s="26">
        <v>624.71678416763677</v>
      </c>
      <c r="O31" s="90">
        <f t="shared" si="3"/>
        <v>46441.44573502212</v>
      </c>
      <c r="P31" s="92">
        <f t="shared" si="4"/>
        <v>14119.609986868507</v>
      </c>
      <c r="Q31" s="188">
        <v>1</v>
      </c>
    </row>
    <row r="32" spans="1:17" x14ac:dyDescent="0.25">
      <c r="A32">
        <v>1970</v>
      </c>
      <c r="B32" t="s">
        <v>183</v>
      </c>
      <c r="C32" s="190" t="s">
        <v>216</v>
      </c>
      <c r="D32" s="108" t="s">
        <v>215</v>
      </c>
      <c r="E32" s="32">
        <f t="shared" si="0"/>
        <v>25749</v>
      </c>
      <c r="F32" s="88" t="str">
        <f t="shared" si="1"/>
        <v>Date check - OK</v>
      </c>
      <c r="H32" s="111"/>
      <c r="I32" s="26"/>
      <c r="J32" s="94">
        <f t="shared" si="2"/>
        <v>0.30403037122121113</v>
      </c>
      <c r="K32" s="35"/>
      <c r="L32" s="26">
        <v>102.2</v>
      </c>
      <c r="M32" s="26" t="s">
        <v>203</v>
      </c>
      <c r="N32" s="26">
        <v>1024.3397923166472</v>
      </c>
      <c r="O32" s="90">
        <f t="shared" si="3"/>
        <v>104687.52677476134</v>
      </c>
      <c r="P32" s="92">
        <f t="shared" si="4"/>
        <v>31828.187627561168</v>
      </c>
      <c r="Q32" s="188">
        <v>1</v>
      </c>
    </row>
    <row r="33" spans="1:17" x14ac:dyDescent="0.25">
      <c r="A33">
        <v>1970</v>
      </c>
      <c r="B33" t="s">
        <v>183</v>
      </c>
      <c r="C33" s="190" t="s">
        <v>217</v>
      </c>
      <c r="D33" s="108" t="s">
        <v>215</v>
      </c>
      <c r="E33" s="32">
        <f t="shared" si="0"/>
        <v>25749</v>
      </c>
      <c r="F33" s="88" t="str">
        <f t="shared" si="1"/>
        <v>Date check - OK</v>
      </c>
      <c r="H33" s="111"/>
      <c r="I33" s="26"/>
      <c r="J33" s="94">
        <f t="shared" si="2"/>
        <v>0.30403037122121113</v>
      </c>
      <c r="K33" s="35"/>
      <c r="L33" s="26">
        <v>172.21</v>
      </c>
      <c r="M33" s="26" t="s">
        <v>203</v>
      </c>
      <c r="N33" s="26">
        <v>751.94370104772986</v>
      </c>
      <c r="O33" s="90">
        <f t="shared" si="3"/>
        <v>129492.22475742956</v>
      </c>
      <c r="P33" s="92">
        <f t="shared" si="4"/>
        <v>39369.569163261818</v>
      </c>
      <c r="Q33" s="188">
        <v>1</v>
      </c>
    </row>
    <row r="34" spans="1:17" x14ac:dyDescent="0.25">
      <c r="A34">
        <v>1970</v>
      </c>
      <c r="B34" t="s">
        <v>183</v>
      </c>
      <c r="C34" s="190" t="s">
        <v>217</v>
      </c>
      <c r="D34" s="108" t="s">
        <v>215</v>
      </c>
      <c r="E34" s="32">
        <f t="shared" si="0"/>
        <v>25749</v>
      </c>
      <c r="F34" s="88" t="str">
        <f t="shared" si="1"/>
        <v>Date check - OK</v>
      </c>
      <c r="H34" s="111"/>
      <c r="I34" s="26"/>
      <c r="J34" s="94">
        <f t="shared" si="2"/>
        <v>0.30403037122121113</v>
      </c>
      <c r="K34" s="35"/>
      <c r="L34" s="26">
        <v>7.22</v>
      </c>
      <c r="M34" s="26" t="s">
        <v>203</v>
      </c>
      <c r="N34" s="26">
        <v>520.32546775320145</v>
      </c>
      <c r="O34" s="90">
        <f t="shared" si="3"/>
        <v>3756.7498771781143</v>
      </c>
      <c r="P34" s="92">
        <f t="shared" si="4"/>
        <v>1142.1660597437015</v>
      </c>
      <c r="Q34" s="188">
        <v>1</v>
      </c>
    </row>
    <row r="35" spans="1:17" x14ac:dyDescent="0.25">
      <c r="A35">
        <v>1971</v>
      </c>
      <c r="B35" t="s">
        <v>183</v>
      </c>
      <c r="C35" s="190" t="s">
        <v>218</v>
      </c>
      <c r="D35" s="108" t="s">
        <v>215</v>
      </c>
      <c r="E35" s="32">
        <f t="shared" si="0"/>
        <v>26114</v>
      </c>
      <c r="F35" s="88" t="str">
        <f t="shared" si="1"/>
        <v>Date check - OK</v>
      </c>
      <c r="H35" s="111"/>
      <c r="I35" s="26"/>
      <c r="J35" s="94">
        <f t="shared" si="2"/>
        <v>0.30403037122121113</v>
      </c>
      <c r="K35" s="35"/>
      <c r="L35" s="26">
        <v>251.09</v>
      </c>
      <c r="M35" s="26" t="s">
        <v>203</v>
      </c>
      <c r="N35" s="26">
        <v>685.06801396973219</v>
      </c>
      <c r="O35" s="90">
        <f t="shared" si="3"/>
        <v>172013.72762766006</v>
      </c>
      <c r="P35" s="92">
        <f t="shared" si="4"/>
        <v>52297.397465781789</v>
      </c>
      <c r="Q35" s="188">
        <v>1</v>
      </c>
    </row>
    <row r="36" spans="1:17" x14ac:dyDescent="0.25">
      <c r="A36">
        <v>1971</v>
      </c>
      <c r="B36" t="s">
        <v>183</v>
      </c>
      <c r="C36" s="190" t="s">
        <v>218</v>
      </c>
      <c r="D36" s="108" t="s">
        <v>215</v>
      </c>
      <c r="E36" s="32">
        <f t="shared" si="0"/>
        <v>26114</v>
      </c>
      <c r="F36" s="88" t="str">
        <f t="shared" si="1"/>
        <v>Date check - OK</v>
      </c>
      <c r="H36" s="111"/>
      <c r="I36" s="26"/>
      <c r="J36" s="94">
        <f t="shared" si="2"/>
        <v>0.30403037122121113</v>
      </c>
      <c r="K36" s="35"/>
      <c r="L36" s="26">
        <v>9.6</v>
      </c>
      <c r="M36" s="26" t="s">
        <v>203</v>
      </c>
      <c r="N36" s="26">
        <v>520.32546775320145</v>
      </c>
      <c r="O36" s="90">
        <f t="shared" si="3"/>
        <v>4995.1244904307341</v>
      </c>
      <c r="P36" s="92">
        <f t="shared" si="4"/>
        <v>1518.6695531218193</v>
      </c>
      <c r="Q36" s="188">
        <v>1</v>
      </c>
    </row>
    <row r="37" spans="1:17" x14ac:dyDescent="0.25">
      <c r="A37">
        <v>1971</v>
      </c>
      <c r="B37" t="s">
        <v>183</v>
      </c>
      <c r="C37" s="190" t="s">
        <v>219</v>
      </c>
      <c r="D37" s="108" t="s">
        <v>215</v>
      </c>
      <c r="E37" s="32">
        <f t="shared" si="0"/>
        <v>26114</v>
      </c>
      <c r="F37" s="88" t="str">
        <f t="shared" si="1"/>
        <v>Date check - OK</v>
      </c>
      <c r="H37" s="111"/>
      <c r="I37" s="26"/>
      <c r="J37" s="94">
        <f t="shared" si="2"/>
        <v>0.30403037122121113</v>
      </c>
      <c r="K37" s="35"/>
      <c r="L37" s="26">
        <v>1.04</v>
      </c>
      <c r="M37" s="26" t="s">
        <v>203</v>
      </c>
      <c r="N37" s="26">
        <v>494.22763864959256</v>
      </c>
      <c r="O37" s="90">
        <f t="shared" si="3"/>
        <v>513.9967441955763</v>
      </c>
      <c r="P37" s="92">
        <f t="shared" si="4"/>
        <v>156.27062094427495</v>
      </c>
      <c r="Q37" s="188">
        <v>1</v>
      </c>
    </row>
    <row r="38" spans="1:17" x14ac:dyDescent="0.25">
      <c r="A38">
        <v>1971</v>
      </c>
      <c r="B38" t="s">
        <v>183</v>
      </c>
      <c r="C38" s="190" t="s">
        <v>220</v>
      </c>
      <c r="D38" s="108" t="s">
        <v>221</v>
      </c>
      <c r="E38" s="32">
        <f t="shared" si="0"/>
        <v>26114</v>
      </c>
      <c r="F38" s="88" t="str">
        <f t="shared" si="1"/>
        <v>Date check - OK</v>
      </c>
      <c r="H38" s="111"/>
      <c r="I38" s="26"/>
      <c r="J38" s="94">
        <f t="shared" si="2"/>
        <v>0.30403037122121113</v>
      </c>
      <c r="K38" s="35"/>
      <c r="L38" s="26">
        <v>132.62</v>
      </c>
      <c r="M38" s="26" t="s">
        <v>203</v>
      </c>
      <c r="N38" s="26">
        <v>624.71678416763677</v>
      </c>
      <c r="O38" s="90">
        <f t="shared" si="3"/>
        <v>82849.939916311996</v>
      </c>
      <c r="P38" s="92">
        <f t="shared" si="4"/>
        <v>25188.897988411372</v>
      </c>
      <c r="Q38" s="188">
        <v>1</v>
      </c>
    </row>
    <row r="39" spans="1:17" x14ac:dyDescent="0.25">
      <c r="A39">
        <v>1971</v>
      </c>
      <c r="B39" t="s">
        <v>183</v>
      </c>
      <c r="C39" s="190" t="s">
        <v>222</v>
      </c>
      <c r="D39" s="108" t="s">
        <v>223</v>
      </c>
      <c r="E39" s="32">
        <f t="shared" si="0"/>
        <v>26114</v>
      </c>
      <c r="F39" s="88" t="str">
        <f t="shared" si="1"/>
        <v>Date check - OK</v>
      </c>
      <c r="H39" s="111"/>
      <c r="I39" s="26"/>
      <c r="J39" s="94">
        <f t="shared" si="2"/>
        <v>0.30403037122121113</v>
      </c>
      <c r="K39" s="35"/>
      <c r="L39" s="26">
        <v>48.22</v>
      </c>
      <c r="M39" s="26" t="s">
        <v>203</v>
      </c>
      <c r="N39" s="26">
        <v>494.22763864959256</v>
      </c>
      <c r="O39" s="90">
        <f t="shared" si="3"/>
        <v>23831.656735683351</v>
      </c>
      <c r="P39" s="92">
        <f t="shared" si="4"/>
        <v>7245.5474441662855</v>
      </c>
      <c r="Q39" s="188">
        <v>1</v>
      </c>
    </row>
    <row r="40" spans="1:17" x14ac:dyDescent="0.25">
      <c r="A40">
        <v>1971</v>
      </c>
      <c r="B40" t="s">
        <v>183</v>
      </c>
      <c r="C40" s="190" t="s">
        <v>222</v>
      </c>
      <c r="D40" s="108" t="s">
        <v>223</v>
      </c>
      <c r="E40" s="32">
        <f t="shared" si="0"/>
        <v>26114</v>
      </c>
      <c r="F40" s="88" t="str">
        <f t="shared" si="1"/>
        <v>Date check - OK</v>
      </c>
      <c r="H40" s="111"/>
      <c r="I40" s="26"/>
      <c r="J40" s="94">
        <f t="shared" si="2"/>
        <v>0.30403037122121113</v>
      </c>
      <c r="K40" s="35"/>
      <c r="L40" s="26">
        <v>458.3</v>
      </c>
      <c r="M40" s="26" t="s">
        <v>203</v>
      </c>
      <c r="N40" s="26">
        <v>1177.6645383003492</v>
      </c>
      <c r="O40" s="90">
        <f t="shared" si="3"/>
        <v>539723.65790305007</v>
      </c>
      <c r="P40" s="92">
        <f t="shared" si="4"/>
        <v>164092.38406913428</v>
      </c>
      <c r="Q40" s="188">
        <v>1</v>
      </c>
    </row>
    <row r="41" spans="1:17" x14ac:dyDescent="0.25">
      <c r="A41">
        <v>1971</v>
      </c>
      <c r="B41" t="s">
        <v>183</v>
      </c>
      <c r="C41" s="190" t="s">
        <v>222</v>
      </c>
      <c r="D41" s="108" t="s">
        <v>223</v>
      </c>
      <c r="E41" s="32">
        <f t="shared" si="0"/>
        <v>26114</v>
      </c>
      <c r="F41" s="88" t="str">
        <f t="shared" si="1"/>
        <v>Date check - OK</v>
      </c>
      <c r="H41" s="111"/>
      <c r="I41" s="26"/>
      <c r="J41" s="94">
        <f t="shared" si="2"/>
        <v>0.30403037122121113</v>
      </c>
      <c r="K41" s="35"/>
      <c r="L41" s="26">
        <v>2154.63</v>
      </c>
      <c r="M41" s="26" t="s">
        <v>203</v>
      </c>
      <c r="N41" s="26">
        <v>1861.1014379511059</v>
      </c>
      <c r="O41" s="90">
        <f t="shared" si="3"/>
        <v>4009984.9912525914</v>
      </c>
      <c r="P41" s="92">
        <f t="shared" si="4"/>
        <v>1219157.2254820105</v>
      </c>
      <c r="Q41" s="188">
        <v>1</v>
      </c>
    </row>
    <row r="42" spans="1:17" x14ac:dyDescent="0.25">
      <c r="A42">
        <v>1972</v>
      </c>
      <c r="B42" t="s">
        <v>183</v>
      </c>
      <c r="C42" s="190" t="s">
        <v>224</v>
      </c>
      <c r="D42" s="108" t="s">
        <v>225</v>
      </c>
      <c r="E42" s="32">
        <f t="shared" si="0"/>
        <v>26480</v>
      </c>
      <c r="F42" s="88" t="str">
        <f t="shared" si="1"/>
        <v>Date check - OK</v>
      </c>
      <c r="H42" s="111"/>
      <c r="I42" s="26"/>
      <c r="J42" s="94">
        <f t="shared" si="2"/>
        <v>0.30403037122121113</v>
      </c>
      <c r="K42" s="35"/>
      <c r="L42" s="26">
        <v>22.52</v>
      </c>
      <c r="M42" s="26" t="s">
        <v>203</v>
      </c>
      <c r="N42" s="26">
        <v>450.18755203725266</v>
      </c>
      <c r="O42" s="90">
        <f t="shared" si="3"/>
        <v>10138.22367187893</v>
      </c>
      <c r="P42" s="92">
        <f t="shared" si="4"/>
        <v>3082.3279064850212</v>
      </c>
      <c r="Q42" s="188">
        <v>1</v>
      </c>
    </row>
    <row r="43" spans="1:17" x14ac:dyDescent="0.25">
      <c r="A43">
        <v>1972</v>
      </c>
      <c r="B43" t="s">
        <v>183</v>
      </c>
      <c r="C43" s="190" t="s">
        <v>224</v>
      </c>
      <c r="D43" s="108" t="s">
        <v>225</v>
      </c>
      <c r="E43" s="32">
        <f t="shared" si="0"/>
        <v>26480</v>
      </c>
      <c r="F43" s="88" t="str">
        <f t="shared" si="1"/>
        <v>Date check - OK</v>
      </c>
      <c r="H43" s="111"/>
      <c r="I43" s="26"/>
      <c r="J43" s="94">
        <f t="shared" si="2"/>
        <v>0.30403037122121113</v>
      </c>
      <c r="K43" s="35"/>
      <c r="L43" s="26">
        <v>7.56</v>
      </c>
      <c r="M43" s="26" t="s">
        <v>203</v>
      </c>
      <c r="N43" s="26">
        <v>833.49941699650753</v>
      </c>
      <c r="O43" s="90">
        <f t="shared" si="3"/>
        <v>6301.2555924935969</v>
      </c>
      <c r="P43" s="92">
        <f t="shared" si="4"/>
        <v>1915.7730769455609</v>
      </c>
      <c r="Q43" s="188">
        <v>1</v>
      </c>
    </row>
    <row r="44" spans="1:17" x14ac:dyDescent="0.25">
      <c r="A44">
        <v>1972</v>
      </c>
      <c r="B44" t="s">
        <v>183</v>
      </c>
      <c r="C44" s="190" t="s">
        <v>224</v>
      </c>
      <c r="D44" s="108" t="s">
        <v>225</v>
      </c>
      <c r="E44" s="32">
        <f t="shared" si="0"/>
        <v>26480</v>
      </c>
      <c r="F44" s="88" t="str">
        <f t="shared" si="1"/>
        <v>Date check - OK</v>
      </c>
      <c r="H44" s="111"/>
      <c r="I44" s="26"/>
      <c r="J44" s="94">
        <f t="shared" si="2"/>
        <v>0.30403037122121113</v>
      </c>
      <c r="K44" s="35"/>
      <c r="L44" s="26">
        <v>1198.3499999999999</v>
      </c>
      <c r="M44" s="26" t="s">
        <v>203</v>
      </c>
      <c r="N44" s="26">
        <v>1386.4471711292199</v>
      </c>
      <c r="O44" s="90">
        <f t="shared" si="3"/>
        <v>1661448.9675227006</v>
      </c>
      <c r="P44" s="92">
        <f t="shared" si="4"/>
        <v>505130.94636102457</v>
      </c>
      <c r="Q44" s="188">
        <v>1</v>
      </c>
    </row>
    <row r="45" spans="1:17" x14ac:dyDescent="0.25">
      <c r="A45">
        <v>1972</v>
      </c>
      <c r="B45" t="s">
        <v>183</v>
      </c>
      <c r="C45" s="190" t="s">
        <v>226</v>
      </c>
      <c r="D45" s="108" t="s">
        <v>227</v>
      </c>
      <c r="E45" s="32">
        <f t="shared" si="0"/>
        <v>26480</v>
      </c>
      <c r="F45" s="88" t="str">
        <f t="shared" si="1"/>
        <v>Date check - OK</v>
      </c>
      <c r="H45" s="111"/>
      <c r="I45" s="26"/>
      <c r="J45" s="94">
        <f t="shared" si="2"/>
        <v>0.30403037122121113</v>
      </c>
      <c r="K45" s="35"/>
      <c r="L45" s="26">
        <v>44.38</v>
      </c>
      <c r="M45" s="26" t="s">
        <v>203</v>
      </c>
      <c r="N45" s="26">
        <v>639.39681303841667</v>
      </c>
      <c r="O45" s="90">
        <f t="shared" si="3"/>
        <v>28376.430562644935</v>
      </c>
      <c r="P45" s="92">
        <f t="shared" si="4"/>
        <v>8627.2967178938597</v>
      </c>
      <c r="Q45" s="188">
        <v>1</v>
      </c>
    </row>
    <row r="46" spans="1:17" x14ac:dyDescent="0.25">
      <c r="A46">
        <v>1972</v>
      </c>
      <c r="B46" t="s">
        <v>183</v>
      </c>
      <c r="C46" s="190" t="s">
        <v>226</v>
      </c>
      <c r="D46" s="108" t="s">
        <v>227</v>
      </c>
      <c r="E46" s="32">
        <f t="shared" si="0"/>
        <v>26480</v>
      </c>
      <c r="F46" s="88" t="str">
        <f t="shared" si="1"/>
        <v>Date check - OK</v>
      </c>
      <c r="H46" s="111"/>
      <c r="I46" s="26"/>
      <c r="J46" s="94">
        <f t="shared" si="2"/>
        <v>0.30403037122121113</v>
      </c>
      <c r="K46" s="35"/>
      <c r="L46" s="26">
        <v>202.29</v>
      </c>
      <c r="M46" s="26" t="s">
        <v>203</v>
      </c>
      <c r="N46" s="26">
        <v>1024.3397923166472</v>
      </c>
      <c r="O46" s="90">
        <f t="shared" si="3"/>
        <v>207213.69658773454</v>
      </c>
      <c r="P46" s="92">
        <f t="shared" si="4"/>
        <v>62999.257095688343</v>
      </c>
      <c r="Q46" s="188">
        <v>1</v>
      </c>
    </row>
    <row r="47" spans="1:17" x14ac:dyDescent="0.25">
      <c r="A47">
        <v>1972</v>
      </c>
      <c r="B47" t="s">
        <v>183</v>
      </c>
      <c r="C47" s="190" t="s">
        <v>226</v>
      </c>
      <c r="D47" s="108" t="s">
        <v>227</v>
      </c>
      <c r="E47" s="32">
        <f t="shared" si="0"/>
        <v>26480</v>
      </c>
      <c r="F47" s="88" t="str">
        <f t="shared" si="1"/>
        <v>Date check - OK</v>
      </c>
      <c r="H47" s="111"/>
      <c r="I47" s="26"/>
      <c r="J47" s="94">
        <f t="shared" si="2"/>
        <v>0.30403037122121113</v>
      </c>
      <c r="K47" s="35"/>
      <c r="L47" s="26">
        <v>321.19</v>
      </c>
      <c r="M47" s="26" t="s">
        <v>203</v>
      </c>
      <c r="N47" s="26">
        <v>1149.9355948777647</v>
      </c>
      <c r="O47" s="90">
        <f t="shared" si="3"/>
        <v>369347.81371878926</v>
      </c>
      <c r="P47" s="92">
        <f t="shared" si="4"/>
        <v>112292.95291466624</v>
      </c>
      <c r="Q47" s="188">
        <v>1</v>
      </c>
    </row>
    <row r="48" spans="1:17" x14ac:dyDescent="0.25">
      <c r="A48">
        <v>1972</v>
      </c>
      <c r="B48" t="s">
        <v>183</v>
      </c>
      <c r="C48" s="190" t="s">
        <v>226</v>
      </c>
      <c r="D48" s="108" t="s">
        <v>227</v>
      </c>
      <c r="E48" s="32">
        <f t="shared" si="0"/>
        <v>26480</v>
      </c>
      <c r="F48" s="88" t="str">
        <f t="shared" si="1"/>
        <v>Date check - OK</v>
      </c>
      <c r="H48" s="111"/>
      <c r="I48" s="26"/>
      <c r="J48" s="94">
        <f t="shared" si="2"/>
        <v>0.30403037122121113</v>
      </c>
      <c r="K48" s="35"/>
      <c r="L48" s="26">
        <v>469.91</v>
      </c>
      <c r="M48" s="26" t="s">
        <v>203</v>
      </c>
      <c r="N48" s="26">
        <v>1386.4471711292199</v>
      </c>
      <c r="O48" s="90">
        <f t="shared" si="3"/>
        <v>651505.39018533181</v>
      </c>
      <c r="P48" s="92">
        <f t="shared" si="4"/>
        <v>198077.42563066643</v>
      </c>
      <c r="Q48" s="188">
        <v>1</v>
      </c>
    </row>
    <row r="49" spans="1:17" x14ac:dyDescent="0.25">
      <c r="A49">
        <v>1972</v>
      </c>
      <c r="B49" t="s">
        <v>183</v>
      </c>
      <c r="C49" s="190" t="s">
        <v>228</v>
      </c>
      <c r="D49" s="108" t="s">
        <v>221</v>
      </c>
      <c r="E49" s="32">
        <f t="shared" si="0"/>
        <v>26480</v>
      </c>
      <c r="F49" s="88" t="str">
        <f t="shared" si="1"/>
        <v>Date check - OK</v>
      </c>
      <c r="H49" s="111"/>
      <c r="I49" s="26"/>
      <c r="J49" s="94">
        <f t="shared" si="2"/>
        <v>0.30403037122121113</v>
      </c>
      <c r="K49" s="35"/>
      <c r="L49" s="26">
        <v>171.32</v>
      </c>
      <c r="M49" s="26" t="s">
        <v>203</v>
      </c>
      <c r="N49" s="26">
        <v>624.71678416763677</v>
      </c>
      <c r="O49" s="90">
        <f t="shared" si="3"/>
        <v>107026.47946359953</v>
      </c>
      <c r="P49" s="92">
        <f t="shared" si="4"/>
        <v>32539.300281817497</v>
      </c>
      <c r="Q49" s="188">
        <v>1</v>
      </c>
    </row>
    <row r="50" spans="1:17" x14ac:dyDescent="0.25">
      <c r="A50">
        <v>1972</v>
      </c>
      <c r="B50" t="s">
        <v>183</v>
      </c>
      <c r="C50" s="190" t="s">
        <v>229</v>
      </c>
      <c r="D50" s="108" t="s">
        <v>230</v>
      </c>
      <c r="E50" s="32">
        <f t="shared" si="0"/>
        <v>26480</v>
      </c>
      <c r="F50" s="88" t="str">
        <f t="shared" si="1"/>
        <v>Date check - OK</v>
      </c>
      <c r="H50" s="111"/>
      <c r="I50" s="26"/>
      <c r="J50" s="94">
        <f t="shared" si="2"/>
        <v>0.30403037122121113</v>
      </c>
      <c r="K50" s="35"/>
      <c r="L50" s="26">
        <v>16.84</v>
      </c>
      <c r="M50" s="26" t="s">
        <v>203</v>
      </c>
      <c r="N50" s="26">
        <v>494.22763864959256</v>
      </c>
      <c r="O50" s="90">
        <f t="shared" si="3"/>
        <v>8322.7934348591389</v>
      </c>
      <c r="P50" s="92">
        <f t="shared" si="4"/>
        <v>2530.3819775976826</v>
      </c>
      <c r="Q50" s="188">
        <v>1</v>
      </c>
    </row>
    <row r="51" spans="1:17" x14ac:dyDescent="0.25">
      <c r="A51">
        <v>1972</v>
      </c>
      <c r="B51" t="s">
        <v>183</v>
      </c>
      <c r="C51" s="190" t="s">
        <v>231</v>
      </c>
      <c r="D51" s="108" t="s">
        <v>232</v>
      </c>
      <c r="E51" s="32">
        <f t="shared" si="0"/>
        <v>26480</v>
      </c>
      <c r="F51" s="88" t="str">
        <f t="shared" si="1"/>
        <v>Date check - OK</v>
      </c>
      <c r="H51" s="111"/>
      <c r="I51" s="26"/>
      <c r="J51" s="94">
        <f t="shared" si="2"/>
        <v>0.30403037122121113</v>
      </c>
      <c r="K51" s="35"/>
      <c r="L51" s="26">
        <v>70.16</v>
      </c>
      <c r="M51" s="26" t="s">
        <v>203</v>
      </c>
      <c r="N51" s="26">
        <v>624.71678416763677</v>
      </c>
      <c r="O51" s="90">
        <f t="shared" si="3"/>
        <v>43830.129577201391</v>
      </c>
      <c r="P51" s="92">
        <f t="shared" si="4"/>
        <v>13325.690566030324</v>
      </c>
      <c r="Q51" s="188">
        <v>1</v>
      </c>
    </row>
    <row r="52" spans="1:17" x14ac:dyDescent="0.25">
      <c r="A52">
        <v>1972</v>
      </c>
      <c r="B52" t="s">
        <v>183</v>
      </c>
      <c r="C52" s="190" t="s">
        <v>233</v>
      </c>
      <c r="D52" s="108" t="s">
        <v>232</v>
      </c>
      <c r="E52" s="32">
        <f t="shared" si="0"/>
        <v>26480</v>
      </c>
      <c r="F52" s="88" t="str">
        <f t="shared" si="1"/>
        <v>Date check - OK</v>
      </c>
      <c r="H52" s="111"/>
      <c r="I52" s="26"/>
      <c r="J52" s="94">
        <f t="shared" si="2"/>
        <v>0.30403037122121113</v>
      </c>
      <c r="K52" s="35"/>
      <c r="L52" s="26">
        <v>2.19</v>
      </c>
      <c r="M52" s="26" t="s">
        <v>203</v>
      </c>
      <c r="N52" s="26">
        <v>450.18755203725266</v>
      </c>
      <c r="O52" s="90">
        <f t="shared" si="3"/>
        <v>985.91073896158332</v>
      </c>
      <c r="P52" s="92">
        <f t="shared" si="4"/>
        <v>299.74680795746877</v>
      </c>
      <c r="Q52" s="188">
        <v>1</v>
      </c>
    </row>
    <row r="53" spans="1:17" x14ac:dyDescent="0.25">
      <c r="A53">
        <v>1972</v>
      </c>
      <c r="B53" t="s">
        <v>183</v>
      </c>
      <c r="C53" s="190" t="s">
        <v>234</v>
      </c>
      <c r="D53" s="108" t="s">
        <v>235</v>
      </c>
      <c r="E53" s="32">
        <f t="shared" si="0"/>
        <v>26480</v>
      </c>
      <c r="F53" s="88" t="str">
        <f t="shared" si="1"/>
        <v>Date check - OK</v>
      </c>
      <c r="H53" s="111"/>
      <c r="I53" s="26"/>
      <c r="J53" s="94">
        <f t="shared" si="2"/>
        <v>0.30403037122121113</v>
      </c>
      <c r="K53" s="35"/>
      <c r="L53" s="26">
        <v>14.57</v>
      </c>
      <c r="M53" s="26" t="s">
        <v>203</v>
      </c>
      <c r="N53" s="26">
        <v>494.22763864959256</v>
      </c>
      <c r="O53" s="90">
        <f t="shared" si="3"/>
        <v>7200.8966951245638</v>
      </c>
      <c r="P53" s="92">
        <f t="shared" si="4"/>
        <v>2189.2912953443133</v>
      </c>
      <c r="Q53" s="188">
        <v>1</v>
      </c>
    </row>
    <row r="54" spans="1:17" x14ac:dyDescent="0.25">
      <c r="A54">
        <v>1972</v>
      </c>
      <c r="B54" t="s">
        <v>183</v>
      </c>
      <c r="C54" s="190" t="s">
        <v>236</v>
      </c>
      <c r="D54" s="108" t="s">
        <v>235</v>
      </c>
      <c r="E54" s="32">
        <f t="shared" si="0"/>
        <v>26480</v>
      </c>
      <c r="F54" s="88" t="str">
        <f t="shared" si="1"/>
        <v>Date check - OK</v>
      </c>
      <c r="H54" s="111"/>
      <c r="I54" s="26"/>
      <c r="J54" s="94">
        <f t="shared" si="2"/>
        <v>0.30403037122121113</v>
      </c>
      <c r="K54" s="35"/>
      <c r="L54" s="26">
        <v>0.79</v>
      </c>
      <c r="M54" s="26" t="s">
        <v>203</v>
      </c>
      <c r="N54" s="26">
        <v>450.18755203725266</v>
      </c>
      <c r="O54" s="90">
        <f t="shared" si="3"/>
        <v>355.64816610942961</v>
      </c>
      <c r="P54" s="92">
        <f t="shared" si="4"/>
        <v>108.12784396639285</v>
      </c>
      <c r="Q54" s="188">
        <v>1</v>
      </c>
    </row>
    <row r="55" spans="1:17" x14ac:dyDescent="0.25">
      <c r="A55">
        <v>1972</v>
      </c>
      <c r="B55" t="s">
        <v>183</v>
      </c>
      <c r="C55" s="190" t="s">
        <v>237</v>
      </c>
      <c r="D55" s="108" t="s">
        <v>215</v>
      </c>
      <c r="E55" s="32">
        <f t="shared" si="0"/>
        <v>26480</v>
      </c>
      <c r="F55" s="88" t="str">
        <f t="shared" si="1"/>
        <v>Date check - OK</v>
      </c>
      <c r="H55" s="111"/>
      <c r="I55" s="26"/>
      <c r="J55" s="94">
        <f t="shared" si="2"/>
        <v>0.30403037122121113</v>
      </c>
      <c r="K55" s="35"/>
      <c r="L55" s="26">
        <v>7.16</v>
      </c>
      <c r="M55" s="26" t="s">
        <v>203</v>
      </c>
      <c r="N55" s="26">
        <v>450.18755203725266</v>
      </c>
      <c r="O55" s="90">
        <f t="shared" si="3"/>
        <v>3223.3428725867293</v>
      </c>
      <c r="P55" s="92">
        <f t="shared" si="4"/>
        <v>979.99413012578839</v>
      </c>
      <c r="Q55" s="188">
        <v>1</v>
      </c>
    </row>
    <row r="56" spans="1:17" x14ac:dyDescent="0.25">
      <c r="A56">
        <v>1972</v>
      </c>
      <c r="B56" t="s">
        <v>183</v>
      </c>
      <c r="C56" s="190" t="s">
        <v>238</v>
      </c>
      <c r="D56" s="108" t="s">
        <v>239</v>
      </c>
      <c r="E56" s="32">
        <f t="shared" si="0"/>
        <v>26480</v>
      </c>
      <c r="F56" s="88" t="str">
        <f t="shared" si="1"/>
        <v>Date check - OK</v>
      </c>
      <c r="H56" s="111"/>
      <c r="I56" s="26"/>
      <c r="J56" s="94">
        <f t="shared" si="2"/>
        <v>0.30403037122121113</v>
      </c>
      <c r="K56" s="35"/>
      <c r="L56" s="26">
        <v>18.649999999999999</v>
      </c>
      <c r="M56" s="26" t="s">
        <v>203</v>
      </c>
      <c r="N56" s="26">
        <v>494.22763864959256</v>
      </c>
      <c r="O56" s="90">
        <f t="shared" si="3"/>
        <v>9217.3454608149004</v>
      </c>
      <c r="P56" s="92">
        <f t="shared" si="4"/>
        <v>2802.3529621256994</v>
      </c>
      <c r="Q56" s="188">
        <v>1</v>
      </c>
    </row>
    <row r="57" spans="1:17" x14ac:dyDescent="0.25">
      <c r="A57">
        <v>1972</v>
      </c>
      <c r="B57" t="s">
        <v>183</v>
      </c>
      <c r="C57" s="190" t="s">
        <v>238</v>
      </c>
      <c r="D57" s="108" t="s">
        <v>239</v>
      </c>
      <c r="E57" s="32">
        <f t="shared" si="0"/>
        <v>26480</v>
      </c>
      <c r="F57" s="88" t="str">
        <f t="shared" si="1"/>
        <v>Date check - OK</v>
      </c>
      <c r="H57" s="111"/>
      <c r="I57" s="26"/>
      <c r="J57" s="94">
        <f t="shared" si="2"/>
        <v>0.30403037122121113</v>
      </c>
      <c r="K57" s="35"/>
      <c r="L57" s="26">
        <v>538.25</v>
      </c>
      <c r="M57" s="26" t="s">
        <v>203</v>
      </c>
      <c r="N57" s="26">
        <v>1861.1014379511059</v>
      </c>
      <c r="O57" s="90">
        <f t="shared" si="3"/>
        <v>1001737.8489771828</v>
      </c>
      <c r="P57" s="92">
        <f t="shared" si="4"/>
        <v>304558.73009087041</v>
      </c>
      <c r="Q57" s="188">
        <v>1</v>
      </c>
    </row>
    <row r="58" spans="1:17" x14ac:dyDescent="0.25">
      <c r="A58">
        <v>1972</v>
      </c>
      <c r="B58" t="s">
        <v>183</v>
      </c>
      <c r="C58" s="190" t="s">
        <v>238</v>
      </c>
      <c r="D58" s="108" t="s">
        <v>239</v>
      </c>
      <c r="E58" s="32">
        <f t="shared" si="0"/>
        <v>26480</v>
      </c>
      <c r="F58" s="88" t="str">
        <f t="shared" si="1"/>
        <v>Date check - OK</v>
      </c>
      <c r="H58" s="111"/>
      <c r="I58" s="26"/>
      <c r="J58" s="94">
        <f t="shared" si="2"/>
        <v>0.30403037122121113</v>
      </c>
      <c r="K58" s="35"/>
      <c r="L58" s="26">
        <v>147.58000000000001</v>
      </c>
      <c r="M58" s="26" t="s">
        <v>203</v>
      </c>
      <c r="N58" s="26">
        <v>3032.2415189755529</v>
      </c>
      <c r="O58" s="90">
        <f t="shared" si="3"/>
        <v>447498.20337041211</v>
      </c>
      <c r="P58" s="92">
        <f t="shared" si="4"/>
        <v>136053.04489153143</v>
      </c>
      <c r="Q58" s="188">
        <v>1</v>
      </c>
    </row>
    <row r="59" spans="1:17" x14ac:dyDescent="0.25">
      <c r="A59">
        <v>1973</v>
      </c>
      <c r="B59" t="s">
        <v>183</v>
      </c>
      <c r="C59" s="190" t="s">
        <v>240</v>
      </c>
      <c r="D59" s="108" t="s">
        <v>241</v>
      </c>
      <c r="E59" s="32">
        <f t="shared" si="0"/>
        <v>26845</v>
      </c>
      <c r="F59" s="88" t="str">
        <f t="shared" si="1"/>
        <v>Date check - OK</v>
      </c>
      <c r="H59" s="111"/>
      <c r="I59" s="26"/>
      <c r="J59" s="94">
        <f t="shared" si="2"/>
        <v>0.30403037122121113</v>
      </c>
      <c r="K59" s="35"/>
      <c r="L59" s="26">
        <v>53.82</v>
      </c>
      <c r="M59" s="26" t="s">
        <v>203</v>
      </c>
      <c r="N59" s="26">
        <v>624.71678416763677</v>
      </c>
      <c r="O59" s="90">
        <f t="shared" si="3"/>
        <v>33622.257323902209</v>
      </c>
      <c r="P59" s="92">
        <f t="shared" si="4"/>
        <v>10222.187375481073</v>
      </c>
      <c r="Q59" s="188">
        <v>1</v>
      </c>
    </row>
    <row r="60" spans="1:17" x14ac:dyDescent="0.25">
      <c r="A60">
        <v>1973</v>
      </c>
      <c r="B60" t="s">
        <v>183</v>
      </c>
      <c r="C60" s="190" t="s">
        <v>240</v>
      </c>
      <c r="D60" s="108" t="s">
        <v>241</v>
      </c>
      <c r="E60" s="32">
        <f t="shared" si="0"/>
        <v>26845</v>
      </c>
      <c r="F60" s="88" t="str">
        <f t="shared" si="1"/>
        <v>Date check - OK</v>
      </c>
      <c r="H60" s="111"/>
      <c r="I60" s="26"/>
      <c r="J60" s="94">
        <f t="shared" si="2"/>
        <v>0.30403037122121113</v>
      </c>
      <c r="K60" s="35"/>
      <c r="L60" s="26">
        <v>1695.3</v>
      </c>
      <c r="M60" s="26" t="s">
        <v>203</v>
      </c>
      <c r="N60" s="26">
        <v>1861.1014379511059</v>
      </c>
      <c r="O60" s="90">
        <f t="shared" si="3"/>
        <v>3155125.2677585096</v>
      </c>
      <c r="P60" s="92">
        <f t="shared" si="4"/>
        <v>959253.90640604286</v>
      </c>
      <c r="Q60" s="188">
        <v>1</v>
      </c>
    </row>
    <row r="61" spans="1:17" x14ac:dyDescent="0.25">
      <c r="A61">
        <v>1973</v>
      </c>
      <c r="B61" t="s">
        <v>183</v>
      </c>
      <c r="C61" s="190" t="s">
        <v>240</v>
      </c>
      <c r="D61" s="108" t="s">
        <v>241</v>
      </c>
      <c r="E61" s="32">
        <f t="shared" si="0"/>
        <v>26845</v>
      </c>
      <c r="F61" s="88" t="str">
        <f t="shared" si="1"/>
        <v>Date check - OK</v>
      </c>
      <c r="H61" s="111"/>
      <c r="I61" s="26"/>
      <c r="J61" s="94">
        <f t="shared" si="2"/>
        <v>0.30403037122121113</v>
      </c>
      <c r="K61" s="35"/>
      <c r="L61" s="26">
        <v>147.13</v>
      </c>
      <c r="M61" s="26" t="s">
        <v>203</v>
      </c>
      <c r="N61" s="26">
        <v>2560.8494807916181</v>
      </c>
      <c r="O61" s="90">
        <f t="shared" si="3"/>
        <v>376777.78410887078</v>
      </c>
      <c r="P61" s="92">
        <f t="shared" si="4"/>
        <v>114551.88957052532</v>
      </c>
      <c r="Q61" s="188">
        <v>1</v>
      </c>
    </row>
    <row r="62" spans="1:17" x14ac:dyDescent="0.25">
      <c r="A62">
        <v>1973</v>
      </c>
      <c r="B62" t="s">
        <v>183</v>
      </c>
      <c r="C62" s="190" t="s">
        <v>242</v>
      </c>
      <c r="D62" s="108" t="s">
        <v>243</v>
      </c>
      <c r="E62" s="32">
        <f t="shared" si="0"/>
        <v>26845</v>
      </c>
      <c r="F62" s="88" t="str">
        <f t="shared" si="1"/>
        <v>Date check - OK</v>
      </c>
      <c r="H62" s="111"/>
      <c r="I62" s="26"/>
      <c r="J62" s="94">
        <f t="shared" si="2"/>
        <v>0.30403037122121113</v>
      </c>
      <c r="K62" s="35"/>
      <c r="L62" s="26">
        <v>44.2</v>
      </c>
      <c r="M62" s="26" t="s">
        <v>203</v>
      </c>
      <c r="N62" s="26">
        <v>450.18755203725266</v>
      </c>
      <c r="O62" s="90">
        <f t="shared" si="3"/>
        <v>19898.289800046568</v>
      </c>
      <c r="P62" s="92">
        <f t="shared" si="4"/>
        <v>6049.6844345753971</v>
      </c>
      <c r="Q62" s="188">
        <v>1</v>
      </c>
    </row>
    <row r="63" spans="1:17" x14ac:dyDescent="0.25">
      <c r="A63">
        <v>1973</v>
      </c>
      <c r="B63" t="s">
        <v>183</v>
      </c>
      <c r="C63" s="190" t="s">
        <v>242</v>
      </c>
      <c r="D63" s="108" t="s">
        <v>243</v>
      </c>
      <c r="E63" s="32">
        <f t="shared" si="0"/>
        <v>26845</v>
      </c>
      <c r="F63" s="88" t="str">
        <f t="shared" si="1"/>
        <v>Date check - OK</v>
      </c>
      <c r="H63" s="111"/>
      <c r="I63" s="26"/>
      <c r="J63" s="94">
        <f t="shared" si="2"/>
        <v>0.30403037122121113</v>
      </c>
      <c r="K63" s="35"/>
      <c r="L63" s="26">
        <v>1619.77</v>
      </c>
      <c r="M63" s="26" t="s">
        <v>203</v>
      </c>
      <c r="N63" s="26">
        <v>1386.4471711292199</v>
      </c>
      <c r="O63" s="90">
        <f t="shared" si="3"/>
        <v>2245725.5343799763</v>
      </c>
      <c r="P63" s="92">
        <f t="shared" si="4"/>
        <v>682768.7678784969</v>
      </c>
      <c r="Q63" s="188">
        <v>1</v>
      </c>
    </row>
    <row r="64" spans="1:17" x14ac:dyDescent="0.25">
      <c r="A64">
        <v>1973</v>
      </c>
      <c r="B64" t="s">
        <v>183</v>
      </c>
      <c r="C64" s="190" t="s">
        <v>244</v>
      </c>
      <c r="D64" s="108" t="s">
        <v>245</v>
      </c>
      <c r="E64" s="32">
        <f t="shared" si="0"/>
        <v>26845</v>
      </c>
      <c r="F64" s="88" t="str">
        <f t="shared" si="1"/>
        <v>Date check - OK</v>
      </c>
      <c r="H64" s="111"/>
      <c r="I64" s="26"/>
      <c r="J64" s="94">
        <f t="shared" si="2"/>
        <v>0.30403037122121113</v>
      </c>
      <c r="K64" s="35"/>
      <c r="L64" s="26">
        <v>343.75</v>
      </c>
      <c r="M64" s="26" t="s">
        <v>203</v>
      </c>
      <c r="N64" s="26">
        <v>567.62778300349237</v>
      </c>
      <c r="O64" s="90">
        <f t="shared" si="3"/>
        <v>195122.0504074505</v>
      </c>
      <c r="P64" s="92">
        <f t="shared" si="4"/>
        <v>59323.029418821046</v>
      </c>
      <c r="Q64" s="188">
        <v>1</v>
      </c>
    </row>
    <row r="65" spans="1:17" x14ac:dyDescent="0.25">
      <c r="A65">
        <v>1973</v>
      </c>
      <c r="B65" t="s">
        <v>183</v>
      </c>
      <c r="C65" s="190" t="s">
        <v>246</v>
      </c>
      <c r="D65" s="108" t="s">
        <v>247</v>
      </c>
      <c r="E65" s="32">
        <f t="shared" si="0"/>
        <v>26845</v>
      </c>
      <c r="F65" s="88" t="str">
        <f t="shared" si="1"/>
        <v>Date check - OK</v>
      </c>
      <c r="H65" s="111"/>
      <c r="I65" s="26"/>
      <c r="J65" s="94">
        <f t="shared" si="2"/>
        <v>0.30403037122121113</v>
      </c>
      <c r="K65" s="35"/>
      <c r="L65" s="26">
        <v>6.46</v>
      </c>
      <c r="M65" s="26" t="s">
        <v>203</v>
      </c>
      <c r="N65" s="26">
        <v>450.18755203725266</v>
      </c>
      <c r="O65" s="90">
        <f t="shared" si="3"/>
        <v>2908.2115861606521</v>
      </c>
      <c r="P65" s="92">
        <f t="shared" si="4"/>
        <v>884.18464813025025</v>
      </c>
      <c r="Q65" s="188">
        <v>1</v>
      </c>
    </row>
    <row r="66" spans="1:17" x14ac:dyDescent="0.25">
      <c r="A66">
        <v>1973</v>
      </c>
      <c r="B66" t="s">
        <v>183</v>
      </c>
      <c r="C66" s="190" t="s">
        <v>248</v>
      </c>
      <c r="D66" s="108" t="s">
        <v>249</v>
      </c>
      <c r="E66" s="32">
        <f t="shared" si="0"/>
        <v>26845</v>
      </c>
      <c r="F66" s="88" t="str">
        <f t="shared" si="1"/>
        <v>Date check - OK</v>
      </c>
      <c r="H66" s="111"/>
      <c r="I66" s="26"/>
      <c r="J66" s="94">
        <f t="shared" si="2"/>
        <v>0.30403037122121113</v>
      </c>
      <c r="K66" s="35"/>
      <c r="L66" s="26">
        <v>45.72</v>
      </c>
      <c r="M66" s="26" t="s">
        <v>203</v>
      </c>
      <c r="N66" s="26">
        <v>494.22763864959256</v>
      </c>
      <c r="O66" s="90">
        <f t="shared" si="3"/>
        <v>22596.087639059373</v>
      </c>
      <c r="P66" s="92">
        <f t="shared" si="4"/>
        <v>6869.896913050241</v>
      </c>
      <c r="Q66" s="188">
        <v>1</v>
      </c>
    </row>
    <row r="67" spans="1:17" x14ac:dyDescent="0.25">
      <c r="A67">
        <v>1973</v>
      </c>
      <c r="B67" t="s">
        <v>183</v>
      </c>
      <c r="C67" s="190" t="s">
        <v>248</v>
      </c>
      <c r="D67" s="108" t="s">
        <v>249</v>
      </c>
      <c r="E67" s="32">
        <f t="shared" si="0"/>
        <v>26845</v>
      </c>
      <c r="F67" s="88" t="str">
        <f t="shared" si="1"/>
        <v>Date check - OK</v>
      </c>
      <c r="H67" s="111"/>
      <c r="I67" s="26"/>
      <c r="J67" s="94">
        <f t="shared" si="2"/>
        <v>0.30403037122121113</v>
      </c>
      <c r="K67" s="35"/>
      <c r="L67" s="26">
        <v>1794.66</v>
      </c>
      <c r="M67" s="26" t="s">
        <v>203</v>
      </c>
      <c r="N67" s="26">
        <v>1861.1014379511059</v>
      </c>
      <c r="O67" s="90">
        <f t="shared" si="3"/>
        <v>3340044.3066333318</v>
      </c>
      <c r="P67" s="92">
        <f t="shared" si="4"/>
        <v>1015474.9104410246</v>
      </c>
      <c r="Q67" s="188">
        <v>1</v>
      </c>
    </row>
    <row r="68" spans="1:17" x14ac:dyDescent="0.25">
      <c r="A68">
        <v>1973</v>
      </c>
      <c r="B68" t="s">
        <v>183</v>
      </c>
      <c r="C68" s="190" t="s">
        <v>248</v>
      </c>
      <c r="D68" s="108" t="s">
        <v>249</v>
      </c>
      <c r="E68" s="32">
        <f t="shared" si="0"/>
        <v>26845</v>
      </c>
      <c r="F68" s="88" t="str">
        <f t="shared" si="1"/>
        <v>Date check - OK</v>
      </c>
      <c r="H68" s="111"/>
      <c r="I68" s="26"/>
      <c r="J68" s="94">
        <f t="shared" si="2"/>
        <v>0.30403037122121113</v>
      </c>
      <c r="K68" s="35"/>
      <c r="L68" s="26">
        <v>176.6</v>
      </c>
      <c r="M68" s="26" t="s">
        <v>203</v>
      </c>
      <c r="N68" s="26">
        <v>2560.8494807916181</v>
      </c>
      <c r="O68" s="90">
        <f t="shared" si="3"/>
        <v>452246.01830779976</v>
      </c>
      <c r="P68" s="92">
        <f t="shared" si="4"/>
        <v>137496.52482943502</v>
      </c>
      <c r="Q68" s="188">
        <v>1</v>
      </c>
    </row>
    <row r="69" spans="1:17" x14ac:dyDescent="0.25">
      <c r="A69">
        <v>1973</v>
      </c>
      <c r="B69" t="s">
        <v>183</v>
      </c>
      <c r="C69" s="190" t="s">
        <v>250</v>
      </c>
      <c r="D69" s="108" t="s">
        <v>249</v>
      </c>
      <c r="E69" s="32">
        <f t="shared" si="0"/>
        <v>26845</v>
      </c>
      <c r="F69" s="88" t="str">
        <f t="shared" si="1"/>
        <v>Date check - OK</v>
      </c>
      <c r="H69" s="111"/>
      <c r="I69" s="26"/>
      <c r="J69" s="94">
        <f t="shared" si="2"/>
        <v>0.30403037122121113</v>
      </c>
      <c r="K69" s="35"/>
      <c r="L69" s="26">
        <v>192.64</v>
      </c>
      <c r="M69" s="26" t="s">
        <v>203</v>
      </c>
      <c r="N69" s="26">
        <v>751.94370104772986</v>
      </c>
      <c r="O69" s="90">
        <f t="shared" si="3"/>
        <v>144854.43456983467</v>
      </c>
      <c r="P69" s="92">
        <f t="shared" si="4"/>
        <v>44040.147515305471</v>
      </c>
      <c r="Q69" s="188">
        <v>1</v>
      </c>
    </row>
    <row r="70" spans="1:17" x14ac:dyDescent="0.25">
      <c r="A70">
        <v>1974</v>
      </c>
      <c r="B70" t="s">
        <v>183</v>
      </c>
      <c r="C70" s="190" t="s">
        <v>251</v>
      </c>
      <c r="D70" s="108" t="s">
        <v>252</v>
      </c>
      <c r="E70" s="32">
        <f t="shared" si="0"/>
        <v>27210</v>
      </c>
      <c r="F70" s="88" t="str">
        <f t="shared" si="1"/>
        <v>Date check - OK</v>
      </c>
      <c r="H70" s="111"/>
      <c r="I70" s="26"/>
      <c r="J70" s="94">
        <f t="shared" si="2"/>
        <v>0.30403037122121113</v>
      </c>
      <c r="K70" s="35"/>
      <c r="L70" s="26">
        <v>10</v>
      </c>
      <c r="M70" s="26" t="s">
        <v>203</v>
      </c>
      <c r="N70" s="26">
        <v>624.71678416763677</v>
      </c>
      <c r="O70" s="90">
        <f t="shared" si="3"/>
        <v>6247.167841676368</v>
      </c>
      <c r="P70" s="92">
        <f t="shared" si="4"/>
        <v>1899.3287579860785</v>
      </c>
      <c r="Q70" s="188">
        <v>1</v>
      </c>
    </row>
    <row r="71" spans="1:17" x14ac:dyDescent="0.25">
      <c r="A71">
        <v>1974</v>
      </c>
      <c r="B71" t="s">
        <v>183</v>
      </c>
      <c r="C71" s="190" t="s">
        <v>251</v>
      </c>
      <c r="D71" s="108" t="s">
        <v>252</v>
      </c>
      <c r="E71" s="32">
        <f t="shared" si="0"/>
        <v>27210</v>
      </c>
      <c r="F71" s="88" t="str">
        <f t="shared" si="1"/>
        <v>Date check - OK</v>
      </c>
      <c r="H71" s="111"/>
      <c r="I71" s="26"/>
      <c r="J71" s="94">
        <f t="shared" si="2"/>
        <v>0.30403037122121113</v>
      </c>
      <c r="K71" s="35"/>
      <c r="L71" s="26">
        <v>550.80999999999995</v>
      </c>
      <c r="M71" s="26" t="s">
        <v>203</v>
      </c>
      <c r="N71" s="26">
        <v>624.71678416763677</v>
      </c>
      <c r="O71" s="90">
        <f t="shared" si="3"/>
        <v>344100.25188737595</v>
      </c>
      <c r="P71" s="92">
        <f t="shared" si="4"/>
        <v>104616.92731863116</v>
      </c>
      <c r="Q71" s="188">
        <v>1</v>
      </c>
    </row>
    <row r="72" spans="1:17" x14ac:dyDescent="0.25">
      <c r="A72">
        <v>1974</v>
      </c>
      <c r="B72" t="s">
        <v>183</v>
      </c>
      <c r="C72" s="190" t="s">
        <v>251</v>
      </c>
      <c r="D72" s="108" t="s">
        <v>252</v>
      </c>
      <c r="E72" s="32">
        <f t="shared" si="0"/>
        <v>27210</v>
      </c>
      <c r="F72" s="88" t="str">
        <f t="shared" si="1"/>
        <v>Date check - OK</v>
      </c>
      <c r="H72" s="111"/>
      <c r="I72" s="26"/>
      <c r="J72" s="94">
        <f t="shared" si="2"/>
        <v>0.30403037122121113</v>
      </c>
      <c r="K72" s="35"/>
      <c r="L72" s="26">
        <v>451.84</v>
      </c>
      <c r="M72" s="26" t="s">
        <v>203</v>
      </c>
      <c r="N72" s="26">
        <v>520.32546775320145</v>
      </c>
      <c r="O72" s="90">
        <f t="shared" si="3"/>
        <v>235103.85934960653</v>
      </c>
      <c r="P72" s="92">
        <f t="shared" si="4"/>
        <v>71478.713633600288</v>
      </c>
      <c r="Q72" s="188">
        <v>1</v>
      </c>
    </row>
    <row r="73" spans="1:17" x14ac:dyDescent="0.25">
      <c r="A73">
        <v>1974</v>
      </c>
      <c r="B73" t="s">
        <v>183</v>
      </c>
      <c r="C73" s="190" t="s">
        <v>251</v>
      </c>
      <c r="D73" s="108" t="s">
        <v>252</v>
      </c>
      <c r="E73" s="32">
        <f t="shared" si="0"/>
        <v>27210</v>
      </c>
      <c r="F73" s="88" t="str">
        <f t="shared" si="1"/>
        <v>Date check - OK</v>
      </c>
      <c r="H73" s="111"/>
      <c r="I73" s="26"/>
      <c r="J73" s="94">
        <f t="shared" si="2"/>
        <v>0.30403037122121113</v>
      </c>
      <c r="K73" s="35"/>
      <c r="L73" s="26">
        <v>597.29</v>
      </c>
      <c r="M73" s="26" t="s">
        <v>203</v>
      </c>
      <c r="N73" s="26">
        <v>1024.3397923166472</v>
      </c>
      <c r="O73" s="90">
        <f t="shared" si="3"/>
        <v>611827.91455281014</v>
      </c>
      <c r="P73" s="92">
        <f t="shared" si="4"/>
        <v>186014.26798499029</v>
      </c>
      <c r="Q73" s="188">
        <v>1</v>
      </c>
    </row>
    <row r="74" spans="1:17" x14ac:dyDescent="0.25">
      <c r="A74">
        <v>1974</v>
      </c>
      <c r="B74" t="s">
        <v>183</v>
      </c>
      <c r="C74" s="190" t="s">
        <v>251</v>
      </c>
      <c r="D74" s="108" t="s">
        <v>252</v>
      </c>
      <c r="E74" s="32">
        <f t="shared" si="0"/>
        <v>27210</v>
      </c>
      <c r="F74" s="88" t="str">
        <f t="shared" si="1"/>
        <v>Date check - OK</v>
      </c>
      <c r="H74" s="111"/>
      <c r="I74" s="26"/>
      <c r="J74" s="94">
        <f t="shared" si="2"/>
        <v>0.30403037122121113</v>
      </c>
      <c r="K74" s="35"/>
      <c r="L74" s="26">
        <v>356.89</v>
      </c>
      <c r="M74" s="26" t="s">
        <v>203</v>
      </c>
      <c r="N74" s="26">
        <v>1024.3397923166472</v>
      </c>
      <c r="O74" s="90">
        <f t="shared" si="3"/>
        <v>365576.6284798882</v>
      </c>
      <c r="P74" s="92">
        <f t="shared" si="4"/>
        <v>111146.39806653919</v>
      </c>
      <c r="Q74" s="188">
        <v>1</v>
      </c>
    </row>
    <row r="75" spans="1:17" x14ac:dyDescent="0.25">
      <c r="A75">
        <v>1974</v>
      </c>
      <c r="B75" t="s">
        <v>183</v>
      </c>
      <c r="C75" s="190" t="s">
        <v>251</v>
      </c>
      <c r="D75" s="108" t="s">
        <v>252</v>
      </c>
      <c r="E75" s="32">
        <f t="shared" si="0"/>
        <v>27210</v>
      </c>
      <c r="F75" s="88" t="str">
        <f t="shared" si="1"/>
        <v>Date check - OK</v>
      </c>
      <c r="H75" s="111"/>
      <c r="I75" s="26"/>
      <c r="J75" s="94">
        <f t="shared" si="2"/>
        <v>0.30403037122121113</v>
      </c>
      <c r="K75" s="35"/>
      <c r="L75" s="26">
        <v>12.28</v>
      </c>
      <c r="M75" s="26" t="s">
        <v>203</v>
      </c>
      <c r="N75" s="26">
        <v>1074.9043362048894</v>
      </c>
      <c r="O75" s="90">
        <f t="shared" si="3"/>
        <v>13199.825248596042</v>
      </c>
      <c r="P75" s="92">
        <f t="shared" si="4"/>
        <v>4013.1477703857699</v>
      </c>
      <c r="Q75" s="188">
        <v>1</v>
      </c>
    </row>
    <row r="76" spans="1:17" x14ac:dyDescent="0.25">
      <c r="A76">
        <v>1974</v>
      </c>
      <c r="B76" t="s">
        <v>183</v>
      </c>
      <c r="C76" s="190" t="s">
        <v>253</v>
      </c>
      <c r="D76" s="108" t="s">
        <v>254</v>
      </c>
      <c r="E76" s="32">
        <f t="shared" si="0"/>
        <v>27210</v>
      </c>
      <c r="F76" s="88" t="str">
        <f t="shared" si="1"/>
        <v>Date check - OK</v>
      </c>
      <c r="H76" s="111"/>
      <c r="I76" s="26"/>
      <c r="J76" s="94">
        <f t="shared" si="2"/>
        <v>0.30403037122121113</v>
      </c>
      <c r="K76" s="35"/>
      <c r="L76" s="26">
        <v>13.72</v>
      </c>
      <c r="M76" s="26" t="s">
        <v>203</v>
      </c>
      <c r="N76" s="26">
        <v>450.18755203725266</v>
      </c>
      <c r="O76" s="90">
        <f t="shared" si="3"/>
        <v>6176.5732139511065</v>
      </c>
      <c r="P76" s="92">
        <f t="shared" si="4"/>
        <v>1877.8658471125441</v>
      </c>
      <c r="Q76" s="188">
        <v>1</v>
      </c>
    </row>
    <row r="77" spans="1:17" x14ac:dyDescent="0.25">
      <c r="A77">
        <v>1974</v>
      </c>
      <c r="B77" t="s">
        <v>183</v>
      </c>
      <c r="C77" s="190" t="s">
        <v>253</v>
      </c>
      <c r="D77" s="108" t="s">
        <v>254</v>
      </c>
      <c r="E77" s="32">
        <f t="shared" si="0"/>
        <v>27210</v>
      </c>
      <c r="F77" s="88" t="str">
        <f t="shared" si="1"/>
        <v>Date check - OK</v>
      </c>
      <c r="H77" s="111"/>
      <c r="I77" s="26"/>
      <c r="J77" s="94">
        <f t="shared" si="2"/>
        <v>0.30403037122121113</v>
      </c>
      <c r="K77" s="35"/>
      <c r="L77" s="26">
        <v>767.61</v>
      </c>
      <c r="M77" s="26" t="s">
        <v>203</v>
      </c>
      <c r="N77" s="26">
        <v>580.67669755529687</v>
      </c>
      <c r="O77" s="90">
        <f t="shared" si="3"/>
        <v>445733.23981042142</v>
      </c>
      <c r="P77" s="92">
        <f t="shared" si="4"/>
        <v>135516.44236519554</v>
      </c>
      <c r="Q77" s="188">
        <v>1</v>
      </c>
    </row>
    <row r="78" spans="1:17" x14ac:dyDescent="0.25">
      <c r="A78">
        <v>1974</v>
      </c>
      <c r="B78" t="s">
        <v>183</v>
      </c>
      <c r="C78" s="190" t="s">
        <v>253</v>
      </c>
      <c r="D78" s="108" t="s">
        <v>254</v>
      </c>
      <c r="E78" s="32">
        <f t="shared" si="0"/>
        <v>27210</v>
      </c>
      <c r="F78" s="88" t="str">
        <f t="shared" si="1"/>
        <v>Date check - OK</v>
      </c>
      <c r="H78" s="111"/>
      <c r="I78" s="26"/>
      <c r="J78" s="94">
        <f t="shared" si="2"/>
        <v>0.30403037122121113</v>
      </c>
      <c r="K78" s="35"/>
      <c r="L78" s="26">
        <v>223.63</v>
      </c>
      <c r="M78" s="26" t="s">
        <v>203</v>
      </c>
      <c r="N78" s="26">
        <v>1024.3397923166472</v>
      </c>
      <c r="O78" s="90">
        <f t="shared" si="3"/>
        <v>229073.10775577181</v>
      </c>
      <c r="P78" s="92">
        <f t="shared" si="4"/>
        <v>69645.181987783799</v>
      </c>
      <c r="Q78" s="188">
        <v>1</v>
      </c>
    </row>
    <row r="79" spans="1:17" x14ac:dyDescent="0.25">
      <c r="A79">
        <v>1974</v>
      </c>
      <c r="B79" t="s">
        <v>183</v>
      </c>
      <c r="C79" s="190" t="s">
        <v>253</v>
      </c>
      <c r="D79" s="108" t="s">
        <v>254</v>
      </c>
      <c r="E79" s="32">
        <f t="shared" si="0"/>
        <v>27210</v>
      </c>
      <c r="F79" s="88" t="str">
        <f t="shared" si="1"/>
        <v>Date check - OK</v>
      </c>
      <c r="H79" s="111"/>
      <c r="I79" s="26"/>
      <c r="J79" s="94">
        <f t="shared" si="2"/>
        <v>0.30403037122121113</v>
      </c>
      <c r="K79" s="35"/>
      <c r="L79" s="26">
        <v>649.53</v>
      </c>
      <c r="M79" s="26" t="s">
        <v>203</v>
      </c>
      <c r="N79" s="26">
        <v>1149.9355948777647</v>
      </c>
      <c r="O79" s="90">
        <f t="shared" si="3"/>
        <v>746917.66694095451</v>
      </c>
      <c r="P79" s="92">
        <f t="shared" si="4"/>
        <v>227085.65555173933</v>
      </c>
      <c r="Q79" s="188">
        <v>1</v>
      </c>
    </row>
    <row r="80" spans="1:17" x14ac:dyDescent="0.25">
      <c r="A80">
        <v>1974</v>
      </c>
      <c r="B80" t="s">
        <v>183</v>
      </c>
      <c r="C80" s="190" t="s">
        <v>255</v>
      </c>
      <c r="D80" s="108" t="s">
        <v>256</v>
      </c>
      <c r="E80" s="32">
        <f t="shared" si="0"/>
        <v>27210</v>
      </c>
      <c r="F80" s="88" t="str">
        <f t="shared" si="1"/>
        <v>Date check - OK</v>
      </c>
      <c r="H80" s="111"/>
      <c r="I80" s="26"/>
      <c r="J80" s="94">
        <f t="shared" si="2"/>
        <v>0.30403037122121113</v>
      </c>
      <c r="K80" s="35"/>
      <c r="L80" s="26">
        <v>40.93</v>
      </c>
      <c r="M80" s="26" t="s">
        <v>203</v>
      </c>
      <c r="N80" s="26">
        <v>450.18755203725266</v>
      </c>
      <c r="O80" s="90">
        <f t="shared" si="3"/>
        <v>18426.176504884752</v>
      </c>
      <c r="P80" s="92">
        <f t="shared" si="4"/>
        <v>5602.1172829676698</v>
      </c>
      <c r="Q80" s="188">
        <v>1</v>
      </c>
    </row>
    <row r="81" spans="1:17" x14ac:dyDescent="0.25">
      <c r="A81">
        <v>1974</v>
      </c>
      <c r="B81" t="s">
        <v>183</v>
      </c>
      <c r="C81" s="190" t="s">
        <v>257</v>
      </c>
      <c r="D81" s="108" t="s">
        <v>258</v>
      </c>
      <c r="E81" s="32">
        <f t="shared" si="0"/>
        <v>27210</v>
      </c>
      <c r="F81" s="88" t="str">
        <f t="shared" si="1"/>
        <v>Date check - OK</v>
      </c>
      <c r="H81" s="111"/>
      <c r="I81" s="26"/>
      <c r="J81" s="94">
        <f t="shared" si="2"/>
        <v>0.30403037122121113</v>
      </c>
      <c r="K81" s="35"/>
      <c r="L81" s="26">
        <v>22.86</v>
      </c>
      <c r="M81" s="26" t="s">
        <v>203</v>
      </c>
      <c r="N81" s="26">
        <v>494.22763864959256</v>
      </c>
      <c r="O81" s="90">
        <f t="shared" si="3"/>
        <v>11298.043819529687</v>
      </c>
      <c r="P81" s="92">
        <f t="shared" si="4"/>
        <v>3434.9484565251205</v>
      </c>
      <c r="Q81" s="188">
        <v>1</v>
      </c>
    </row>
    <row r="82" spans="1:17" x14ac:dyDescent="0.25">
      <c r="A82">
        <v>1974</v>
      </c>
      <c r="B82" t="s">
        <v>183</v>
      </c>
      <c r="C82" s="190" t="s">
        <v>257</v>
      </c>
      <c r="D82" s="108" t="s">
        <v>258</v>
      </c>
      <c r="E82" s="32">
        <f t="shared" si="0"/>
        <v>27210</v>
      </c>
      <c r="F82" s="88" t="str">
        <f t="shared" si="1"/>
        <v>Date check - OK</v>
      </c>
      <c r="H82" s="111"/>
      <c r="I82" s="26"/>
      <c r="J82" s="94">
        <f t="shared" si="2"/>
        <v>0.30403037122121113</v>
      </c>
      <c r="K82" s="35"/>
      <c r="L82" s="26">
        <v>440.47</v>
      </c>
      <c r="M82" s="26" t="s">
        <v>203</v>
      </c>
      <c r="N82" s="26">
        <v>1149.9355948777647</v>
      </c>
      <c r="O82" s="90">
        <f t="shared" si="3"/>
        <v>506512.13147580909</v>
      </c>
      <c r="P82" s="92">
        <f t="shared" si="4"/>
        <v>153995.07136063714</v>
      </c>
      <c r="Q82" s="188">
        <v>1</v>
      </c>
    </row>
    <row r="83" spans="1:17" x14ac:dyDescent="0.25">
      <c r="A83">
        <v>1974</v>
      </c>
      <c r="B83" t="s">
        <v>183</v>
      </c>
      <c r="C83" s="190" t="s">
        <v>257</v>
      </c>
      <c r="D83" s="108" t="s">
        <v>258</v>
      </c>
      <c r="E83" s="32">
        <f t="shared" si="0"/>
        <v>27210</v>
      </c>
      <c r="F83" s="88" t="str">
        <f t="shared" si="1"/>
        <v>Date check - OK</v>
      </c>
      <c r="H83" s="111"/>
      <c r="I83" s="26"/>
      <c r="J83" s="94">
        <f t="shared" si="2"/>
        <v>0.30403037122121113</v>
      </c>
      <c r="K83" s="35"/>
      <c r="L83" s="26">
        <v>214.82</v>
      </c>
      <c r="M83" s="26" t="s">
        <v>203</v>
      </c>
      <c r="N83" s="26">
        <v>1456.5850868451687</v>
      </c>
      <c r="O83" s="90">
        <f t="shared" si="3"/>
        <v>312903.60835607914</v>
      </c>
      <c r="P83" s="92">
        <f t="shared" si="4"/>
        <v>95132.200204955196</v>
      </c>
      <c r="Q83" s="188">
        <v>1</v>
      </c>
    </row>
    <row r="84" spans="1:17" x14ac:dyDescent="0.25">
      <c r="A84">
        <v>1974</v>
      </c>
      <c r="B84" t="s">
        <v>183</v>
      </c>
      <c r="C84" s="190" t="s">
        <v>257</v>
      </c>
      <c r="D84" s="108" t="s">
        <v>258</v>
      </c>
      <c r="E84" s="32">
        <f t="shared" si="0"/>
        <v>27210</v>
      </c>
      <c r="F84" s="88" t="str">
        <f t="shared" si="1"/>
        <v>Date check - OK</v>
      </c>
      <c r="H84" s="111"/>
      <c r="I84" s="26"/>
      <c r="J84" s="94">
        <f t="shared" si="2"/>
        <v>0.30403037122121113</v>
      </c>
      <c r="K84" s="35"/>
      <c r="L84" s="26">
        <v>144.35</v>
      </c>
      <c r="M84" s="26" t="s">
        <v>203</v>
      </c>
      <c r="N84" s="26">
        <v>1861.1014379511059</v>
      </c>
      <c r="O84" s="90">
        <f t="shared" si="3"/>
        <v>268649.99256824213</v>
      </c>
      <c r="P84" s="92">
        <f t="shared" si="4"/>
        <v>81677.756969098264</v>
      </c>
      <c r="Q84" s="188">
        <v>1</v>
      </c>
    </row>
    <row r="85" spans="1:17" x14ac:dyDescent="0.25">
      <c r="A85">
        <v>1974</v>
      </c>
      <c r="B85" t="s">
        <v>183</v>
      </c>
      <c r="C85" s="190" t="s">
        <v>259</v>
      </c>
      <c r="D85" s="108" t="s">
        <v>260</v>
      </c>
      <c r="E85" s="32">
        <f t="shared" si="0"/>
        <v>27210</v>
      </c>
      <c r="F85" s="88" t="str">
        <f t="shared" si="1"/>
        <v>Date check - OK</v>
      </c>
      <c r="H85" s="111"/>
      <c r="I85" s="26"/>
      <c r="J85" s="94">
        <f t="shared" si="2"/>
        <v>0.30403037122121113</v>
      </c>
      <c r="K85" s="35"/>
      <c r="L85" s="26">
        <v>6.1</v>
      </c>
      <c r="M85" s="26" t="s">
        <v>203</v>
      </c>
      <c r="N85" s="26">
        <v>494.22763864959256</v>
      </c>
      <c r="O85" s="90">
        <f t="shared" si="3"/>
        <v>3014.7885957625144</v>
      </c>
      <c r="P85" s="92">
        <f t="shared" si="4"/>
        <v>916.58729592315103</v>
      </c>
      <c r="Q85" s="188">
        <v>1</v>
      </c>
    </row>
    <row r="86" spans="1:17" x14ac:dyDescent="0.25">
      <c r="A86">
        <v>1974</v>
      </c>
      <c r="B86" t="s">
        <v>183</v>
      </c>
      <c r="C86" s="190" t="s">
        <v>259</v>
      </c>
      <c r="D86" s="108" t="s">
        <v>260</v>
      </c>
      <c r="E86" s="32">
        <f t="shared" si="0"/>
        <v>27210</v>
      </c>
      <c r="F86" s="88" t="str">
        <f t="shared" si="1"/>
        <v>Date check - OK</v>
      </c>
      <c r="H86" s="111"/>
      <c r="I86" s="26"/>
      <c r="J86" s="94">
        <f t="shared" si="2"/>
        <v>0.30403037122121113</v>
      </c>
      <c r="K86" s="35"/>
      <c r="L86" s="26">
        <v>675.41</v>
      </c>
      <c r="M86" s="26" t="s">
        <v>203</v>
      </c>
      <c r="N86" s="26">
        <v>639.39681303841667</v>
      </c>
      <c r="O86" s="90">
        <f t="shared" si="3"/>
        <v>431855.00149427698</v>
      </c>
      <c r="P86" s="92">
        <f t="shared" si="4"/>
        <v>131297.03641804171</v>
      </c>
      <c r="Q86" s="188">
        <v>1</v>
      </c>
    </row>
    <row r="87" spans="1:17" x14ac:dyDescent="0.25">
      <c r="A87">
        <v>1974</v>
      </c>
      <c r="B87" t="s">
        <v>183</v>
      </c>
      <c r="C87" s="190" t="s">
        <v>259</v>
      </c>
      <c r="D87" s="108" t="s">
        <v>260</v>
      </c>
      <c r="E87" s="32">
        <f t="shared" ref="E87:E150" si="5">DATEVALUE("30 Jun "&amp;A87)</f>
        <v>27210</v>
      </c>
      <c r="F87" s="88" t="str">
        <f t="shared" ref="F87:F219" si="6">IF(E87="","-",IF(OR(E87&lt;$E$15,E87&gt;$E$16),"ERROR - date outside of range","Date check - OK"))</f>
        <v>Date check - OK</v>
      </c>
      <c r="H87" s="111"/>
      <c r="I87" s="26"/>
      <c r="J87" s="94">
        <f t="shared" ref="J87:J150" si="7">J86</f>
        <v>0.30403037122121113</v>
      </c>
      <c r="K87" s="35"/>
      <c r="L87" s="26">
        <v>407.49</v>
      </c>
      <c r="M87" s="26" t="s">
        <v>203</v>
      </c>
      <c r="N87" s="26">
        <v>950.93964796274736</v>
      </c>
      <c r="O87" s="90">
        <f t="shared" ref="O87:O150" si="8">IF(N87="","-",L87*N87)</f>
        <v>387498.39714833995</v>
      </c>
      <c r="P87" s="92">
        <f t="shared" ref="P87:P150" si="9">IF(O87="-","-",IF(OR(E87&lt;$E$15,E87&gt;$E$16),0,O87*J87))*Q87</f>
        <v>117811.28153263409</v>
      </c>
      <c r="Q87" s="188">
        <v>1</v>
      </c>
    </row>
    <row r="88" spans="1:17" x14ac:dyDescent="0.25">
      <c r="A88">
        <v>1974</v>
      </c>
      <c r="B88" t="s">
        <v>183</v>
      </c>
      <c r="C88" s="190" t="s">
        <v>259</v>
      </c>
      <c r="D88" s="108" t="s">
        <v>260</v>
      </c>
      <c r="E88" s="32">
        <f t="shared" si="5"/>
        <v>27210</v>
      </c>
      <c r="F88" s="88" t="str">
        <f t="shared" si="6"/>
        <v>Date check - OK</v>
      </c>
      <c r="H88" s="111"/>
      <c r="I88" s="26"/>
      <c r="J88" s="94">
        <f t="shared" si="7"/>
        <v>0.30403037122121113</v>
      </c>
      <c r="K88" s="35"/>
      <c r="L88" s="26">
        <v>219.49</v>
      </c>
      <c r="M88" s="26" t="s">
        <v>203</v>
      </c>
      <c r="N88" s="26">
        <v>1074.9043362048894</v>
      </c>
      <c r="O88" s="90">
        <f t="shared" si="8"/>
        <v>235930.75275361119</v>
      </c>
      <c r="P88" s="92">
        <f t="shared" si="9"/>
        <v>71730.114342180183</v>
      </c>
      <c r="Q88" s="188">
        <v>1</v>
      </c>
    </row>
    <row r="89" spans="1:17" x14ac:dyDescent="0.25">
      <c r="A89">
        <v>1975</v>
      </c>
      <c r="B89" t="s">
        <v>183</v>
      </c>
      <c r="C89" s="190" t="s">
        <v>261</v>
      </c>
      <c r="D89" s="108" t="s">
        <v>262</v>
      </c>
      <c r="E89" s="32">
        <f t="shared" si="5"/>
        <v>27575</v>
      </c>
      <c r="F89" s="88" t="str">
        <f t="shared" si="6"/>
        <v>Date check - OK</v>
      </c>
      <c r="H89" s="111"/>
      <c r="I89" s="26"/>
      <c r="J89" s="94">
        <f t="shared" si="7"/>
        <v>0.30403037122121113</v>
      </c>
      <c r="K89" s="35"/>
      <c r="L89" s="26">
        <v>152.55000000000001</v>
      </c>
      <c r="M89" s="26" t="s">
        <v>203</v>
      </c>
      <c r="N89" s="26">
        <v>624.71678416763677</v>
      </c>
      <c r="O89" s="90">
        <f t="shared" si="8"/>
        <v>95300.545424772994</v>
      </c>
      <c r="P89" s="92">
        <f t="shared" si="9"/>
        <v>28974.260203077625</v>
      </c>
      <c r="Q89" s="188">
        <v>1</v>
      </c>
    </row>
    <row r="90" spans="1:17" x14ac:dyDescent="0.25">
      <c r="A90">
        <v>1975</v>
      </c>
      <c r="B90" t="s">
        <v>183</v>
      </c>
      <c r="C90" s="190" t="s">
        <v>261</v>
      </c>
      <c r="D90" s="108" t="s">
        <v>262</v>
      </c>
      <c r="E90" s="32">
        <f t="shared" si="5"/>
        <v>27575</v>
      </c>
      <c r="F90" s="88" t="str">
        <f t="shared" si="6"/>
        <v>Date check - OK</v>
      </c>
      <c r="H90" s="111"/>
      <c r="I90" s="26"/>
      <c r="J90" s="94">
        <f t="shared" si="7"/>
        <v>0.30403037122121113</v>
      </c>
      <c r="K90" s="35"/>
      <c r="L90" s="26">
        <v>438.58</v>
      </c>
      <c r="M90" s="26" t="s">
        <v>203</v>
      </c>
      <c r="N90" s="26">
        <v>580.67669755529687</v>
      </c>
      <c r="O90" s="90">
        <f t="shared" si="8"/>
        <v>254673.1860138021</v>
      </c>
      <c r="P90" s="92">
        <f t="shared" si="9"/>
        <v>77428.383283864809</v>
      </c>
      <c r="Q90" s="188">
        <v>1</v>
      </c>
    </row>
    <row r="91" spans="1:17" x14ac:dyDescent="0.25">
      <c r="A91">
        <v>1975</v>
      </c>
      <c r="B91" t="s">
        <v>183</v>
      </c>
      <c r="C91" s="190" t="s">
        <v>263</v>
      </c>
      <c r="D91" s="108" t="s">
        <v>264</v>
      </c>
      <c r="E91" s="32">
        <f t="shared" si="5"/>
        <v>27575</v>
      </c>
      <c r="F91" s="88" t="str">
        <f t="shared" si="6"/>
        <v>Date check - OK</v>
      </c>
      <c r="H91" s="111"/>
      <c r="I91" s="26"/>
      <c r="J91" s="94">
        <f t="shared" si="7"/>
        <v>0.30403037122121113</v>
      </c>
      <c r="K91" s="35"/>
      <c r="L91" s="26">
        <v>719.24</v>
      </c>
      <c r="M91" s="26" t="s">
        <v>203</v>
      </c>
      <c r="N91" s="26">
        <v>751.94370104772986</v>
      </c>
      <c r="O91" s="90">
        <f t="shared" si="8"/>
        <v>540827.98754156928</v>
      </c>
      <c r="P91" s="92">
        <f t="shared" si="9"/>
        <v>164428.13381908386</v>
      </c>
      <c r="Q91" s="188">
        <v>1</v>
      </c>
    </row>
    <row r="92" spans="1:17" x14ac:dyDescent="0.25">
      <c r="A92">
        <v>1975</v>
      </c>
      <c r="B92" t="s">
        <v>183</v>
      </c>
      <c r="C92" s="190" t="s">
        <v>263</v>
      </c>
      <c r="D92" s="108" t="s">
        <v>264</v>
      </c>
      <c r="E92" s="32">
        <f t="shared" si="5"/>
        <v>27575</v>
      </c>
      <c r="F92" s="88" t="str">
        <f t="shared" si="6"/>
        <v>Date check - OK</v>
      </c>
      <c r="H92" s="111"/>
      <c r="I92" s="26"/>
      <c r="J92" s="94">
        <f t="shared" si="7"/>
        <v>0.30403037122121113</v>
      </c>
      <c r="K92" s="35"/>
      <c r="L92" s="26">
        <v>294.25</v>
      </c>
      <c r="M92" s="26" t="s">
        <v>203</v>
      </c>
      <c r="N92" s="26">
        <v>751.94370104772986</v>
      </c>
      <c r="O92" s="90">
        <f t="shared" si="8"/>
        <v>221259.4340332945</v>
      </c>
      <c r="P92" s="92">
        <f t="shared" si="9"/>
        <v>67269.587865337598</v>
      </c>
      <c r="Q92" s="188">
        <v>1</v>
      </c>
    </row>
    <row r="93" spans="1:17" x14ac:dyDescent="0.25">
      <c r="A93">
        <v>1975</v>
      </c>
      <c r="B93" t="s">
        <v>183</v>
      </c>
      <c r="C93" s="190" t="s">
        <v>263</v>
      </c>
      <c r="D93" s="108" t="s">
        <v>264</v>
      </c>
      <c r="E93" s="32">
        <f t="shared" si="5"/>
        <v>27575</v>
      </c>
      <c r="F93" s="88" t="str">
        <f t="shared" si="6"/>
        <v>Date check - OK</v>
      </c>
      <c r="H93" s="111"/>
      <c r="I93" s="26"/>
      <c r="J93" s="94">
        <f t="shared" si="7"/>
        <v>0.30403037122121113</v>
      </c>
      <c r="K93" s="35"/>
      <c r="L93" s="26">
        <v>685.53</v>
      </c>
      <c r="M93" s="26" t="s">
        <v>203</v>
      </c>
      <c r="N93" s="26">
        <v>709.53472875436546</v>
      </c>
      <c r="O93" s="90">
        <f t="shared" si="8"/>
        <v>486407.34260298015</v>
      </c>
      <c r="P93" s="92">
        <f t="shared" si="9"/>
        <v>147882.60493630689</v>
      </c>
      <c r="Q93" s="188">
        <v>1</v>
      </c>
    </row>
    <row r="94" spans="1:17" x14ac:dyDescent="0.25">
      <c r="A94">
        <v>1975</v>
      </c>
      <c r="B94" t="s">
        <v>183</v>
      </c>
      <c r="C94" s="190" t="s">
        <v>263</v>
      </c>
      <c r="D94" s="108" t="s">
        <v>264</v>
      </c>
      <c r="E94" s="32">
        <f t="shared" si="5"/>
        <v>27575</v>
      </c>
      <c r="F94" s="88" t="str">
        <f t="shared" si="6"/>
        <v>Date check - OK</v>
      </c>
      <c r="H94" s="111"/>
      <c r="I94" s="26"/>
      <c r="J94" s="94">
        <f t="shared" si="7"/>
        <v>0.30403037122121113</v>
      </c>
      <c r="K94" s="35"/>
      <c r="L94" s="26">
        <v>124.3</v>
      </c>
      <c r="M94" s="26" t="s">
        <v>203</v>
      </c>
      <c r="N94" s="26">
        <v>1024.3397923166472</v>
      </c>
      <c r="O94" s="90">
        <f t="shared" si="8"/>
        <v>127325.43618495924</v>
      </c>
      <c r="P94" s="92">
        <f t="shared" si="9"/>
        <v>38710.799629215784</v>
      </c>
      <c r="Q94" s="188">
        <v>1</v>
      </c>
    </row>
    <row r="95" spans="1:17" x14ac:dyDescent="0.25">
      <c r="A95">
        <v>1975</v>
      </c>
      <c r="B95" t="s">
        <v>183</v>
      </c>
      <c r="C95" s="190" t="s">
        <v>265</v>
      </c>
      <c r="D95" s="108" t="s">
        <v>266</v>
      </c>
      <c r="E95" s="32">
        <f t="shared" si="5"/>
        <v>27575</v>
      </c>
      <c r="F95" s="88" t="str">
        <f t="shared" si="6"/>
        <v>Date check - OK</v>
      </c>
      <c r="H95" s="111"/>
      <c r="I95" s="26"/>
      <c r="J95" s="94">
        <f t="shared" si="7"/>
        <v>0.30403037122121113</v>
      </c>
      <c r="K95" s="35"/>
      <c r="L95" s="26">
        <v>304.5</v>
      </c>
      <c r="M95" s="26" t="s">
        <v>203</v>
      </c>
      <c r="N95" s="26">
        <v>709.53472875436546</v>
      </c>
      <c r="O95" s="90">
        <f t="shared" si="8"/>
        <v>216053.32490570427</v>
      </c>
      <c r="P95" s="92">
        <f t="shared" si="9"/>
        <v>65686.772574658215</v>
      </c>
      <c r="Q95" s="188">
        <v>1</v>
      </c>
    </row>
    <row r="96" spans="1:17" x14ac:dyDescent="0.25">
      <c r="A96">
        <v>1975</v>
      </c>
      <c r="B96" t="s">
        <v>183</v>
      </c>
      <c r="C96" s="190" t="s">
        <v>265</v>
      </c>
      <c r="D96" s="108" t="s">
        <v>266</v>
      </c>
      <c r="E96" s="32">
        <f t="shared" si="5"/>
        <v>27575</v>
      </c>
      <c r="F96" s="88" t="str">
        <f t="shared" si="6"/>
        <v>Date check - OK</v>
      </c>
      <c r="H96" s="111"/>
      <c r="I96" s="26"/>
      <c r="J96" s="94">
        <f t="shared" si="7"/>
        <v>0.30403037122121113</v>
      </c>
      <c r="K96" s="35"/>
      <c r="L96" s="26">
        <v>589.97</v>
      </c>
      <c r="M96" s="26" t="s">
        <v>203</v>
      </c>
      <c r="N96" s="26">
        <v>1024.3397923166472</v>
      </c>
      <c r="O96" s="90">
        <f t="shared" si="8"/>
        <v>604329.74727305234</v>
      </c>
      <c r="P96" s="92">
        <f t="shared" si="9"/>
        <v>183734.59740344679</v>
      </c>
      <c r="Q96" s="188">
        <v>1</v>
      </c>
    </row>
    <row r="97" spans="1:17" x14ac:dyDescent="0.25">
      <c r="A97">
        <v>1975</v>
      </c>
      <c r="B97" t="s">
        <v>183</v>
      </c>
      <c r="C97" s="190" t="s">
        <v>267</v>
      </c>
      <c r="D97" s="108" t="s">
        <v>268</v>
      </c>
      <c r="E97" s="32">
        <f t="shared" si="5"/>
        <v>27575</v>
      </c>
      <c r="F97" s="88" t="str">
        <f t="shared" si="6"/>
        <v>Date check - OK</v>
      </c>
      <c r="H97" s="111"/>
      <c r="I97" s="26"/>
      <c r="J97" s="94">
        <f t="shared" si="7"/>
        <v>0.30403037122121113</v>
      </c>
      <c r="K97" s="35"/>
      <c r="L97" s="26">
        <v>17.07</v>
      </c>
      <c r="M97" s="26" t="s">
        <v>203</v>
      </c>
      <c r="N97" s="26">
        <v>494.22763864959256</v>
      </c>
      <c r="O97" s="90">
        <f t="shared" si="8"/>
        <v>8436.4657917485456</v>
      </c>
      <c r="P97" s="92">
        <f t="shared" si="9"/>
        <v>2564.9418264603592</v>
      </c>
      <c r="Q97" s="188">
        <v>1</v>
      </c>
    </row>
    <row r="98" spans="1:17" x14ac:dyDescent="0.25">
      <c r="A98">
        <v>1975</v>
      </c>
      <c r="B98" t="s">
        <v>183</v>
      </c>
      <c r="C98" s="190" t="s">
        <v>267</v>
      </c>
      <c r="D98" s="108" t="s">
        <v>268</v>
      </c>
      <c r="E98" s="32">
        <f t="shared" si="5"/>
        <v>27575</v>
      </c>
      <c r="F98" s="88" t="str">
        <f t="shared" si="6"/>
        <v>Date check - OK</v>
      </c>
      <c r="H98" s="111"/>
      <c r="I98" s="26"/>
      <c r="J98" s="94">
        <f t="shared" si="7"/>
        <v>0.30403037122121113</v>
      </c>
      <c r="K98" s="35"/>
      <c r="L98" s="26">
        <v>596.1</v>
      </c>
      <c r="M98" s="26" t="s">
        <v>203</v>
      </c>
      <c r="N98" s="26">
        <v>1024.3397923166472</v>
      </c>
      <c r="O98" s="90">
        <f t="shared" si="8"/>
        <v>610608.9501999534</v>
      </c>
      <c r="P98" s="92">
        <f t="shared" si="9"/>
        <v>185643.66580028585</v>
      </c>
      <c r="Q98" s="188">
        <v>1</v>
      </c>
    </row>
    <row r="99" spans="1:17" x14ac:dyDescent="0.25">
      <c r="A99">
        <v>1975</v>
      </c>
      <c r="B99" t="s">
        <v>183</v>
      </c>
      <c r="C99" s="190" t="s">
        <v>267</v>
      </c>
      <c r="D99" s="108" t="s">
        <v>268</v>
      </c>
      <c r="E99" s="32">
        <f t="shared" si="5"/>
        <v>27575</v>
      </c>
      <c r="F99" s="88" t="str">
        <f t="shared" si="6"/>
        <v>Date check - OK</v>
      </c>
      <c r="H99" s="111"/>
      <c r="I99" s="26"/>
      <c r="J99" s="94">
        <f t="shared" si="7"/>
        <v>0.30403037122121113</v>
      </c>
      <c r="K99" s="35"/>
      <c r="L99" s="26">
        <v>192.05</v>
      </c>
      <c r="M99" s="26" t="s">
        <v>203</v>
      </c>
      <c r="N99" s="26">
        <v>1456.5850868451687</v>
      </c>
      <c r="O99" s="90">
        <f t="shared" si="8"/>
        <v>279737.16592861468</v>
      </c>
      <c r="P99" s="92">
        <f t="shared" si="9"/>
        <v>85048.59440164626</v>
      </c>
      <c r="Q99" s="188">
        <v>1</v>
      </c>
    </row>
    <row r="100" spans="1:17" x14ac:dyDescent="0.25">
      <c r="A100">
        <v>1976</v>
      </c>
      <c r="B100" t="s">
        <v>183</v>
      </c>
      <c r="C100" s="190" t="s">
        <v>269</v>
      </c>
      <c r="D100" s="108" t="s">
        <v>270</v>
      </c>
      <c r="E100" s="32">
        <f t="shared" si="5"/>
        <v>27941</v>
      </c>
      <c r="F100" s="88" t="str">
        <f t="shared" si="6"/>
        <v>Date check - OK</v>
      </c>
      <c r="H100" s="111"/>
      <c r="I100" s="26"/>
      <c r="J100" s="94">
        <f t="shared" si="7"/>
        <v>0.30403037122121113</v>
      </c>
      <c r="K100" s="35"/>
      <c r="L100" s="26">
        <v>131.1</v>
      </c>
      <c r="M100" s="26" t="s">
        <v>203</v>
      </c>
      <c r="N100" s="26">
        <v>494.22763864959256</v>
      </c>
      <c r="O100" s="90">
        <f t="shared" si="8"/>
        <v>64793.243426961584</v>
      </c>
      <c r="P100" s="92">
        <f t="shared" si="9"/>
        <v>19699.113851725429</v>
      </c>
      <c r="Q100" s="188">
        <v>1</v>
      </c>
    </row>
    <row r="101" spans="1:17" x14ac:dyDescent="0.25">
      <c r="A101">
        <v>1976</v>
      </c>
      <c r="B101" t="s">
        <v>183</v>
      </c>
      <c r="C101" s="190" t="s">
        <v>271</v>
      </c>
      <c r="D101" s="108" t="s">
        <v>215</v>
      </c>
      <c r="E101" s="32">
        <f t="shared" si="5"/>
        <v>27941</v>
      </c>
      <c r="F101" s="88" t="str">
        <f t="shared" si="6"/>
        <v>Date check - OK</v>
      </c>
      <c r="H101" s="111"/>
      <c r="I101" s="26"/>
      <c r="J101" s="94">
        <f t="shared" si="7"/>
        <v>0.30403037122121113</v>
      </c>
      <c r="K101" s="35"/>
      <c r="L101" s="26">
        <v>276.57</v>
      </c>
      <c r="M101" s="26" t="s">
        <v>203</v>
      </c>
      <c r="N101" s="26">
        <v>1024.3397923166472</v>
      </c>
      <c r="O101" s="90">
        <f t="shared" si="8"/>
        <v>283301.65636101511</v>
      </c>
      <c r="P101" s="92">
        <f t="shared" si="9"/>
        <v>86132.307751023414</v>
      </c>
      <c r="Q101" s="188">
        <v>1</v>
      </c>
    </row>
    <row r="102" spans="1:17" x14ac:dyDescent="0.25">
      <c r="A102">
        <v>1976</v>
      </c>
      <c r="B102" t="s">
        <v>183</v>
      </c>
      <c r="C102" s="190" t="s">
        <v>272</v>
      </c>
      <c r="D102" s="108" t="s">
        <v>273</v>
      </c>
      <c r="E102" s="32">
        <f t="shared" si="5"/>
        <v>27941</v>
      </c>
      <c r="F102" s="88" t="str">
        <f t="shared" si="6"/>
        <v>Date check - OK</v>
      </c>
      <c r="H102" s="111"/>
      <c r="I102" s="26"/>
      <c r="J102" s="94">
        <f t="shared" si="7"/>
        <v>0.30403037122121113</v>
      </c>
      <c r="K102" s="35"/>
      <c r="L102" s="26">
        <v>57.62</v>
      </c>
      <c r="M102" s="26" t="s">
        <v>203</v>
      </c>
      <c r="N102" s="26">
        <v>751.94370104772986</v>
      </c>
      <c r="O102" s="90">
        <f t="shared" si="8"/>
        <v>43326.996054370189</v>
      </c>
      <c r="P102" s="92">
        <f t="shared" si="9"/>
        <v>13172.722694310118</v>
      </c>
      <c r="Q102" s="188">
        <v>1</v>
      </c>
    </row>
    <row r="103" spans="1:17" x14ac:dyDescent="0.25">
      <c r="A103">
        <v>1976</v>
      </c>
      <c r="B103" t="s">
        <v>183</v>
      </c>
      <c r="C103" s="190" t="s">
        <v>274</v>
      </c>
      <c r="D103" s="108" t="s">
        <v>275</v>
      </c>
      <c r="E103" s="32">
        <f t="shared" si="5"/>
        <v>27941</v>
      </c>
      <c r="F103" s="88" t="str">
        <f t="shared" si="6"/>
        <v>Date check - OK</v>
      </c>
      <c r="H103" s="111"/>
      <c r="I103" s="26"/>
      <c r="J103" s="94">
        <f t="shared" si="7"/>
        <v>0.30403037122121113</v>
      </c>
      <c r="K103" s="35"/>
      <c r="L103" s="26">
        <v>385.51</v>
      </c>
      <c r="M103" s="26" t="s">
        <v>203</v>
      </c>
      <c r="N103" s="26">
        <v>1024.3397923166472</v>
      </c>
      <c r="O103" s="90">
        <f t="shared" si="8"/>
        <v>394893.23333599063</v>
      </c>
      <c r="P103" s="92">
        <f t="shared" si="9"/>
        <v>120059.53632388558</v>
      </c>
      <c r="Q103" s="188">
        <v>1</v>
      </c>
    </row>
    <row r="104" spans="1:17" x14ac:dyDescent="0.25">
      <c r="A104">
        <v>1976</v>
      </c>
      <c r="B104" t="s">
        <v>183</v>
      </c>
      <c r="C104" s="190" t="s">
        <v>276</v>
      </c>
      <c r="D104" s="108" t="s">
        <v>273</v>
      </c>
      <c r="E104" s="32">
        <f t="shared" si="5"/>
        <v>27941</v>
      </c>
      <c r="F104" s="88" t="str">
        <f t="shared" si="6"/>
        <v>Date check - OK</v>
      </c>
      <c r="H104" s="111"/>
      <c r="I104" s="26"/>
      <c r="J104" s="94">
        <f t="shared" si="7"/>
        <v>0.30403037122121113</v>
      </c>
      <c r="K104" s="35"/>
      <c r="L104" s="26">
        <v>164.38</v>
      </c>
      <c r="M104" s="26" t="s">
        <v>203</v>
      </c>
      <c r="N104" s="26">
        <v>567.62778300349237</v>
      </c>
      <c r="O104" s="90">
        <f t="shared" si="8"/>
        <v>93306.654970114076</v>
      </c>
      <c r="P104" s="92">
        <f t="shared" si="9"/>
        <v>28368.056947973248</v>
      </c>
      <c r="Q104" s="188">
        <v>1</v>
      </c>
    </row>
    <row r="105" spans="1:17" x14ac:dyDescent="0.25">
      <c r="A105">
        <v>1977</v>
      </c>
      <c r="B105" t="s">
        <v>183</v>
      </c>
      <c r="C105" s="190" t="s">
        <v>277</v>
      </c>
      <c r="D105" s="108" t="s">
        <v>278</v>
      </c>
      <c r="E105" s="32">
        <f t="shared" si="5"/>
        <v>28306</v>
      </c>
      <c r="F105" s="88" t="str">
        <f t="shared" si="6"/>
        <v>Date check - OK</v>
      </c>
      <c r="H105" s="111"/>
      <c r="I105" s="26"/>
      <c r="J105" s="94">
        <f t="shared" si="7"/>
        <v>0.30403037122121113</v>
      </c>
      <c r="K105" s="35"/>
      <c r="L105" s="26">
        <v>168.05</v>
      </c>
      <c r="M105" s="26" t="s">
        <v>203</v>
      </c>
      <c r="N105" s="26">
        <v>751.94370104772986</v>
      </c>
      <c r="O105" s="90">
        <f t="shared" si="8"/>
        <v>126364.13896107102</v>
      </c>
      <c r="P105" s="92">
        <f t="shared" si="9"/>
        <v>38418.536077383127</v>
      </c>
      <c r="Q105" s="188">
        <v>1</v>
      </c>
    </row>
    <row r="106" spans="1:17" x14ac:dyDescent="0.25">
      <c r="A106">
        <v>1977</v>
      </c>
      <c r="B106" t="s">
        <v>183</v>
      </c>
      <c r="C106" s="190" t="s">
        <v>279</v>
      </c>
      <c r="D106" s="108" t="s">
        <v>249</v>
      </c>
      <c r="E106" s="32">
        <f t="shared" si="5"/>
        <v>28306</v>
      </c>
      <c r="F106" s="88" t="str">
        <f t="shared" si="6"/>
        <v>Date check - OK</v>
      </c>
      <c r="H106" s="111"/>
      <c r="I106" s="26"/>
      <c r="J106" s="94">
        <f t="shared" si="7"/>
        <v>0.30403037122121113</v>
      </c>
      <c r="K106" s="35"/>
      <c r="L106" s="26">
        <v>66.2</v>
      </c>
      <c r="M106" s="26" t="s">
        <v>203</v>
      </c>
      <c r="N106" s="26">
        <v>1024.3397923166472</v>
      </c>
      <c r="O106" s="90">
        <f t="shared" si="8"/>
        <v>67811.294251362051</v>
      </c>
      <c r="P106" s="92">
        <f t="shared" si="9"/>
        <v>20616.692964232385</v>
      </c>
      <c r="Q106" s="188">
        <v>1</v>
      </c>
    </row>
    <row r="107" spans="1:17" x14ac:dyDescent="0.25">
      <c r="A107">
        <v>1978</v>
      </c>
      <c r="B107" t="s">
        <v>183</v>
      </c>
      <c r="C107" s="190" t="s">
        <v>280</v>
      </c>
      <c r="D107" s="108" t="s">
        <v>281</v>
      </c>
      <c r="E107" s="32">
        <f t="shared" si="5"/>
        <v>28671</v>
      </c>
      <c r="F107" s="88" t="str">
        <f t="shared" si="6"/>
        <v>Date check - OK</v>
      </c>
      <c r="H107" s="111"/>
      <c r="I107" s="26"/>
      <c r="J107" s="94">
        <f t="shared" si="7"/>
        <v>0.30403037122121113</v>
      </c>
      <c r="K107" s="35"/>
      <c r="L107" s="26">
        <v>51.35</v>
      </c>
      <c r="M107" s="26" t="s">
        <v>203</v>
      </c>
      <c r="N107" s="26">
        <v>624.71678416763677</v>
      </c>
      <c r="O107" s="90">
        <f t="shared" si="8"/>
        <v>32079.20686700815</v>
      </c>
      <c r="P107" s="92">
        <f t="shared" si="9"/>
        <v>9753.0531722585129</v>
      </c>
      <c r="Q107" s="188">
        <v>1</v>
      </c>
    </row>
    <row r="108" spans="1:17" x14ac:dyDescent="0.25">
      <c r="A108">
        <v>1979</v>
      </c>
      <c r="B108" t="s">
        <v>183</v>
      </c>
      <c r="C108" s="190" t="s">
        <v>282</v>
      </c>
      <c r="D108" s="108" t="s">
        <v>283</v>
      </c>
      <c r="E108" s="32">
        <f t="shared" si="5"/>
        <v>29036</v>
      </c>
      <c r="F108" s="88" t="str">
        <f t="shared" si="6"/>
        <v>Date check - OK</v>
      </c>
      <c r="H108" s="111"/>
      <c r="I108" s="26"/>
      <c r="J108" s="94">
        <f t="shared" si="7"/>
        <v>0.30403037122121113</v>
      </c>
      <c r="K108" s="35"/>
      <c r="L108" s="26">
        <v>25.39</v>
      </c>
      <c r="M108" s="26" t="s">
        <v>203</v>
      </c>
      <c r="N108" s="26">
        <v>1024.3397923166472</v>
      </c>
      <c r="O108" s="90">
        <f t="shared" si="8"/>
        <v>26007.987326919672</v>
      </c>
      <c r="P108" s="92">
        <f t="shared" si="9"/>
        <v>7907.2180417199424</v>
      </c>
      <c r="Q108" s="188">
        <v>1</v>
      </c>
    </row>
    <row r="109" spans="1:17" x14ac:dyDescent="0.25">
      <c r="A109">
        <v>1979</v>
      </c>
      <c r="B109" t="s">
        <v>183</v>
      </c>
      <c r="C109" s="190" t="s">
        <v>282</v>
      </c>
      <c r="D109" s="108" t="s">
        <v>283</v>
      </c>
      <c r="E109" s="32">
        <f t="shared" si="5"/>
        <v>29036</v>
      </c>
      <c r="F109" s="88" t="str">
        <f t="shared" si="6"/>
        <v>Date check - OK</v>
      </c>
      <c r="H109" s="111"/>
      <c r="I109" s="26"/>
      <c r="J109" s="94">
        <f t="shared" si="7"/>
        <v>0.30403037122121113</v>
      </c>
      <c r="K109" s="35"/>
      <c r="L109" s="26">
        <v>4.59</v>
      </c>
      <c r="M109" s="26" t="s">
        <v>203</v>
      </c>
      <c r="N109" s="26">
        <v>1386.4471711292199</v>
      </c>
      <c r="O109" s="90">
        <f t="shared" si="8"/>
        <v>6363.7925154831191</v>
      </c>
      <c r="P109" s="92">
        <f t="shared" si="9"/>
        <v>1934.7862008570976</v>
      </c>
      <c r="Q109" s="188">
        <v>1</v>
      </c>
    </row>
    <row r="110" spans="1:17" x14ac:dyDescent="0.25">
      <c r="A110">
        <v>1979</v>
      </c>
      <c r="B110" t="s">
        <v>183</v>
      </c>
      <c r="C110" s="190" t="s">
        <v>282</v>
      </c>
      <c r="D110" s="108" t="s">
        <v>283</v>
      </c>
      <c r="E110" s="32">
        <f t="shared" si="5"/>
        <v>29036</v>
      </c>
      <c r="F110" s="88" t="str">
        <f t="shared" si="6"/>
        <v>Date check - OK</v>
      </c>
      <c r="H110" s="111"/>
      <c r="I110" s="26"/>
      <c r="J110" s="94">
        <f t="shared" si="7"/>
        <v>0.30403037122121113</v>
      </c>
      <c r="K110" s="35"/>
      <c r="L110" s="26">
        <v>105.66</v>
      </c>
      <c r="M110" s="26" t="s">
        <v>203</v>
      </c>
      <c r="N110" s="26">
        <v>3415.5533839348077</v>
      </c>
      <c r="O110" s="90">
        <f t="shared" si="8"/>
        <v>360887.37054655177</v>
      </c>
      <c r="P110" s="92">
        <f t="shared" si="9"/>
        <v>109720.72123631492</v>
      </c>
      <c r="Q110" s="188">
        <v>1</v>
      </c>
    </row>
    <row r="111" spans="1:17" x14ac:dyDescent="0.25">
      <c r="A111">
        <v>1979</v>
      </c>
      <c r="B111" t="s">
        <v>183</v>
      </c>
      <c r="C111" s="190" t="s">
        <v>282</v>
      </c>
      <c r="D111" s="108" t="s">
        <v>283</v>
      </c>
      <c r="E111" s="32">
        <f t="shared" si="5"/>
        <v>29036</v>
      </c>
      <c r="F111" s="88" t="str">
        <f t="shared" si="6"/>
        <v>Date check - OK</v>
      </c>
      <c r="H111" s="111"/>
      <c r="I111" s="26"/>
      <c r="J111" s="94">
        <f t="shared" si="7"/>
        <v>0.30403037122121113</v>
      </c>
      <c r="K111" s="35"/>
      <c r="L111" s="26">
        <v>49.53</v>
      </c>
      <c r="M111" s="26" t="s">
        <v>203</v>
      </c>
      <c r="N111" s="26">
        <v>4521.4488922002329</v>
      </c>
      <c r="O111" s="90">
        <f t="shared" si="8"/>
        <v>223947.36363067754</v>
      </c>
      <c r="P111" s="92">
        <f t="shared" si="9"/>
        <v>68086.800098646447</v>
      </c>
      <c r="Q111" s="188">
        <v>1</v>
      </c>
    </row>
    <row r="112" spans="1:17" x14ac:dyDescent="0.25">
      <c r="A112">
        <v>1979</v>
      </c>
      <c r="B112" t="s">
        <v>183</v>
      </c>
      <c r="C112" s="190" t="s">
        <v>284</v>
      </c>
      <c r="D112" s="108" t="s">
        <v>215</v>
      </c>
      <c r="E112" s="32">
        <f t="shared" si="5"/>
        <v>29036</v>
      </c>
      <c r="F112" s="88" t="str">
        <f t="shared" si="6"/>
        <v>Date check - OK</v>
      </c>
      <c r="H112" s="111"/>
      <c r="I112" s="26"/>
      <c r="J112" s="94">
        <f t="shared" si="7"/>
        <v>0.30403037122121113</v>
      </c>
      <c r="K112" s="35"/>
      <c r="L112" s="26">
        <v>127.2</v>
      </c>
      <c r="M112" s="26" t="s">
        <v>203</v>
      </c>
      <c r="N112" s="26">
        <v>1024.3397923166472</v>
      </c>
      <c r="O112" s="90">
        <f t="shared" si="8"/>
        <v>130296.02158267752</v>
      </c>
      <c r="P112" s="92">
        <f t="shared" si="9"/>
        <v>39613.947810428384</v>
      </c>
      <c r="Q112" s="188">
        <v>1</v>
      </c>
    </row>
    <row r="113" spans="1:17" x14ac:dyDescent="0.25">
      <c r="A113">
        <v>1979</v>
      </c>
      <c r="B113" t="s">
        <v>183</v>
      </c>
      <c r="C113" s="190" t="s">
        <v>285</v>
      </c>
      <c r="D113" s="108" t="s">
        <v>281</v>
      </c>
      <c r="E113" s="32">
        <f t="shared" si="5"/>
        <v>29036</v>
      </c>
      <c r="F113" s="88" t="str">
        <f t="shared" si="6"/>
        <v>Date check - OK</v>
      </c>
      <c r="H113" s="111"/>
      <c r="I113" s="26"/>
      <c r="J113" s="94">
        <f t="shared" si="7"/>
        <v>0.30403037122121113</v>
      </c>
      <c r="K113" s="35"/>
      <c r="L113" s="26">
        <v>178.25</v>
      </c>
      <c r="M113" s="26" t="s">
        <v>203</v>
      </c>
      <c r="N113" s="26">
        <v>751.94370104772986</v>
      </c>
      <c r="O113" s="90">
        <f t="shared" si="8"/>
        <v>134033.96471175784</v>
      </c>
      <c r="P113" s="92">
        <f t="shared" si="9"/>
        <v>40750.39604756645</v>
      </c>
      <c r="Q113" s="188">
        <v>1</v>
      </c>
    </row>
    <row r="114" spans="1:17" x14ac:dyDescent="0.25">
      <c r="A114">
        <v>1979</v>
      </c>
      <c r="B114" t="s">
        <v>183</v>
      </c>
      <c r="C114" s="190" t="s">
        <v>286</v>
      </c>
      <c r="D114" s="108" t="s">
        <v>270</v>
      </c>
      <c r="E114" s="32">
        <f t="shared" si="5"/>
        <v>29036</v>
      </c>
      <c r="F114" s="88" t="str">
        <f t="shared" si="6"/>
        <v>Date check - OK</v>
      </c>
      <c r="H114" s="111"/>
      <c r="I114" s="26"/>
      <c r="J114" s="94">
        <f t="shared" si="7"/>
        <v>0.30403037122121113</v>
      </c>
      <c r="K114" s="35"/>
      <c r="L114" s="26">
        <v>191.67</v>
      </c>
      <c r="M114" s="26" t="s">
        <v>203</v>
      </c>
      <c r="N114" s="26">
        <v>624.71678416763677</v>
      </c>
      <c r="O114" s="90">
        <f t="shared" si="8"/>
        <v>119739.46602141093</v>
      </c>
      <c r="P114" s="92">
        <f t="shared" si="9"/>
        <v>36404.434304319162</v>
      </c>
      <c r="Q114" s="188">
        <v>1</v>
      </c>
    </row>
    <row r="115" spans="1:17" x14ac:dyDescent="0.25">
      <c r="A115">
        <v>1980</v>
      </c>
      <c r="B115" t="s">
        <v>183</v>
      </c>
      <c r="C115" s="190" t="s">
        <v>287</v>
      </c>
      <c r="D115" s="108" t="s">
        <v>249</v>
      </c>
      <c r="E115" s="32">
        <f t="shared" si="5"/>
        <v>29402</v>
      </c>
      <c r="F115" s="88" t="str">
        <f t="shared" si="6"/>
        <v>Date check - OK</v>
      </c>
      <c r="H115" s="111"/>
      <c r="I115" s="26"/>
      <c r="J115" s="94">
        <f t="shared" si="7"/>
        <v>0.30403037122121113</v>
      </c>
      <c r="K115" s="35"/>
      <c r="L115" s="26">
        <v>78.2</v>
      </c>
      <c r="M115" s="26" t="s">
        <v>203</v>
      </c>
      <c r="N115" s="26">
        <v>751.94370104772986</v>
      </c>
      <c r="O115" s="90">
        <f t="shared" si="8"/>
        <v>58801.997421932479</v>
      </c>
      <c r="P115" s="92">
        <f t="shared" si="9"/>
        <v>17877.593104738833</v>
      </c>
      <c r="Q115" s="188">
        <v>1</v>
      </c>
    </row>
    <row r="116" spans="1:17" x14ac:dyDescent="0.25">
      <c r="A116">
        <v>1980</v>
      </c>
      <c r="B116" t="s">
        <v>183</v>
      </c>
      <c r="C116" s="190" t="s">
        <v>288</v>
      </c>
      <c r="D116" s="108" t="s">
        <v>249</v>
      </c>
      <c r="E116" s="32">
        <f t="shared" si="5"/>
        <v>29402</v>
      </c>
      <c r="F116" s="88" t="str">
        <f t="shared" si="6"/>
        <v>Date check - OK</v>
      </c>
      <c r="H116" s="111"/>
      <c r="I116" s="26"/>
      <c r="J116" s="94">
        <f t="shared" si="7"/>
        <v>0.30403037122121113</v>
      </c>
      <c r="K116" s="35"/>
      <c r="L116" s="26">
        <v>25.04</v>
      </c>
      <c r="M116" s="26" t="s">
        <v>203</v>
      </c>
      <c r="N116" s="26">
        <v>751.94370104772986</v>
      </c>
      <c r="O116" s="90">
        <f t="shared" si="8"/>
        <v>18828.670274235155</v>
      </c>
      <c r="P116" s="92">
        <f t="shared" si="9"/>
        <v>5724.4876130774974</v>
      </c>
      <c r="Q116" s="188">
        <v>1</v>
      </c>
    </row>
    <row r="117" spans="1:17" x14ac:dyDescent="0.25">
      <c r="A117">
        <v>1980</v>
      </c>
      <c r="B117" t="s">
        <v>183</v>
      </c>
      <c r="C117" s="190" t="s">
        <v>289</v>
      </c>
      <c r="D117" s="108" t="s">
        <v>290</v>
      </c>
      <c r="E117" s="32">
        <f t="shared" si="5"/>
        <v>29402</v>
      </c>
      <c r="F117" s="88" t="str">
        <f t="shared" si="6"/>
        <v>Date check - OK</v>
      </c>
      <c r="H117" s="111"/>
      <c r="I117" s="26"/>
      <c r="J117" s="94">
        <f t="shared" si="7"/>
        <v>0.30403037122121113</v>
      </c>
      <c r="K117" s="35"/>
      <c r="L117" s="26">
        <v>80.7</v>
      </c>
      <c r="M117" s="26" t="s">
        <v>203</v>
      </c>
      <c r="N117" s="26">
        <v>751.94370104772986</v>
      </c>
      <c r="O117" s="90">
        <f t="shared" si="8"/>
        <v>60681.856674551804</v>
      </c>
      <c r="P117" s="92">
        <f t="shared" si="9"/>
        <v>18449.127411156314</v>
      </c>
      <c r="Q117" s="188">
        <v>1</v>
      </c>
    </row>
    <row r="118" spans="1:17" x14ac:dyDescent="0.25">
      <c r="A118">
        <v>1980</v>
      </c>
      <c r="B118" t="s">
        <v>183</v>
      </c>
      <c r="C118" s="190" t="s">
        <v>291</v>
      </c>
      <c r="D118" s="108" t="s">
        <v>249</v>
      </c>
      <c r="E118" s="32">
        <f t="shared" si="5"/>
        <v>29402</v>
      </c>
      <c r="F118" s="88" t="str">
        <f t="shared" si="6"/>
        <v>Date check - OK</v>
      </c>
      <c r="H118" s="111"/>
      <c r="I118" s="26"/>
      <c r="J118" s="94">
        <f t="shared" si="7"/>
        <v>0.30403037122121113</v>
      </c>
      <c r="K118" s="35"/>
      <c r="L118" s="26">
        <v>187.8</v>
      </c>
      <c r="M118" s="26" t="s">
        <v>203</v>
      </c>
      <c r="N118" s="26">
        <v>751.94370104772986</v>
      </c>
      <c r="O118" s="90">
        <f t="shared" si="8"/>
        <v>141215.02705676368</v>
      </c>
      <c r="P118" s="92">
        <f t="shared" si="9"/>
        <v>42933.657098081232</v>
      </c>
      <c r="Q118" s="188">
        <v>1</v>
      </c>
    </row>
    <row r="119" spans="1:17" x14ac:dyDescent="0.25">
      <c r="A119">
        <v>1980</v>
      </c>
      <c r="B119" t="s">
        <v>183</v>
      </c>
      <c r="C119" s="190" t="s">
        <v>292</v>
      </c>
      <c r="D119" s="108" t="s">
        <v>215</v>
      </c>
      <c r="E119" s="32">
        <f t="shared" si="5"/>
        <v>29402</v>
      </c>
      <c r="F119" s="88" t="str">
        <f t="shared" si="6"/>
        <v>Date check - OK</v>
      </c>
      <c r="H119" s="111"/>
      <c r="I119" s="26"/>
      <c r="J119" s="94">
        <f t="shared" si="7"/>
        <v>0.30403037122121113</v>
      </c>
      <c r="K119" s="35"/>
      <c r="L119" s="26">
        <v>44.97</v>
      </c>
      <c r="M119" s="26" t="s">
        <v>203</v>
      </c>
      <c r="N119" s="26">
        <v>751.94370104772986</v>
      </c>
      <c r="O119" s="90">
        <f t="shared" si="8"/>
        <v>33814.908236116411</v>
      </c>
      <c r="P119" s="92">
        <f t="shared" si="9"/>
        <v>10280.759103837661</v>
      </c>
      <c r="Q119" s="188">
        <v>1</v>
      </c>
    </row>
    <row r="120" spans="1:17" x14ac:dyDescent="0.25">
      <c r="A120">
        <v>1980</v>
      </c>
      <c r="B120" t="s">
        <v>183</v>
      </c>
      <c r="C120" s="190" t="s">
        <v>293</v>
      </c>
      <c r="D120" s="108" t="s">
        <v>249</v>
      </c>
      <c r="E120" s="32">
        <f t="shared" si="5"/>
        <v>29402</v>
      </c>
      <c r="F120" s="88" t="str">
        <f t="shared" ref="F120:F183" si="10">IF(E120="","-",IF(OR(E120&lt;$E$15,E120&gt;$E$16),"ERROR - date outside of range","Date check - OK"))</f>
        <v>Date check - OK</v>
      </c>
      <c r="H120" s="111"/>
      <c r="I120" s="26"/>
      <c r="J120" s="94">
        <f t="shared" si="7"/>
        <v>0.30403037122121113</v>
      </c>
      <c r="K120" s="35"/>
      <c r="L120" s="26">
        <v>198.56</v>
      </c>
      <c r="M120" s="26" t="s">
        <v>203</v>
      </c>
      <c r="N120" s="26">
        <v>751.94370104772986</v>
      </c>
      <c r="O120" s="90">
        <f t="shared" si="8"/>
        <v>149305.94128003725</v>
      </c>
      <c r="P120" s="92">
        <f t="shared" si="9"/>
        <v>45393.540752902074</v>
      </c>
      <c r="Q120" s="188">
        <v>1</v>
      </c>
    </row>
    <row r="121" spans="1:17" x14ac:dyDescent="0.25">
      <c r="A121">
        <v>1980</v>
      </c>
      <c r="B121" t="s">
        <v>183</v>
      </c>
      <c r="C121" s="190" t="s">
        <v>294</v>
      </c>
      <c r="D121" s="108" t="s">
        <v>290</v>
      </c>
      <c r="E121" s="32">
        <f t="shared" si="5"/>
        <v>29402</v>
      </c>
      <c r="F121" s="88" t="str">
        <f t="shared" si="10"/>
        <v>Date check - OK</v>
      </c>
      <c r="H121" s="111"/>
      <c r="I121" s="26"/>
      <c r="J121" s="94">
        <f t="shared" si="7"/>
        <v>0.30403037122121113</v>
      </c>
      <c r="K121" s="35"/>
      <c r="L121" s="26">
        <v>83.5</v>
      </c>
      <c r="M121" s="26" t="s">
        <v>203</v>
      </c>
      <c r="N121" s="26">
        <v>685.06801396973219</v>
      </c>
      <c r="O121" s="90">
        <f t="shared" si="8"/>
        <v>57203.179166472641</v>
      </c>
      <c r="P121" s="92">
        <f t="shared" si="9"/>
        <v>17391.503797016128</v>
      </c>
      <c r="Q121" s="188">
        <v>1</v>
      </c>
    </row>
    <row r="122" spans="1:17" x14ac:dyDescent="0.25">
      <c r="A122">
        <v>1980</v>
      </c>
      <c r="B122" t="s">
        <v>183</v>
      </c>
      <c r="C122" s="190" t="s">
        <v>295</v>
      </c>
      <c r="D122" s="108" t="s">
        <v>296</v>
      </c>
      <c r="E122" s="32">
        <f t="shared" si="5"/>
        <v>29402</v>
      </c>
      <c r="F122" s="88" t="str">
        <f t="shared" si="10"/>
        <v>Date check - OK</v>
      </c>
      <c r="H122" s="111"/>
      <c r="I122" s="26"/>
      <c r="J122" s="94">
        <f t="shared" si="7"/>
        <v>0.30403037122121113</v>
      </c>
      <c r="K122" s="35"/>
      <c r="L122" s="26">
        <v>383.69</v>
      </c>
      <c r="M122" s="26" t="s">
        <v>203</v>
      </c>
      <c r="N122" s="26">
        <v>751.94370104772986</v>
      </c>
      <c r="O122" s="90">
        <f t="shared" si="8"/>
        <v>288513.27865500347</v>
      </c>
      <c r="P122" s="92">
        <f t="shared" si="9"/>
        <v>87716.799211729434</v>
      </c>
      <c r="Q122" s="188">
        <v>1</v>
      </c>
    </row>
    <row r="123" spans="1:17" x14ac:dyDescent="0.25">
      <c r="A123">
        <v>1980</v>
      </c>
      <c r="B123" t="s">
        <v>183</v>
      </c>
      <c r="C123" s="190" t="s">
        <v>297</v>
      </c>
      <c r="D123" s="108" t="s">
        <v>215</v>
      </c>
      <c r="E123" s="32">
        <f t="shared" si="5"/>
        <v>29402</v>
      </c>
      <c r="F123" s="88" t="str">
        <f t="shared" si="10"/>
        <v>Date check - OK</v>
      </c>
      <c r="H123" s="111"/>
      <c r="I123" s="26"/>
      <c r="J123" s="94">
        <f t="shared" si="7"/>
        <v>0.30403037122121113</v>
      </c>
      <c r="K123" s="35"/>
      <c r="L123" s="26">
        <v>287</v>
      </c>
      <c r="M123" s="26" t="s">
        <v>203</v>
      </c>
      <c r="N123" s="26">
        <v>624.71678416763677</v>
      </c>
      <c r="O123" s="90">
        <f t="shared" si="8"/>
        <v>179293.71705611175</v>
      </c>
      <c r="P123" s="92">
        <f t="shared" si="9"/>
        <v>54510.735354200449</v>
      </c>
      <c r="Q123" s="188">
        <v>1</v>
      </c>
    </row>
    <row r="124" spans="1:17" x14ac:dyDescent="0.25">
      <c r="A124">
        <v>1980</v>
      </c>
      <c r="B124" t="s">
        <v>183</v>
      </c>
      <c r="C124" s="190" t="s">
        <v>297</v>
      </c>
      <c r="D124" s="108" t="s">
        <v>215</v>
      </c>
      <c r="E124" s="32">
        <f t="shared" si="5"/>
        <v>29402</v>
      </c>
      <c r="F124" s="88" t="str">
        <f t="shared" si="10"/>
        <v>Date check - OK</v>
      </c>
      <c r="H124" s="111"/>
      <c r="I124" s="26"/>
      <c r="J124" s="94">
        <f t="shared" si="7"/>
        <v>0.30403037122121113</v>
      </c>
      <c r="K124" s="35"/>
      <c r="L124" s="26">
        <v>484.77</v>
      </c>
      <c r="M124" s="26" t="s">
        <v>203</v>
      </c>
      <c r="N124" s="26">
        <v>639.39681303841667</v>
      </c>
      <c r="O124" s="90">
        <f t="shared" si="8"/>
        <v>309960.39305663324</v>
      </c>
      <c r="P124" s="92">
        <f t="shared" si="9"/>
        <v>94237.37336488071</v>
      </c>
      <c r="Q124" s="188">
        <v>1</v>
      </c>
    </row>
    <row r="125" spans="1:17" x14ac:dyDescent="0.25">
      <c r="A125">
        <v>1980</v>
      </c>
      <c r="B125" t="s">
        <v>183</v>
      </c>
      <c r="C125" s="190" t="s">
        <v>297</v>
      </c>
      <c r="D125" s="108" t="s">
        <v>215</v>
      </c>
      <c r="E125" s="32">
        <f t="shared" si="5"/>
        <v>29402</v>
      </c>
      <c r="F125" s="88" t="str">
        <f t="shared" si="10"/>
        <v>Date check - OK</v>
      </c>
      <c r="H125" s="111"/>
      <c r="I125" s="26"/>
      <c r="J125" s="94">
        <f t="shared" si="7"/>
        <v>0.30403037122121113</v>
      </c>
      <c r="K125" s="35"/>
      <c r="L125" s="26">
        <v>24.97</v>
      </c>
      <c r="M125" s="26" t="s">
        <v>203</v>
      </c>
      <c r="N125" s="26">
        <v>1024.3397923166472</v>
      </c>
      <c r="O125" s="90">
        <f t="shared" si="8"/>
        <v>25577.764614146679</v>
      </c>
      <c r="P125" s="92">
        <f t="shared" si="9"/>
        <v>7776.417270647773</v>
      </c>
      <c r="Q125" s="188">
        <v>1</v>
      </c>
    </row>
    <row r="126" spans="1:17" x14ac:dyDescent="0.25">
      <c r="A126">
        <v>1980</v>
      </c>
      <c r="B126" t="s">
        <v>183</v>
      </c>
      <c r="C126" s="190" t="s">
        <v>298</v>
      </c>
      <c r="D126" s="108" t="s">
        <v>249</v>
      </c>
      <c r="E126" s="32">
        <f t="shared" si="5"/>
        <v>29402</v>
      </c>
      <c r="F126" s="88" t="str">
        <f t="shared" si="10"/>
        <v>Date check - OK</v>
      </c>
      <c r="H126" s="111"/>
      <c r="I126" s="26"/>
      <c r="J126" s="94">
        <f t="shared" si="7"/>
        <v>0.30403037122121113</v>
      </c>
      <c r="K126" s="35"/>
      <c r="L126" s="26">
        <v>106.65</v>
      </c>
      <c r="M126" s="26" t="s">
        <v>203</v>
      </c>
      <c r="N126" s="26">
        <v>751.94370104772986</v>
      </c>
      <c r="O126" s="90">
        <f t="shared" si="8"/>
        <v>80194.795716740395</v>
      </c>
      <c r="P126" s="92">
        <f t="shared" si="9"/>
        <v>24381.653511769775</v>
      </c>
      <c r="Q126" s="188">
        <v>1</v>
      </c>
    </row>
    <row r="127" spans="1:17" x14ac:dyDescent="0.25">
      <c r="A127">
        <v>1980</v>
      </c>
      <c r="B127" t="s">
        <v>183</v>
      </c>
      <c r="C127" s="190" t="s">
        <v>299</v>
      </c>
      <c r="D127" s="108" t="s">
        <v>278</v>
      </c>
      <c r="E127" s="32">
        <f t="shared" si="5"/>
        <v>29402</v>
      </c>
      <c r="F127" s="88" t="str">
        <f t="shared" si="10"/>
        <v>Date check - OK</v>
      </c>
      <c r="H127" s="111"/>
      <c r="I127" s="26"/>
      <c r="J127" s="94">
        <f t="shared" si="7"/>
        <v>0.30403037122121113</v>
      </c>
      <c r="K127" s="35"/>
      <c r="L127" s="26">
        <v>376.29</v>
      </c>
      <c r="M127" s="26" t="s">
        <v>203</v>
      </c>
      <c r="N127" s="26">
        <v>751.94370104772986</v>
      </c>
      <c r="O127" s="90">
        <f t="shared" si="8"/>
        <v>282948.89526725031</v>
      </c>
      <c r="P127" s="92">
        <f t="shared" si="9"/>
        <v>86025.0576647337</v>
      </c>
      <c r="Q127" s="188">
        <v>1</v>
      </c>
    </row>
    <row r="128" spans="1:17" x14ac:dyDescent="0.25">
      <c r="A128">
        <v>1980</v>
      </c>
      <c r="B128" t="s">
        <v>183</v>
      </c>
      <c r="C128" s="190" t="s">
        <v>299</v>
      </c>
      <c r="D128" s="108" t="s">
        <v>278</v>
      </c>
      <c r="E128" s="32">
        <f t="shared" si="5"/>
        <v>29402</v>
      </c>
      <c r="F128" s="88" t="str">
        <f t="shared" si="10"/>
        <v>Date check - OK</v>
      </c>
      <c r="H128" s="111"/>
      <c r="I128" s="26"/>
      <c r="J128" s="94">
        <f t="shared" si="7"/>
        <v>0.30403037122121113</v>
      </c>
      <c r="K128" s="35"/>
      <c r="L128" s="26">
        <v>674</v>
      </c>
      <c r="M128" s="26" t="s">
        <v>203</v>
      </c>
      <c r="N128" s="26">
        <v>580.67669755529687</v>
      </c>
      <c r="O128" s="90">
        <f t="shared" si="8"/>
        <v>391376.09415227012</v>
      </c>
      <c r="P128" s="92">
        <f t="shared" si="9"/>
        <v>118990.21919222236</v>
      </c>
      <c r="Q128" s="188">
        <v>1</v>
      </c>
    </row>
    <row r="129" spans="1:17" x14ac:dyDescent="0.25">
      <c r="A129">
        <v>1980</v>
      </c>
      <c r="B129" t="s">
        <v>183</v>
      </c>
      <c r="C129" s="190" t="s">
        <v>300</v>
      </c>
      <c r="D129" s="108" t="s">
        <v>290</v>
      </c>
      <c r="E129" s="32">
        <f t="shared" si="5"/>
        <v>29402</v>
      </c>
      <c r="F129" s="88" t="str">
        <f t="shared" si="10"/>
        <v>Date check - OK</v>
      </c>
      <c r="H129" s="111"/>
      <c r="I129" s="26"/>
      <c r="J129" s="94">
        <f t="shared" si="7"/>
        <v>0.30403037122121113</v>
      </c>
      <c r="K129" s="35"/>
      <c r="L129" s="26">
        <v>91</v>
      </c>
      <c r="M129" s="26" t="s">
        <v>203</v>
      </c>
      <c r="N129" s="26">
        <v>751.94370104772986</v>
      </c>
      <c r="O129" s="90">
        <f t="shared" si="8"/>
        <v>68426.876795343414</v>
      </c>
      <c r="P129" s="92">
        <f t="shared" si="9"/>
        <v>20803.848753596336</v>
      </c>
      <c r="Q129" s="188">
        <v>1</v>
      </c>
    </row>
    <row r="130" spans="1:17" x14ac:dyDescent="0.25">
      <c r="A130">
        <v>1980</v>
      </c>
      <c r="B130" t="s">
        <v>183</v>
      </c>
      <c r="C130" s="190" t="s">
        <v>301</v>
      </c>
      <c r="D130" s="108" t="s">
        <v>290</v>
      </c>
      <c r="E130" s="32">
        <f t="shared" si="5"/>
        <v>29402</v>
      </c>
      <c r="F130" s="88" t="str">
        <f t="shared" si="10"/>
        <v>Date check - OK</v>
      </c>
      <c r="H130" s="111"/>
      <c r="I130" s="26"/>
      <c r="J130" s="94">
        <f t="shared" si="7"/>
        <v>0.30403037122121113</v>
      </c>
      <c r="K130" s="35"/>
      <c r="L130" s="26">
        <v>138.44999999999999</v>
      </c>
      <c r="M130" s="26" t="s">
        <v>203</v>
      </c>
      <c r="N130" s="26">
        <v>751.94370104772986</v>
      </c>
      <c r="O130" s="90">
        <f t="shared" si="8"/>
        <v>104106.6054100582</v>
      </c>
      <c r="P130" s="92">
        <f t="shared" si="9"/>
        <v>31651.56988940014</v>
      </c>
      <c r="Q130" s="188">
        <v>1</v>
      </c>
    </row>
    <row r="131" spans="1:17" x14ac:dyDescent="0.25">
      <c r="A131">
        <v>1980</v>
      </c>
      <c r="B131" t="s">
        <v>183</v>
      </c>
      <c r="C131" s="190" t="s">
        <v>302</v>
      </c>
      <c r="D131" s="108" t="s">
        <v>281</v>
      </c>
      <c r="E131" s="32">
        <f t="shared" si="5"/>
        <v>29402</v>
      </c>
      <c r="F131" s="88" t="str">
        <f t="shared" si="10"/>
        <v>Date check - OK</v>
      </c>
      <c r="H131" s="111"/>
      <c r="I131" s="26"/>
      <c r="J131" s="94">
        <f t="shared" si="7"/>
        <v>0.30403037122121113</v>
      </c>
      <c r="K131" s="35"/>
      <c r="L131" s="26">
        <v>102.2</v>
      </c>
      <c r="M131" s="26" t="s">
        <v>203</v>
      </c>
      <c r="N131" s="26">
        <v>685.06801396973219</v>
      </c>
      <c r="O131" s="90">
        <f t="shared" si="8"/>
        <v>70013.951027706629</v>
      </c>
      <c r="P131" s="92">
        <f t="shared" si="9"/>
        <v>21286.367521617343</v>
      </c>
      <c r="Q131" s="188">
        <v>1</v>
      </c>
    </row>
    <row r="132" spans="1:17" x14ac:dyDescent="0.25">
      <c r="A132">
        <v>1981</v>
      </c>
      <c r="B132" t="s">
        <v>183</v>
      </c>
      <c r="C132" s="190" t="s">
        <v>303</v>
      </c>
      <c r="D132" s="108" t="s">
        <v>270</v>
      </c>
      <c r="E132" s="32">
        <f t="shared" si="5"/>
        <v>29767</v>
      </c>
      <c r="F132" s="88" t="str">
        <f t="shared" si="10"/>
        <v>Date check - OK</v>
      </c>
      <c r="H132" s="111"/>
      <c r="I132" s="26"/>
      <c r="J132" s="94">
        <f t="shared" si="7"/>
        <v>0.30403037122121113</v>
      </c>
      <c r="K132" s="35"/>
      <c r="L132" s="26">
        <v>232.5</v>
      </c>
      <c r="M132" s="26" t="s">
        <v>203</v>
      </c>
      <c r="N132" s="26">
        <v>751.94370104772986</v>
      </c>
      <c r="O132" s="90">
        <f t="shared" si="8"/>
        <v>174826.91049359718</v>
      </c>
      <c r="P132" s="92">
        <f t="shared" si="9"/>
        <v>53152.690496825802</v>
      </c>
      <c r="Q132" s="188">
        <v>1</v>
      </c>
    </row>
    <row r="133" spans="1:17" x14ac:dyDescent="0.25">
      <c r="A133">
        <v>1981</v>
      </c>
      <c r="B133" t="s">
        <v>183</v>
      </c>
      <c r="C133" s="190" t="s">
        <v>304</v>
      </c>
      <c r="D133" s="108" t="s">
        <v>270</v>
      </c>
      <c r="E133" s="32">
        <f t="shared" si="5"/>
        <v>29767</v>
      </c>
      <c r="F133" s="88" t="str">
        <f t="shared" si="10"/>
        <v>Date check - OK</v>
      </c>
      <c r="H133" s="111"/>
      <c r="I133" s="26"/>
      <c r="J133" s="94">
        <f t="shared" si="7"/>
        <v>0.30403037122121113</v>
      </c>
      <c r="K133" s="35"/>
      <c r="L133" s="26">
        <v>67.349999999999994</v>
      </c>
      <c r="M133" s="26" t="s">
        <v>203</v>
      </c>
      <c r="N133" s="26">
        <v>624.71678416763677</v>
      </c>
      <c r="O133" s="90">
        <f t="shared" si="8"/>
        <v>42074.675413690333</v>
      </c>
      <c r="P133" s="92">
        <f t="shared" si="9"/>
        <v>12791.979185036236</v>
      </c>
      <c r="Q133" s="188">
        <v>1</v>
      </c>
    </row>
    <row r="134" spans="1:17" x14ac:dyDescent="0.25">
      <c r="A134">
        <v>1981</v>
      </c>
      <c r="B134" t="s">
        <v>183</v>
      </c>
      <c r="C134" s="190" t="s">
        <v>305</v>
      </c>
      <c r="D134" s="108" t="s">
        <v>215</v>
      </c>
      <c r="E134" s="32">
        <f t="shared" si="5"/>
        <v>29767</v>
      </c>
      <c r="F134" s="88" t="str">
        <f t="shared" si="10"/>
        <v>Date check - OK</v>
      </c>
      <c r="H134" s="111"/>
      <c r="I134" s="26"/>
      <c r="J134" s="94">
        <f t="shared" si="7"/>
        <v>0.30403037122121113</v>
      </c>
      <c r="K134" s="35"/>
      <c r="L134" s="26">
        <v>66.75</v>
      </c>
      <c r="M134" s="26" t="s">
        <v>203</v>
      </c>
      <c r="N134" s="26">
        <v>685.06801396973219</v>
      </c>
      <c r="O134" s="90">
        <f t="shared" si="8"/>
        <v>45728.289932479624</v>
      </c>
      <c r="P134" s="92">
        <f t="shared" si="9"/>
        <v>13902.788963482952</v>
      </c>
      <c r="Q134" s="188">
        <v>1</v>
      </c>
    </row>
    <row r="135" spans="1:17" x14ac:dyDescent="0.25">
      <c r="A135">
        <v>1982</v>
      </c>
      <c r="B135" t="s">
        <v>183</v>
      </c>
      <c r="C135" s="190" t="s">
        <v>306</v>
      </c>
      <c r="D135" s="108" t="s">
        <v>249</v>
      </c>
      <c r="E135" s="32">
        <f t="shared" si="5"/>
        <v>30132</v>
      </c>
      <c r="F135" s="88" t="str">
        <f t="shared" si="10"/>
        <v>Date check - OK</v>
      </c>
      <c r="H135" s="111"/>
      <c r="I135" s="26"/>
      <c r="J135" s="94">
        <f t="shared" si="7"/>
        <v>0.30403037122121113</v>
      </c>
      <c r="K135" s="35"/>
      <c r="L135" s="26">
        <v>729.48</v>
      </c>
      <c r="M135" s="26" t="s">
        <v>203</v>
      </c>
      <c r="N135" s="26">
        <v>751.94370104772986</v>
      </c>
      <c r="O135" s="90">
        <f t="shared" si="8"/>
        <v>548527.89104029804</v>
      </c>
      <c r="P135" s="92">
        <f t="shared" si="9"/>
        <v>166769.13833816987</v>
      </c>
      <c r="Q135" s="188">
        <v>1</v>
      </c>
    </row>
    <row r="136" spans="1:17" x14ac:dyDescent="0.25">
      <c r="A136">
        <v>1982</v>
      </c>
      <c r="B136" t="s">
        <v>183</v>
      </c>
      <c r="C136" s="190" t="s">
        <v>307</v>
      </c>
      <c r="D136" s="108" t="s">
        <v>278</v>
      </c>
      <c r="E136" s="32">
        <f t="shared" si="5"/>
        <v>30132</v>
      </c>
      <c r="F136" s="88" t="str">
        <f t="shared" si="10"/>
        <v>Date check - OK</v>
      </c>
      <c r="H136" s="111"/>
      <c r="I136" s="26"/>
      <c r="J136" s="94">
        <f t="shared" si="7"/>
        <v>0.30403037122121113</v>
      </c>
      <c r="K136" s="35"/>
      <c r="L136" s="26">
        <v>94.6</v>
      </c>
      <c r="M136" s="26" t="s">
        <v>203</v>
      </c>
      <c r="N136" s="26">
        <v>751.94370104772986</v>
      </c>
      <c r="O136" s="90">
        <f t="shared" si="8"/>
        <v>71133.874119115237</v>
      </c>
      <c r="P136" s="92">
        <f t="shared" si="9"/>
        <v>21626.858154837508</v>
      </c>
      <c r="Q136" s="188">
        <v>1</v>
      </c>
    </row>
    <row r="137" spans="1:17" x14ac:dyDescent="0.25">
      <c r="A137">
        <v>1982</v>
      </c>
      <c r="B137" t="s">
        <v>183</v>
      </c>
      <c r="C137" s="190" t="s">
        <v>308</v>
      </c>
      <c r="D137" s="108" t="s">
        <v>309</v>
      </c>
      <c r="E137" s="32">
        <f t="shared" si="5"/>
        <v>30132</v>
      </c>
      <c r="F137" s="88" t="str">
        <f t="shared" si="10"/>
        <v>Date check - OK</v>
      </c>
      <c r="H137" s="111"/>
      <c r="I137" s="26"/>
      <c r="J137" s="94">
        <f t="shared" si="7"/>
        <v>0.30403037122121113</v>
      </c>
      <c r="K137" s="35"/>
      <c r="L137" s="26">
        <v>415.6</v>
      </c>
      <c r="M137" s="26" t="s">
        <v>203</v>
      </c>
      <c r="N137" s="26">
        <v>580.67669755529687</v>
      </c>
      <c r="O137" s="90">
        <f t="shared" si="8"/>
        <v>241329.23550398138</v>
      </c>
      <c r="P137" s="92">
        <f t="shared" si="9"/>
        <v>73371.417056806546</v>
      </c>
      <c r="Q137" s="188">
        <v>1</v>
      </c>
    </row>
    <row r="138" spans="1:17" x14ac:dyDescent="0.25">
      <c r="A138">
        <v>1982</v>
      </c>
      <c r="B138" t="s">
        <v>183</v>
      </c>
      <c r="C138" s="190" t="s">
        <v>310</v>
      </c>
      <c r="D138" s="108" t="s">
        <v>311</v>
      </c>
      <c r="E138" s="32">
        <f t="shared" si="5"/>
        <v>30132</v>
      </c>
      <c r="F138" s="88" t="str">
        <f t="shared" si="10"/>
        <v>Date check - OK</v>
      </c>
      <c r="H138" s="111"/>
      <c r="I138" s="26"/>
      <c r="J138" s="94">
        <f t="shared" si="7"/>
        <v>0.30403037122121113</v>
      </c>
      <c r="K138" s="35"/>
      <c r="L138" s="26">
        <v>65.25</v>
      </c>
      <c r="M138" s="26" t="s">
        <v>203</v>
      </c>
      <c r="N138" s="26">
        <v>709.53472875436546</v>
      </c>
      <c r="O138" s="90">
        <f t="shared" si="8"/>
        <v>46297.141051222345</v>
      </c>
      <c r="P138" s="92">
        <f t="shared" si="9"/>
        <v>14075.736980283902</v>
      </c>
      <c r="Q138" s="188">
        <v>1</v>
      </c>
    </row>
    <row r="139" spans="1:17" x14ac:dyDescent="0.25">
      <c r="A139">
        <v>1984</v>
      </c>
      <c r="B139" t="s">
        <v>183</v>
      </c>
      <c r="C139" s="190" t="s">
        <v>312</v>
      </c>
      <c r="D139" s="108" t="s">
        <v>311</v>
      </c>
      <c r="E139" s="32">
        <f t="shared" si="5"/>
        <v>30863</v>
      </c>
      <c r="F139" s="88" t="str">
        <f t="shared" si="10"/>
        <v>Date check - OK</v>
      </c>
      <c r="H139" s="111"/>
      <c r="I139" s="26"/>
      <c r="J139" s="94">
        <f t="shared" si="7"/>
        <v>0.30403037122121113</v>
      </c>
      <c r="K139" s="35"/>
      <c r="L139" s="26">
        <v>18.13</v>
      </c>
      <c r="M139" s="26" t="s">
        <v>203</v>
      </c>
      <c r="N139" s="26">
        <v>685.06801396973219</v>
      </c>
      <c r="O139" s="90">
        <f t="shared" si="8"/>
        <v>12420.283093271244</v>
      </c>
      <c r="P139" s="92">
        <f t="shared" si="9"/>
        <v>3776.1432795197888</v>
      </c>
      <c r="Q139" s="188">
        <v>1</v>
      </c>
    </row>
    <row r="140" spans="1:17" x14ac:dyDescent="0.25">
      <c r="A140">
        <v>1985</v>
      </c>
      <c r="B140" t="s">
        <v>183</v>
      </c>
      <c r="C140" s="190" t="s">
        <v>313</v>
      </c>
      <c r="D140" s="108" t="s">
        <v>311</v>
      </c>
      <c r="E140" s="32">
        <f t="shared" si="5"/>
        <v>31228</v>
      </c>
      <c r="F140" s="88" t="str">
        <f t="shared" si="10"/>
        <v>Date check - OK</v>
      </c>
      <c r="H140" s="111"/>
      <c r="I140" s="26"/>
      <c r="J140" s="94">
        <f t="shared" si="7"/>
        <v>0.30403037122121113</v>
      </c>
      <c r="K140" s="35"/>
      <c r="L140" s="26">
        <v>408.25</v>
      </c>
      <c r="M140" s="26" t="s">
        <v>203</v>
      </c>
      <c r="N140" s="26">
        <v>709.53472875436546</v>
      </c>
      <c r="O140" s="90">
        <f t="shared" si="8"/>
        <v>289667.55301396968</v>
      </c>
      <c r="P140" s="92">
        <f t="shared" si="9"/>
        <v>88067.733673577051</v>
      </c>
      <c r="Q140" s="188">
        <v>1</v>
      </c>
    </row>
    <row r="141" spans="1:17" x14ac:dyDescent="0.25">
      <c r="A141">
        <v>1985</v>
      </c>
      <c r="B141" t="s">
        <v>183</v>
      </c>
      <c r="C141" s="190" t="s">
        <v>313</v>
      </c>
      <c r="D141" s="108" t="s">
        <v>311</v>
      </c>
      <c r="E141" s="32">
        <f t="shared" si="5"/>
        <v>31228</v>
      </c>
      <c r="F141" s="88" t="str">
        <f t="shared" si="10"/>
        <v>Date check - OK</v>
      </c>
      <c r="H141" s="111"/>
      <c r="I141" s="26"/>
      <c r="J141" s="94">
        <f t="shared" si="7"/>
        <v>0.30403037122121113</v>
      </c>
      <c r="K141" s="35"/>
      <c r="L141" s="26">
        <v>233.75</v>
      </c>
      <c r="M141" s="26" t="s">
        <v>203</v>
      </c>
      <c r="N141" s="26">
        <v>1024.3397923166472</v>
      </c>
      <c r="O141" s="90">
        <f t="shared" si="8"/>
        <v>239439.42645401627</v>
      </c>
      <c r="P141" s="92">
        <f t="shared" si="9"/>
        <v>72796.85770980845</v>
      </c>
      <c r="Q141" s="188">
        <v>1</v>
      </c>
    </row>
    <row r="142" spans="1:17" x14ac:dyDescent="0.25">
      <c r="A142">
        <v>1985</v>
      </c>
      <c r="B142" t="s">
        <v>183</v>
      </c>
      <c r="C142" s="190" t="s">
        <v>314</v>
      </c>
      <c r="D142" s="108" t="s">
        <v>315</v>
      </c>
      <c r="E142" s="32">
        <f t="shared" si="5"/>
        <v>31228</v>
      </c>
      <c r="F142" s="88" t="str">
        <f t="shared" si="10"/>
        <v>Date check - OK</v>
      </c>
      <c r="H142" s="111"/>
      <c r="I142" s="26"/>
      <c r="J142" s="94">
        <f t="shared" si="7"/>
        <v>0.30403037122121113</v>
      </c>
      <c r="K142" s="35"/>
      <c r="L142" s="26">
        <v>164.47</v>
      </c>
      <c r="M142" s="26" t="s">
        <v>203</v>
      </c>
      <c r="N142" s="26">
        <v>494.22763864959256</v>
      </c>
      <c r="O142" s="90">
        <f t="shared" si="8"/>
        <v>81285.619728698483</v>
      </c>
      <c r="P142" s="92">
        <f t="shared" si="9"/>
        <v>24713.297141062401</v>
      </c>
      <c r="Q142" s="188">
        <v>1</v>
      </c>
    </row>
    <row r="143" spans="1:17" x14ac:dyDescent="0.25">
      <c r="A143">
        <v>1985</v>
      </c>
      <c r="B143" t="s">
        <v>183</v>
      </c>
      <c r="C143" s="190" t="s">
        <v>314</v>
      </c>
      <c r="D143" s="108" t="s">
        <v>315</v>
      </c>
      <c r="E143" s="32">
        <f t="shared" si="5"/>
        <v>31228</v>
      </c>
      <c r="F143" s="88" t="str">
        <f t="shared" si="10"/>
        <v>Date check - OK</v>
      </c>
      <c r="H143" s="111"/>
      <c r="I143" s="26"/>
      <c r="J143" s="94">
        <f t="shared" si="7"/>
        <v>0.30403037122121113</v>
      </c>
      <c r="K143" s="35"/>
      <c r="L143" s="26">
        <v>447.9</v>
      </c>
      <c r="M143" s="26" t="s">
        <v>203</v>
      </c>
      <c r="N143" s="26">
        <v>520.32546775320145</v>
      </c>
      <c r="O143" s="90">
        <f t="shared" si="8"/>
        <v>233053.77700665893</v>
      </c>
      <c r="P143" s="92">
        <f t="shared" si="9"/>
        <v>70855.426337839875</v>
      </c>
      <c r="Q143" s="188">
        <v>1</v>
      </c>
    </row>
    <row r="144" spans="1:17" x14ac:dyDescent="0.25">
      <c r="A144">
        <v>1985</v>
      </c>
      <c r="B144" t="s">
        <v>183</v>
      </c>
      <c r="C144" s="190" t="s">
        <v>314</v>
      </c>
      <c r="D144" s="108" t="s">
        <v>315</v>
      </c>
      <c r="E144" s="32">
        <f t="shared" si="5"/>
        <v>31228</v>
      </c>
      <c r="F144" s="88" t="str">
        <f t="shared" si="10"/>
        <v>Date check - OK</v>
      </c>
      <c r="H144" s="111"/>
      <c r="I144" s="26"/>
      <c r="J144" s="94">
        <f t="shared" si="7"/>
        <v>0.30403037122121113</v>
      </c>
      <c r="K144" s="35"/>
      <c r="L144" s="26">
        <v>273.63</v>
      </c>
      <c r="M144" s="26" t="s">
        <v>203</v>
      </c>
      <c r="N144" s="26">
        <v>950.93964796274736</v>
      </c>
      <c r="O144" s="90">
        <f t="shared" si="8"/>
        <v>260205.61587204656</v>
      </c>
      <c r="P144" s="92">
        <f t="shared" si="9"/>
        <v>79110.409987422187</v>
      </c>
      <c r="Q144" s="188">
        <v>1</v>
      </c>
    </row>
    <row r="145" spans="1:17" x14ac:dyDescent="0.25">
      <c r="A145">
        <v>1985</v>
      </c>
      <c r="B145" t="s">
        <v>183</v>
      </c>
      <c r="C145" s="190" t="s">
        <v>316</v>
      </c>
      <c r="D145" s="108" t="s">
        <v>311</v>
      </c>
      <c r="E145" s="32">
        <f t="shared" si="5"/>
        <v>31228</v>
      </c>
      <c r="F145" s="88" t="str">
        <f t="shared" si="10"/>
        <v>Date check - OK</v>
      </c>
      <c r="H145" s="111"/>
      <c r="I145" s="26"/>
      <c r="J145" s="94">
        <f t="shared" si="7"/>
        <v>0.30403037122121113</v>
      </c>
      <c r="K145" s="35"/>
      <c r="L145" s="26">
        <v>73</v>
      </c>
      <c r="M145" s="26" t="s">
        <v>203</v>
      </c>
      <c r="N145" s="26">
        <v>685.06801396973219</v>
      </c>
      <c r="O145" s="90">
        <f t="shared" si="8"/>
        <v>50009.965019790448</v>
      </c>
      <c r="P145" s="92">
        <f t="shared" si="9"/>
        <v>15204.548229726674</v>
      </c>
      <c r="Q145" s="188">
        <v>1</v>
      </c>
    </row>
    <row r="146" spans="1:17" x14ac:dyDescent="0.25">
      <c r="A146">
        <v>1986</v>
      </c>
      <c r="B146" t="s">
        <v>183</v>
      </c>
      <c r="C146" s="190" t="s">
        <v>317</v>
      </c>
      <c r="D146" s="108" t="s">
        <v>315</v>
      </c>
      <c r="E146" s="32">
        <f t="shared" si="5"/>
        <v>31593</v>
      </c>
      <c r="F146" s="88" t="str">
        <f t="shared" si="10"/>
        <v>Date check - OK</v>
      </c>
      <c r="H146" s="111"/>
      <c r="I146" s="26"/>
      <c r="J146" s="94">
        <f t="shared" si="7"/>
        <v>0.30403037122121113</v>
      </c>
      <c r="K146" s="35"/>
      <c r="L146" s="26">
        <v>83</v>
      </c>
      <c r="M146" s="26" t="s">
        <v>203</v>
      </c>
      <c r="N146" s="26">
        <v>624.71678416763677</v>
      </c>
      <c r="O146" s="90">
        <f t="shared" si="8"/>
        <v>51851.493085913855</v>
      </c>
      <c r="P146" s="92">
        <f t="shared" si="9"/>
        <v>15764.428691284451</v>
      </c>
      <c r="Q146" s="188">
        <v>1</v>
      </c>
    </row>
    <row r="147" spans="1:17" x14ac:dyDescent="0.25">
      <c r="A147">
        <v>1986</v>
      </c>
      <c r="B147" t="s">
        <v>183</v>
      </c>
      <c r="C147" s="190" t="s">
        <v>318</v>
      </c>
      <c r="D147" s="108" t="s">
        <v>315</v>
      </c>
      <c r="E147" s="32">
        <f t="shared" si="5"/>
        <v>31593</v>
      </c>
      <c r="F147" s="88" t="str">
        <f t="shared" si="10"/>
        <v>Date check - OK</v>
      </c>
      <c r="H147" s="111"/>
      <c r="I147" s="26"/>
      <c r="J147" s="94">
        <f t="shared" si="7"/>
        <v>0.30403037122121113</v>
      </c>
      <c r="K147" s="35"/>
      <c r="L147" s="26">
        <v>120.3</v>
      </c>
      <c r="M147" s="26" t="s">
        <v>203</v>
      </c>
      <c r="N147" s="26">
        <v>624.71678416763677</v>
      </c>
      <c r="O147" s="90">
        <f t="shared" si="8"/>
        <v>75153.429135366707</v>
      </c>
      <c r="P147" s="92">
        <f t="shared" si="9"/>
        <v>22848.924958572523</v>
      </c>
      <c r="Q147" s="188">
        <v>1</v>
      </c>
    </row>
    <row r="148" spans="1:17" x14ac:dyDescent="0.25">
      <c r="A148">
        <v>1986</v>
      </c>
      <c r="B148" t="s">
        <v>183</v>
      </c>
      <c r="C148" s="190" t="s">
        <v>255</v>
      </c>
      <c r="D148" s="108" t="s">
        <v>256</v>
      </c>
      <c r="E148" s="32">
        <f t="shared" si="5"/>
        <v>31593</v>
      </c>
      <c r="F148" s="88" t="str">
        <f t="shared" si="10"/>
        <v>Date check - OK</v>
      </c>
      <c r="H148" s="111"/>
      <c r="I148" s="26"/>
      <c r="J148" s="94">
        <f t="shared" si="7"/>
        <v>0.30403037122121113</v>
      </c>
      <c r="K148" s="35"/>
      <c r="L148" s="26">
        <v>768.4</v>
      </c>
      <c r="M148" s="26" t="s">
        <v>203</v>
      </c>
      <c r="N148" s="26">
        <v>1149.9355948777647</v>
      </c>
      <c r="O148" s="90">
        <f t="shared" si="8"/>
        <v>883610.51110407442</v>
      </c>
      <c r="P148" s="92">
        <f t="shared" si="9"/>
        <v>268644.43170593586</v>
      </c>
      <c r="Q148" s="188">
        <v>1</v>
      </c>
    </row>
    <row r="149" spans="1:17" x14ac:dyDescent="0.25">
      <c r="A149">
        <v>1987</v>
      </c>
      <c r="B149" t="s">
        <v>183</v>
      </c>
      <c r="C149" s="190" t="s">
        <v>255</v>
      </c>
      <c r="D149" s="108" t="s">
        <v>256</v>
      </c>
      <c r="E149" s="32">
        <f t="shared" si="5"/>
        <v>31958</v>
      </c>
      <c r="F149" s="88" t="str">
        <f t="shared" si="10"/>
        <v>Date check - OK</v>
      </c>
      <c r="H149" s="111"/>
      <c r="I149" s="26"/>
      <c r="J149" s="94">
        <f t="shared" si="7"/>
        <v>0.30403037122121113</v>
      </c>
      <c r="K149" s="35"/>
      <c r="L149" s="26">
        <v>109</v>
      </c>
      <c r="M149" s="26" t="s">
        <v>203</v>
      </c>
      <c r="N149" s="26">
        <v>1386.4471711292199</v>
      </c>
      <c r="O149" s="90">
        <f t="shared" si="8"/>
        <v>151122.74165308496</v>
      </c>
      <c r="P149" s="92">
        <f t="shared" si="9"/>
        <v>45945.903244754605</v>
      </c>
      <c r="Q149" s="188">
        <v>1</v>
      </c>
    </row>
    <row r="150" spans="1:17" x14ac:dyDescent="0.25">
      <c r="A150">
        <v>1988</v>
      </c>
      <c r="B150" t="s">
        <v>183</v>
      </c>
      <c r="C150" s="190" t="s">
        <v>319</v>
      </c>
      <c r="D150" s="108" t="s">
        <v>320</v>
      </c>
      <c r="E150" s="32">
        <f t="shared" si="5"/>
        <v>32324</v>
      </c>
      <c r="F150" s="88" t="str">
        <f t="shared" si="10"/>
        <v>Date check - OK</v>
      </c>
      <c r="H150" s="111"/>
      <c r="I150" s="26"/>
      <c r="J150" s="94">
        <f t="shared" si="7"/>
        <v>0.30403037122121113</v>
      </c>
      <c r="K150" s="35"/>
      <c r="L150" s="26">
        <v>129.47</v>
      </c>
      <c r="M150" s="26" t="s">
        <v>203</v>
      </c>
      <c r="N150" s="26">
        <v>639.39681303841667</v>
      </c>
      <c r="O150" s="90">
        <f t="shared" si="8"/>
        <v>82782.705384083805</v>
      </c>
      <c r="P150" s="92">
        <f t="shared" si="9"/>
        <v>5033.6913297238307</v>
      </c>
      <c r="Q150" s="188">
        <v>0.2</v>
      </c>
    </row>
    <row r="151" spans="1:17" x14ac:dyDescent="0.25">
      <c r="A151">
        <v>1988</v>
      </c>
      <c r="B151" t="s">
        <v>183</v>
      </c>
      <c r="C151" s="190" t="s">
        <v>319</v>
      </c>
      <c r="D151" s="108" t="s">
        <v>320</v>
      </c>
      <c r="E151" s="32">
        <f t="shared" ref="E151:E214" si="11">DATEVALUE("30 Jun "&amp;A151)</f>
        <v>32324</v>
      </c>
      <c r="F151" s="88" t="str">
        <f t="shared" si="10"/>
        <v>Date check - OK</v>
      </c>
      <c r="H151" s="111"/>
      <c r="I151" s="26"/>
      <c r="J151" s="94">
        <f t="shared" ref="J151:J214" si="12">J150</f>
        <v>0.30403037122121113</v>
      </c>
      <c r="K151" s="35"/>
      <c r="L151" s="26">
        <v>21.5</v>
      </c>
      <c r="M151" s="26" t="s">
        <v>203</v>
      </c>
      <c r="N151" s="26">
        <v>1149.9355948777647</v>
      </c>
      <c r="O151" s="90">
        <f t="shared" ref="O151:O214" si="13">IF(N151="","-",L151*N151)</f>
        <v>24723.615289871941</v>
      </c>
      <c r="P151" s="92">
        <f t="shared" ref="P151:P214" si="14">IF(O151="-","-",IF(OR(E151&lt;$E$15,E151&gt;$E$16),0,O151*J151))*Q151</f>
        <v>6013.3839476081421</v>
      </c>
      <c r="Q151" s="188">
        <v>0.8</v>
      </c>
    </row>
    <row r="152" spans="1:17" x14ac:dyDescent="0.25">
      <c r="A152">
        <v>1988</v>
      </c>
      <c r="B152" t="s">
        <v>183</v>
      </c>
      <c r="C152" s="190" t="s">
        <v>321</v>
      </c>
      <c r="D152" s="108" t="s">
        <v>311</v>
      </c>
      <c r="E152" s="32">
        <f t="shared" si="11"/>
        <v>32324</v>
      </c>
      <c r="F152" s="88" t="str">
        <f t="shared" si="10"/>
        <v>Date check - OK</v>
      </c>
      <c r="H152" s="111"/>
      <c r="I152" s="26"/>
      <c r="J152" s="94">
        <f t="shared" si="12"/>
        <v>0.30403037122121113</v>
      </c>
      <c r="K152" s="35"/>
      <c r="L152" s="26">
        <v>507.7</v>
      </c>
      <c r="M152" s="26" t="s">
        <v>203</v>
      </c>
      <c r="N152" s="26">
        <v>751.94370104772986</v>
      </c>
      <c r="O152" s="90">
        <f t="shared" si="13"/>
        <v>381761.81702193245</v>
      </c>
      <c r="P152" s="92">
        <f t="shared" si="14"/>
        <v>116067.18694726221</v>
      </c>
      <c r="Q152" s="188">
        <v>1</v>
      </c>
    </row>
    <row r="153" spans="1:17" x14ac:dyDescent="0.25">
      <c r="A153">
        <v>1988</v>
      </c>
      <c r="B153" t="s">
        <v>183</v>
      </c>
      <c r="C153" s="190" t="s">
        <v>322</v>
      </c>
      <c r="D153" s="108" t="s">
        <v>275</v>
      </c>
      <c r="E153" s="32">
        <f t="shared" si="11"/>
        <v>32324</v>
      </c>
      <c r="F153" s="88" t="str">
        <f t="shared" si="10"/>
        <v>Date check - OK</v>
      </c>
      <c r="H153" s="111"/>
      <c r="I153" s="26"/>
      <c r="J153" s="94">
        <f t="shared" si="12"/>
        <v>0.30403037122121113</v>
      </c>
      <c r="K153" s="35"/>
      <c r="L153" s="26">
        <v>39.369999999999997</v>
      </c>
      <c r="M153" s="26" t="s">
        <v>203</v>
      </c>
      <c r="N153" s="26">
        <v>494.22763864959256</v>
      </c>
      <c r="O153" s="90">
        <f t="shared" si="13"/>
        <v>19457.74213363446</v>
      </c>
      <c r="P153" s="92">
        <f t="shared" si="14"/>
        <v>5915.7445640154856</v>
      </c>
      <c r="Q153" s="188">
        <v>1</v>
      </c>
    </row>
    <row r="154" spans="1:17" x14ac:dyDescent="0.25">
      <c r="A154">
        <v>1989</v>
      </c>
      <c r="B154" t="s">
        <v>183</v>
      </c>
      <c r="C154" s="190" t="s">
        <v>323</v>
      </c>
      <c r="D154" s="108" t="s">
        <v>311</v>
      </c>
      <c r="E154" s="32">
        <f t="shared" si="11"/>
        <v>32689</v>
      </c>
      <c r="F154" s="88" t="str">
        <f t="shared" si="10"/>
        <v>Date check - OK</v>
      </c>
      <c r="H154" s="111"/>
      <c r="I154" s="26"/>
      <c r="J154" s="94">
        <f t="shared" si="12"/>
        <v>0.30403037122121113</v>
      </c>
      <c r="K154" s="35"/>
      <c r="L154" s="26">
        <v>52.3</v>
      </c>
      <c r="M154" s="26" t="s">
        <v>203</v>
      </c>
      <c r="N154" s="26">
        <v>567.62778300349237</v>
      </c>
      <c r="O154" s="90">
        <f t="shared" si="13"/>
        <v>29686.933051082648</v>
      </c>
      <c r="P154" s="92">
        <f t="shared" si="14"/>
        <v>9025.7292759398988</v>
      </c>
      <c r="Q154" s="188">
        <v>1</v>
      </c>
    </row>
    <row r="155" spans="1:17" x14ac:dyDescent="0.25">
      <c r="A155">
        <v>1990</v>
      </c>
      <c r="B155" t="s">
        <v>183</v>
      </c>
      <c r="C155" s="190" t="s">
        <v>324</v>
      </c>
      <c r="D155" s="108" t="s">
        <v>275</v>
      </c>
      <c r="E155" s="32">
        <f t="shared" si="11"/>
        <v>33054</v>
      </c>
      <c r="F155" s="88" t="str">
        <f t="shared" si="10"/>
        <v>Date check - OK</v>
      </c>
      <c r="H155" s="111"/>
      <c r="I155" s="26"/>
      <c r="J155" s="94">
        <f t="shared" si="12"/>
        <v>0.30403037122121113</v>
      </c>
      <c r="K155" s="35"/>
      <c r="L155" s="26">
        <v>12.08</v>
      </c>
      <c r="M155" s="26" t="s">
        <v>203</v>
      </c>
      <c r="N155" s="26">
        <v>751.94370104772986</v>
      </c>
      <c r="O155" s="90">
        <f t="shared" si="13"/>
        <v>9083.4799086565763</v>
      </c>
      <c r="P155" s="92">
        <f t="shared" si="14"/>
        <v>2761.653768609272</v>
      </c>
      <c r="Q155" s="188">
        <v>1</v>
      </c>
    </row>
    <row r="156" spans="1:17" x14ac:dyDescent="0.25">
      <c r="A156">
        <v>1990</v>
      </c>
      <c r="B156" t="s">
        <v>183</v>
      </c>
      <c r="C156" s="190" t="s">
        <v>325</v>
      </c>
      <c r="D156" s="108" t="s">
        <v>275</v>
      </c>
      <c r="E156" s="32">
        <f t="shared" si="11"/>
        <v>33054</v>
      </c>
      <c r="F156" s="88" t="str">
        <f t="shared" si="10"/>
        <v>Date check - OK</v>
      </c>
      <c r="H156" s="111"/>
      <c r="I156" s="26"/>
      <c r="J156" s="94">
        <f t="shared" si="12"/>
        <v>0.30403037122121113</v>
      </c>
      <c r="K156" s="35"/>
      <c r="L156" s="26">
        <v>162.33000000000001</v>
      </c>
      <c r="M156" s="26" t="s">
        <v>203</v>
      </c>
      <c r="N156" s="26">
        <v>624.71678416763677</v>
      </c>
      <c r="O156" s="90">
        <f t="shared" si="13"/>
        <v>101410.27557393248</v>
      </c>
      <c r="P156" s="92">
        <f t="shared" si="14"/>
        <v>30831.803728388011</v>
      </c>
      <c r="Q156" s="188">
        <v>1</v>
      </c>
    </row>
    <row r="157" spans="1:17" x14ac:dyDescent="0.25">
      <c r="A157">
        <v>1990</v>
      </c>
      <c r="B157" t="s">
        <v>183</v>
      </c>
      <c r="C157" s="190" t="s">
        <v>326</v>
      </c>
      <c r="D157" s="108" t="s">
        <v>275</v>
      </c>
      <c r="E157" s="32">
        <f t="shared" si="11"/>
        <v>33054</v>
      </c>
      <c r="F157" s="88" t="str">
        <f t="shared" si="10"/>
        <v>Date check - OK</v>
      </c>
      <c r="H157" s="111"/>
      <c r="I157" s="26"/>
      <c r="J157" s="94">
        <f t="shared" si="12"/>
        <v>0.30403037122121113</v>
      </c>
      <c r="K157" s="35"/>
      <c r="L157" s="26">
        <v>131.69999999999999</v>
      </c>
      <c r="M157" s="26" t="s">
        <v>203</v>
      </c>
      <c r="N157" s="26">
        <v>685.06801396973219</v>
      </c>
      <c r="O157" s="90">
        <f t="shared" si="13"/>
        <v>90223.457439813719</v>
      </c>
      <c r="P157" s="92">
        <f t="shared" si="14"/>
        <v>27430.671258287708</v>
      </c>
      <c r="Q157" s="188">
        <v>1</v>
      </c>
    </row>
    <row r="158" spans="1:17" x14ac:dyDescent="0.25">
      <c r="A158">
        <v>1990</v>
      </c>
      <c r="B158" t="s">
        <v>183</v>
      </c>
      <c r="C158" s="190" t="s">
        <v>327</v>
      </c>
      <c r="D158" s="108" t="s">
        <v>328</v>
      </c>
      <c r="E158" s="32">
        <f t="shared" si="11"/>
        <v>33054</v>
      </c>
      <c r="F158" s="88" t="str">
        <f t="shared" si="10"/>
        <v>Date check - OK</v>
      </c>
      <c r="H158" s="111"/>
      <c r="I158" s="26"/>
      <c r="J158" s="94">
        <f t="shared" si="12"/>
        <v>0.30403037122121113</v>
      </c>
      <c r="K158" s="35"/>
      <c r="L158" s="26">
        <v>54.44</v>
      </c>
      <c r="M158" s="26" t="s">
        <v>203</v>
      </c>
      <c r="N158" s="26">
        <v>567.62778300349237</v>
      </c>
      <c r="O158" s="90">
        <f t="shared" si="13"/>
        <v>30901.656506710122</v>
      </c>
      <c r="P158" s="92">
        <f t="shared" si="14"/>
        <v>9395.0420990854327</v>
      </c>
      <c r="Q158" s="188">
        <v>1</v>
      </c>
    </row>
    <row r="159" spans="1:17" x14ac:dyDescent="0.25">
      <c r="A159">
        <v>1990</v>
      </c>
      <c r="B159" t="s">
        <v>183</v>
      </c>
      <c r="C159" s="190" t="s">
        <v>329</v>
      </c>
      <c r="D159" s="108" t="s">
        <v>330</v>
      </c>
      <c r="E159" s="32">
        <f t="shared" si="11"/>
        <v>33054</v>
      </c>
      <c r="F159" s="88" t="str">
        <f t="shared" si="10"/>
        <v>Date check - OK</v>
      </c>
      <c r="H159" s="111"/>
      <c r="I159" s="26"/>
      <c r="J159" s="94">
        <f t="shared" si="12"/>
        <v>0.30403037122121113</v>
      </c>
      <c r="K159" s="35"/>
      <c r="L159" s="26">
        <v>81.790000000000006</v>
      </c>
      <c r="M159" s="26" t="s">
        <v>203</v>
      </c>
      <c r="N159" s="26">
        <v>624.71678416763677</v>
      </c>
      <c r="O159" s="90">
        <f t="shared" si="13"/>
        <v>51095.585777071014</v>
      </c>
      <c r="P159" s="92">
        <f t="shared" si="14"/>
        <v>9320.7659469408809</v>
      </c>
      <c r="Q159" s="188">
        <v>0.6</v>
      </c>
    </row>
    <row r="160" spans="1:17" x14ac:dyDescent="0.25">
      <c r="A160">
        <v>1991</v>
      </c>
      <c r="B160" t="s">
        <v>183</v>
      </c>
      <c r="C160" s="190" t="s">
        <v>331</v>
      </c>
      <c r="D160" s="108" t="s">
        <v>330</v>
      </c>
      <c r="E160" s="32">
        <f t="shared" si="11"/>
        <v>33419</v>
      </c>
      <c r="F160" s="88" t="str">
        <f t="shared" si="10"/>
        <v>Date check - OK</v>
      </c>
      <c r="H160" s="111"/>
      <c r="I160" s="26"/>
      <c r="J160" s="94">
        <f t="shared" si="12"/>
        <v>0.30403037122121113</v>
      </c>
      <c r="K160" s="35"/>
      <c r="L160" s="26">
        <v>107.09</v>
      </c>
      <c r="M160" s="26" t="s">
        <v>203</v>
      </c>
      <c r="N160" s="26">
        <v>751.94370104772986</v>
      </c>
      <c r="O160" s="90">
        <f t="shared" si="13"/>
        <v>80525.6509452014</v>
      </c>
      <c r="P160" s="92">
        <f t="shared" si="14"/>
        <v>14689.346129819551</v>
      </c>
      <c r="Q160" s="188">
        <v>0.6</v>
      </c>
    </row>
    <row r="161" spans="1:17" x14ac:dyDescent="0.25">
      <c r="A161">
        <v>1991</v>
      </c>
      <c r="B161" t="s">
        <v>183</v>
      </c>
      <c r="C161" s="190" t="s">
        <v>332</v>
      </c>
      <c r="D161" s="108" t="s">
        <v>330</v>
      </c>
      <c r="E161" s="32">
        <f t="shared" si="11"/>
        <v>33419</v>
      </c>
      <c r="F161" s="88" t="str">
        <f t="shared" si="10"/>
        <v>Date check - OK</v>
      </c>
      <c r="H161" s="111"/>
      <c r="I161" s="26"/>
      <c r="J161" s="94">
        <f t="shared" si="12"/>
        <v>0.30403037122121113</v>
      </c>
      <c r="K161" s="35"/>
      <c r="L161" s="26">
        <v>348.68</v>
      </c>
      <c r="M161" s="26" t="s">
        <v>203</v>
      </c>
      <c r="N161" s="26">
        <v>751.94370104772986</v>
      </c>
      <c r="O161" s="90">
        <f t="shared" si="13"/>
        <v>262187.72968132247</v>
      </c>
      <c r="P161" s="92">
        <f t="shared" si="14"/>
        <v>47827.819670795412</v>
      </c>
      <c r="Q161" s="188">
        <v>0.6</v>
      </c>
    </row>
    <row r="162" spans="1:17" x14ac:dyDescent="0.25">
      <c r="A162">
        <v>1991</v>
      </c>
      <c r="B162" t="s">
        <v>183</v>
      </c>
      <c r="C162" s="190" t="s">
        <v>333</v>
      </c>
      <c r="D162" s="108" t="s">
        <v>330</v>
      </c>
      <c r="E162" s="32">
        <f t="shared" si="11"/>
        <v>33419</v>
      </c>
      <c r="F162" s="88" t="str">
        <f t="shared" si="10"/>
        <v>Date check - OK</v>
      </c>
      <c r="H162" s="111"/>
      <c r="I162" s="26"/>
      <c r="J162" s="94">
        <f t="shared" si="12"/>
        <v>0.30403037122121113</v>
      </c>
      <c r="K162" s="35"/>
      <c r="L162" s="26">
        <v>229.55</v>
      </c>
      <c r="M162" s="26" t="s">
        <v>203</v>
      </c>
      <c r="N162" s="26">
        <v>751.94370104772986</v>
      </c>
      <c r="O162" s="90">
        <f t="shared" si="13"/>
        <v>172608.6765755064</v>
      </c>
      <c r="P162" s="92">
        <f t="shared" si="14"/>
        <v>31486.968009151904</v>
      </c>
      <c r="Q162" s="188">
        <v>0.6</v>
      </c>
    </row>
    <row r="163" spans="1:17" x14ac:dyDescent="0.25">
      <c r="A163">
        <v>1992</v>
      </c>
      <c r="B163" t="s">
        <v>183</v>
      </c>
      <c r="C163" s="190" t="s">
        <v>334</v>
      </c>
      <c r="D163" s="108" t="s">
        <v>335</v>
      </c>
      <c r="E163" s="32">
        <f t="shared" si="11"/>
        <v>33785</v>
      </c>
      <c r="F163" s="88" t="str">
        <f t="shared" si="10"/>
        <v>Date check - OK</v>
      </c>
      <c r="H163" s="111"/>
      <c r="I163" s="26"/>
      <c r="J163" s="94">
        <f t="shared" si="12"/>
        <v>0.30403037122121113</v>
      </c>
      <c r="K163" s="35"/>
      <c r="L163" s="26">
        <v>33.799999999999997</v>
      </c>
      <c r="M163" s="26" t="s">
        <v>203</v>
      </c>
      <c r="N163" s="26">
        <v>494.22763864959256</v>
      </c>
      <c r="O163" s="90">
        <f t="shared" si="13"/>
        <v>16704.894186356229</v>
      </c>
      <c r="P163" s="92">
        <f t="shared" si="14"/>
        <v>5078.7951806889359</v>
      </c>
      <c r="Q163" s="188">
        <v>1</v>
      </c>
    </row>
    <row r="164" spans="1:17" x14ac:dyDescent="0.25">
      <c r="A164">
        <v>1992</v>
      </c>
      <c r="B164" t="s">
        <v>183</v>
      </c>
      <c r="C164" s="190" t="s">
        <v>334</v>
      </c>
      <c r="D164" s="108" t="s">
        <v>335</v>
      </c>
      <c r="E164" s="32">
        <f t="shared" si="11"/>
        <v>33785</v>
      </c>
      <c r="F164" s="88" t="str">
        <f t="shared" si="10"/>
        <v>Date check - OK</v>
      </c>
      <c r="H164" s="111"/>
      <c r="I164" s="26"/>
      <c r="J164" s="94">
        <f t="shared" si="12"/>
        <v>0.30403037122121113</v>
      </c>
      <c r="K164" s="35"/>
      <c r="L164" s="26">
        <v>15.2</v>
      </c>
      <c r="M164" s="26" t="s">
        <v>203</v>
      </c>
      <c r="N164" s="26">
        <v>567.62778300349237</v>
      </c>
      <c r="O164" s="90">
        <f t="shared" si="13"/>
        <v>8627.9423016530836</v>
      </c>
      <c r="P164" s="92">
        <f t="shared" si="14"/>
        <v>2623.1565008467778</v>
      </c>
      <c r="Q164" s="188">
        <v>1</v>
      </c>
    </row>
    <row r="165" spans="1:17" ht="23" x14ac:dyDescent="0.25">
      <c r="A165">
        <v>1970</v>
      </c>
      <c r="B165" t="s">
        <v>183</v>
      </c>
      <c r="C165" s="190">
        <v>36389</v>
      </c>
      <c r="D165" s="108" t="s">
        <v>336</v>
      </c>
      <c r="E165" s="32">
        <f t="shared" si="11"/>
        <v>25749</v>
      </c>
      <c r="F165" s="88" t="str">
        <f t="shared" si="10"/>
        <v>Date check - OK</v>
      </c>
      <c r="H165" s="111"/>
      <c r="I165" s="26"/>
      <c r="J165" s="94">
        <f t="shared" si="12"/>
        <v>0.30403037122121113</v>
      </c>
      <c r="K165" s="35"/>
      <c r="L165" s="26">
        <v>119.4</v>
      </c>
      <c r="M165" s="26" t="s">
        <v>203</v>
      </c>
      <c r="N165" s="26">
        <v>494.22763864959256</v>
      </c>
      <c r="O165" s="90">
        <f t="shared" si="13"/>
        <v>59010.780054761351</v>
      </c>
      <c r="P165" s="92">
        <f t="shared" si="14"/>
        <v>17941.069366102336</v>
      </c>
      <c r="Q165" s="188">
        <v>1</v>
      </c>
    </row>
    <row r="166" spans="1:17" ht="23" x14ac:dyDescent="0.25">
      <c r="A166">
        <v>1970</v>
      </c>
      <c r="B166" t="s">
        <v>183</v>
      </c>
      <c r="C166" s="190">
        <v>36389</v>
      </c>
      <c r="D166" s="108" t="s">
        <v>336</v>
      </c>
      <c r="E166" s="32">
        <f t="shared" si="11"/>
        <v>25749</v>
      </c>
      <c r="F166" s="88" t="str">
        <f t="shared" si="10"/>
        <v>Date check - OK</v>
      </c>
      <c r="H166" s="111"/>
      <c r="I166" s="26"/>
      <c r="J166" s="94">
        <f t="shared" si="12"/>
        <v>0.30403037122121113</v>
      </c>
      <c r="K166" s="35"/>
      <c r="L166" s="26">
        <v>335.28</v>
      </c>
      <c r="M166" s="26" t="s">
        <v>203</v>
      </c>
      <c r="N166" s="26">
        <v>1861.1014379511059</v>
      </c>
      <c r="O166" s="90">
        <f t="shared" si="13"/>
        <v>623990.09011624672</v>
      </c>
      <c r="P166" s="92">
        <f t="shared" si="14"/>
        <v>189711.93873639946</v>
      </c>
      <c r="Q166" s="188">
        <v>1</v>
      </c>
    </row>
    <row r="167" spans="1:17" ht="23" x14ac:dyDescent="0.25">
      <c r="A167">
        <v>1970</v>
      </c>
      <c r="B167" t="s">
        <v>183</v>
      </c>
      <c r="C167" s="190">
        <v>36389</v>
      </c>
      <c r="D167" s="108" t="s">
        <v>336</v>
      </c>
      <c r="E167" s="32">
        <f t="shared" si="11"/>
        <v>25749</v>
      </c>
      <c r="F167" s="88" t="str">
        <f t="shared" si="10"/>
        <v>Date check - OK</v>
      </c>
      <c r="H167" s="111"/>
      <c r="I167" s="26"/>
      <c r="J167" s="94">
        <f t="shared" si="12"/>
        <v>0.30403037122121113</v>
      </c>
      <c r="K167" s="35"/>
      <c r="L167" s="26">
        <v>2016.9225600000007</v>
      </c>
      <c r="M167" s="26" t="s">
        <v>203</v>
      </c>
      <c r="N167" s="26">
        <v>2471.1381932479626</v>
      </c>
      <c r="O167" s="90">
        <f t="shared" si="13"/>
        <v>4984094.370839457</v>
      </c>
      <c r="P167" s="92">
        <f t="shared" si="14"/>
        <v>1515316.0617678689</v>
      </c>
      <c r="Q167" s="188">
        <v>1</v>
      </c>
    </row>
    <row r="168" spans="1:17" ht="23" x14ac:dyDescent="0.25">
      <c r="A168">
        <v>1970</v>
      </c>
      <c r="B168" t="s">
        <v>183</v>
      </c>
      <c r="C168" s="190">
        <v>36389</v>
      </c>
      <c r="D168" s="108" t="s">
        <v>336</v>
      </c>
      <c r="E168" s="32">
        <f t="shared" si="11"/>
        <v>25749</v>
      </c>
      <c r="F168" s="88" t="str">
        <f t="shared" si="10"/>
        <v>Date check - OK</v>
      </c>
      <c r="H168" s="111"/>
      <c r="I168" s="26"/>
      <c r="J168" s="94">
        <f t="shared" si="12"/>
        <v>0.30403037122121113</v>
      </c>
      <c r="K168" s="35"/>
      <c r="L168" s="26">
        <v>1251.5087999999998</v>
      </c>
      <c r="M168" s="26" t="s">
        <v>203</v>
      </c>
      <c r="N168" s="26">
        <v>2833.2455720605353</v>
      </c>
      <c r="O168" s="90">
        <f t="shared" si="13"/>
        <v>3545831.7659947937</v>
      </c>
      <c r="P168" s="92">
        <f t="shared" si="14"/>
        <v>1078040.5481033598</v>
      </c>
      <c r="Q168" s="188">
        <v>1</v>
      </c>
    </row>
    <row r="169" spans="1:17" ht="23" x14ac:dyDescent="0.25">
      <c r="A169">
        <v>1970</v>
      </c>
      <c r="B169" t="s">
        <v>183</v>
      </c>
      <c r="C169" s="190">
        <v>36390</v>
      </c>
      <c r="D169" s="108" t="s">
        <v>337</v>
      </c>
      <c r="E169" s="32">
        <f t="shared" si="11"/>
        <v>25749</v>
      </c>
      <c r="F169" s="88" t="str">
        <f t="shared" si="10"/>
        <v>Date check - OK</v>
      </c>
      <c r="H169" s="111"/>
      <c r="I169" s="26"/>
      <c r="J169" s="94">
        <f t="shared" si="12"/>
        <v>0.30403037122121113</v>
      </c>
      <c r="K169" s="35"/>
      <c r="L169" s="26">
        <v>36.576000000000001</v>
      </c>
      <c r="M169" s="26" t="s">
        <v>203</v>
      </c>
      <c r="N169" s="26">
        <v>751.94370104772986</v>
      </c>
      <c r="O169" s="90">
        <f t="shared" si="13"/>
        <v>27503.092809521768</v>
      </c>
      <c r="P169" s="92">
        <f t="shared" si="14"/>
        <v>8361.7755166103252</v>
      </c>
      <c r="Q169" s="188">
        <v>1</v>
      </c>
    </row>
    <row r="170" spans="1:17" ht="23" x14ac:dyDescent="0.25">
      <c r="A170">
        <v>1970</v>
      </c>
      <c r="B170" t="s">
        <v>183</v>
      </c>
      <c r="C170" s="190">
        <v>36390</v>
      </c>
      <c r="D170" s="108" t="s">
        <v>337</v>
      </c>
      <c r="E170" s="32">
        <f t="shared" si="11"/>
        <v>25749</v>
      </c>
      <c r="F170" s="88" t="str">
        <f t="shared" si="10"/>
        <v>Date check - OK</v>
      </c>
      <c r="H170" s="111"/>
      <c r="I170" s="26"/>
      <c r="J170" s="94">
        <f t="shared" si="12"/>
        <v>0.30403037122121113</v>
      </c>
      <c r="K170" s="35"/>
      <c r="L170" s="26">
        <v>900.62304000000017</v>
      </c>
      <c r="M170" s="26" t="s">
        <v>203</v>
      </c>
      <c r="N170" s="26">
        <v>3415.5533839348077</v>
      </c>
      <c r="O170" s="90">
        <f t="shared" si="13"/>
        <v>3076126.071921654</v>
      </c>
      <c r="P170" s="92">
        <f t="shared" si="14"/>
        <v>935235.75156958646</v>
      </c>
      <c r="Q170" s="188">
        <v>1</v>
      </c>
    </row>
    <row r="171" spans="1:17" ht="23" x14ac:dyDescent="0.25">
      <c r="A171">
        <v>1970</v>
      </c>
      <c r="B171" t="s">
        <v>183</v>
      </c>
      <c r="C171" s="190">
        <v>36390</v>
      </c>
      <c r="D171" s="108" t="s">
        <v>337</v>
      </c>
      <c r="E171" s="32">
        <f t="shared" si="11"/>
        <v>25749</v>
      </c>
      <c r="F171" s="88" t="str">
        <f t="shared" si="10"/>
        <v>Date check - OK</v>
      </c>
      <c r="H171" s="111"/>
      <c r="I171" s="26"/>
      <c r="J171" s="94">
        <f t="shared" si="12"/>
        <v>0.30403037122121113</v>
      </c>
      <c r="K171" s="35"/>
      <c r="L171" s="26">
        <v>744.96199999999999</v>
      </c>
      <c r="M171" s="26" t="s">
        <v>203</v>
      </c>
      <c r="N171" s="26">
        <v>3953.8211091967405</v>
      </c>
      <c r="O171" s="90">
        <f t="shared" si="13"/>
        <v>2945446.481149422</v>
      </c>
      <c r="P171" s="92">
        <f t="shared" si="14"/>
        <v>895505.18707606883</v>
      </c>
      <c r="Q171" s="188">
        <v>1</v>
      </c>
    </row>
    <row r="172" spans="1:17" ht="23" x14ac:dyDescent="0.25">
      <c r="A172">
        <v>1970</v>
      </c>
      <c r="B172" t="s">
        <v>183</v>
      </c>
      <c r="C172" s="190">
        <v>36467</v>
      </c>
      <c r="D172" s="108" t="s">
        <v>338</v>
      </c>
      <c r="E172" s="32">
        <f t="shared" si="11"/>
        <v>25749</v>
      </c>
      <c r="F172" s="88" t="str">
        <f t="shared" si="10"/>
        <v>Date check - OK</v>
      </c>
      <c r="H172" s="111"/>
      <c r="I172" s="26"/>
      <c r="J172" s="94">
        <f t="shared" si="12"/>
        <v>0.30403037122121113</v>
      </c>
      <c r="K172" s="35"/>
      <c r="L172" s="26">
        <v>196.41311999999999</v>
      </c>
      <c r="M172" s="26" t="s">
        <v>203</v>
      </c>
      <c r="N172" s="26">
        <v>624.71678416763677</v>
      </c>
      <c r="O172" s="90">
        <f t="shared" si="13"/>
        <v>122702.57269473214</v>
      </c>
      <c r="P172" s="92">
        <f t="shared" si="14"/>
        <v>37305.308726177056</v>
      </c>
      <c r="Q172" s="188">
        <v>1</v>
      </c>
    </row>
    <row r="173" spans="1:17" ht="23" x14ac:dyDescent="0.25">
      <c r="A173">
        <v>1970</v>
      </c>
      <c r="B173" t="s">
        <v>183</v>
      </c>
      <c r="C173" s="190">
        <v>36467</v>
      </c>
      <c r="D173" s="108" t="s">
        <v>338</v>
      </c>
      <c r="E173" s="32">
        <f t="shared" si="11"/>
        <v>25749</v>
      </c>
      <c r="F173" s="88" t="str">
        <f t="shared" si="10"/>
        <v>Date check - OK</v>
      </c>
      <c r="H173" s="111"/>
      <c r="I173" s="26"/>
      <c r="J173" s="94">
        <f t="shared" si="12"/>
        <v>0.30403037122121113</v>
      </c>
      <c r="K173" s="35"/>
      <c r="L173" s="26">
        <v>547.17695999999989</v>
      </c>
      <c r="M173" s="26" t="s">
        <v>203</v>
      </c>
      <c r="N173" s="26">
        <v>709.53472875436546</v>
      </c>
      <c r="O173" s="90">
        <f t="shared" si="13"/>
        <v>388241.05589423818</v>
      </c>
      <c r="P173" s="92">
        <f t="shared" si="14"/>
        <v>118037.07234684021</v>
      </c>
      <c r="Q173" s="188">
        <v>1</v>
      </c>
    </row>
    <row r="174" spans="1:17" ht="23" x14ac:dyDescent="0.25">
      <c r="A174">
        <v>1970</v>
      </c>
      <c r="B174" t="s">
        <v>183</v>
      </c>
      <c r="C174" s="190">
        <v>36467</v>
      </c>
      <c r="D174" s="108" t="s">
        <v>338</v>
      </c>
      <c r="E174" s="32">
        <f t="shared" si="11"/>
        <v>25749</v>
      </c>
      <c r="F174" s="88" t="str">
        <f t="shared" si="10"/>
        <v>Date check - OK</v>
      </c>
      <c r="H174" s="111"/>
      <c r="I174" s="26"/>
      <c r="J174" s="94">
        <f t="shared" si="12"/>
        <v>0.30403037122121113</v>
      </c>
      <c r="K174" s="35"/>
      <c r="L174" s="26">
        <v>27</v>
      </c>
      <c r="M174" s="26" t="s">
        <v>203</v>
      </c>
      <c r="N174" s="26">
        <v>833.49941699650753</v>
      </c>
      <c r="O174" s="90">
        <f t="shared" si="13"/>
        <v>22504.484258905704</v>
      </c>
      <c r="P174" s="92">
        <f t="shared" si="14"/>
        <v>6842.0467033770037</v>
      </c>
      <c r="Q174" s="188">
        <v>1</v>
      </c>
    </row>
    <row r="175" spans="1:17" ht="23" x14ac:dyDescent="0.25">
      <c r="A175">
        <v>1970</v>
      </c>
      <c r="B175" t="s">
        <v>183</v>
      </c>
      <c r="C175" s="190">
        <v>36467</v>
      </c>
      <c r="D175" s="108" t="s">
        <v>338</v>
      </c>
      <c r="E175" s="32">
        <f t="shared" si="11"/>
        <v>25749</v>
      </c>
      <c r="F175" s="88" t="str">
        <f t="shared" si="10"/>
        <v>Date check - OK</v>
      </c>
      <c r="H175" s="111"/>
      <c r="I175" s="26"/>
      <c r="J175" s="94">
        <f t="shared" si="12"/>
        <v>0.30403037122121113</v>
      </c>
      <c r="K175" s="35"/>
      <c r="L175" s="26">
        <v>891.6636000000002</v>
      </c>
      <c r="M175" s="26" t="s">
        <v>203</v>
      </c>
      <c r="N175" s="26">
        <v>1149.9355948777647</v>
      </c>
      <c r="O175" s="90">
        <f t="shared" si="13"/>
        <v>1025355.7122968495</v>
      </c>
      <c r="P175" s="92">
        <f t="shared" si="14"/>
        <v>311739.27784340049</v>
      </c>
      <c r="Q175" s="188">
        <v>1</v>
      </c>
    </row>
    <row r="176" spans="1:17" ht="23" x14ac:dyDescent="0.25">
      <c r="A176">
        <v>1972</v>
      </c>
      <c r="B176" t="s">
        <v>183</v>
      </c>
      <c r="C176" s="190">
        <v>36465</v>
      </c>
      <c r="D176" s="108" t="s">
        <v>339</v>
      </c>
      <c r="E176" s="32">
        <f t="shared" si="11"/>
        <v>26480</v>
      </c>
      <c r="F176" s="88" t="str">
        <f t="shared" si="10"/>
        <v>Date check - OK</v>
      </c>
      <c r="H176" s="111"/>
      <c r="I176" s="26"/>
      <c r="J176" s="94">
        <f t="shared" si="12"/>
        <v>0.30403037122121113</v>
      </c>
      <c r="K176" s="35"/>
      <c r="L176" s="26">
        <v>102.10800000000002</v>
      </c>
      <c r="M176" s="26" t="s">
        <v>203</v>
      </c>
      <c r="N176" s="26">
        <v>494.22763864959256</v>
      </c>
      <c r="O176" s="90">
        <f t="shared" si="13"/>
        <v>50464.595727232605</v>
      </c>
      <c r="P176" s="92">
        <f t="shared" si="14"/>
        <v>15342.769772478874</v>
      </c>
      <c r="Q176" s="188">
        <v>1</v>
      </c>
    </row>
    <row r="177" spans="1:17" ht="23" x14ac:dyDescent="0.25">
      <c r="A177">
        <v>1972</v>
      </c>
      <c r="B177" t="s">
        <v>183</v>
      </c>
      <c r="C177" s="190">
        <v>36465</v>
      </c>
      <c r="D177" s="108" t="s">
        <v>339</v>
      </c>
      <c r="E177" s="32">
        <f t="shared" si="11"/>
        <v>26480</v>
      </c>
      <c r="F177" s="88" t="str">
        <f t="shared" si="10"/>
        <v>Date check - OK</v>
      </c>
      <c r="H177" s="111"/>
      <c r="I177" s="26"/>
      <c r="J177" s="94">
        <f t="shared" si="12"/>
        <v>0.30403037122121113</v>
      </c>
      <c r="K177" s="35"/>
      <c r="L177" s="26">
        <v>14.325600000000001</v>
      </c>
      <c r="M177" s="26" t="s">
        <v>203</v>
      </c>
      <c r="N177" s="26">
        <v>1024.3397923166472</v>
      </c>
      <c r="O177" s="90">
        <f t="shared" si="13"/>
        <v>14674.282128811363</v>
      </c>
      <c r="P177" s="92">
        <f t="shared" si="14"/>
        <v>4461.4274430273026</v>
      </c>
      <c r="Q177" s="188">
        <v>1</v>
      </c>
    </row>
    <row r="178" spans="1:17" ht="23" x14ac:dyDescent="0.25">
      <c r="A178">
        <v>1972</v>
      </c>
      <c r="B178" t="s">
        <v>183</v>
      </c>
      <c r="C178" s="190">
        <v>36465</v>
      </c>
      <c r="D178" s="108" t="s">
        <v>339</v>
      </c>
      <c r="E178" s="32">
        <f t="shared" si="11"/>
        <v>26480</v>
      </c>
      <c r="F178" s="88" t="str">
        <f t="shared" si="10"/>
        <v>Date check - OK</v>
      </c>
      <c r="H178" s="111"/>
      <c r="I178" s="26"/>
      <c r="J178" s="94">
        <f t="shared" si="12"/>
        <v>0.30403037122121113</v>
      </c>
      <c r="K178" s="35"/>
      <c r="L178" s="26">
        <v>26.76144</v>
      </c>
      <c r="M178" s="26" t="s">
        <v>203</v>
      </c>
      <c r="N178" s="26">
        <v>1149.9355948777647</v>
      </c>
      <c r="O178" s="90">
        <f t="shared" si="13"/>
        <v>30773.932426185609</v>
      </c>
      <c r="P178" s="92">
        <f t="shared" si="14"/>
        <v>9356.2100994696775</v>
      </c>
      <c r="Q178" s="188">
        <v>1</v>
      </c>
    </row>
    <row r="179" spans="1:17" ht="23" x14ac:dyDescent="0.25">
      <c r="A179">
        <v>1972</v>
      </c>
      <c r="B179" t="s">
        <v>183</v>
      </c>
      <c r="C179" s="190">
        <v>36465</v>
      </c>
      <c r="D179" s="108" t="s">
        <v>339</v>
      </c>
      <c r="E179" s="32">
        <f t="shared" si="11"/>
        <v>26480</v>
      </c>
      <c r="F179" s="88" t="str">
        <f t="shared" si="10"/>
        <v>Date check - OK</v>
      </c>
      <c r="H179" s="111"/>
      <c r="I179" s="26"/>
      <c r="J179" s="94">
        <f t="shared" si="12"/>
        <v>0.30403037122121113</v>
      </c>
      <c r="K179" s="35"/>
      <c r="L179" s="26">
        <v>678</v>
      </c>
      <c r="M179" s="26" t="s">
        <v>203</v>
      </c>
      <c r="N179" s="26">
        <v>3415.5533839348077</v>
      </c>
      <c r="O179" s="90">
        <f t="shared" si="13"/>
        <v>2315745.1943077995</v>
      </c>
      <c r="P179" s="92">
        <f t="shared" si="14"/>
        <v>704056.87107913592</v>
      </c>
      <c r="Q179" s="188">
        <v>1</v>
      </c>
    </row>
    <row r="180" spans="1:17" ht="23" x14ac:dyDescent="0.25">
      <c r="A180">
        <v>1972</v>
      </c>
      <c r="B180" t="s">
        <v>183</v>
      </c>
      <c r="C180" s="190">
        <v>36465</v>
      </c>
      <c r="D180" s="108" t="s">
        <v>339</v>
      </c>
      <c r="E180" s="32">
        <f t="shared" si="11"/>
        <v>26480</v>
      </c>
      <c r="F180" s="88" t="str">
        <f t="shared" si="10"/>
        <v>Date check - OK</v>
      </c>
      <c r="H180" s="111"/>
      <c r="I180" s="26"/>
      <c r="J180" s="94">
        <f t="shared" si="12"/>
        <v>0.30403037122121113</v>
      </c>
      <c r="K180" s="35"/>
      <c r="L180" s="26">
        <v>992.74274400000002</v>
      </c>
      <c r="M180" s="26" t="s">
        <v>203</v>
      </c>
      <c r="N180" s="26">
        <v>3749.9318193247959</v>
      </c>
      <c r="O180" s="90">
        <f t="shared" si="13"/>
        <v>3722717.6041294103</v>
      </c>
      <c r="P180" s="92">
        <f t="shared" si="14"/>
        <v>1131819.2151352023</v>
      </c>
      <c r="Q180" s="188">
        <v>1</v>
      </c>
    </row>
    <row r="181" spans="1:17" ht="23" x14ac:dyDescent="0.25">
      <c r="A181">
        <v>1972</v>
      </c>
      <c r="B181" t="s">
        <v>183</v>
      </c>
      <c r="C181" s="190">
        <v>58851</v>
      </c>
      <c r="D181" s="108" t="s">
        <v>340</v>
      </c>
      <c r="E181" s="32">
        <f t="shared" si="11"/>
        <v>26480</v>
      </c>
      <c r="F181" s="88" t="str">
        <f t="shared" si="10"/>
        <v>Date check - OK</v>
      </c>
      <c r="H181" s="111"/>
      <c r="I181" s="26"/>
      <c r="J181" s="94">
        <f t="shared" si="12"/>
        <v>0.30403037122121113</v>
      </c>
      <c r="K181" s="35"/>
      <c r="L181" s="26">
        <v>356.03688000000005</v>
      </c>
      <c r="M181" s="26" t="s">
        <v>203</v>
      </c>
      <c r="N181" s="26">
        <v>624.71678416763677</v>
      </c>
      <c r="O181" s="90">
        <f t="shared" si="13"/>
        <v>222422.21471867882</v>
      </c>
      <c r="P181" s="92">
        <f t="shared" si="14"/>
        <v>67623.108508763849</v>
      </c>
      <c r="Q181" s="188">
        <v>1</v>
      </c>
    </row>
    <row r="182" spans="1:17" ht="23" x14ac:dyDescent="0.25">
      <c r="A182">
        <v>1972</v>
      </c>
      <c r="B182" t="s">
        <v>183</v>
      </c>
      <c r="C182" s="190">
        <v>58851</v>
      </c>
      <c r="D182" s="108" t="s">
        <v>340</v>
      </c>
      <c r="E182" s="32">
        <f t="shared" si="11"/>
        <v>26480</v>
      </c>
      <c r="F182" s="88" t="str">
        <f t="shared" si="10"/>
        <v>Date check - OK</v>
      </c>
      <c r="H182" s="111"/>
      <c r="I182" s="26"/>
      <c r="J182" s="94">
        <f t="shared" si="12"/>
        <v>0.30403037122121113</v>
      </c>
      <c r="K182" s="35"/>
      <c r="L182" s="26">
        <v>290.35247999999984</v>
      </c>
      <c r="M182" s="26" t="s">
        <v>203</v>
      </c>
      <c r="N182" s="26">
        <v>709.53472875436546</v>
      </c>
      <c r="O182" s="90">
        <f t="shared" si="13"/>
        <v>206015.16813995721</v>
      </c>
      <c r="P182" s="92">
        <f t="shared" si="14"/>
        <v>62634.868046791416</v>
      </c>
      <c r="Q182" s="188">
        <v>1</v>
      </c>
    </row>
    <row r="183" spans="1:17" ht="23" x14ac:dyDescent="0.25">
      <c r="A183">
        <v>1972</v>
      </c>
      <c r="B183" t="s">
        <v>183</v>
      </c>
      <c r="C183" s="190">
        <v>58851</v>
      </c>
      <c r="D183" s="108" t="s">
        <v>340</v>
      </c>
      <c r="E183" s="32">
        <f t="shared" si="11"/>
        <v>26480</v>
      </c>
      <c r="F183" s="88" t="str">
        <f t="shared" si="10"/>
        <v>Date check - OK</v>
      </c>
      <c r="H183" s="111"/>
      <c r="I183" s="26"/>
      <c r="J183" s="94">
        <f t="shared" si="12"/>
        <v>0.30403037122121113</v>
      </c>
      <c r="K183" s="35"/>
      <c r="L183" s="26">
        <v>448.11696000000012</v>
      </c>
      <c r="M183" s="26" t="s">
        <v>203</v>
      </c>
      <c r="N183" s="26">
        <v>1024.3397923166472</v>
      </c>
      <c r="O183" s="90">
        <f t="shared" si="13"/>
        <v>459024.03373996739</v>
      </c>
      <c r="P183" s="92">
        <f t="shared" si="14"/>
        <v>139557.24737742002</v>
      </c>
      <c r="Q183" s="188">
        <v>1</v>
      </c>
    </row>
    <row r="184" spans="1:17" ht="23" x14ac:dyDescent="0.25">
      <c r="A184">
        <v>1972</v>
      </c>
      <c r="B184" t="s">
        <v>183</v>
      </c>
      <c r="C184" s="190">
        <v>58851</v>
      </c>
      <c r="D184" s="108" t="s">
        <v>340</v>
      </c>
      <c r="E184" s="32">
        <f t="shared" si="11"/>
        <v>26480</v>
      </c>
      <c r="F184" s="88" t="str">
        <f t="shared" ref="F184:F217" si="15">IF(E184="","-",IF(OR(E184&lt;$E$15,E184&gt;$E$16),"ERROR - date outside of range","Date check - OK"))</f>
        <v>Date check - OK</v>
      </c>
      <c r="H184" s="111"/>
      <c r="I184" s="26"/>
      <c r="J184" s="94">
        <f t="shared" si="12"/>
        <v>0.30403037122121113</v>
      </c>
      <c r="K184" s="35"/>
      <c r="L184" s="26">
        <v>844.66176000000007</v>
      </c>
      <c r="M184" s="26" t="s">
        <v>203</v>
      </c>
      <c r="N184" s="26">
        <v>1149.9355948777647</v>
      </c>
      <c r="O184" s="90">
        <f t="shared" si="13"/>
        <v>971306.62345609989</v>
      </c>
      <c r="P184" s="92">
        <f t="shared" si="14"/>
        <v>295306.71329897916</v>
      </c>
      <c r="Q184" s="188">
        <v>1</v>
      </c>
    </row>
    <row r="185" spans="1:17" ht="23" x14ac:dyDescent="0.25">
      <c r="A185">
        <v>1972</v>
      </c>
      <c r="B185" t="s">
        <v>183</v>
      </c>
      <c r="C185" s="190">
        <v>58851</v>
      </c>
      <c r="D185" s="108" t="s">
        <v>340</v>
      </c>
      <c r="E185" s="32">
        <f t="shared" si="11"/>
        <v>26480</v>
      </c>
      <c r="F185" s="88" t="str">
        <f t="shared" si="15"/>
        <v>Date check - OK</v>
      </c>
      <c r="H185" s="111"/>
      <c r="I185" s="26"/>
      <c r="J185" s="94">
        <f t="shared" si="12"/>
        <v>0.30403037122121113</v>
      </c>
      <c r="K185" s="35"/>
      <c r="L185" s="26">
        <v>70.164959999999994</v>
      </c>
      <c r="M185" s="26" t="s">
        <v>203</v>
      </c>
      <c r="N185" s="26">
        <v>1386.4471711292199</v>
      </c>
      <c r="O185" s="90">
        <f t="shared" si="13"/>
        <v>97280.010304394862</v>
      </c>
      <c r="P185" s="92">
        <f t="shared" si="14"/>
        <v>29576.077645248413</v>
      </c>
      <c r="Q185" s="188">
        <v>1</v>
      </c>
    </row>
    <row r="186" spans="1:17" ht="23" x14ac:dyDescent="0.25">
      <c r="A186">
        <v>1973</v>
      </c>
      <c r="B186" t="s">
        <v>183</v>
      </c>
      <c r="C186" s="190">
        <v>58978</v>
      </c>
      <c r="D186" s="108" t="s">
        <v>341</v>
      </c>
      <c r="E186" s="32">
        <f t="shared" si="11"/>
        <v>26845</v>
      </c>
      <c r="F186" s="88" t="str">
        <f t="shared" si="15"/>
        <v>Date check - OK</v>
      </c>
      <c r="H186" s="111"/>
      <c r="I186" s="26"/>
      <c r="J186" s="94">
        <f t="shared" si="12"/>
        <v>0.30403037122121113</v>
      </c>
      <c r="K186" s="35"/>
      <c r="L186" s="26">
        <v>36.576000000000001</v>
      </c>
      <c r="M186" s="26" t="s">
        <v>203</v>
      </c>
      <c r="N186" s="26">
        <v>494.22763864959256</v>
      </c>
      <c r="O186" s="90">
        <f t="shared" si="13"/>
        <v>18076.870111247499</v>
      </c>
      <c r="P186" s="92">
        <f t="shared" si="14"/>
        <v>5495.9175304401933</v>
      </c>
      <c r="Q186" s="188">
        <v>1</v>
      </c>
    </row>
    <row r="187" spans="1:17" ht="23" x14ac:dyDescent="0.25">
      <c r="A187">
        <v>1973</v>
      </c>
      <c r="B187" t="s">
        <v>183</v>
      </c>
      <c r="C187" s="190">
        <v>58978</v>
      </c>
      <c r="D187" s="108" t="s">
        <v>341</v>
      </c>
      <c r="E187" s="32">
        <f t="shared" si="11"/>
        <v>26845</v>
      </c>
      <c r="F187" s="88" t="str">
        <f t="shared" si="15"/>
        <v>Date check - OK</v>
      </c>
      <c r="H187" s="111"/>
      <c r="I187" s="26"/>
      <c r="J187" s="94">
        <f t="shared" si="12"/>
        <v>0.30403037122121113</v>
      </c>
      <c r="K187" s="35"/>
      <c r="L187" s="26">
        <v>294.43680000000001</v>
      </c>
      <c r="M187" s="26" t="s">
        <v>203</v>
      </c>
      <c r="N187" s="26">
        <v>709.53472875436546</v>
      </c>
      <c r="O187" s="90">
        <f t="shared" si="13"/>
        <v>208913.13502330336</v>
      </c>
      <c r="P187" s="92">
        <f t="shared" si="14"/>
        <v>63515.937994121923</v>
      </c>
      <c r="Q187" s="188">
        <v>1</v>
      </c>
    </row>
    <row r="188" spans="1:17" ht="23" x14ac:dyDescent="0.25">
      <c r="A188">
        <v>1973</v>
      </c>
      <c r="B188" t="s">
        <v>183</v>
      </c>
      <c r="C188" s="190">
        <v>58978</v>
      </c>
      <c r="D188" s="108" t="s">
        <v>341</v>
      </c>
      <c r="E188" s="32">
        <f t="shared" si="11"/>
        <v>26845</v>
      </c>
      <c r="F188" s="88" t="str">
        <f t="shared" si="15"/>
        <v>Date check - OK</v>
      </c>
      <c r="H188" s="111"/>
      <c r="I188" s="26"/>
      <c r="J188" s="94">
        <f t="shared" si="12"/>
        <v>0.30403037122121113</v>
      </c>
      <c r="K188" s="35"/>
      <c r="L188" s="26">
        <v>905.40840000000003</v>
      </c>
      <c r="M188" s="26" t="s">
        <v>203</v>
      </c>
      <c r="N188" s="26">
        <v>1024.3397923166472</v>
      </c>
      <c r="O188" s="90">
        <f t="shared" si="13"/>
        <v>927445.85241774784</v>
      </c>
      <c r="P188" s="92">
        <f t="shared" si="14"/>
        <v>281971.70679814048</v>
      </c>
      <c r="Q188" s="188">
        <v>1</v>
      </c>
    </row>
    <row r="189" spans="1:17" ht="23" x14ac:dyDescent="0.25">
      <c r="A189">
        <v>1973</v>
      </c>
      <c r="B189" t="s">
        <v>183</v>
      </c>
      <c r="C189" s="190">
        <v>58978</v>
      </c>
      <c r="D189" s="108" t="s">
        <v>341</v>
      </c>
      <c r="E189" s="32">
        <f t="shared" si="11"/>
        <v>26845</v>
      </c>
      <c r="F189" s="88" t="str">
        <f t="shared" si="15"/>
        <v>Date check - OK</v>
      </c>
      <c r="H189" s="111"/>
      <c r="I189" s="26"/>
      <c r="J189" s="94">
        <f t="shared" si="12"/>
        <v>0.30403037122121113</v>
      </c>
      <c r="K189" s="35"/>
      <c r="L189" s="26">
        <v>110.18520000000001</v>
      </c>
      <c r="M189" s="26" t="s">
        <v>203</v>
      </c>
      <c r="N189" s="26">
        <v>1149.9355948777647</v>
      </c>
      <c r="O189" s="90">
        <f t="shared" si="13"/>
        <v>126705.8835087255</v>
      </c>
      <c r="P189" s="92">
        <f t="shared" si="14"/>
        <v>38522.43679906935</v>
      </c>
      <c r="Q189" s="188">
        <v>1</v>
      </c>
    </row>
    <row r="190" spans="1:17" ht="23" x14ac:dyDescent="0.25">
      <c r="A190">
        <v>1974</v>
      </c>
      <c r="B190" t="s">
        <v>183</v>
      </c>
      <c r="C190" s="190">
        <v>58977</v>
      </c>
      <c r="D190" s="108" t="s">
        <v>342</v>
      </c>
      <c r="E190" s="32">
        <f t="shared" si="11"/>
        <v>27210</v>
      </c>
      <c r="F190" s="88" t="str">
        <f t="shared" si="15"/>
        <v>Date check - OK</v>
      </c>
      <c r="H190" s="111"/>
      <c r="I190" s="26"/>
      <c r="J190" s="94">
        <f t="shared" si="12"/>
        <v>0.30403037122121113</v>
      </c>
      <c r="K190" s="35"/>
      <c r="L190" s="26">
        <v>57.911999999999992</v>
      </c>
      <c r="M190" s="26" t="s">
        <v>203</v>
      </c>
      <c r="N190" s="26">
        <v>450.18755203725266</v>
      </c>
      <c r="O190" s="90">
        <f t="shared" si="13"/>
        <v>26071.261513581372</v>
      </c>
      <c r="P190" s="92">
        <f t="shared" si="14"/>
        <v>7926.4553161794192</v>
      </c>
      <c r="Q190" s="188">
        <v>1</v>
      </c>
    </row>
    <row r="191" spans="1:17" ht="23" x14ac:dyDescent="0.25">
      <c r="A191">
        <v>1974</v>
      </c>
      <c r="B191" t="s">
        <v>183</v>
      </c>
      <c r="C191" s="190">
        <v>58977</v>
      </c>
      <c r="D191" s="108" t="s">
        <v>342</v>
      </c>
      <c r="E191" s="32">
        <f t="shared" si="11"/>
        <v>27210</v>
      </c>
      <c r="F191" s="88" t="str">
        <f t="shared" si="15"/>
        <v>Date check - OK</v>
      </c>
      <c r="H191" s="111"/>
      <c r="I191" s="26"/>
      <c r="J191" s="94">
        <f t="shared" si="12"/>
        <v>0.30403037122121113</v>
      </c>
      <c r="K191" s="35"/>
      <c r="L191" s="26">
        <v>590.09280000000001</v>
      </c>
      <c r="M191" s="26" t="s">
        <v>203</v>
      </c>
      <c r="N191" s="26">
        <v>1024.3397923166472</v>
      </c>
      <c r="O191" s="90">
        <f t="shared" si="13"/>
        <v>604455.53619954886</v>
      </c>
      <c r="P191" s="92">
        <f t="shared" si="14"/>
        <v>183772.84105746506</v>
      </c>
      <c r="Q191" s="188">
        <v>1</v>
      </c>
    </row>
    <row r="192" spans="1:17" ht="23" x14ac:dyDescent="0.25">
      <c r="A192">
        <v>1974</v>
      </c>
      <c r="B192" t="s">
        <v>183</v>
      </c>
      <c r="C192" s="190">
        <v>58977</v>
      </c>
      <c r="D192" s="108" t="s">
        <v>342</v>
      </c>
      <c r="E192" s="32">
        <f t="shared" si="11"/>
        <v>27210</v>
      </c>
      <c r="F192" s="88" t="str">
        <f t="shared" si="15"/>
        <v>Date check - OK</v>
      </c>
      <c r="H192" s="111"/>
      <c r="I192" s="26"/>
      <c r="J192" s="94">
        <f t="shared" si="12"/>
        <v>0.30403037122121113</v>
      </c>
      <c r="K192" s="35"/>
      <c r="L192" s="26">
        <v>121.92</v>
      </c>
      <c r="M192" s="26" t="s">
        <v>203</v>
      </c>
      <c r="N192" s="26">
        <v>1149.9355948777647</v>
      </c>
      <c r="O192" s="90">
        <f t="shared" si="13"/>
        <v>140200.14772749707</v>
      </c>
      <c r="P192" s="92">
        <f t="shared" si="14"/>
        <v>42625.10295885957</v>
      </c>
      <c r="Q192" s="188">
        <v>1</v>
      </c>
    </row>
    <row r="193" spans="1:17" ht="23" x14ac:dyDescent="0.25">
      <c r="A193">
        <v>1974</v>
      </c>
      <c r="B193" t="s">
        <v>183</v>
      </c>
      <c r="C193" s="190">
        <v>58977</v>
      </c>
      <c r="D193" s="108" t="s">
        <v>342</v>
      </c>
      <c r="E193" s="32">
        <f t="shared" si="11"/>
        <v>27210</v>
      </c>
      <c r="F193" s="88" t="str">
        <f t="shared" si="15"/>
        <v>Date check - OK</v>
      </c>
      <c r="H193" s="111"/>
      <c r="I193" s="26"/>
      <c r="J193" s="94">
        <f t="shared" si="12"/>
        <v>0.30403037122121113</v>
      </c>
      <c r="K193" s="35"/>
      <c r="L193" s="26">
        <v>348.81311999999991</v>
      </c>
      <c r="M193" s="26" t="s">
        <v>203</v>
      </c>
      <c r="N193" s="26">
        <v>1234.7535394644935</v>
      </c>
      <c r="O193" s="90">
        <f t="shared" si="13"/>
        <v>430698.234531653</v>
      </c>
      <c r="P193" s="92">
        <f t="shared" si="14"/>
        <v>130945.34412897872</v>
      </c>
      <c r="Q193" s="188">
        <v>1</v>
      </c>
    </row>
    <row r="194" spans="1:17" ht="23" x14ac:dyDescent="0.25">
      <c r="A194">
        <v>1974</v>
      </c>
      <c r="B194" t="s">
        <v>183</v>
      </c>
      <c r="C194" s="190">
        <v>58977</v>
      </c>
      <c r="D194" s="108" t="s">
        <v>342</v>
      </c>
      <c r="E194" s="32">
        <f t="shared" si="11"/>
        <v>27210</v>
      </c>
      <c r="F194" s="88" t="str">
        <f t="shared" si="15"/>
        <v>Date check - OK</v>
      </c>
      <c r="H194" s="111"/>
      <c r="I194" s="26"/>
      <c r="J194" s="94">
        <f t="shared" si="12"/>
        <v>0.30403037122121113</v>
      </c>
      <c r="K194" s="35"/>
      <c r="L194" s="26">
        <v>1234.6838400000001</v>
      </c>
      <c r="M194" s="26" t="s">
        <v>203</v>
      </c>
      <c r="N194" s="26">
        <v>1861.1014379511059</v>
      </c>
      <c r="O194" s="90">
        <f t="shared" si="13"/>
        <v>2297871.8700389937</v>
      </c>
      <c r="P194" s="92">
        <f t="shared" si="14"/>
        <v>698622.83766673389</v>
      </c>
      <c r="Q194" s="188">
        <v>1</v>
      </c>
    </row>
    <row r="195" spans="1:17" ht="23" x14ac:dyDescent="0.25">
      <c r="A195">
        <v>1984</v>
      </c>
      <c r="B195" t="s">
        <v>183</v>
      </c>
      <c r="C195" s="190">
        <v>37177</v>
      </c>
      <c r="D195" s="108" t="s">
        <v>343</v>
      </c>
      <c r="E195" s="32">
        <f t="shared" si="11"/>
        <v>30863</v>
      </c>
      <c r="F195" s="88" t="str">
        <f t="shared" si="15"/>
        <v>Date check - OK</v>
      </c>
      <c r="H195" s="111"/>
      <c r="I195" s="26"/>
      <c r="J195" s="94">
        <f t="shared" si="12"/>
        <v>0.30403037122121113</v>
      </c>
      <c r="K195" s="35"/>
      <c r="L195" s="26">
        <v>8</v>
      </c>
      <c r="M195" s="26" t="s">
        <v>203</v>
      </c>
      <c r="N195" s="26">
        <v>450.18755203725266</v>
      </c>
      <c r="O195" s="90">
        <f t="shared" si="13"/>
        <v>3601.5004162980213</v>
      </c>
      <c r="P195" s="92">
        <f t="shared" si="14"/>
        <v>1094.9655085204338</v>
      </c>
      <c r="Q195" s="188">
        <v>1</v>
      </c>
    </row>
    <row r="196" spans="1:17" ht="23" x14ac:dyDescent="0.25">
      <c r="A196">
        <v>1984</v>
      </c>
      <c r="B196" t="s">
        <v>183</v>
      </c>
      <c r="C196" s="190">
        <v>37177</v>
      </c>
      <c r="D196" s="108" t="s">
        <v>343</v>
      </c>
      <c r="E196" s="32">
        <f t="shared" si="11"/>
        <v>30863</v>
      </c>
      <c r="F196" s="88" t="str">
        <f t="shared" si="15"/>
        <v>Date check - OK</v>
      </c>
      <c r="H196" s="111"/>
      <c r="I196" s="26"/>
      <c r="J196" s="94">
        <f t="shared" si="12"/>
        <v>0.30403037122121113</v>
      </c>
      <c r="K196" s="35"/>
      <c r="L196" s="26">
        <v>42.796968000000007</v>
      </c>
      <c r="M196" s="26" t="s">
        <v>203</v>
      </c>
      <c r="N196" s="26">
        <v>3749.9318193247959</v>
      </c>
      <c r="O196" s="90">
        <f t="shared" si="13"/>
        <v>160485.7120738251</v>
      </c>
      <c r="P196" s="92">
        <f t="shared" si="14"/>
        <v>48792.53061750545</v>
      </c>
      <c r="Q196" s="188">
        <v>1</v>
      </c>
    </row>
    <row r="197" spans="1:17" ht="23" x14ac:dyDescent="0.25">
      <c r="A197">
        <v>1984</v>
      </c>
      <c r="B197" t="s">
        <v>183</v>
      </c>
      <c r="C197" s="190">
        <v>37177</v>
      </c>
      <c r="D197" s="108" t="s">
        <v>343</v>
      </c>
      <c r="E197" s="32">
        <f t="shared" si="11"/>
        <v>30863</v>
      </c>
      <c r="F197" s="88" t="str">
        <f t="shared" si="15"/>
        <v>Date check - OK</v>
      </c>
      <c r="H197" s="111"/>
      <c r="I197" s="26"/>
      <c r="J197" s="94">
        <f t="shared" si="12"/>
        <v>0.30403037122121113</v>
      </c>
      <c r="K197" s="35"/>
      <c r="L197" s="26">
        <v>511.13</v>
      </c>
      <c r="M197" s="26" t="s">
        <v>203</v>
      </c>
      <c r="N197" s="26">
        <v>5653.4422295692666</v>
      </c>
      <c r="O197" s="90">
        <f t="shared" si="13"/>
        <v>2889643.9267997392</v>
      </c>
      <c r="P197" s="92">
        <f t="shared" si="14"/>
        <v>878539.51576204295</v>
      </c>
      <c r="Q197" s="188">
        <v>1</v>
      </c>
    </row>
    <row r="198" spans="1:17" ht="23" x14ac:dyDescent="0.25">
      <c r="A198">
        <v>1984</v>
      </c>
      <c r="B198" t="s">
        <v>183</v>
      </c>
      <c r="C198" s="190">
        <v>37177</v>
      </c>
      <c r="D198" s="108" t="s">
        <v>343</v>
      </c>
      <c r="E198" s="32">
        <f t="shared" si="11"/>
        <v>30863</v>
      </c>
      <c r="F198" s="88" t="str">
        <f t="shared" si="15"/>
        <v>Date check - OK</v>
      </c>
      <c r="H198" s="111"/>
      <c r="I198" s="26"/>
      <c r="J198" s="94">
        <f t="shared" si="12"/>
        <v>0.30403037122121113</v>
      </c>
      <c r="K198" s="35"/>
      <c r="L198" s="26">
        <v>33.54</v>
      </c>
      <c r="M198" s="26" t="s">
        <v>203</v>
      </c>
      <c r="N198" s="26">
        <v>5115.1745043073333</v>
      </c>
      <c r="O198" s="90">
        <f t="shared" si="13"/>
        <v>171562.95287446797</v>
      </c>
      <c r="P198" s="92">
        <f t="shared" si="14"/>
        <v>52160.348250231647</v>
      </c>
      <c r="Q198" s="188">
        <v>1</v>
      </c>
    </row>
    <row r="199" spans="1:17" ht="23" x14ac:dyDescent="0.25">
      <c r="A199">
        <v>1985</v>
      </c>
      <c r="B199" t="s">
        <v>183</v>
      </c>
      <c r="C199" s="190">
        <v>58717</v>
      </c>
      <c r="D199" s="108" t="s">
        <v>344</v>
      </c>
      <c r="E199" s="32">
        <f t="shared" si="11"/>
        <v>31228</v>
      </c>
      <c r="F199" s="88" t="str">
        <f t="shared" si="15"/>
        <v>Date check - OK</v>
      </c>
      <c r="H199" s="111"/>
      <c r="I199" s="26"/>
      <c r="J199" s="94">
        <f t="shared" si="12"/>
        <v>0.30403037122121113</v>
      </c>
      <c r="K199" s="35"/>
      <c r="L199" s="26">
        <v>4.5720000000000001</v>
      </c>
      <c r="M199" s="26" t="s">
        <v>203</v>
      </c>
      <c r="N199" s="26">
        <v>450.18755203725266</v>
      </c>
      <c r="O199" s="90">
        <f t="shared" si="13"/>
        <v>2058.257487914319</v>
      </c>
      <c r="P199" s="92">
        <f t="shared" si="14"/>
        <v>625.7727881194279</v>
      </c>
      <c r="Q199" s="188">
        <v>1</v>
      </c>
    </row>
    <row r="200" spans="1:17" ht="23" x14ac:dyDescent="0.25">
      <c r="A200">
        <v>1985</v>
      </c>
      <c r="B200" t="s">
        <v>183</v>
      </c>
      <c r="C200" s="190">
        <v>58717</v>
      </c>
      <c r="D200" s="108" t="s">
        <v>344</v>
      </c>
      <c r="E200" s="32">
        <f t="shared" si="11"/>
        <v>31228</v>
      </c>
      <c r="F200" s="88" t="str">
        <f t="shared" si="15"/>
        <v>Date check - OK</v>
      </c>
      <c r="H200" s="111"/>
      <c r="I200" s="26"/>
      <c r="J200" s="94">
        <f t="shared" si="12"/>
        <v>0.30403037122121113</v>
      </c>
      <c r="K200" s="35"/>
      <c r="L200" s="26">
        <v>155.75280000000001</v>
      </c>
      <c r="M200" s="26" t="s">
        <v>203</v>
      </c>
      <c r="N200" s="26">
        <v>1386.4471711292199</v>
      </c>
      <c r="O200" s="90">
        <f t="shared" si="13"/>
        <v>215943.02895545517</v>
      </c>
      <c r="P200" s="92">
        <f t="shared" si="14"/>
        <v>65653.239255959779</v>
      </c>
      <c r="Q200" s="188">
        <v>1</v>
      </c>
    </row>
    <row r="201" spans="1:17" ht="23" x14ac:dyDescent="0.25">
      <c r="A201">
        <v>1985</v>
      </c>
      <c r="B201" t="s">
        <v>183</v>
      </c>
      <c r="C201" s="190">
        <v>58717</v>
      </c>
      <c r="D201" s="108" t="s">
        <v>344</v>
      </c>
      <c r="E201" s="32">
        <f t="shared" si="11"/>
        <v>31228</v>
      </c>
      <c r="F201" s="88" t="str">
        <f t="shared" si="15"/>
        <v>Date check - OK</v>
      </c>
      <c r="H201" s="111"/>
      <c r="I201" s="26"/>
      <c r="J201" s="94">
        <f t="shared" si="12"/>
        <v>0.30403037122121113</v>
      </c>
      <c r="K201" s="35"/>
      <c r="L201" s="26">
        <v>67.665600000000012</v>
      </c>
      <c r="M201" s="26" t="s">
        <v>203</v>
      </c>
      <c r="N201" s="26">
        <v>2663.6096828870777</v>
      </c>
      <c r="O201" s="90">
        <f t="shared" si="13"/>
        <v>180234.74735836388</v>
      </c>
      <c r="P201" s="92">
        <f t="shared" si="14"/>
        <v>54796.837146324571</v>
      </c>
      <c r="Q201" s="188">
        <v>1</v>
      </c>
    </row>
    <row r="202" spans="1:17" x14ac:dyDescent="0.25">
      <c r="A202">
        <v>1971</v>
      </c>
      <c r="B202" t="s">
        <v>183</v>
      </c>
      <c r="C202" s="190" t="s">
        <v>345</v>
      </c>
      <c r="D202" s="108" t="s">
        <v>346</v>
      </c>
      <c r="E202" s="32">
        <f t="shared" si="11"/>
        <v>26114</v>
      </c>
      <c r="F202" s="88" t="str">
        <f t="shared" si="15"/>
        <v>Date check - OK</v>
      </c>
      <c r="H202" s="111"/>
      <c r="I202" s="26"/>
      <c r="J202" s="94">
        <f t="shared" si="12"/>
        <v>0.30403037122121113</v>
      </c>
      <c r="K202" s="35"/>
      <c r="L202" s="26">
        <v>208</v>
      </c>
      <c r="M202" s="26" t="s">
        <v>203</v>
      </c>
      <c r="N202" s="26">
        <v>1386.4471711292199</v>
      </c>
      <c r="O202" s="90">
        <f t="shared" si="13"/>
        <v>288381.01159487775</v>
      </c>
      <c r="P202" s="92">
        <f t="shared" si="14"/>
        <v>87676.586008339073</v>
      </c>
      <c r="Q202" s="188">
        <v>1</v>
      </c>
    </row>
    <row r="203" spans="1:17" x14ac:dyDescent="0.25">
      <c r="A203">
        <v>1971</v>
      </c>
      <c r="B203" t="s">
        <v>183</v>
      </c>
      <c r="C203" s="190" t="s">
        <v>345</v>
      </c>
      <c r="D203" s="108" t="s">
        <v>346</v>
      </c>
      <c r="E203" s="32">
        <f t="shared" si="11"/>
        <v>26114</v>
      </c>
      <c r="F203" s="88" t="str">
        <f t="shared" si="15"/>
        <v>Date check - OK</v>
      </c>
      <c r="H203" s="111"/>
      <c r="I203" s="26"/>
      <c r="J203" s="94">
        <f t="shared" si="12"/>
        <v>0.30403037122121113</v>
      </c>
      <c r="K203" s="35"/>
      <c r="L203" s="26">
        <v>200</v>
      </c>
      <c r="M203" s="26" t="s">
        <v>203</v>
      </c>
      <c r="N203" s="26">
        <v>2378.164677066356</v>
      </c>
      <c r="O203" s="90">
        <f t="shared" si="13"/>
        <v>475632.93541327119</v>
      </c>
      <c r="P203" s="92">
        <f t="shared" si="14"/>
        <v>144606.85791873117</v>
      </c>
      <c r="Q203" s="188">
        <v>1</v>
      </c>
    </row>
    <row r="204" spans="1:17" x14ac:dyDescent="0.25">
      <c r="A204">
        <v>1971</v>
      </c>
      <c r="B204" t="s">
        <v>183</v>
      </c>
      <c r="C204" s="190">
        <v>58895</v>
      </c>
      <c r="D204" s="108" t="s">
        <v>347</v>
      </c>
      <c r="E204" s="32">
        <f t="shared" si="11"/>
        <v>26114</v>
      </c>
      <c r="F204" s="88" t="str">
        <f t="shared" si="15"/>
        <v>Date check - OK</v>
      </c>
      <c r="H204" s="111"/>
      <c r="I204" s="26"/>
      <c r="J204" s="94">
        <f t="shared" si="12"/>
        <v>0.30403037122121113</v>
      </c>
      <c r="K204" s="35"/>
      <c r="L204" s="26">
        <v>767</v>
      </c>
      <c r="M204" s="26" t="s">
        <v>203</v>
      </c>
      <c r="N204" s="26">
        <v>567.62778300349237</v>
      </c>
      <c r="O204" s="90">
        <f t="shared" si="13"/>
        <v>435370.50956367864</v>
      </c>
      <c r="P204" s="92">
        <f t="shared" si="14"/>
        <v>132365.85764141308</v>
      </c>
      <c r="Q204" s="188">
        <v>1</v>
      </c>
    </row>
    <row r="205" spans="1:17" x14ac:dyDescent="0.25">
      <c r="A205">
        <v>1971</v>
      </c>
      <c r="B205" t="s">
        <v>183</v>
      </c>
      <c r="C205" s="190">
        <v>58895</v>
      </c>
      <c r="D205" s="108" t="s">
        <v>347</v>
      </c>
      <c r="E205" s="32">
        <f t="shared" si="11"/>
        <v>26114</v>
      </c>
      <c r="F205" s="88" t="str">
        <f t="shared" si="15"/>
        <v>Date check - OK</v>
      </c>
      <c r="H205" s="111"/>
      <c r="I205" s="26"/>
      <c r="J205" s="94">
        <f t="shared" si="12"/>
        <v>0.30403037122121113</v>
      </c>
      <c r="K205" s="35"/>
      <c r="L205" s="26">
        <v>16</v>
      </c>
      <c r="M205" s="26" t="s">
        <v>203</v>
      </c>
      <c r="N205" s="26">
        <v>580.67669755529687</v>
      </c>
      <c r="O205" s="90">
        <f t="shared" si="13"/>
        <v>9290.8271608847499</v>
      </c>
      <c r="P205" s="92">
        <f t="shared" si="14"/>
        <v>2824.6936306759017</v>
      </c>
      <c r="Q205" s="188">
        <v>1</v>
      </c>
    </row>
    <row r="206" spans="1:17" x14ac:dyDescent="0.25">
      <c r="A206">
        <v>1971</v>
      </c>
      <c r="B206" t="s">
        <v>183</v>
      </c>
      <c r="C206" s="190">
        <v>58895</v>
      </c>
      <c r="D206" s="108" t="s">
        <v>347</v>
      </c>
      <c r="E206" s="32">
        <f t="shared" si="11"/>
        <v>26114</v>
      </c>
      <c r="F206" s="88" t="str">
        <f t="shared" si="15"/>
        <v>Date check - OK</v>
      </c>
      <c r="H206" s="111"/>
      <c r="I206" s="26"/>
      <c r="J206" s="94">
        <f t="shared" si="12"/>
        <v>0.30403037122121113</v>
      </c>
      <c r="K206" s="35"/>
      <c r="L206" s="26">
        <v>197</v>
      </c>
      <c r="M206" s="26" t="s">
        <v>203</v>
      </c>
      <c r="N206" s="26">
        <v>950.93964796274736</v>
      </c>
      <c r="O206" s="90">
        <f t="shared" si="13"/>
        <v>187335.11064866124</v>
      </c>
      <c r="P206" s="92">
        <f t="shared" si="14"/>
        <v>56955.563233279136</v>
      </c>
      <c r="Q206" s="188">
        <v>1</v>
      </c>
    </row>
    <row r="207" spans="1:17" x14ac:dyDescent="0.25">
      <c r="A207">
        <v>1971</v>
      </c>
      <c r="B207" t="s">
        <v>183</v>
      </c>
      <c r="C207" s="190" t="s">
        <v>348</v>
      </c>
      <c r="D207" s="108" t="s">
        <v>349</v>
      </c>
      <c r="E207" s="32">
        <f t="shared" si="11"/>
        <v>26114</v>
      </c>
      <c r="F207" s="88" t="str">
        <f t="shared" si="15"/>
        <v>Date check - OK</v>
      </c>
      <c r="H207" s="111"/>
      <c r="I207" s="26"/>
      <c r="J207" s="94">
        <f t="shared" si="12"/>
        <v>0.30403037122121113</v>
      </c>
      <c r="K207" s="35"/>
      <c r="L207" s="26">
        <v>104</v>
      </c>
      <c r="M207" s="26" t="s">
        <v>203</v>
      </c>
      <c r="N207" s="26">
        <v>685.06801396973219</v>
      </c>
      <c r="O207" s="90">
        <f t="shared" si="13"/>
        <v>71247.073452852143</v>
      </c>
      <c r="P207" s="92">
        <f t="shared" si="14"/>
        <v>21661.274190295535</v>
      </c>
      <c r="Q207" s="188">
        <v>1</v>
      </c>
    </row>
    <row r="208" spans="1:17" x14ac:dyDescent="0.25">
      <c r="A208">
        <v>1971</v>
      </c>
      <c r="B208" t="s">
        <v>183</v>
      </c>
      <c r="C208" s="190" t="s">
        <v>350</v>
      </c>
      <c r="D208" s="108" t="s">
        <v>351</v>
      </c>
      <c r="E208" s="32">
        <f t="shared" si="11"/>
        <v>26114</v>
      </c>
      <c r="F208" s="88" t="str">
        <f t="shared" si="15"/>
        <v>Date check - OK</v>
      </c>
      <c r="H208" s="111"/>
      <c r="I208" s="26"/>
      <c r="J208" s="94">
        <f t="shared" si="12"/>
        <v>0.30403037122121113</v>
      </c>
      <c r="K208" s="35"/>
      <c r="L208" s="26">
        <v>117</v>
      </c>
      <c r="M208" s="26" t="s">
        <v>203</v>
      </c>
      <c r="N208" s="26">
        <v>450.18755203725266</v>
      </c>
      <c r="O208" s="90">
        <f t="shared" si="13"/>
        <v>52671.943588358561</v>
      </c>
      <c r="P208" s="92">
        <f t="shared" si="14"/>
        <v>16013.870562111344</v>
      </c>
      <c r="Q208" s="188">
        <v>1</v>
      </c>
    </row>
    <row r="209" spans="1:17" x14ac:dyDescent="0.25">
      <c r="A209">
        <v>1971</v>
      </c>
      <c r="B209" t="s">
        <v>183</v>
      </c>
      <c r="C209" s="190" t="s">
        <v>350</v>
      </c>
      <c r="D209" s="108" t="s">
        <v>351</v>
      </c>
      <c r="E209" s="32">
        <f t="shared" si="11"/>
        <v>26114</v>
      </c>
      <c r="F209" s="88" t="str">
        <f t="shared" si="15"/>
        <v>Date check - OK</v>
      </c>
      <c r="H209" s="111"/>
      <c r="I209" s="26"/>
      <c r="J209" s="94">
        <f t="shared" si="12"/>
        <v>0.30403037122121113</v>
      </c>
      <c r="K209" s="35"/>
      <c r="L209" s="26">
        <v>1640</v>
      </c>
      <c r="M209" s="26" t="s">
        <v>203</v>
      </c>
      <c r="N209" s="26">
        <v>520.32546775320145</v>
      </c>
      <c r="O209" s="90">
        <f t="shared" si="13"/>
        <v>853333.76711525035</v>
      </c>
      <c r="P209" s="92">
        <f t="shared" si="14"/>
        <v>259439.3819916441</v>
      </c>
      <c r="Q209" s="188">
        <v>1</v>
      </c>
    </row>
    <row r="210" spans="1:17" x14ac:dyDescent="0.25">
      <c r="A210">
        <v>1971</v>
      </c>
      <c r="B210" t="s">
        <v>183</v>
      </c>
      <c r="C210" s="190" t="s">
        <v>350</v>
      </c>
      <c r="D210" s="108" t="s">
        <v>351</v>
      </c>
      <c r="E210" s="32">
        <f t="shared" si="11"/>
        <v>26114</v>
      </c>
      <c r="F210" s="88" t="str">
        <f t="shared" si="15"/>
        <v>Date check - OK</v>
      </c>
      <c r="H210" s="111"/>
      <c r="I210" s="26"/>
      <c r="J210" s="94">
        <f t="shared" si="12"/>
        <v>0.30403037122121113</v>
      </c>
      <c r="K210" s="35"/>
      <c r="L210" s="26">
        <v>410</v>
      </c>
      <c r="M210" s="26" t="s">
        <v>203</v>
      </c>
      <c r="N210" s="26">
        <v>833.49941699650753</v>
      </c>
      <c r="O210" s="90">
        <f t="shared" si="13"/>
        <v>341734.76096856809</v>
      </c>
      <c r="P210" s="92">
        <f t="shared" si="14"/>
        <v>103897.74623646561</v>
      </c>
      <c r="Q210" s="188">
        <v>1</v>
      </c>
    </row>
    <row r="211" spans="1:17" x14ac:dyDescent="0.25">
      <c r="A211">
        <v>1971</v>
      </c>
      <c r="B211" t="s">
        <v>183</v>
      </c>
      <c r="C211" s="190" t="s">
        <v>350</v>
      </c>
      <c r="D211" s="108" t="s">
        <v>351</v>
      </c>
      <c r="E211" s="32">
        <f t="shared" si="11"/>
        <v>26114</v>
      </c>
      <c r="F211" s="88" t="str">
        <f t="shared" si="15"/>
        <v>Date check - OK</v>
      </c>
      <c r="H211" s="111"/>
      <c r="I211" s="26"/>
      <c r="J211" s="94">
        <f t="shared" si="12"/>
        <v>0.30403037122121113</v>
      </c>
      <c r="K211" s="35"/>
      <c r="L211" s="26">
        <v>4</v>
      </c>
      <c r="M211" s="26" t="s">
        <v>203</v>
      </c>
      <c r="N211" s="26">
        <v>946.04630500582073</v>
      </c>
      <c r="O211" s="90">
        <f t="shared" si="13"/>
        <v>3784.1852200232829</v>
      </c>
      <c r="P211" s="92">
        <f t="shared" si="14"/>
        <v>1150.5072372134991</v>
      </c>
      <c r="Q211" s="188">
        <v>1</v>
      </c>
    </row>
    <row r="212" spans="1:17" x14ac:dyDescent="0.25">
      <c r="A212">
        <v>1971</v>
      </c>
      <c r="B212" t="s">
        <v>183</v>
      </c>
      <c r="C212" s="190" t="s">
        <v>350</v>
      </c>
      <c r="D212" s="108" t="s">
        <v>351</v>
      </c>
      <c r="E212" s="32">
        <f t="shared" si="11"/>
        <v>26114</v>
      </c>
      <c r="F212" s="88" t="str">
        <f t="shared" si="15"/>
        <v>Date check - OK</v>
      </c>
      <c r="H212" s="111"/>
      <c r="I212" s="26"/>
      <c r="J212" s="94">
        <f t="shared" si="12"/>
        <v>0.30403037122121113</v>
      </c>
      <c r="K212" s="35"/>
      <c r="L212" s="26">
        <v>1674</v>
      </c>
      <c r="M212" s="26" t="s">
        <v>203</v>
      </c>
      <c r="N212" s="26">
        <v>946.04630500582073</v>
      </c>
      <c r="O212" s="90">
        <f t="shared" si="13"/>
        <v>1583681.5145797438</v>
      </c>
      <c r="P212" s="92">
        <f t="shared" si="14"/>
        <v>481487.27877384942</v>
      </c>
      <c r="Q212" s="188">
        <v>1</v>
      </c>
    </row>
    <row r="213" spans="1:17" x14ac:dyDescent="0.25">
      <c r="A213">
        <v>1971</v>
      </c>
      <c r="B213" t="s">
        <v>183</v>
      </c>
      <c r="C213" s="190" t="s">
        <v>350</v>
      </c>
      <c r="D213" s="108" t="s">
        <v>351</v>
      </c>
      <c r="E213" s="32">
        <f t="shared" si="11"/>
        <v>26114</v>
      </c>
      <c r="F213" s="88" t="str">
        <f t="shared" si="15"/>
        <v>Date check - OK</v>
      </c>
      <c r="H213" s="111"/>
      <c r="I213" s="26"/>
      <c r="J213" s="94">
        <f t="shared" si="12"/>
        <v>0.30403037122121113</v>
      </c>
      <c r="K213" s="35"/>
      <c r="L213" s="26">
        <v>226</v>
      </c>
      <c r="M213" s="26" t="s">
        <v>203</v>
      </c>
      <c r="N213" s="26">
        <v>1177.6645383003492</v>
      </c>
      <c r="O213" s="90">
        <f t="shared" si="13"/>
        <v>266152.18565587891</v>
      </c>
      <c r="P213" s="92">
        <f t="shared" si="14"/>
        <v>80918.347806293576</v>
      </c>
      <c r="Q213" s="188">
        <v>1</v>
      </c>
    </row>
    <row r="214" spans="1:17" x14ac:dyDescent="0.25">
      <c r="A214">
        <v>1972</v>
      </c>
      <c r="B214" t="s">
        <v>183</v>
      </c>
      <c r="C214" s="190" t="s">
        <v>352</v>
      </c>
      <c r="D214" s="108" t="s">
        <v>353</v>
      </c>
      <c r="E214" s="32">
        <f t="shared" si="11"/>
        <v>26480</v>
      </c>
      <c r="F214" s="88" t="str">
        <f t="shared" si="15"/>
        <v>Date check - OK</v>
      </c>
      <c r="H214" s="111"/>
      <c r="I214" s="26"/>
      <c r="J214" s="94">
        <f t="shared" si="12"/>
        <v>0.30403037122121113</v>
      </c>
      <c r="K214" s="35"/>
      <c r="L214" s="26">
        <v>18</v>
      </c>
      <c r="M214" s="26" t="s">
        <v>203</v>
      </c>
      <c r="N214" s="26">
        <v>450.18755203725266</v>
      </c>
      <c r="O214" s="90">
        <f t="shared" si="13"/>
        <v>8103.3759366705481</v>
      </c>
      <c r="P214" s="92">
        <f t="shared" si="14"/>
        <v>2463.6723941709761</v>
      </c>
      <c r="Q214" s="188">
        <v>1</v>
      </c>
    </row>
    <row r="215" spans="1:17" x14ac:dyDescent="0.25">
      <c r="A215">
        <v>1972</v>
      </c>
      <c r="B215" t="s">
        <v>183</v>
      </c>
      <c r="C215" s="190" t="s">
        <v>352</v>
      </c>
      <c r="D215" s="108" t="s">
        <v>353</v>
      </c>
      <c r="E215" s="32">
        <f t="shared" ref="E215:E278" si="16">DATEVALUE("30 Jun "&amp;A215)</f>
        <v>26480</v>
      </c>
      <c r="F215" s="88" t="str">
        <f t="shared" si="15"/>
        <v>Date check - OK</v>
      </c>
      <c r="H215" s="111"/>
      <c r="I215" s="26"/>
      <c r="J215" s="94">
        <f t="shared" ref="J215:J278" si="17">J214</f>
        <v>0.30403037122121113</v>
      </c>
      <c r="K215" s="35"/>
      <c r="L215" s="26">
        <v>411</v>
      </c>
      <c r="M215" s="26" t="s">
        <v>203</v>
      </c>
      <c r="N215" s="26">
        <v>1024.3397923166472</v>
      </c>
      <c r="O215" s="90">
        <f t="shared" ref="O215:O218" si="18">IF(N215="","-",L215*N215)</f>
        <v>421003.65464214201</v>
      </c>
      <c r="P215" s="92">
        <f t="shared" ref="P215:P278" si="19">IF(O215="-","-",IF(OR(E215&lt;$E$15,E215&gt;$E$16),0,O215*J215))*Q215</f>
        <v>127997.897406337</v>
      </c>
      <c r="Q215" s="188">
        <v>1</v>
      </c>
    </row>
    <row r="216" spans="1:17" x14ac:dyDescent="0.25">
      <c r="A216">
        <v>1972</v>
      </c>
      <c r="B216" t="s">
        <v>183</v>
      </c>
      <c r="C216" s="190" t="s">
        <v>352</v>
      </c>
      <c r="D216" s="108" t="s">
        <v>353</v>
      </c>
      <c r="E216" s="32">
        <f t="shared" si="16"/>
        <v>26480</v>
      </c>
      <c r="F216" s="88" t="str">
        <f t="shared" si="15"/>
        <v>Date check - OK</v>
      </c>
      <c r="H216" s="111"/>
      <c r="I216" s="26"/>
      <c r="J216" s="94">
        <f t="shared" si="17"/>
        <v>0.30403037122121113</v>
      </c>
      <c r="K216" s="35"/>
      <c r="L216" s="26">
        <v>147</v>
      </c>
      <c r="M216" s="26" t="s">
        <v>203</v>
      </c>
      <c r="N216" s="26">
        <v>1149.9355948777647</v>
      </c>
      <c r="O216" s="90">
        <f t="shared" si="18"/>
        <v>169040.53244703141</v>
      </c>
      <c r="P216" s="92">
        <f t="shared" si="19"/>
        <v>51393.455831302141</v>
      </c>
      <c r="Q216" s="188">
        <v>1</v>
      </c>
    </row>
    <row r="217" spans="1:17" x14ac:dyDescent="0.25">
      <c r="A217">
        <v>1972</v>
      </c>
      <c r="B217" t="s">
        <v>183</v>
      </c>
      <c r="C217" s="190" t="s">
        <v>354</v>
      </c>
      <c r="D217" s="108" t="s">
        <v>355</v>
      </c>
      <c r="E217" s="32">
        <f t="shared" si="16"/>
        <v>26480</v>
      </c>
      <c r="F217" s="88" t="str">
        <f t="shared" si="15"/>
        <v>Date check - OK</v>
      </c>
      <c r="H217" s="111"/>
      <c r="I217" s="26"/>
      <c r="J217" s="94">
        <f t="shared" si="17"/>
        <v>0.30403037122121113</v>
      </c>
      <c r="K217" s="35"/>
      <c r="L217" s="26">
        <v>143</v>
      </c>
      <c r="M217" s="26" t="s">
        <v>203</v>
      </c>
      <c r="N217" s="26">
        <v>639.39681303841667</v>
      </c>
      <c r="O217" s="90">
        <f t="shared" si="18"/>
        <v>91433.74426449358</v>
      </c>
      <c r="P217" s="92">
        <f t="shared" si="19"/>
        <v>27798.635210879267</v>
      </c>
      <c r="Q217" s="188">
        <v>1</v>
      </c>
    </row>
    <row r="218" spans="1:17" x14ac:dyDescent="0.25">
      <c r="A218">
        <v>1972</v>
      </c>
      <c r="B218" t="s">
        <v>183</v>
      </c>
      <c r="C218" s="190" t="s">
        <v>354</v>
      </c>
      <c r="D218" s="108" t="s">
        <v>355</v>
      </c>
      <c r="E218" s="32">
        <f t="shared" si="16"/>
        <v>26480</v>
      </c>
      <c r="F218" s="88" t="str">
        <f t="shared" si="6"/>
        <v>Date check - OK</v>
      </c>
      <c r="H218" s="111"/>
      <c r="I218" s="26"/>
      <c r="J218" s="94">
        <f t="shared" si="17"/>
        <v>0.30403037122121113</v>
      </c>
      <c r="K218" s="35"/>
      <c r="L218" s="26">
        <v>131</v>
      </c>
      <c r="M218" s="26" t="s">
        <v>203</v>
      </c>
      <c r="N218" s="26">
        <v>1074.9043362048894</v>
      </c>
      <c r="O218" s="90">
        <f t="shared" si="18"/>
        <v>140812.46804284051</v>
      </c>
      <c r="P218" s="92">
        <f t="shared" si="19"/>
        <v>42811.26693163973</v>
      </c>
      <c r="Q218" s="188">
        <v>1</v>
      </c>
    </row>
    <row r="219" spans="1:17" x14ac:dyDescent="0.25">
      <c r="A219">
        <v>1972</v>
      </c>
      <c r="B219" t="s">
        <v>183</v>
      </c>
      <c r="C219" s="190" t="s">
        <v>356</v>
      </c>
      <c r="D219" s="108" t="s">
        <v>357</v>
      </c>
      <c r="E219" s="32">
        <f t="shared" si="16"/>
        <v>26480</v>
      </c>
      <c r="F219" s="88" t="str">
        <f t="shared" si="6"/>
        <v>Date check - OK</v>
      </c>
      <c r="H219" s="111"/>
      <c r="I219" s="26"/>
      <c r="J219" s="94">
        <f t="shared" si="17"/>
        <v>0.30403037122121113</v>
      </c>
      <c r="K219" s="35"/>
      <c r="L219" s="26">
        <v>236</v>
      </c>
      <c r="M219" s="26" t="s">
        <v>203</v>
      </c>
      <c r="N219" s="26">
        <v>567.62778300349237</v>
      </c>
      <c r="O219" s="90">
        <f t="shared" ref="O219:O282" si="20">IF(N219="","-",L219*N219)</f>
        <v>133960.15678882418</v>
      </c>
      <c r="P219" s="92">
        <f t="shared" si="19"/>
        <v>40727.95619735786</v>
      </c>
      <c r="Q219" s="188">
        <v>1</v>
      </c>
    </row>
    <row r="220" spans="1:17" x14ac:dyDescent="0.25">
      <c r="A220">
        <v>1972</v>
      </c>
      <c r="B220" t="s">
        <v>183</v>
      </c>
      <c r="C220" s="190" t="s">
        <v>356</v>
      </c>
      <c r="D220" s="108" t="s">
        <v>357</v>
      </c>
      <c r="E220" s="32">
        <f t="shared" si="16"/>
        <v>26480</v>
      </c>
      <c r="F220" s="88" t="str">
        <f t="shared" ref="F220:F283" si="21">IF(E220="","-",IF(OR(E220&lt;$E$15,E220&gt;$E$16),"ERROR - date outside of range","Date check - OK"))</f>
        <v>Date check - OK</v>
      </c>
      <c r="H220" s="111"/>
      <c r="I220" s="26"/>
      <c r="J220" s="94">
        <f t="shared" si="17"/>
        <v>0.30403037122121113</v>
      </c>
      <c r="K220" s="35"/>
      <c r="L220" s="26">
        <v>327</v>
      </c>
      <c r="M220" s="26" t="s">
        <v>203</v>
      </c>
      <c r="N220" s="26">
        <v>520.32546775320145</v>
      </c>
      <c r="O220" s="90">
        <f t="shared" si="20"/>
        <v>170146.42795529688</v>
      </c>
      <c r="P220" s="92">
        <f t="shared" si="19"/>
        <v>51729.681653211963</v>
      </c>
      <c r="Q220" s="188">
        <v>1</v>
      </c>
    </row>
    <row r="221" spans="1:17" x14ac:dyDescent="0.25">
      <c r="A221">
        <v>1972</v>
      </c>
      <c r="B221" t="s">
        <v>183</v>
      </c>
      <c r="C221" s="190" t="s">
        <v>356</v>
      </c>
      <c r="D221" s="108" t="s">
        <v>357</v>
      </c>
      <c r="E221" s="32">
        <f t="shared" si="16"/>
        <v>26480</v>
      </c>
      <c r="F221" s="88" t="str">
        <f t="shared" si="21"/>
        <v>Date check - OK</v>
      </c>
      <c r="H221" s="111"/>
      <c r="I221" s="26"/>
      <c r="J221" s="94">
        <f t="shared" si="17"/>
        <v>0.30403037122121113</v>
      </c>
      <c r="K221" s="35"/>
      <c r="L221" s="26">
        <v>630</v>
      </c>
      <c r="M221" s="26" t="s">
        <v>203</v>
      </c>
      <c r="N221" s="26">
        <v>833.49941699650753</v>
      </c>
      <c r="O221" s="90">
        <f t="shared" si="20"/>
        <v>525104.63270779978</v>
      </c>
      <c r="P221" s="92">
        <f t="shared" si="19"/>
        <v>159647.75641213008</v>
      </c>
      <c r="Q221" s="188">
        <v>1</v>
      </c>
    </row>
    <row r="222" spans="1:17" x14ac:dyDescent="0.25">
      <c r="A222">
        <v>1972</v>
      </c>
      <c r="B222" t="s">
        <v>183</v>
      </c>
      <c r="C222" s="190" t="s">
        <v>358</v>
      </c>
      <c r="D222" s="108" t="s">
        <v>359</v>
      </c>
      <c r="E222" s="32">
        <f t="shared" si="16"/>
        <v>26480</v>
      </c>
      <c r="F222" s="88" t="str">
        <f t="shared" si="21"/>
        <v>Date check - OK</v>
      </c>
      <c r="H222" s="111"/>
      <c r="I222" s="26"/>
      <c r="J222" s="94">
        <f t="shared" si="17"/>
        <v>0.30403037122121113</v>
      </c>
      <c r="K222" s="35"/>
      <c r="L222" s="26">
        <v>120</v>
      </c>
      <c r="M222" s="26" t="s">
        <v>203</v>
      </c>
      <c r="N222" s="26">
        <v>685.06801396973219</v>
      </c>
      <c r="O222" s="90">
        <f t="shared" si="20"/>
        <v>82208.161676367861</v>
      </c>
      <c r="P222" s="92">
        <f t="shared" si="19"/>
        <v>24993.777911879464</v>
      </c>
      <c r="Q222" s="188">
        <v>1</v>
      </c>
    </row>
    <row r="223" spans="1:17" x14ac:dyDescent="0.25">
      <c r="A223">
        <v>1972</v>
      </c>
      <c r="B223" t="s">
        <v>183</v>
      </c>
      <c r="C223" s="190" t="s">
        <v>358</v>
      </c>
      <c r="D223" s="108" t="s">
        <v>359</v>
      </c>
      <c r="E223" s="32">
        <f t="shared" si="16"/>
        <v>26480</v>
      </c>
      <c r="F223" s="88" t="str">
        <f t="shared" si="21"/>
        <v>Date check - OK</v>
      </c>
      <c r="H223" s="111"/>
      <c r="I223" s="26"/>
      <c r="J223" s="94">
        <f t="shared" si="17"/>
        <v>0.30403037122121113</v>
      </c>
      <c r="K223" s="35"/>
      <c r="L223" s="26">
        <v>132</v>
      </c>
      <c r="M223" s="26" t="s">
        <v>203</v>
      </c>
      <c r="N223" s="26">
        <v>639.39681303841667</v>
      </c>
      <c r="O223" s="90">
        <f t="shared" si="20"/>
        <v>84400.379321070999</v>
      </c>
      <c r="P223" s="92">
        <f t="shared" si="19"/>
        <v>25660.278656196246</v>
      </c>
      <c r="Q223" s="188">
        <v>1</v>
      </c>
    </row>
    <row r="224" spans="1:17" x14ac:dyDescent="0.25">
      <c r="A224">
        <v>1972</v>
      </c>
      <c r="B224" t="s">
        <v>183</v>
      </c>
      <c r="C224" s="190" t="s">
        <v>358</v>
      </c>
      <c r="D224" s="108" t="s">
        <v>359</v>
      </c>
      <c r="E224" s="32">
        <f t="shared" si="16"/>
        <v>26480</v>
      </c>
      <c r="F224" s="88" t="str">
        <f t="shared" si="21"/>
        <v>Date check - OK</v>
      </c>
      <c r="H224" s="111"/>
      <c r="I224" s="26"/>
      <c r="J224" s="94">
        <f t="shared" si="17"/>
        <v>0.30403037122121113</v>
      </c>
      <c r="K224" s="35"/>
      <c r="L224" s="26">
        <v>877</v>
      </c>
      <c r="M224" s="26" t="s">
        <v>203</v>
      </c>
      <c r="N224" s="26">
        <v>639.39681303841667</v>
      </c>
      <c r="O224" s="90">
        <f t="shared" si="20"/>
        <v>560751.00503469142</v>
      </c>
      <c r="P224" s="92">
        <f t="shared" si="19"/>
        <v>170485.33622336446</v>
      </c>
      <c r="Q224" s="188">
        <v>1</v>
      </c>
    </row>
    <row r="225" spans="1:17" x14ac:dyDescent="0.25">
      <c r="A225">
        <v>1972</v>
      </c>
      <c r="B225" t="s">
        <v>183</v>
      </c>
      <c r="C225" s="190" t="s">
        <v>358</v>
      </c>
      <c r="D225" s="108" t="s">
        <v>359</v>
      </c>
      <c r="E225" s="32">
        <f t="shared" si="16"/>
        <v>26480</v>
      </c>
      <c r="F225" s="88" t="str">
        <f t="shared" si="21"/>
        <v>Date check - OK</v>
      </c>
      <c r="H225" s="111"/>
      <c r="I225" s="26"/>
      <c r="J225" s="94">
        <f t="shared" si="17"/>
        <v>0.30403037122121113</v>
      </c>
      <c r="K225" s="35"/>
      <c r="L225" s="26">
        <v>372</v>
      </c>
      <c r="M225" s="26" t="s">
        <v>203</v>
      </c>
      <c r="N225" s="26">
        <v>950.93964796274736</v>
      </c>
      <c r="O225" s="90">
        <f t="shared" si="20"/>
        <v>353749.549042142</v>
      </c>
      <c r="P225" s="92">
        <f t="shared" si="19"/>
        <v>107550.60671461847</v>
      </c>
      <c r="Q225" s="188">
        <v>1</v>
      </c>
    </row>
    <row r="226" spans="1:17" x14ac:dyDescent="0.25">
      <c r="A226">
        <v>1972</v>
      </c>
      <c r="B226" t="s">
        <v>183</v>
      </c>
      <c r="C226" s="190" t="s">
        <v>360</v>
      </c>
      <c r="D226" s="108" t="s">
        <v>361</v>
      </c>
      <c r="E226" s="32">
        <f t="shared" si="16"/>
        <v>26480</v>
      </c>
      <c r="F226" s="88" t="str">
        <f t="shared" si="21"/>
        <v>Date check - OK</v>
      </c>
      <c r="H226" s="111"/>
      <c r="I226" s="26"/>
      <c r="J226" s="94">
        <f t="shared" si="17"/>
        <v>0.30403037122121113</v>
      </c>
      <c r="K226" s="35"/>
      <c r="L226" s="26">
        <v>158</v>
      </c>
      <c r="M226" s="26" t="s">
        <v>203</v>
      </c>
      <c r="N226" s="26">
        <v>709.53472875436546</v>
      </c>
      <c r="O226" s="90">
        <f t="shared" si="20"/>
        <v>112106.48714318975</v>
      </c>
      <c r="P226" s="92">
        <f t="shared" si="19"/>
        <v>34083.776902449914</v>
      </c>
      <c r="Q226" s="188">
        <v>1</v>
      </c>
    </row>
    <row r="227" spans="1:17" x14ac:dyDescent="0.25">
      <c r="A227">
        <v>1972</v>
      </c>
      <c r="B227" t="s">
        <v>183</v>
      </c>
      <c r="C227" s="190" t="s">
        <v>360</v>
      </c>
      <c r="D227" s="108" t="s">
        <v>361</v>
      </c>
      <c r="E227" s="32">
        <f t="shared" si="16"/>
        <v>26480</v>
      </c>
      <c r="F227" s="88" t="str">
        <f t="shared" si="21"/>
        <v>Date check - OK</v>
      </c>
      <c r="H227" s="111"/>
      <c r="I227" s="26"/>
      <c r="J227" s="94">
        <f t="shared" si="17"/>
        <v>0.30403037122121113</v>
      </c>
      <c r="K227" s="35"/>
      <c r="L227" s="26">
        <v>43</v>
      </c>
      <c r="M227" s="26" t="s">
        <v>203</v>
      </c>
      <c r="N227" s="26">
        <v>1386.4471711292199</v>
      </c>
      <c r="O227" s="90">
        <f t="shared" si="20"/>
        <v>59617.228358556458</v>
      </c>
      <c r="P227" s="92">
        <f t="shared" si="19"/>
        <v>18125.448069031634</v>
      </c>
      <c r="Q227" s="188">
        <v>1</v>
      </c>
    </row>
    <row r="228" spans="1:17" x14ac:dyDescent="0.25">
      <c r="A228">
        <v>1972</v>
      </c>
      <c r="B228" t="s">
        <v>183</v>
      </c>
      <c r="C228" s="190" t="s">
        <v>360</v>
      </c>
      <c r="D228" s="108" t="s">
        <v>361</v>
      </c>
      <c r="E228" s="32">
        <f t="shared" si="16"/>
        <v>26480</v>
      </c>
      <c r="F228" s="88" t="str">
        <f t="shared" si="21"/>
        <v>Date check - OK</v>
      </c>
      <c r="H228" s="111"/>
      <c r="I228" s="26"/>
      <c r="J228" s="94">
        <f t="shared" si="17"/>
        <v>0.30403037122121113</v>
      </c>
      <c r="K228" s="35"/>
      <c r="L228" s="26">
        <v>291</v>
      </c>
      <c r="M228" s="26" t="s">
        <v>203</v>
      </c>
      <c r="N228" s="26">
        <v>1456.5850868451687</v>
      </c>
      <c r="O228" s="90">
        <f t="shared" si="20"/>
        <v>423866.26027194411</v>
      </c>
      <c r="P228" s="92">
        <f t="shared" si="19"/>
        <v>128868.21645862565</v>
      </c>
      <c r="Q228" s="188">
        <v>1</v>
      </c>
    </row>
    <row r="229" spans="1:17" x14ac:dyDescent="0.25">
      <c r="A229">
        <v>1972</v>
      </c>
      <c r="B229" t="s">
        <v>183</v>
      </c>
      <c r="C229" s="190">
        <v>36369</v>
      </c>
      <c r="D229" s="108" t="s">
        <v>361</v>
      </c>
      <c r="E229" s="32">
        <f t="shared" si="16"/>
        <v>26480</v>
      </c>
      <c r="F229" s="88" t="str">
        <f t="shared" si="21"/>
        <v>Date check - OK</v>
      </c>
      <c r="H229" s="111"/>
      <c r="I229" s="26"/>
      <c r="J229" s="94">
        <f t="shared" si="17"/>
        <v>0.30403037122121113</v>
      </c>
      <c r="K229" s="35"/>
      <c r="L229" s="26">
        <v>87</v>
      </c>
      <c r="M229" s="26" t="s">
        <v>203</v>
      </c>
      <c r="N229" s="26">
        <v>1861.1014379511059</v>
      </c>
      <c r="O229" s="90">
        <f t="shared" si="20"/>
        <v>161915.82510174622</v>
      </c>
      <c r="P229" s="92">
        <f t="shared" si="19"/>
        <v>49227.328412272596</v>
      </c>
      <c r="Q229" s="188">
        <v>1</v>
      </c>
    </row>
    <row r="230" spans="1:17" x14ac:dyDescent="0.25">
      <c r="A230">
        <v>1972</v>
      </c>
      <c r="B230" t="s">
        <v>183</v>
      </c>
      <c r="C230" s="190" t="s">
        <v>360</v>
      </c>
      <c r="D230" s="108" t="s">
        <v>361</v>
      </c>
      <c r="E230" s="32">
        <f t="shared" si="16"/>
        <v>26480</v>
      </c>
      <c r="F230" s="88" t="str">
        <f t="shared" si="21"/>
        <v>Date check - OK</v>
      </c>
      <c r="H230" s="111"/>
      <c r="I230" s="26"/>
      <c r="J230" s="94">
        <f t="shared" si="17"/>
        <v>0.30403037122121113</v>
      </c>
      <c r="K230" s="35"/>
      <c r="L230" s="26">
        <v>2296</v>
      </c>
      <c r="M230" s="26" t="s">
        <v>203</v>
      </c>
      <c r="N230" s="26">
        <v>3847.7986784633295</v>
      </c>
      <c r="O230" s="90">
        <f t="shared" si="20"/>
        <v>8834545.7657518052</v>
      </c>
      <c r="P230" s="92">
        <f t="shared" si="19"/>
        <v>2685970.2287323005</v>
      </c>
      <c r="Q230" s="188">
        <v>1</v>
      </c>
    </row>
    <row r="231" spans="1:17" x14ac:dyDescent="0.25">
      <c r="A231">
        <v>1972</v>
      </c>
      <c r="B231" t="s">
        <v>183</v>
      </c>
      <c r="C231" s="190" t="s">
        <v>360</v>
      </c>
      <c r="D231" s="108" t="s">
        <v>361</v>
      </c>
      <c r="E231" s="32">
        <f t="shared" si="16"/>
        <v>26480</v>
      </c>
      <c r="F231" s="88" t="str">
        <f t="shared" si="21"/>
        <v>Date check - OK</v>
      </c>
      <c r="H231" s="111"/>
      <c r="I231" s="26"/>
      <c r="J231" s="94">
        <f t="shared" si="17"/>
        <v>0.30403037122121113</v>
      </c>
      <c r="K231" s="35"/>
      <c r="L231" s="26">
        <v>863</v>
      </c>
      <c r="M231" s="26" t="s">
        <v>203</v>
      </c>
      <c r="N231" s="26">
        <v>4413.7953471478459</v>
      </c>
      <c r="O231" s="90">
        <f t="shared" si="20"/>
        <v>3809105.3845885908</v>
      </c>
      <c r="P231" s="92">
        <f t="shared" si="19"/>
        <v>1158083.7240971834</v>
      </c>
      <c r="Q231" s="188">
        <v>1</v>
      </c>
    </row>
    <row r="232" spans="1:17" x14ac:dyDescent="0.25">
      <c r="A232">
        <v>1972</v>
      </c>
      <c r="B232" t="s">
        <v>183</v>
      </c>
      <c r="C232" s="190" t="s">
        <v>362</v>
      </c>
      <c r="D232" s="108" t="s">
        <v>363</v>
      </c>
      <c r="E232" s="32">
        <f t="shared" si="16"/>
        <v>26480</v>
      </c>
      <c r="F232" s="88" t="str">
        <f t="shared" si="21"/>
        <v>Date check - OK</v>
      </c>
      <c r="H232" s="111"/>
      <c r="I232" s="26"/>
      <c r="J232" s="94">
        <f t="shared" si="17"/>
        <v>0.30403037122121113</v>
      </c>
      <c r="K232" s="35"/>
      <c r="L232" s="26">
        <v>204</v>
      </c>
      <c r="M232" s="26" t="s">
        <v>203</v>
      </c>
      <c r="N232" s="26">
        <v>450.18755203725266</v>
      </c>
      <c r="O232" s="90">
        <f t="shared" si="20"/>
        <v>91838.260615599545</v>
      </c>
      <c r="P232" s="92">
        <f t="shared" si="19"/>
        <v>27921.620467271063</v>
      </c>
      <c r="Q232" s="188">
        <v>1</v>
      </c>
    </row>
    <row r="233" spans="1:17" x14ac:dyDescent="0.25">
      <c r="A233">
        <v>1972</v>
      </c>
      <c r="B233" t="s">
        <v>183</v>
      </c>
      <c r="C233" s="190" t="s">
        <v>362</v>
      </c>
      <c r="D233" s="108" t="s">
        <v>363</v>
      </c>
      <c r="E233" s="32">
        <f t="shared" si="16"/>
        <v>26480</v>
      </c>
      <c r="F233" s="88" t="str">
        <f t="shared" si="21"/>
        <v>Date check - OK</v>
      </c>
      <c r="H233" s="111"/>
      <c r="I233" s="26"/>
      <c r="J233" s="94">
        <f t="shared" si="17"/>
        <v>0.30403037122121113</v>
      </c>
      <c r="K233" s="35"/>
      <c r="L233" s="26">
        <v>204</v>
      </c>
      <c r="M233" s="26" t="s">
        <v>203</v>
      </c>
      <c r="N233" s="26">
        <v>450.18755203725266</v>
      </c>
      <c r="O233" s="90">
        <f t="shared" si="20"/>
        <v>91838.260615599545</v>
      </c>
      <c r="P233" s="92">
        <f t="shared" si="19"/>
        <v>27921.620467271063</v>
      </c>
      <c r="Q233" s="188">
        <v>1</v>
      </c>
    </row>
    <row r="234" spans="1:17" x14ac:dyDescent="0.25">
      <c r="A234">
        <v>1972</v>
      </c>
      <c r="B234" t="s">
        <v>183</v>
      </c>
      <c r="C234" s="190" t="s">
        <v>362</v>
      </c>
      <c r="D234" s="108" t="s">
        <v>363</v>
      </c>
      <c r="E234" s="32">
        <f t="shared" si="16"/>
        <v>26480</v>
      </c>
      <c r="F234" s="88" t="str">
        <f t="shared" si="21"/>
        <v>Date check - OK</v>
      </c>
      <c r="H234" s="111"/>
      <c r="I234" s="26"/>
      <c r="J234" s="94">
        <f t="shared" si="17"/>
        <v>0.30403037122121113</v>
      </c>
      <c r="K234" s="35"/>
      <c r="L234" s="26">
        <v>6</v>
      </c>
      <c r="M234" s="26" t="s">
        <v>203</v>
      </c>
      <c r="N234" s="26">
        <v>1149.9355948777647</v>
      </c>
      <c r="O234" s="90">
        <f t="shared" si="20"/>
        <v>6899.6135692665885</v>
      </c>
      <c r="P234" s="92">
        <f t="shared" si="19"/>
        <v>2097.6920747470263</v>
      </c>
      <c r="Q234" s="188">
        <v>1</v>
      </c>
    </row>
    <row r="235" spans="1:17" x14ac:dyDescent="0.25">
      <c r="A235">
        <v>1972</v>
      </c>
      <c r="B235" t="s">
        <v>183</v>
      </c>
      <c r="C235" s="190" t="s">
        <v>362</v>
      </c>
      <c r="D235" s="108" t="s">
        <v>363</v>
      </c>
      <c r="E235" s="32">
        <f t="shared" si="16"/>
        <v>26480</v>
      </c>
      <c r="F235" s="88" t="str">
        <f t="shared" si="21"/>
        <v>Date check - OK</v>
      </c>
      <c r="H235" s="111"/>
      <c r="I235" s="26"/>
      <c r="J235" s="94">
        <f t="shared" si="17"/>
        <v>0.30403037122121113</v>
      </c>
      <c r="K235" s="35"/>
      <c r="L235" s="26">
        <v>151</v>
      </c>
      <c r="M235" s="26" t="s">
        <v>203</v>
      </c>
      <c r="N235" s="26">
        <v>3953.8211091967405</v>
      </c>
      <c r="O235" s="90">
        <f t="shared" si="20"/>
        <v>597026.98748870776</v>
      </c>
      <c r="P235" s="92">
        <f t="shared" si="19"/>
        <v>181514.33663527318</v>
      </c>
      <c r="Q235" s="188">
        <v>1</v>
      </c>
    </row>
    <row r="236" spans="1:17" x14ac:dyDescent="0.25">
      <c r="A236">
        <v>1972</v>
      </c>
      <c r="B236" t="s">
        <v>183</v>
      </c>
      <c r="C236" s="190" t="s">
        <v>362</v>
      </c>
      <c r="D236" s="108" t="s">
        <v>363</v>
      </c>
      <c r="E236" s="32">
        <f t="shared" si="16"/>
        <v>26480</v>
      </c>
      <c r="F236" s="88" t="str">
        <f t="shared" si="21"/>
        <v>Date check - OK</v>
      </c>
      <c r="H236" s="111"/>
      <c r="I236" s="26"/>
      <c r="J236" s="94">
        <f t="shared" si="17"/>
        <v>0.30403037122121113</v>
      </c>
      <c r="K236" s="35"/>
      <c r="L236" s="26">
        <v>2164</v>
      </c>
      <c r="M236" s="26" t="s">
        <v>203</v>
      </c>
      <c r="N236" s="26">
        <v>5653.4422295692666</v>
      </c>
      <c r="O236" s="90">
        <f t="shared" si="20"/>
        <v>12234048.984787893</v>
      </c>
      <c r="P236" s="92">
        <f t="shared" si="19"/>
        <v>3719522.4543835442</v>
      </c>
      <c r="Q236" s="188">
        <v>1</v>
      </c>
    </row>
    <row r="237" spans="1:17" x14ac:dyDescent="0.25">
      <c r="A237">
        <v>1972</v>
      </c>
      <c r="B237" t="s">
        <v>183</v>
      </c>
      <c r="C237" s="190" t="s">
        <v>362</v>
      </c>
      <c r="D237" s="108" t="s">
        <v>363</v>
      </c>
      <c r="E237" s="32">
        <f t="shared" si="16"/>
        <v>26480</v>
      </c>
      <c r="F237" s="88" t="str">
        <f t="shared" si="21"/>
        <v>Date check - OK</v>
      </c>
      <c r="H237" s="111"/>
      <c r="I237" s="26"/>
      <c r="J237" s="94">
        <f t="shared" si="17"/>
        <v>0.30403037122121113</v>
      </c>
      <c r="K237" s="35"/>
      <c r="L237" s="26">
        <v>701</v>
      </c>
      <c r="M237" s="26" t="s">
        <v>203</v>
      </c>
      <c r="N237" s="26">
        <v>5653.4422295692666</v>
      </c>
      <c r="O237" s="90">
        <f t="shared" si="20"/>
        <v>3963063.0029280558</v>
      </c>
      <c r="P237" s="92">
        <f t="shared" si="19"/>
        <v>1204891.5159532644</v>
      </c>
      <c r="Q237" s="188">
        <v>1</v>
      </c>
    </row>
    <row r="238" spans="1:17" x14ac:dyDescent="0.25">
      <c r="A238">
        <v>1972</v>
      </c>
      <c r="B238" t="s">
        <v>183</v>
      </c>
      <c r="C238" s="190" t="s">
        <v>364</v>
      </c>
      <c r="D238" s="108" t="s">
        <v>365</v>
      </c>
      <c r="E238" s="32">
        <f t="shared" si="16"/>
        <v>26480</v>
      </c>
      <c r="F238" s="88" t="str">
        <f t="shared" si="21"/>
        <v>Date check - OK</v>
      </c>
      <c r="H238" s="111"/>
      <c r="I238" s="26"/>
      <c r="J238" s="94">
        <f t="shared" si="17"/>
        <v>0.30403037122121113</v>
      </c>
      <c r="K238" s="35"/>
      <c r="L238" s="26">
        <v>31</v>
      </c>
      <c r="M238" s="26" t="s">
        <v>203</v>
      </c>
      <c r="N238" s="26">
        <v>494.22763864959256</v>
      </c>
      <c r="O238" s="90">
        <f t="shared" si="20"/>
        <v>15321.05679813737</v>
      </c>
      <c r="P238" s="92">
        <f t="shared" si="19"/>
        <v>4658.0665858389648</v>
      </c>
      <c r="Q238" s="188">
        <v>1</v>
      </c>
    </row>
    <row r="239" spans="1:17" x14ac:dyDescent="0.25">
      <c r="A239">
        <v>1972</v>
      </c>
      <c r="B239" t="s">
        <v>183</v>
      </c>
      <c r="C239" s="190" t="s">
        <v>364</v>
      </c>
      <c r="D239" s="108" t="s">
        <v>365</v>
      </c>
      <c r="E239" s="32">
        <f t="shared" si="16"/>
        <v>26480</v>
      </c>
      <c r="F239" s="88" t="str">
        <f t="shared" si="21"/>
        <v>Date check - OK</v>
      </c>
      <c r="H239" s="111"/>
      <c r="I239" s="26"/>
      <c r="J239" s="94">
        <f t="shared" si="17"/>
        <v>0.30403037122121113</v>
      </c>
      <c r="K239" s="35"/>
      <c r="L239" s="26">
        <v>1006</v>
      </c>
      <c r="M239" s="26" t="s">
        <v>203</v>
      </c>
      <c r="N239" s="26">
        <v>3953.8211091967405</v>
      </c>
      <c r="O239" s="90">
        <f t="shared" si="20"/>
        <v>3977544.035851921</v>
      </c>
      <c r="P239" s="92">
        <f t="shared" si="19"/>
        <v>1209294.1897687737</v>
      </c>
      <c r="Q239" s="188">
        <v>1</v>
      </c>
    </row>
    <row r="240" spans="1:17" x14ac:dyDescent="0.25">
      <c r="A240">
        <v>1972</v>
      </c>
      <c r="B240" t="s">
        <v>183</v>
      </c>
      <c r="C240" s="190" t="s">
        <v>364</v>
      </c>
      <c r="D240" s="108" t="s">
        <v>365</v>
      </c>
      <c r="E240" s="32">
        <f t="shared" si="16"/>
        <v>26480</v>
      </c>
      <c r="F240" s="88" t="str">
        <f t="shared" si="21"/>
        <v>Date check - OK</v>
      </c>
      <c r="H240" s="111"/>
      <c r="I240" s="26"/>
      <c r="J240" s="94">
        <f t="shared" si="17"/>
        <v>0.30403037122121113</v>
      </c>
      <c r="K240" s="35"/>
      <c r="L240" s="26">
        <v>567</v>
      </c>
      <c r="M240" s="26" t="s">
        <v>203</v>
      </c>
      <c r="N240" s="26">
        <v>4521.4488922002329</v>
      </c>
      <c r="O240" s="90">
        <f t="shared" si="20"/>
        <v>2563661.5218775319</v>
      </c>
      <c r="P240" s="92">
        <f t="shared" si="19"/>
        <v>779430.96418196114</v>
      </c>
      <c r="Q240" s="188">
        <v>1</v>
      </c>
    </row>
    <row r="241" spans="1:17" x14ac:dyDescent="0.25">
      <c r="A241">
        <v>1972</v>
      </c>
      <c r="B241" t="s">
        <v>183</v>
      </c>
      <c r="C241" s="190" t="s">
        <v>364</v>
      </c>
      <c r="D241" s="108" t="s">
        <v>365</v>
      </c>
      <c r="E241" s="32">
        <f t="shared" si="16"/>
        <v>26480</v>
      </c>
      <c r="F241" s="88" t="str">
        <f t="shared" si="21"/>
        <v>Date check - OK</v>
      </c>
      <c r="H241" s="111"/>
      <c r="I241" s="26"/>
      <c r="J241" s="94">
        <f t="shared" si="17"/>
        <v>0.30403037122121113</v>
      </c>
      <c r="K241" s="35"/>
      <c r="L241" s="26">
        <v>800</v>
      </c>
      <c r="M241" s="26" t="s">
        <v>203</v>
      </c>
      <c r="N241" s="26">
        <v>5653.4422295692666</v>
      </c>
      <c r="O241" s="90">
        <f t="shared" si="20"/>
        <v>4522753.7836554134</v>
      </c>
      <c r="P241" s="92">
        <f t="shared" si="19"/>
        <v>1375054.5117868925</v>
      </c>
      <c r="Q241" s="188">
        <v>1</v>
      </c>
    </row>
    <row r="242" spans="1:17" x14ac:dyDescent="0.25">
      <c r="A242">
        <v>1972</v>
      </c>
      <c r="B242" t="s">
        <v>183</v>
      </c>
      <c r="C242" s="190" t="s">
        <v>366</v>
      </c>
      <c r="D242" s="108" t="s">
        <v>367</v>
      </c>
      <c r="E242" s="32">
        <f t="shared" si="16"/>
        <v>26480</v>
      </c>
      <c r="F242" s="88" t="str">
        <f t="shared" si="21"/>
        <v>Date check - OK</v>
      </c>
      <c r="H242" s="111"/>
      <c r="I242" s="26"/>
      <c r="J242" s="94">
        <f t="shared" si="17"/>
        <v>0.30403037122121113</v>
      </c>
      <c r="K242" s="35"/>
      <c r="L242" s="26">
        <v>75</v>
      </c>
      <c r="M242" s="26" t="s">
        <v>203</v>
      </c>
      <c r="N242" s="26">
        <v>494.22763864959256</v>
      </c>
      <c r="O242" s="90">
        <f t="shared" si="20"/>
        <v>37067.072898719445</v>
      </c>
      <c r="P242" s="92">
        <f t="shared" si="19"/>
        <v>11269.515933481367</v>
      </c>
      <c r="Q242" s="188">
        <v>1</v>
      </c>
    </row>
    <row r="243" spans="1:17" x14ac:dyDescent="0.25">
      <c r="A243">
        <v>1972</v>
      </c>
      <c r="B243" t="s">
        <v>183</v>
      </c>
      <c r="C243" s="190" t="s">
        <v>366</v>
      </c>
      <c r="D243" s="108" t="s">
        <v>367</v>
      </c>
      <c r="E243" s="32">
        <f t="shared" si="16"/>
        <v>26480</v>
      </c>
      <c r="F243" s="88" t="str">
        <f t="shared" si="21"/>
        <v>Date check - OK</v>
      </c>
      <c r="H243" s="111"/>
      <c r="I243" s="26"/>
      <c r="J243" s="94">
        <f t="shared" si="17"/>
        <v>0.30403037122121113</v>
      </c>
      <c r="K243" s="35"/>
      <c r="L243" s="26">
        <v>157</v>
      </c>
      <c r="M243" s="26" t="s">
        <v>203</v>
      </c>
      <c r="N243" s="26">
        <v>1861.1014379511059</v>
      </c>
      <c r="O243" s="90">
        <f t="shared" si="20"/>
        <v>292192.92575832363</v>
      </c>
      <c r="P243" s="92">
        <f t="shared" si="19"/>
        <v>88835.52368651492</v>
      </c>
      <c r="Q243" s="188">
        <v>1</v>
      </c>
    </row>
    <row r="244" spans="1:17" x14ac:dyDescent="0.25">
      <c r="A244">
        <v>1972</v>
      </c>
      <c r="B244" t="s">
        <v>183</v>
      </c>
      <c r="C244" s="190" t="s">
        <v>366</v>
      </c>
      <c r="D244" s="108" t="s">
        <v>367</v>
      </c>
      <c r="E244" s="32">
        <f t="shared" si="16"/>
        <v>26480</v>
      </c>
      <c r="F244" s="88" t="str">
        <f t="shared" si="21"/>
        <v>Date check - OK</v>
      </c>
      <c r="H244" s="111"/>
      <c r="I244" s="26"/>
      <c r="J244" s="94">
        <f t="shared" si="17"/>
        <v>0.30403037122121113</v>
      </c>
      <c r="K244" s="35"/>
      <c r="L244" s="26">
        <v>1502</v>
      </c>
      <c r="M244" s="26" t="s">
        <v>203</v>
      </c>
      <c r="N244" s="26">
        <v>3847.7986784633295</v>
      </c>
      <c r="O244" s="90">
        <f t="shared" si="20"/>
        <v>5779393.6150519205</v>
      </c>
      <c r="P244" s="92">
        <f t="shared" si="19"/>
        <v>1757111.1862177327</v>
      </c>
      <c r="Q244" s="188">
        <v>1</v>
      </c>
    </row>
    <row r="245" spans="1:17" x14ac:dyDescent="0.25">
      <c r="A245">
        <v>1972</v>
      </c>
      <c r="B245" t="s">
        <v>183</v>
      </c>
      <c r="C245" s="190" t="s">
        <v>366</v>
      </c>
      <c r="D245" s="108" t="s">
        <v>367</v>
      </c>
      <c r="E245" s="32">
        <f t="shared" si="16"/>
        <v>26480</v>
      </c>
      <c r="F245" s="88" t="str">
        <f t="shared" si="21"/>
        <v>Date check - OK</v>
      </c>
      <c r="H245" s="111"/>
      <c r="I245" s="26"/>
      <c r="J245" s="94">
        <f t="shared" si="17"/>
        <v>0.30403037122121113</v>
      </c>
      <c r="K245" s="35"/>
      <c r="L245" s="26">
        <v>2034</v>
      </c>
      <c r="M245" s="26" t="s">
        <v>203</v>
      </c>
      <c r="N245" s="26">
        <v>4521.4488922002329</v>
      </c>
      <c r="O245" s="90">
        <f t="shared" si="20"/>
        <v>9196627.0467352737</v>
      </c>
      <c r="P245" s="92">
        <f t="shared" si="19"/>
        <v>2796053.9350019558</v>
      </c>
      <c r="Q245" s="188">
        <v>1</v>
      </c>
    </row>
    <row r="246" spans="1:17" x14ac:dyDescent="0.25">
      <c r="A246">
        <v>1972</v>
      </c>
      <c r="B246" t="s">
        <v>183</v>
      </c>
      <c r="C246" s="190" t="s">
        <v>368</v>
      </c>
      <c r="D246" s="108" t="s">
        <v>369</v>
      </c>
      <c r="E246" s="32">
        <f t="shared" si="16"/>
        <v>26480</v>
      </c>
      <c r="F246" s="88" t="str">
        <f t="shared" si="21"/>
        <v>Date check - OK</v>
      </c>
      <c r="H246" s="111"/>
      <c r="I246" s="26"/>
      <c r="J246" s="94">
        <f t="shared" si="17"/>
        <v>0.30403037122121113</v>
      </c>
      <c r="K246" s="35"/>
      <c r="L246" s="26">
        <v>65</v>
      </c>
      <c r="M246" s="26" t="s">
        <v>203</v>
      </c>
      <c r="N246" s="26">
        <v>450.18755203725266</v>
      </c>
      <c r="O246" s="90">
        <f t="shared" si="20"/>
        <v>29262.190882421422</v>
      </c>
      <c r="P246" s="92">
        <f t="shared" si="19"/>
        <v>8896.5947567285239</v>
      </c>
      <c r="Q246" s="188">
        <v>1</v>
      </c>
    </row>
    <row r="247" spans="1:17" x14ac:dyDescent="0.25">
      <c r="A247">
        <v>1972</v>
      </c>
      <c r="B247" t="s">
        <v>183</v>
      </c>
      <c r="C247" s="190" t="s">
        <v>368</v>
      </c>
      <c r="D247" s="108" t="s">
        <v>369</v>
      </c>
      <c r="E247" s="32">
        <f t="shared" si="16"/>
        <v>26480</v>
      </c>
      <c r="F247" s="88" t="str">
        <f t="shared" si="21"/>
        <v>Date check - OK</v>
      </c>
      <c r="H247" s="111"/>
      <c r="I247" s="26"/>
      <c r="J247" s="94">
        <f t="shared" si="17"/>
        <v>0.30403037122121113</v>
      </c>
      <c r="K247" s="35"/>
      <c r="L247" s="26">
        <v>33</v>
      </c>
      <c r="M247" s="26" t="s">
        <v>203</v>
      </c>
      <c r="N247" s="26">
        <v>709.53472875436546</v>
      </c>
      <c r="O247" s="90">
        <f t="shared" si="20"/>
        <v>23414.646048894061</v>
      </c>
      <c r="P247" s="92">
        <f t="shared" si="19"/>
        <v>7118.7635302585259</v>
      </c>
      <c r="Q247" s="188">
        <v>1</v>
      </c>
    </row>
    <row r="248" spans="1:17" x14ac:dyDescent="0.25">
      <c r="A248">
        <v>1972</v>
      </c>
      <c r="B248" t="s">
        <v>183</v>
      </c>
      <c r="C248" s="190" t="s">
        <v>368</v>
      </c>
      <c r="D248" s="108" t="s">
        <v>369</v>
      </c>
      <c r="E248" s="32">
        <f t="shared" si="16"/>
        <v>26480</v>
      </c>
      <c r="F248" s="88" t="str">
        <f t="shared" si="21"/>
        <v>Date check - OK</v>
      </c>
      <c r="H248" s="111"/>
      <c r="I248" s="26"/>
      <c r="J248" s="94">
        <f t="shared" si="17"/>
        <v>0.30403037122121113</v>
      </c>
      <c r="K248" s="35"/>
      <c r="L248" s="26">
        <v>689</v>
      </c>
      <c r="M248" s="26" t="s">
        <v>203</v>
      </c>
      <c r="N248" s="26">
        <v>2378.164677066356</v>
      </c>
      <c r="O248" s="90">
        <f t="shared" si="20"/>
        <v>1638555.4624987193</v>
      </c>
      <c r="P248" s="92">
        <f t="shared" si="19"/>
        <v>498170.62553002895</v>
      </c>
      <c r="Q248" s="188">
        <v>1</v>
      </c>
    </row>
    <row r="249" spans="1:17" x14ac:dyDescent="0.25">
      <c r="A249">
        <v>1972</v>
      </c>
      <c r="B249" t="s">
        <v>183</v>
      </c>
      <c r="C249" s="190" t="s">
        <v>368</v>
      </c>
      <c r="D249" s="108" t="s">
        <v>369</v>
      </c>
      <c r="E249" s="32">
        <f t="shared" si="16"/>
        <v>26480</v>
      </c>
      <c r="F249" s="88" t="str">
        <f t="shared" si="21"/>
        <v>Date check - OK</v>
      </c>
      <c r="H249" s="111"/>
      <c r="I249" s="26"/>
      <c r="J249" s="94">
        <f t="shared" si="17"/>
        <v>0.30403037122121113</v>
      </c>
      <c r="K249" s="35"/>
      <c r="L249" s="26">
        <v>821</v>
      </c>
      <c r="M249" s="26" t="s">
        <v>203</v>
      </c>
      <c r="N249" s="26">
        <v>3032.2415189755529</v>
      </c>
      <c r="O249" s="90">
        <f t="shared" si="20"/>
        <v>2489470.2870789291</v>
      </c>
      <c r="P249" s="92">
        <f t="shared" si="19"/>
        <v>756874.57552478183</v>
      </c>
      <c r="Q249" s="188">
        <v>1</v>
      </c>
    </row>
    <row r="250" spans="1:17" x14ac:dyDescent="0.25">
      <c r="A250">
        <v>1972</v>
      </c>
      <c r="B250" t="s">
        <v>183</v>
      </c>
      <c r="C250" s="190" t="s">
        <v>368</v>
      </c>
      <c r="D250" s="108" t="s">
        <v>369</v>
      </c>
      <c r="E250" s="32">
        <f t="shared" si="16"/>
        <v>26480</v>
      </c>
      <c r="F250" s="88" t="str">
        <f t="shared" si="21"/>
        <v>Date check - OK</v>
      </c>
      <c r="H250" s="111"/>
      <c r="I250" s="26"/>
      <c r="J250" s="94">
        <f t="shared" si="17"/>
        <v>0.30403037122121113</v>
      </c>
      <c r="K250" s="35"/>
      <c r="L250" s="26">
        <v>625</v>
      </c>
      <c r="M250" s="26" t="s">
        <v>203</v>
      </c>
      <c r="N250" s="26">
        <v>3415.5533839348077</v>
      </c>
      <c r="O250" s="90">
        <f t="shared" si="20"/>
        <v>2134720.8649592549</v>
      </c>
      <c r="P250" s="92">
        <f t="shared" si="19"/>
        <v>649019.97702722717</v>
      </c>
      <c r="Q250" s="188">
        <v>1</v>
      </c>
    </row>
    <row r="251" spans="1:17" x14ac:dyDescent="0.25">
      <c r="A251">
        <v>1972</v>
      </c>
      <c r="B251" t="s">
        <v>183</v>
      </c>
      <c r="C251" s="190" t="s">
        <v>370</v>
      </c>
      <c r="D251" s="108" t="s">
        <v>371</v>
      </c>
      <c r="E251" s="32">
        <f t="shared" si="16"/>
        <v>26480</v>
      </c>
      <c r="F251" s="88" t="str">
        <f t="shared" si="21"/>
        <v>Date check - OK</v>
      </c>
      <c r="H251" s="111"/>
      <c r="I251" s="26"/>
      <c r="J251" s="94">
        <f t="shared" si="17"/>
        <v>0.30403037122121113</v>
      </c>
      <c r="K251" s="35"/>
      <c r="L251" s="26">
        <v>58</v>
      </c>
      <c r="M251" s="26" t="s">
        <v>203</v>
      </c>
      <c r="N251" s="26">
        <v>494.22763864959256</v>
      </c>
      <c r="O251" s="90">
        <f t="shared" si="20"/>
        <v>28665.20304167637</v>
      </c>
      <c r="P251" s="92">
        <f t="shared" si="19"/>
        <v>8715.0923218922562</v>
      </c>
      <c r="Q251" s="188">
        <v>1</v>
      </c>
    </row>
    <row r="252" spans="1:17" x14ac:dyDescent="0.25">
      <c r="A252">
        <v>1972</v>
      </c>
      <c r="B252" t="s">
        <v>183</v>
      </c>
      <c r="C252" s="190" t="s">
        <v>370</v>
      </c>
      <c r="D252" s="108" t="s">
        <v>371</v>
      </c>
      <c r="E252" s="32">
        <f t="shared" si="16"/>
        <v>26480</v>
      </c>
      <c r="F252" s="88" t="str">
        <f t="shared" si="21"/>
        <v>Date check - OK</v>
      </c>
      <c r="H252" s="111"/>
      <c r="I252" s="26"/>
      <c r="J252" s="94">
        <f t="shared" si="17"/>
        <v>0.30403037122121113</v>
      </c>
      <c r="K252" s="35"/>
      <c r="L252" s="26">
        <v>115</v>
      </c>
      <c r="M252" s="26" t="s">
        <v>203</v>
      </c>
      <c r="N252" s="26">
        <v>520.32546775320145</v>
      </c>
      <c r="O252" s="90">
        <f t="shared" si="20"/>
        <v>59837.428791618164</v>
      </c>
      <c r="P252" s="92">
        <f t="shared" si="19"/>
        <v>18192.395688438457</v>
      </c>
      <c r="Q252" s="188">
        <v>1</v>
      </c>
    </row>
    <row r="253" spans="1:17" x14ac:dyDescent="0.25">
      <c r="A253">
        <v>1972</v>
      </c>
      <c r="B253" t="s">
        <v>183</v>
      </c>
      <c r="C253" s="190" t="s">
        <v>372</v>
      </c>
      <c r="D253" s="108" t="s">
        <v>373</v>
      </c>
      <c r="E253" s="32">
        <f t="shared" si="16"/>
        <v>26480</v>
      </c>
      <c r="F253" s="88" t="str">
        <f t="shared" si="21"/>
        <v>Date check - OK</v>
      </c>
      <c r="H253" s="111"/>
      <c r="I253" s="26"/>
      <c r="J253" s="94">
        <f t="shared" si="17"/>
        <v>0.30403037122121113</v>
      </c>
      <c r="K253" s="35"/>
      <c r="L253" s="26">
        <v>148</v>
      </c>
      <c r="M253" s="26" t="s">
        <v>203</v>
      </c>
      <c r="N253" s="26">
        <v>494.22763864959256</v>
      </c>
      <c r="O253" s="90">
        <f t="shared" si="20"/>
        <v>73145.690520139702</v>
      </c>
      <c r="P253" s="92">
        <f t="shared" si="19"/>
        <v>22238.511442069896</v>
      </c>
      <c r="Q253" s="188">
        <v>1</v>
      </c>
    </row>
    <row r="254" spans="1:17" x14ac:dyDescent="0.25">
      <c r="A254">
        <v>1972</v>
      </c>
      <c r="B254" t="s">
        <v>183</v>
      </c>
      <c r="C254" s="190" t="s">
        <v>372</v>
      </c>
      <c r="D254" s="108" t="s">
        <v>373</v>
      </c>
      <c r="E254" s="32">
        <f t="shared" si="16"/>
        <v>26480</v>
      </c>
      <c r="F254" s="88" t="str">
        <f t="shared" si="21"/>
        <v>Date check - OK</v>
      </c>
      <c r="H254" s="111"/>
      <c r="I254" s="26"/>
      <c r="J254" s="94">
        <f t="shared" si="17"/>
        <v>0.30403037122121113</v>
      </c>
      <c r="K254" s="35"/>
      <c r="L254" s="26">
        <v>141</v>
      </c>
      <c r="M254" s="26" t="s">
        <v>203</v>
      </c>
      <c r="N254" s="26">
        <v>1149.9355948777647</v>
      </c>
      <c r="O254" s="90">
        <f t="shared" si="20"/>
        <v>162140.91887776484</v>
      </c>
      <c r="P254" s="92">
        <f t="shared" si="19"/>
        <v>49295.763756555119</v>
      </c>
      <c r="Q254" s="188">
        <v>1</v>
      </c>
    </row>
    <row r="255" spans="1:17" x14ac:dyDescent="0.25">
      <c r="A255">
        <v>1972</v>
      </c>
      <c r="B255" t="s">
        <v>183</v>
      </c>
      <c r="C255" s="190" t="s">
        <v>372</v>
      </c>
      <c r="D255" s="108" t="s">
        <v>373</v>
      </c>
      <c r="E255" s="32">
        <f t="shared" si="16"/>
        <v>26480</v>
      </c>
      <c r="F255" s="88" t="str">
        <f t="shared" si="21"/>
        <v>Date check - OK</v>
      </c>
      <c r="H255" s="111"/>
      <c r="I255" s="26"/>
      <c r="J255" s="94">
        <f t="shared" si="17"/>
        <v>0.30403037122121113</v>
      </c>
      <c r="K255" s="35"/>
      <c r="L255" s="26">
        <v>293</v>
      </c>
      <c r="M255" s="26" t="s">
        <v>203</v>
      </c>
      <c r="N255" s="26">
        <v>1386.4471711292199</v>
      </c>
      <c r="O255" s="90">
        <f t="shared" si="20"/>
        <v>406229.02114086144</v>
      </c>
      <c r="P255" s="92">
        <f t="shared" si="19"/>
        <v>123505.96009828533</v>
      </c>
      <c r="Q255" s="188">
        <v>1</v>
      </c>
    </row>
    <row r="256" spans="1:17" x14ac:dyDescent="0.25">
      <c r="A256">
        <v>1972</v>
      </c>
      <c r="B256" t="s">
        <v>183</v>
      </c>
      <c r="C256" s="190" t="s">
        <v>374</v>
      </c>
      <c r="D256" s="108" t="s">
        <v>375</v>
      </c>
      <c r="E256" s="32">
        <f t="shared" si="16"/>
        <v>26480</v>
      </c>
      <c r="F256" s="88" t="str">
        <f t="shared" si="21"/>
        <v>Date check - OK</v>
      </c>
      <c r="H256" s="111"/>
      <c r="I256" s="26"/>
      <c r="J256" s="94">
        <f t="shared" si="17"/>
        <v>0.30403037122121113</v>
      </c>
      <c r="K256" s="35"/>
      <c r="L256" s="26">
        <v>31</v>
      </c>
      <c r="M256" s="26" t="s">
        <v>203</v>
      </c>
      <c r="N256" s="26">
        <v>450.18755203725266</v>
      </c>
      <c r="O256" s="90">
        <f t="shared" si="20"/>
        <v>13955.814113154833</v>
      </c>
      <c r="P256" s="92">
        <f t="shared" si="19"/>
        <v>4242.9913455166816</v>
      </c>
      <c r="Q256" s="188">
        <v>1</v>
      </c>
    </row>
    <row r="257" spans="1:17" x14ac:dyDescent="0.25">
      <c r="A257">
        <v>1972</v>
      </c>
      <c r="B257" t="s">
        <v>183</v>
      </c>
      <c r="C257" s="190" t="s">
        <v>374</v>
      </c>
      <c r="D257" s="108" t="s">
        <v>375</v>
      </c>
      <c r="E257" s="32">
        <f t="shared" si="16"/>
        <v>26480</v>
      </c>
      <c r="F257" s="88" t="str">
        <f t="shared" si="21"/>
        <v>Date check - OK</v>
      </c>
      <c r="H257" s="111"/>
      <c r="I257" s="26"/>
      <c r="J257" s="94">
        <f t="shared" si="17"/>
        <v>0.30403037122121113</v>
      </c>
      <c r="K257" s="35"/>
      <c r="L257" s="26">
        <v>228</v>
      </c>
      <c r="M257" s="26" t="s">
        <v>203</v>
      </c>
      <c r="N257" s="26">
        <v>520.32546775320145</v>
      </c>
      <c r="O257" s="90">
        <f t="shared" si="20"/>
        <v>118634.20664772994</v>
      </c>
      <c r="P257" s="92">
        <f t="shared" si="19"/>
        <v>36068.401886643209</v>
      </c>
      <c r="Q257" s="188">
        <v>1</v>
      </c>
    </row>
    <row r="258" spans="1:17" x14ac:dyDescent="0.25">
      <c r="A258">
        <v>1972</v>
      </c>
      <c r="B258" t="s">
        <v>183</v>
      </c>
      <c r="C258" s="190" t="s">
        <v>374</v>
      </c>
      <c r="D258" s="108" t="s">
        <v>375</v>
      </c>
      <c r="E258" s="32">
        <f t="shared" si="16"/>
        <v>26480</v>
      </c>
      <c r="F258" s="88" t="str">
        <f t="shared" si="21"/>
        <v>Date check - OK</v>
      </c>
      <c r="H258" s="111"/>
      <c r="I258" s="26"/>
      <c r="J258" s="94">
        <f t="shared" si="17"/>
        <v>0.30403037122121113</v>
      </c>
      <c r="K258" s="35"/>
      <c r="L258" s="26">
        <v>560</v>
      </c>
      <c r="M258" s="26" t="s">
        <v>203</v>
      </c>
      <c r="N258" s="26">
        <v>833.49941699650753</v>
      </c>
      <c r="O258" s="90">
        <f t="shared" si="20"/>
        <v>466759.67351804423</v>
      </c>
      <c r="P258" s="92">
        <f t="shared" si="19"/>
        <v>141909.11681078229</v>
      </c>
      <c r="Q258" s="188">
        <v>1</v>
      </c>
    </row>
    <row r="259" spans="1:17" x14ac:dyDescent="0.25">
      <c r="A259">
        <v>1972</v>
      </c>
      <c r="B259" t="s">
        <v>183</v>
      </c>
      <c r="C259" s="190" t="s">
        <v>374</v>
      </c>
      <c r="D259" s="108" t="s">
        <v>375</v>
      </c>
      <c r="E259" s="32">
        <f t="shared" si="16"/>
        <v>26480</v>
      </c>
      <c r="F259" s="88" t="str">
        <f t="shared" si="21"/>
        <v>Date check - OK</v>
      </c>
      <c r="H259" s="111"/>
      <c r="I259" s="26"/>
      <c r="J259" s="94">
        <f t="shared" si="17"/>
        <v>0.30403037122121113</v>
      </c>
      <c r="K259" s="35"/>
      <c r="L259" s="26">
        <v>9</v>
      </c>
      <c r="M259" s="26" t="s">
        <v>203</v>
      </c>
      <c r="N259" s="26">
        <v>946.04630500582073</v>
      </c>
      <c r="O259" s="90">
        <f t="shared" si="20"/>
        <v>8514.4167450523873</v>
      </c>
      <c r="P259" s="92">
        <f t="shared" si="19"/>
        <v>2588.6412837303733</v>
      </c>
      <c r="Q259" s="188">
        <v>1</v>
      </c>
    </row>
    <row r="260" spans="1:17" x14ac:dyDescent="0.25">
      <c r="A260">
        <v>1972</v>
      </c>
      <c r="B260" t="s">
        <v>183</v>
      </c>
      <c r="C260" s="190" t="s">
        <v>374</v>
      </c>
      <c r="D260" s="108" t="s">
        <v>375</v>
      </c>
      <c r="E260" s="32">
        <f t="shared" si="16"/>
        <v>26480</v>
      </c>
      <c r="F260" s="88" t="str">
        <f t="shared" si="21"/>
        <v>Date check - OK</v>
      </c>
      <c r="H260" s="111"/>
      <c r="I260" s="26"/>
      <c r="J260" s="94">
        <f t="shared" si="17"/>
        <v>0.30403037122121113</v>
      </c>
      <c r="K260" s="35"/>
      <c r="L260" s="26">
        <v>862</v>
      </c>
      <c r="M260" s="26" t="s">
        <v>203</v>
      </c>
      <c r="N260" s="26">
        <v>1074.9043362048894</v>
      </c>
      <c r="O260" s="90">
        <f t="shared" si="20"/>
        <v>926567.53780861467</v>
      </c>
      <c r="P260" s="92">
        <f t="shared" si="19"/>
        <v>281704.67248147668</v>
      </c>
      <c r="Q260" s="188">
        <v>1</v>
      </c>
    </row>
    <row r="261" spans="1:17" x14ac:dyDescent="0.25">
      <c r="A261">
        <v>1972</v>
      </c>
      <c r="B261" t="s">
        <v>183</v>
      </c>
      <c r="C261" s="190" t="s">
        <v>374</v>
      </c>
      <c r="D261" s="108" t="s">
        <v>375</v>
      </c>
      <c r="E261" s="32">
        <f t="shared" si="16"/>
        <v>26480</v>
      </c>
      <c r="F261" s="88" t="str">
        <f t="shared" si="21"/>
        <v>Date check - OK</v>
      </c>
      <c r="H261" s="111"/>
      <c r="I261" s="26"/>
      <c r="J261" s="94">
        <f t="shared" si="17"/>
        <v>0.30403037122121113</v>
      </c>
      <c r="K261" s="35"/>
      <c r="L261" s="26">
        <v>157</v>
      </c>
      <c r="M261" s="26" t="s">
        <v>203</v>
      </c>
      <c r="N261" s="26">
        <v>1306.5225694994178</v>
      </c>
      <c r="O261" s="90">
        <f t="shared" si="20"/>
        <v>205124.04341140861</v>
      </c>
      <c r="P261" s="92">
        <f t="shared" si="19"/>
        <v>62363.939064766382</v>
      </c>
      <c r="Q261" s="188">
        <v>1</v>
      </c>
    </row>
    <row r="262" spans="1:17" x14ac:dyDescent="0.25">
      <c r="A262">
        <v>1972</v>
      </c>
      <c r="B262" t="s">
        <v>183</v>
      </c>
      <c r="C262" s="190" t="s">
        <v>374</v>
      </c>
      <c r="D262" s="108" t="s">
        <v>375</v>
      </c>
      <c r="E262" s="32">
        <f t="shared" si="16"/>
        <v>26480</v>
      </c>
      <c r="F262" s="88" t="str">
        <f t="shared" si="21"/>
        <v>Date check - OK</v>
      </c>
      <c r="H262" s="111"/>
      <c r="I262" s="26"/>
      <c r="J262" s="94">
        <f t="shared" si="17"/>
        <v>0.30403037122121113</v>
      </c>
      <c r="K262" s="35"/>
      <c r="L262" s="26">
        <v>328</v>
      </c>
      <c r="M262" s="26" t="s">
        <v>203</v>
      </c>
      <c r="N262" s="26">
        <v>1666.9988339930151</v>
      </c>
      <c r="O262" s="90">
        <f t="shared" si="20"/>
        <v>546775.61754970893</v>
      </c>
      <c r="P262" s="92">
        <f t="shared" si="19"/>
        <v>166236.39397834498</v>
      </c>
      <c r="Q262" s="188">
        <v>1</v>
      </c>
    </row>
    <row r="263" spans="1:17" x14ac:dyDescent="0.25">
      <c r="A263">
        <v>1972</v>
      </c>
      <c r="B263" t="s">
        <v>183</v>
      </c>
      <c r="C263" s="190" t="s">
        <v>374</v>
      </c>
      <c r="D263" s="108" t="s">
        <v>375</v>
      </c>
      <c r="E263" s="32">
        <f t="shared" si="16"/>
        <v>26480</v>
      </c>
      <c r="F263" s="88" t="str">
        <f t="shared" si="21"/>
        <v>Date check - OK</v>
      </c>
      <c r="H263" s="111"/>
      <c r="I263" s="26"/>
      <c r="J263" s="94">
        <f t="shared" si="17"/>
        <v>0.30403037122121113</v>
      </c>
      <c r="K263" s="35"/>
      <c r="L263" s="26">
        <v>1270</v>
      </c>
      <c r="M263" s="26" t="s">
        <v>203</v>
      </c>
      <c r="N263" s="26">
        <v>2378.164677066356</v>
      </c>
      <c r="O263" s="90">
        <f t="shared" si="20"/>
        <v>3020269.139874272</v>
      </c>
      <c r="P263" s="92">
        <f t="shared" si="19"/>
        <v>918253.54778394301</v>
      </c>
      <c r="Q263" s="188">
        <v>1</v>
      </c>
    </row>
    <row r="264" spans="1:17" x14ac:dyDescent="0.25">
      <c r="A264">
        <v>1972</v>
      </c>
      <c r="B264" t="s">
        <v>183</v>
      </c>
      <c r="C264" s="190" t="s">
        <v>376</v>
      </c>
      <c r="D264" s="108" t="s">
        <v>377</v>
      </c>
      <c r="E264" s="32">
        <f t="shared" si="16"/>
        <v>26480</v>
      </c>
      <c r="F264" s="88" t="str">
        <f t="shared" si="21"/>
        <v>Date check - OK</v>
      </c>
      <c r="H264" s="111"/>
      <c r="I264" s="26"/>
      <c r="J264" s="94">
        <f t="shared" si="17"/>
        <v>0.30403037122121113</v>
      </c>
      <c r="K264" s="35"/>
      <c r="L264" s="26">
        <v>9</v>
      </c>
      <c r="M264" s="26" t="s">
        <v>203</v>
      </c>
      <c r="N264" s="26">
        <v>450.18755203725266</v>
      </c>
      <c r="O264" s="90">
        <f t="shared" si="20"/>
        <v>4051.687968335274</v>
      </c>
      <c r="P264" s="92">
        <f t="shared" si="19"/>
        <v>1231.836197085488</v>
      </c>
      <c r="Q264" s="188">
        <v>1</v>
      </c>
    </row>
    <row r="265" spans="1:17" x14ac:dyDescent="0.25">
      <c r="A265">
        <v>1972</v>
      </c>
      <c r="B265" t="s">
        <v>183</v>
      </c>
      <c r="C265" s="190" t="s">
        <v>376</v>
      </c>
      <c r="D265" s="108" t="s">
        <v>377</v>
      </c>
      <c r="E265" s="32">
        <f t="shared" si="16"/>
        <v>26480</v>
      </c>
      <c r="F265" s="88" t="str">
        <f t="shared" si="21"/>
        <v>Date check - OK</v>
      </c>
      <c r="H265" s="111"/>
      <c r="I265" s="26"/>
      <c r="J265" s="94">
        <f t="shared" si="17"/>
        <v>0.30403037122121113</v>
      </c>
      <c r="K265" s="35"/>
      <c r="L265" s="26">
        <v>404</v>
      </c>
      <c r="M265" s="26" t="s">
        <v>203</v>
      </c>
      <c r="N265" s="26">
        <v>468.12980954598368</v>
      </c>
      <c r="O265" s="90">
        <f t="shared" si="20"/>
        <v>189124.44305657741</v>
      </c>
      <c r="P265" s="92">
        <f t="shared" si="19"/>
        <v>57499.574629496034</v>
      </c>
      <c r="Q265" s="188">
        <v>1</v>
      </c>
    </row>
    <row r="266" spans="1:17" x14ac:dyDescent="0.25">
      <c r="A266">
        <v>1972</v>
      </c>
      <c r="B266" t="s">
        <v>183</v>
      </c>
      <c r="C266" s="190" t="s">
        <v>376</v>
      </c>
      <c r="D266" s="108" t="s">
        <v>377</v>
      </c>
      <c r="E266" s="32">
        <f t="shared" si="16"/>
        <v>26480</v>
      </c>
      <c r="F266" s="88" t="str">
        <f t="shared" si="21"/>
        <v>Date check - OK</v>
      </c>
      <c r="H266" s="111"/>
      <c r="I266" s="26"/>
      <c r="J266" s="94">
        <f t="shared" si="17"/>
        <v>0.30403037122121113</v>
      </c>
      <c r="K266" s="35"/>
      <c r="L266" s="26">
        <v>630</v>
      </c>
      <c r="M266" s="26" t="s">
        <v>203</v>
      </c>
      <c r="N266" s="26">
        <v>520.32546775320145</v>
      </c>
      <c r="O266" s="90">
        <f t="shared" si="20"/>
        <v>327805.04468451691</v>
      </c>
      <c r="P266" s="92">
        <f t="shared" si="19"/>
        <v>99662.689423619377</v>
      </c>
      <c r="Q266" s="188">
        <v>1</v>
      </c>
    </row>
    <row r="267" spans="1:17" x14ac:dyDescent="0.25">
      <c r="A267">
        <v>1972</v>
      </c>
      <c r="B267" t="s">
        <v>183</v>
      </c>
      <c r="C267" s="190" t="s">
        <v>376</v>
      </c>
      <c r="D267" s="108" t="s">
        <v>377</v>
      </c>
      <c r="E267" s="32">
        <f t="shared" si="16"/>
        <v>26480</v>
      </c>
      <c r="F267" s="88" t="str">
        <f t="shared" si="21"/>
        <v>Date check - OK</v>
      </c>
      <c r="H267" s="111"/>
      <c r="I267" s="26"/>
      <c r="J267" s="94">
        <f t="shared" si="17"/>
        <v>0.30403037122121113</v>
      </c>
      <c r="K267" s="35"/>
      <c r="L267" s="26">
        <v>7</v>
      </c>
      <c r="M267" s="26" t="s">
        <v>203</v>
      </c>
      <c r="N267" s="26">
        <v>833.49941699650753</v>
      </c>
      <c r="O267" s="90">
        <f t="shared" si="20"/>
        <v>5834.4959189755527</v>
      </c>
      <c r="P267" s="92">
        <f t="shared" si="19"/>
        <v>1773.8639601347786</v>
      </c>
      <c r="Q267" s="188">
        <v>1</v>
      </c>
    </row>
    <row r="268" spans="1:17" x14ac:dyDescent="0.25">
      <c r="A268">
        <v>1972</v>
      </c>
      <c r="B268" t="s">
        <v>183</v>
      </c>
      <c r="C268" s="190" t="s">
        <v>376</v>
      </c>
      <c r="D268" s="108" t="s">
        <v>377</v>
      </c>
      <c r="E268" s="32">
        <f t="shared" si="16"/>
        <v>26480</v>
      </c>
      <c r="F268" s="88" t="str">
        <f t="shared" si="21"/>
        <v>Date check - OK</v>
      </c>
      <c r="H268" s="111"/>
      <c r="I268" s="26"/>
      <c r="J268" s="94">
        <f t="shared" si="17"/>
        <v>0.30403037122121113</v>
      </c>
      <c r="K268" s="35"/>
      <c r="L268" s="26">
        <v>5</v>
      </c>
      <c r="M268" s="26" t="s">
        <v>203</v>
      </c>
      <c r="N268" s="26">
        <v>946.04630500582073</v>
      </c>
      <c r="O268" s="90">
        <f t="shared" si="20"/>
        <v>4730.231525029104</v>
      </c>
      <c r="P268" s="92">
        <f t="shared" si="19"/>
        <v>1438.1340465168742</v>
      </c>
      <c r="Q268" s="188">
        <v>1</v>
      </c>
    </row>
    <row r="269" spans="1:17" x14ac:dyDescent="0.25">
      <c r="A269">
        <v>1972</v>
      </c>
      <c r="B269" t="s">
        <v>183</v>
      </c>
      <c r="C269" s="190" t="s">
        <v>376</v>
      </c>
      <c r="D269" s="108" t="s">
        <v>377</v>
      </c>
      <c r="E269" s="32">
        <f t="shared" si="16"/>
        <v>26480</v>
      </c>
      <c r="F269" s="88" t="str">
        <f t="shared" si="21"/>
        <v>Date check - OK</v>
      </c>
      <c r="H269" s="111"/>
      <c r="I269" s="26"/>
      <c r="J269" s="94">
        <f t="shared" si="17"/>
        <v>0.30403037122121113</v>
      </c>
      <c r="K269" s="35"/>
      <c r="L269" s="26">
        <v>469</v>
      </c>
      <c r="M269" s="26" t="s">
        <v>203</v>
      </c>
      <c r="N269" s="26">
        <v>1074.9043362048894</v>
      </c>
      <c r="O269" s="90">
        <f t="shared" si="20"/>
        <v>504130.13368009316</v>
      </c>
      <c r="P269" s="92">
        <f t="shared" si="19"/>
        <v>153270.87168655751</v>
      </c>
      <c r="Q269" s="188">
        <v>1</v>
      </c>
    </row>
    <row r="270" spans="1:17" x14ac:dyDescent="0.25">
      <c r="A270">
        <v>1972</v>
      </c>
      <c r="B270" t="s">
        <v>183</v>
      </c>
      <c r="C270" s="190">
        <v>46917</v>
      </c>
      <c r="D270" s="108" t="s">
        <v>378</v>
      </c>
      <c r="E270" s="32">
        <f t="shared" si="16"/>
        <v>26480</v>
      </c>
      <c r="F270" s="88" t="str">
        <f t="shared" si="21"/>
        <v>Date check - OK</v>
      </c>
      <c r="H270" s="111"/>
      <c r="I270" s="26"/>
      <c r="J270" s="94">
        <f t="shared" si="17"/>
        <v>0.30403037122121113</v>
      </c>
      <c r="K270" s="35"/>
      <c r="L270" s="26">
        <v>698</v>
      </c>
      <c r="M270" s="26" t="s">
        <v>203</v>
      </c>
      <c r="N270" s="26">
        <v>567.62778300349237</v>
      </c>
      <c r="O270" s="90">
        <f t="shared" si="20"/>
        <v>396204.19253643765</v>
      </c>
      <c r="P270" s="92">
        <f t="shared" si="19"/>
        <v>120458.10773625334</v>
      </c>
      <c r="Q270" s="188">
        <v>1</v>
      </c>
    </row>
    <row r="271" spans="1:17" x14ac:dyDescent="0.25">
      <c r="A271">
        <v>1972</v>
      </c>
      <c r="B271" t="s">
        <v>183</v>
      </c>
      <c r="C271" s="190">
        <v>46917</v>
      </c>
      <c r="D271" s="108" t="s">
        <v>378</v>
      </c>
      <c r="E271" s="32">
        <f t="shared" si="16"/>
        <v>26480</v>
      </c>
      <c r="F271" s="88" t="str">
        <f t="shared" si="21"/>
        <v>Date check - OK</v>
      </c>
      <c r="H271" s="111"/>
      <c r="I271" s="26"/>
      <c r="J271" s="94">
        <f t="shared" si="17"/>
        <v>0.30403037122121113</v>
      </c>
      <c r="K271" s="35"/>
      <c r="L271" s="26">
        <v>9</v>
      </c>
      <c r="M271" s="26" t="s">
        <v>203</v>
      </c>
      <c r="N271" s="26">
        <v>424.08972293364377</v>
      </c>
      <c r="O271" s="90">
        <f t="shared" si="20"/>
        <v>3816.8075064027939</v>
      </c>
      <c r="P271" s="92">
        <f t="shared" si="19"/>
        <v>1160.4254030515467</v>
      </c>
      <c r="Q271" s="188">
        <v>1</v>
      </c>
    </row>
    <row r="272" spans="1:17" x14ac:dyDescent="0.25">
      <c r="A272">
        <v>1972</v>
      </c>
      <c r="B272" t="s">
        <v>183</v>
      </c>
      <c r="C272" s="190" t="s">
        <v>379</v>
      </c>
      <c r="D272" s="108" t="s">
        <v>380</v>
      </c>
      <c r="E272" s="32">
        <f t="shared" si="16"/>
        <v>26480</v>
      </c>
      <c r="F272" s="88" t="str">
        <f t="shared" si="21"/>
        <v>Date check - OK</v>
      </c>
      <c r="H272" s="111"/>
      <c r="I272" s="26"/>
      <c r="J272" s="94">
        <f t="shared" si="17"/>
        <v>0.30403037122121113</v>
      </c>
      <c r="K272" s="35"/>
      <c r="L272" s="26">
        <v>428</v>
      </c>
      <c r="M272" s="26" t="s">
        <v>203</v>
      </c>
      <c r="N272" s="26">
        <v>567.62778300349237</v>
      </c>
      <c r="O272" s="90">
        <f t="shared" si="20"/>
        <v>242944.69112549472</v>
      </c>
      <c r="P272" s="92">
        <f t="shared" si="19"/>
        <v>73862.564629106637</v>
      </c>
      <c r="Q272" s="188">
        <v>1</v>
      </c>
    </row>
    <row r="273" spans="1:17" x14ac:dyDescent="0.25">
      <c r="A273">
        <v>1972</v>
      </c>
      <c r="B273" t="s">
        <v>183</v>
      </c>
      <c r="C273" s="190" t="s">
        <v>379</v>
      </c>
      <c r="D273" s="108" t="s">
        <v>380</v>
      </c>
      <c r="E273" s="32">
        <f t="shared" si="16"/>
        <v>26480</v>
      </c>
      <c r="F273" s="88" t="str">
        <f t="shared" si="21"/>
        <v>Date check - OK</v>
      </c>
      <c r="H273" s="111"/>
      <c r="I273" s="26"/>
      <c r="J273" s="94">
        <f t="shared" si="17"/>
        <v>0.30403037122121113</v>
      </c>
      <c r="K273" s="35"/>
      <c r="L273" s="26">
        <v>176</v>
      </c>
      <c r="M273" s="26" t="s">
        <v>203</v>
      </c>
      <c r="N273" s="26">
        <v>580.67669755529687</v>
      </c>
      <c r="O273" s="90">
        <f t="shared" si="20"/>
        <v>102199.09876973226</v>
      </c>
      <c r="P273" s="92">
        <f t="shared" si="19"/>
        <v>31071.629937434918</v>
      </c>
      <c r="Q273" s="188">
        <v>1</v>
      </c>
    </row>
    <row r="274" spans="1:17" x14ac:dyDescent="0.25">
      <c r="A274">
        <v>1972</v>
      </c>
      <c r="B274" t="s">
        <v>183</v>
      </c>
      <c r="C274" s="190" t="s">
        <v>379</v>
      </c>
      <c r="D274" s="108" t="s">
        <v>380</v>
      </c>
      <c r="E274" s="32">
        <f t="shared" si="16"/>
        <v>26480</v>
      </c>
      <c r="F274" s="88" t="str">
        <f t="shared" si="21"/>
        <v>Date check - OK</v>
      </c>
      <c r="H274" s="111"/>
      <c r="I274" s="26"/>
      <c r="J274" s="94">
        <f t="shared" si="17"/>
        <v>0.30403037122121113</v>
      </c>
      <c r="K274" s="35"/>
      <c r="L274" s="26">
        <v>527</v>
      </c>
      <c r="M274" s="26" t="s">
        <v>203</v>
      </c>
      <c r="N274" s="26">
        <v>639.39681303841667</v>
      </c>
      <c r="O274" s="90">
        <f t="shared" si="20"/>
        <v>336962.12047124561</v>
      </c>
      <c r="P274" s="92">
        <f t="shared" si="19"/>
        <v>102446.71857435927</v>
      </c>
      <c r="Q274" s="188">
        <v>1</v>
      </c>
    </row>
    <row r="275" spans="1:17" x14ac:dyDescent="0.25">
      <c r="A275">
        <v>1973</v>
      </c>
      <c r="B275" t="s">
        <v>183</v>
      </c>
      <c r="C275" s="190" t="s">
        <v>381</v>
      </c>
      <c r="D275" s="108" t="s">
        <v>382</v>
      </c>
      <c r="E275" s="32">
        <f t="shared" si="16"/>
        <v>26845</v>
      </c>
      <c r="F275" s="88" t="str">
        <f t="shared" si="21"/>
        <v>Date check - OK</v>
      </c>
      <c r="H275" s="111"/>
      <c r="I275" s="26"/>
      <c r="J275" s="94">
        <f t="shared" si="17"/>
        <v>0.30403037122121113</v>
      </c>
      <c r="K275" s="35"/>
      <c r="L275" s="26">
        <v>429</v>
      </c>
      <c r="M275" s="26" t="s">
        <v>203</v>
      </c>
      <c r="N275" s="26">
        <v>624.71678416763677</v>
      </c>
      <c r="O275" s="90">
        <f t="shared" si="20"/>
        <v>268003.5004079162</v>
      </c>
      <c r="P275" s="92">
        <f t="shared" si="19"/>
        <v>81481.203717602766</v>
      </c>
      <c r="Q275" s="188">
        <v>1</v>
      </c>
    </row>
    <row r="276" spans="1:17" x14ac:dyDescent="0.25">
      <c r="A276">
        <v>1973</v>
      </c>
      <c r="B276" t="s">
        <v>183</v>
      </c>
      <c r="C276" s="190" t="s">
        <v>383</v>
      </c>
      <c r="D276" s="108" t="s">
        <v>384</v>
      </c>
      <c r="E276" s="32">
        <f t="shared" si="16"/>
        <v>26845</v>
      </c>
      <c r="F276" s="88" t="str">
        <f t="shared" si="21"/>
        <v>Date check - OK</v>
      </c>
      <c r="H276" s="111"/>
      <c r="I276" s="26"/>
      <c r="J276" s="94">
        <f t="shared" si="17"/>
        <v>0.30403037122121113</v>
      </c>
      <c r="K276" s="35"/>
      <c r="L276" s="26">
        <v>26</v>
      </c>
      <c r="M276" s="26" t="s">
        <v>203</v>
      </c>
      <c r="N276" s="26">
        <v>494.22763864959256</v>
      </c>
      <c r="O276" s="90">
        <f t="shared" si="20"/>
        <v>12849.918604889406</v>
      </c>
      <c r="P276" s="92">
        <f t="shared" si="19"/>
        <v>3906.7655236068736</v>
      </c>
      <c r="Q276" s="188">
        <v>1</v>
      </c>
    </row>
    <row r="277" spans="1:17" x14ac:dyDescent="0.25">
      <c r="A277">
        <v>1973</v>
      </c>
      <c r="B277" t="s">
        <v>183</v>
      </c>
      <c r="C277" s="190" t="s">
        <v>383</v>
      </c>
      <c r="D277" s="108" t="s">
        <v>384</v>
      </c>
      <c r="E277" s="32">
        <f t="shared" si="16"/>
        <v>26845</v>
      </c>
      <c r="F277" s="88" t="str">
        <f t="shared" si="21"/>
        <v>Date check - OK</v>
      </c>
      <c r="H277" s="111"/>
      <c r="I277" s="26"/>
      <c r="J277" s="94">
        <f t="shared" si="17"/>
        <v>0.30403037122121113</v>
      </c>
      <c r="K277" s="35"/>
      <c r="L277" s="26">
        <v>8</v>
      </c>
      <c r="M277" s="26" t="s">
        <v>203</v>
      </c>
      <c r="N277" s="26">
        <v>494.22763864959256</v>
      </c>
      <c r="O277" s="90">
        <f t="shared" si="20"/>
        <v>3953.8211091967405</v>
      </c>
      <c r="P277" s="92">
        <f t="shared" si="19"/>
        <v>1202.0816995713458</v>
      </c>
      <c r="Q277" s="188">
        <v>1</v>
      </c>
    </row>
    <row r="278" spans="1:17" x14ac:dyDescent="0.25">
      <c r="A278">
        <v>1973</v>
      </c>
      <c r="B278" t="s">
        <v>183</v>
      </c>
      <c r="C278" s="190" t="s">
        <v>383</v>
      </c>
      <c r="D278" s="108" t="s">
        <v>384</v>
      </c>
      <c r="E278" s="32">
        <f t="shared" si="16"/>
        <v>26845</v>
      </c>
      <c r="F278" s="88" t="str">
        <f t="shared" si="21"/>
        <v>Date check - OK</v>
      </c>
      <c r="H278" s="111"/>
      <c r="I278" s="26"/>
      <c r="J278" s="94">
        <f t="shared" si="17"/>
        <v>0.30403037122121113</v>
      </c>
      <c r="K278" s="35"/>
      <c r="L278" s="26">
        <v>85</v>
      </c>
      <c r="M278" s="26" t="s">
        <v>203</v>
      </c>
      <c r="N278" s="26">
        <v>1074.9043362048894</v>
      </c>
      <c r="O278" s="90">
        <f t="shared" si="20"/>
        <v>91366.868577415604</v>
      </c>
      <c r="P278" s="92">
        <f t="shared" si="19"/>
        <v>27778.302970911278</v>
      </c>
      <c r="Q278" s="188">
        <v>1</v>
      </c>
    </row>
    <row r="279" spans="1:17" x14ac:dyDescent="0.25">
      <c r="A279">
        <v>1973</v>
      </c>
      <c r="B279" t="s">
        <v>183</v>
      </c>
      <c r="C279" s="190" t="s">
        <v>383</v>
      </c>
      <c r="D279" s="108" t="s">
        <v>384</v>
      </c>
      <c r="E279" s="32">
        <f t="shared" ref="E279:E342" si="22">DATEVALUE("30 Jun "&amp;A279)</f>
        <v>26845</v>
      </c>
      <c r="F279" s="88" t="str">
        <f t="shared" si="21"/>
        <v>Date check - OK</v>
      </c>
      <c r="H279" s="111"/>
      <c r="I279" s="26"/>
      <c r="J279" s="94">
        <f t="shared" ref="J279:J342" si="23">J278</f>
        <v>0.30403037122121113</v>
      </c>
      <c r="K279" s="35"/>
      <c r="L279" s="26">
        <v>1289</v>
      </c>
      <c r="M279" s="26" t="s">
        <v>203</v>
      </c>
      <c r="N279" s="26">
        <v>3293.2198100116411</v>
      </c>
      <c r="O279" s="90">
        <f t="shared" si="20"/>
        <v>4244960.3351050057</v>
      </c>
      <c r="P279" s="92">
        <f t="shared" ref="P279:P342" si="24">IF(O279="-","-",IF(OR(E279&lt;$E$15,E279&gt;$E$16),0,O279*J279))*Q279</f>
        <v>1290596.8665012917</v>
      </c>
      <c r="Q279" s="188">
        <v>1</v>
      </c>
    </row>
    <row r="280" spans="1:17" x14ac:dyDescent="0.25">
      <c r="A280">
        <v>1973</v>
      </c>
      <c r="B280" t="s">
        <v>183</v>
      </c>
      <c r="C280" s="190" t="s">
        <v>385</v>
      </c>
      <c r="D280" s="108" t="s">
        <v>386</v>
      </c>
      <c r="E280" s="32">
        <f t="shared" si="22"/>
        <v>26845</v>
      </c>
      <c r="F280" s="88" t="str">
        <f t="shared" si="21"/>
        <v>Date check - OK</v>
      </c>
      <c r="H280" s="111"/>
      <c r="I280" s="26"/>
      <c r="J280" s="94">
        <f t="shared" si="23"/>
        <v>0.30403037122121113</v>
      </c>
      <c r="K280" s="35"/>
      <c r="L280" s="26">
        <v>53</v>
      </c>
      <c r="M280" s="26" t="s">
        <v>203</v>
      </c>
      <c r="N280" s="26">
        <v>567.62778300349237</v>
      </c>
      <c r="O280" s="90">
        <f t="shared" si="20"/>
        <v>30084.272499185096</v>
      </c>
      <c r="P280" s="92">
        <f t="shared" si="24"/>
        <v>9146.5325358473183</v>
      </c>
      <c r="Q280" s="188">
        <v>1</v>
      </c>
    </row>
    <row r="281" spans="1:17" x14ac:dyDescent="0.25">
      <c r="A281">
        <v>1973</v>
      </c>
      <c r="B281" t="s">
        <v>183</v>
      </c>
      <c r="C281" s="190" t="s">
        <v>385</v>
      </c>
      <c r="D281" s="108" t="s">
        <v>386</v>
      </c>
      <c r="E281" s="32">
        <f t="shared" si="22"/>
        <v>26845</v>
      </c>
      <c r="F281" s="88" t="str">
        <f t="shared" si="21"/>
        <v>Date check - OK</v>
      </c>
      <c r="H281" s="111"/>
      <c r="I281" s="26"/>
      <c r="J281" s="94">
        <f t="shared" si="23"/>
        <v>0.30403037122121113</v>
      </c>
      <c r="K281" s="35"/>
      <c r="L281" s="26">
        <v>853</v>
      </c>
      <c r="M281" s="26" t="s">
        <v>203</v>
      </c>
      <c r="N281" s="26">
        <v>567.62778300349237</v>
      </c>
      <c r="O281" s="90">
        <f t="shared" si="20"/>
        <v>484186.49890197901</v>
      </c>
      <c r="P281" s="92">
        <f t="shared" si="24"/>
        <v>147207.40100146722</v>
      </c>
      <c r="Q281" s="188">
        <v>1</v>
      </c>
    </row>
    <row r="282" spans="1:17" x14ac:dyDescent="0.25">
      <c r="A282">
        <v>1973</v>
      </c>
      <c r="B282" t="s">
        <v>183</v>
      </c>
      <c r="C282" s="190" t="s">
        <v>385</v>
      </c>
      <c r="D282" s="108" t="s">
        <v>386</v>
      </c>
      <c r="E282" s="32">
        <f t="shared" si="22"/>
        <v>26845</v>
      </c>
      <c r="F282" s="88" t="str">
        <f t="shared" si="21"/>
        <v>Date check - OK</v>
      </c>
      <c r="H282" s="111"/>
      <c r="I282" s="26"/>
      <c r="J282" s="94">
        <f t="shared" si="23"/>
        <v>0.30403037122121113</v>
      </c>
      <c r="K282" s="35"/>
      <c r="L282" s="26">
        <v>125</v>
      </c>
      <c r="M282" s="26" t="s">
        <v>203</v>
      </c>
      <c r="N282" s="26">
        <v>520.32546775320145</v>
      </c>
      <c r="O282" s="90">
        <f t="shared" si="20"/>
        <v>65040.683469150179</v>
      </c>
      <c r="P282" s="92">
        <f t="shared" si="24"/>
        <v>19774.343139607019</v>
      </c>
      <c r="Q282" s="188">
        <v>1</v>
      </c>
    </row>
    <row r="283" spans="1:17" x14ac:dyDescent="0.25">
      <c r="A283">
        <v>1973</v>
      </c>
      <c r="B283" t="s">
        <v>183</v>
      </c>
      <c r="C283" s="190" t="s">
        <v>385</v>
      </c>
      <c r="D283" s="108" t="s">
        <v>386</v>
      </c>
      <c r="E283" s="32">
        <f t="shared" si="22"/>
        <v>26845</v>
      </c>
      <c r="F283" s="88" t="str">
        <f t="shared" si="21"/>
        <v>Date check - OK</v>
      </c>
      <c r="H283" s="111"/>
      <c r="I283" s="26"/>
      <c r="J283" s="94">
        <f t="shared" si="23"/>
        <v>0.30403037122121113</v>
      </c>
      <c r="K283" s="35"/>
      <c r="L283" s="26">
        <v>5</v>
      </c>
      <c r="M283" s="26" t="s">
        <v>203</v>
      </c>
      <c r="N283" s="26">
        <v>946.04630500582073</v>
      </c>
      <c r="O283" s="90">
        <f t="shared" ref="O283:O346" si="25">IF(N283="","-",L283*N283)</f>
        <v>4730.231525029104</v>
      </c>
      <c r="P283" s="92">
        <f t="shared" si="24"/>
        <v>1438.1340465168742</v>
      </c>
      <c r="Q283" s="188">
        <v>1</v>
      </c>
    </row>
    <row r="284" spans="1:17" x14ac:dyDescent="0.25">
      <c r="A284">
        <v>1973</v>
      </c>
      <c r="B284" t="s">
        <v>183</v>
      </c>
      <c r="C284" s="190" t="s">
        <v>385</v>
      </c>
      <c r="D284" s="108" t="s">
        <v>386</v>
      </c>
      <c r="E284" s="32">
        <f t="shared" si="22"/>
        <v>26845</v>
      </c>
      <c r="F284" s="88" t="str">
        <f t="shared" ref="F284:F347" si="26">IF(E284="","-",IF(OR(E284&lt;$E$15,E284&gt;$E$16),"ERROR - date outside of range","Date check - OK"))</f>
        <v>Date check - OK</v>
      </c>
      <c r="H284" s="111"/>
      <c r="I284" s="26"/>
      <c r="J284" s="94">
        <f t="shared" si="23"/>
        <v>0.30403037122121113</v>
      </c>
      <c r="K284" s="35"/>
      <c r="L284" s="26">
        <v>399</v>
      </c>
      <c r="M284" s="26" t="s">
        <v>203</v>
      </c>
      <c r="N284" s="26">
        <v>1177.6645383003492</v>
      </c>
      <c r="O284" s="90">
        <f t="shared" si="25"/>
        <v>469888.15078183933</v>
      </c>
      <c r="P284" s="92">
        <f t="shared" si="24"/>
        <v>142860.26891465104</v>
      </c>
      <c r="Q284" s="188">
        <v>1</v>
      </c>
    </row>
    <row r="285" spans="1:17" x14ac:dyDescent="0.25">
      <c r="A285">
        <v>1973</v>
      </c>
      <c r="B285" t="s">
        <v>183</v>
      </c>
      <c r="C285" s="190" t="s">
        <v>385</v>
      </c>
      <c r="D285" s="108" t="s">
        <v>386</v>
      </c>
      <c r="E285" s="32">
        <f t="shared" si="22"/>
        <v>26845</v>
      </c>
      <c r="F285" s="88" t="str">
        <f t="shared" si="26"/>
        <v>Date check - OK</v>
      </c>
      <c r="H285" s="111"/>
      <c r="I285" s="26"/>
      <c r="J285" s="94">
        <f t="shared" si="23"/>
        <v>0.30403037122121113</v>
      </c>
      <c r="K285" s="35"/>
      <c r="L285" s="26">
        <v>1073</v>
      </c>
      <c r="M285" s="26" t="s">
        <v>203</v>
      </c>
      <c r="N285" s="26">
        <v>1528.354116880093</v>
      </c>
      <c r="O285" s="90">
        <f t="shared" si="25"/>
        <v>1639923.9674123398</v>
      </c>
      <c r="P285" s="92">
        <f t="shared" si="24"/>
        <v>498586.69258693501</v>
      </c>
      <c r="Q285" s="188">
        <v>1</v>
      </c>
    </row>
    <row r="286" spans="1:17" x14ac:dyDescent="0.25">
      <c r="A286">
        <v>1973</v>
      </c>
      <c r="B286" t="s">
        <v>183</v>
      </c>
      <c r="C286" s="190" t="s">
        <v>385</v>
      </c>
      <c r="D286" s="108" t="s">
        <v>386</v>
      </c>
      <c r="E286" s="32">
        <f t="shared" si="22"/>
        <v>26845</v>
      </c>
      <c r="F286" s="88" t="str">
        <f t="shared" si="26"/>
        <v>Date check - OK</v>
      </c>
      <c r="H286" s="111"/>
      <c r="I286" s="26"/>
      <c r="J286" s="94">
        <f t="shared" si="23"/>
        <v>0.30403037122121113</v>
      </c>
      <c r="K286" s="35"/>
      <c r="L286" s="26">
        <v>44</v>
      </c>
      <c r="M286" s="26" t="s">
        <v>203</v>
      </c>
      <c r="N286" s="26">
        <v>1528.354116880093</v>
      </c>
      <c r="O286" s="90">
        <f t="shared" si="25"/>
        <v>67247.581142724084</v>
      </c>
      <c r="P286" s="92">
        <f t="shared" si="24"/>
        <v>20445.307058550919</v>
      </c>
      <c r="Q286" s="188">
        <v>1</v>
      </c>
    </row>
    <row r="287" spans="1:17" x14ac:dyDescent="0.25">
      <c r="A287">
        <v>1973</v>
      </c>
      <c r="B287" t="s">
        <v>183</v>
      </c>
      <c r="C287" s="190" t="s">
        <v>387</v>
      </c>
      <c r="D287" s="108" t="s">
        <v>388</v>
      </c>
      <c r="E287" s="32">
        <f t="shared" si="22"/>
        <v>26845</v>
      </c>
      <c r="F287" s="88" t="str">
        <f t="shared" si="26"/>
        <v>Date check - OK</v>
      </c>
      <c r="H287" s="111"/>
      <c r="I287" s="26"/>
      <c r="J287" s="94">
        <f t="shared" si="23"/>
        <v>0.30403037122121113</v>
      </c>
      <c r="K287" s="35"/>
      <c r="L287" s="26">
        <v>15</v>
      </c>
      <c r="M287" s="26" t="s">
        <v>203</v>
      </c>
      <c r="N287" s="26">
        <v>450.18755203725266</v>
      </c>
      <c r="O287" s="90">
        <f t="shared" si="25"/>
        <v>6752.8132805587902</v>
      </c>
      <c r="P287" s="92">
        <f t="shared" si="24"/>
        <v>2053.0603284758135</v>
      </c>
      <c r="Q287" s="188">
        <v>1</v>
      </c>
    </row>
    <row r="288" spans="1:17" x14ac:dyDescent="0.25">
      <c r="A288">
        <v>1973</v>
      </c>
      <c r="B288" t="s">
        <v>183</v>
      </c>
      <c r="C288" s="190" t="s">
        <v>387</v>
      </c>
      <c r="D288" s="108" t="s">
        <v>388</v>
      </c>
      <c r="E288" s="32">
        <f t="shared" si="22"/>
        <v>26845</v>
      </c>
      <c r="F288" s="88" t="str">
        <f t="shared" si="26"/>
        <v>Date check - OK</v>
      </c>
      <c r="H288" s="111"/>
      <c r="I288" s="26"/>
      <c r="J288" s="94">
        <f t="shared" si="23"/>
        <v>0.30403037122121113</v>
      </c>
      <c r="K288" s="35"/>
      <c r="L288" s="26">
        <v>537</v>
      </c>
      <c r="M288" s="26" t="s">
        <v>203</v>
      </c>
      <c r="N288" s="26">
        <v>1149.9355948777647</v>
      </c>
      <c r="O288" s="90">
        <f t="shared" si="25"/>
        <v>617515.41444935964</v>
      </c>
      <c r="P288" s="92">
        <f t="shared" si="24"/>
        <v>187743.44068985886</v>
      </c>
      <c r="Q288" s="188">
        <v>1</v>
      </c>
    </row>
    <row r="289" spans="1:17" x14ac:dyDescent="0.25">
      <c r="A289">
        <v>1973</v>
      </c>
      <c r="B289" t="s">
        <v>183</v>
      </c>
      <c r="C289" s="190" t="s">
        <v>389</v>
      </c>
      <c r="D289" s="108" t="s">
        <v>390</v>
      </c>
      <c r="E289" s="32">
        <f t="shared" si="22"/>
        <v>26845</v>
      </c>
      <c r="F289" s="88" t="str">
        <f t="shared" si="26"/>
        <v>Date check - OK</v>
      </c>
      <c r="H289" s="111"/>
      <c r="I289" s="26"/>
      <c r="J289" s="94">
        <f t="shared" si="23"/>
        <v>0.30403037122121113</v>
      </c>
      <c r="K289" s="35"/>
      <c r="L289" s="26">
        <v>456</v>
      </c>
      <c r="M289" s="26" t="s">
        <v>203</v>
      </c>
      <c r="N289" s="26">
        <v>520.32546775320145</v>
      </c>
      <c r="O289" s="90">
        <f t="shared" si="25"/>
        <v>237268.41329545988</v>
      </c>
      <c r="P289" s="92">
        <f t="shared" si="24"/>
        <v>72136.803773286418</v>
      </c>
      <c r="Q289" s="188">
        <v>1</v>
      </c>
    </row>
    <row r="290" spans="1:17" x14ac:dyDescent="0.25">
      <c r="A290">
        <v>1973</v>
      </c>
      <c r="B290" t="s">
        <v>183</v>
      </c>
      <c r="C290" s="190" t="s">
        <v>389</v>
      </c>
      <c r="D290" s="108" t="s">
        <v>390</v>
      </c>
      <c r="E290" s="32">
        <f t="shared" si="22"/>
        <v>26845</v>
      </c>
      <c r="F290" s="88" t="str">
        <f t="shared" si="26"/>
        <v>Date check - OK</v>
      </c>
      <c r="H290" s="111"/>
      <c r="I290" s="26"/>
      <c r="J290" s="94">
        <f t="shared" si="23"/>
        <v>0.30403037122121113</v>
      </c>
      <c r="K290" s="35"/>
      <c r="L290" s="26">
        <v>9</v>
      </c>
      <c r="M290" s="26" t="s">
        <v>203</v>
      </c>
      <c r="N290" s="26">
        <v>833.49941699650753</v>
      </c>
      <c r="O290" s="90">
        <f t="shared" si="25"/>
        <v>7501.4947529685678</v>
      </c>
      <c r="P290" s="92">
        <f t="shared" si="24"/>
        <v>2280.6822344590009</v>
      </c>
      <c r="Q290" s="188">
        <v>1</v>
      </c>
    </row>
    <row r="291" spans="1:17" x14ac:dyDescent="0.25">
      <c r="A291">
        <v>1973</v>
      </c>
      <c r="B291" t="s">
        <v>183</v>
      </c>
      <c r="C291" s="190" t="s">
        <v>389</v>
      </c>
      <c r="D291" s="108" t="s">
        <v>390</v>
      </c>
      <c r="E291" s="32">
        <f t="shared" si="22"/>
        <v>26845</v>
      </c>
      <c r="F291" s="88" t="str">
        <f t="shared" si="26"/>
        <v>Date check - OK</v>
      </c>
      <c r="H291" s="111"/>
      <c r="I291" s="26"/>
      <c r="J291" s="94">
        <f t="shared" si="23"/>
        <v>0.30403037122121113</v>
      </c>
      <c r="K291" s="35"/>
      <c r="L291" s="26">
        <v>172</v>
      </c>
      <c r="M291" s="26" t="s">
        <v>203</v>
      </c>
      <c r="N291" s="26">
        <v>833.49941699650753</v>
      </c>
      <c r="O291" s="90">
        <f t="shared" si="25"/>
        <v>143361.89972339928</v>
      </c>
      <c r="P291" s="92">
        <f t="shared" si="24"/>
        <v>43586.371591883129</v>
      </c>
      <c r="Q291" s="188">
        <v>1</v>
      </c>
    </row>
    <row r="292" spans="1:17" x14ac:dyDescent="0.25">
      <c r="A292">
        <v>1973</v>
      </c>
      <c r="B292" t="s">
        <v>183</v>
      </c>
      <c r="C292" s="190" t="s">
        <v>391</v>
      </c>
      <c r="D292" s="108" t="s">
        <v>392</v>
      </c>
      <c r="E292" s="32">
        <f t="shared" si="22"/>
        <v>26845</v>
      </c>
      <c r="F292" s="88" t="str">
        <f t="shared" si="26"/>
        <v>Date check - OK</v>
      </c>
      <c r="H292" s="111"/>
      <c r="I292" s="26"/>
      <c r="J292" s="94">
        <f t="shared" si="23"/>
        <v>0.30403037122121113</v>
      </c>
      <c r="K292" s="35"/>
      <c r="L292" s="26">
        <v>22</v>
      </c>
      <c r="M292" s="26" t="s">
        <v>203</v>
      </c>
      <c r="N292" s="26">
        <v>450.18755203725266</v>
      </c>
      <c r="O292" s="90">
        <f t="shared" si="25"/>
        <v>9904.1261448195582</v>
      </c>
      <c r="P292" s="92">
        <f t="shared" si="24"/>
        <v>3011.1551484311931</v>
      </c>
      <c r="Q292" s="188">
        <v>1</v>
      </c>
    </row>
    <row r="293" spans="1:17" x14ac:dyDescent="0.25">
      <c r="A293">
        <v>1973</v>
      </c>
      <c r="B293" t="s">
        <v>183</v>
      </c>
      <c r="C293" s="190" t="s">
        <v>391</v>
      </c>
      <c r="D293" s="108" t="s">
        <v>392</v>
      </c>
      <c r="E293" s="32">
        <f t="shared" si="22"/>
        <v>26845</v>
      </c>
      <c r="F293" s="88" t="str">
        <f t="shared" si="26"/>
        <v>Date check - OK</v>
      </c>
      <c r="H293" s="111"/>
      <c r="I293" s="26"/>
      <c r="J293" s="94">
        <f t="shared" si="23"/>
        <v>0.30403037122121113</v>
      </c>
      <c r="K293" s="35"/>
      <c r="L293" s="26">
        <v>745</v>
      </c>
      <c r="M293" s="26" t="s">
        <v>203</v>
      </c>
      <c r="N293" s="26">
        <v>1861.1014379511059</v>
      </c>
      <c r="O293" s="90">
        <f t="shared" si="25"/>
        <v>1386520.5712735739</v>
      </c>
      <c r="P293" s="92">
        <f t="shared" si="24"/>
        <v>421544.36399015039</v>
      </c>
      <c r="Q293" s="188">
        <v>1</v>
      </c>
    </row>
    <row r="294" spans="1:17" x14ac:dyDescent="0.25">
      <c r="A294">
        <v>1973</v>
      </c>
      <c r="B294" t="s">
        <v>183</v>
      </c>
      <c r="C294" s="190" t="s">
        <v>391</v>
      </c>
      <c r="D294" s="108" t="s">
        <v>392</v>
      </c>
      <c r="E294" s="32">
        <f t="shared" si="22"/>
        <v>26845</v>
      </c>
      <c r="F294" s="88" t="str">
        <f t="shared" si="26"/>
        <v>Date check - OK</v>
      </c>
      <c r="H294" s="111"/>
      <c r="I294" s="26"/>
      <c r="J294" s="94">
        <f t="shared" si="23"/>
        <v>0.30403037122121113</v>
      </c>
      <c r="K294" s="35"/>
      <c r="L294" s="26">
        <v>523</v>
      </c>
      <c r="M294" s="26" t="s">
        <v>203</v>
      </c>
      <c r="N294" s="26">
        <v>2050.3106989522698</v>
      </c>
      <c r="O294" s="90">
        <f t="shared" si="25"/>
        <v>1072312.4955520371</v>
      </c>
      <c r="P294" s="92">
        <f t="shared" si="24"/>
        <v>326015.56608782918</v>
      </c>
      <c r="Q294" s="188">
        <v>1</v>
      </c>
    </row>
    <row r="295" spans="1:17" x14ac:dyDescent="0.25">
      <c r="A295">
        <v>1973</v>
      </c>
      <c r="B295" t="s">
        <v>183</v>
      </c>
      <c r="C295" s="190" t="s">
        <v>393</v>
      </c>
      <c r="D295" s="108" t="s">
        <v>394</v>
      </c>
      <c r="E295" s="32">
        <f t="shared" si="22"/>
        <v>26845</v>
      </c>
      <c r="F295" s="88" t="str">
        <f t="shared" si="26"/>
        <v>Date check - OK</v>
      </c>
      <c r="H295" s="111"/>
      <c r="I295" s="26"/>
      <c r="J295" s="94">
        <f t="shared" si="23"/>
        <v>0.30403037122121113</v>
      </c>
      <c r="K295" s="35"/>
      <c r="L295" s="26">
        <v>403</v>
      </c>
      <c r="M295" s="26" t="s">
        <v>203</v>
      </c>
      <c r="N295" s="26">
        <v>567.62778300349237</v>
      </c>
      <c r="O295" s="90">
        <f t="shared" si="25"/>
        <v>228753.99655040744</v>
      </c>
      <c r="P295" s="92">
        <f t="shared" si="24"/>
        <v>69548.162489556024</v>
      </c>
      <c r="Q295" s="188">
        <v>1</v>
      </c>
    </row>
    <row r="296" spans="1:17" x14ac:dyDescent="0.25">
      <c r="A296">
        <v>1973</v>
      </c>
      <c r="B296" t="s">
        <v>183</v>
      </c>
      <c r="C296" s="190" t="s">
        <v>393</v>
      </c>
      <c r="D296" s="108" t="s">
        <v>394</v>
      </c>
      <c r="E296" s="32">
        <f t="shared" si="22"/>
        <v>26845</v>
      </c>
      <c r="F296" s="88" t="str">
        <f t="shared" si="26"/>
        <v>Date check - OK</v>
      </c>
      <c r="H296" s="111"/>
      <c r="I296" s="26"/>
      <c r="J296" s="94">
        <f t="shared" si="23"/>
        <v>0.30403037122121113</v>
      </c>
      <c r="K296" s="35"/>
      <c r="L296" s="26">
        <v>123</v>
      </c>
      <c r="M296" s="26" t="s">
        <v>203</v>
      </c>
      <c r="N296" s="26">
        <v>709.53472875436546</v>
      </c>
      <c r="O296" s="90">
        <f t="shared" si="25"/>
        <v>87272.771636786958</v>
      </c>
      <c r="P296" s="92">
        <f t="shared" si="24"/>
        <v>26533.573158236326</v>
      </c>
      <c r="Q296" s="188">
        <v>1</v>
      </c>
    </row>
    <row r="297" spans="1:17" x14ac:dyDescent="0.25">
      <c r="A297">
        <v>1973</v>
      </c>
      <c r="B297" t="s">
        <v>183</v>
      </c>
      <c r="C297" s="190" t="s">
        <v>395</v>
      </c>
      <c r="D297" s="108" t="s">
        <v>396</v>
      </c>
      <c r="E297" s="32">
        <f t="shared" si="22"/>
        <v>26845</v>
      </c>
      <c r="F297" s="88" t="str">
        <f t="shared" si="26"/>
        <v>Date check - OK</v>
      </c>
      <c r="H297" s="111"/>
      <c r="I297" s="26"/>
      <c r="J297" s="94">
        <f t="shared" si="23"/>
        <v>0.30403037122121113</v>
      </c>
      <c r="K297" s="35"/>
      <c r="L297" s="26">
        <v>653</v>
      </c>
      <c r="M297" s="26" t="s">
        <v>203</v>
      </c>
      <c r="N297" s="26">
        <v>567.62778300349237</v>
      </c>
      <c r="O297" s="90">
        <f t="shared" si="25"/>
        <v>370660.94230128051</v>
      </c>
      <c r="P297" s="92">
        <f t="shared" si="24"/>
        <v>112692.18388506223</v>
      </c>
      <c r="Q297" s="188">
        <v>1</v>
      </c>
    </row>
    <row r="298" spans="1:17" x14ac:dyDescent="0.25">
      <c r="A298">
        <v>1973</v>
      </c>
      <c r="B298" t="s">
        <v>183</v>
      </c>
      <c r="C298" s="190" t="s">
        <v>395</v>
      </c>
      <c r="D298" s="108" t="s">
        <v>396</v>
      </c>
      <c r="E298" s="32">
        <f t="shared" si="22"/>
        <v>26845</v>
      </c>
      <c r="F298" s="88" t="str">
        <f t="shared" si="26"/>
        <v>Date check - OK</v>
      </c>
      <c r="H298" s="111"/>
      <c r="I298" s="26"/>
      <c r="J298" s="94">
        <f t="shared" si="23"/>
        <v>0.30403037122121113</v>
      </c>
      <c r="K298" s="35"/>
      <c r="L298" s="26">
        <v>159</v>
      </c>
      <c r="M298" s="26" t="s">
        <v>203</v>
      </c>
      <c r="N298" s="26">
        <v>639.39681303841667</v>
      </c>
      <c r="O298" s="90">
        <f t="shared" si="25"/>
        <v>101664.09327310824</v>
      </c>
      <c r="P298" s="92">
        <f t="shared" si="24"/>
        <v>30908.972017690932</v>
      </c>
      <c r="Q298" s="188">
        <v>1</v>
      </c>
    </row>
    <row r="299" spans="1:17" x14ac:dyDescent="0.25">
      <c r="A299">
        <v>1973</v>
      </c>
      <c r="B299" t="s">
        <v>183</v>
      </c>
      <c r="C299" s="190">
        <v>46916</v>
      </c>
      <c r="D299" s="108" t="s">
        <v>397</v>
      </c>
      <c r="E299" s="32">
        <f t="shared" si="22"/>
        <v>26845</v>
      </c>
      <c r="F299" s="88" t="str">
        <f t="shared" si="26"/>
        <v>Date check - OK</v>
      </c>
      <c r="H299" s="111"/>
      <c r="I299" s="26"/>
      <c r="J299" s="94">
        <f t="shared" si="23"/>
        <v>0.30403037122121113</v>
      </c>
      <c r="K299" s="35"/>
      <c r="L299" s="26">
        <v>300</v>
      </c>
      <c r="M299" s="26" t="s">
        <v>203</v>
      </c>
      <c r="N299" s="26">
        <v>567.62778300349237</v>
      </c>
      <c r="O299" s="90">
        <f t="shared" si="25"/>
        <v>170288.3349010477</v>
      </c>
      <c r="P299" s="92">
        <f t="shared" si="24"/>
        <v>51772.825674607455</v>
      </c>
      <c r="Q299" s="188">
        <v>1</v>
      </c>
    </row>
    <row r="300" spans="1:17" x14ac:dyDescent="0.25">
      <c r="A300">
        <v>1974</v>
      </c>
      <c r="B300" t="s">
        <v>183</v>
      </c>
      <c r="C300" s="190" t="s">
        <v>398</v>
      </c>
      <c r="D300" s="108" t="s">
        <v>399</v>
      </c>
      <c r="E300" s="32">
        <f t="shared" si="22"/>
        <v>27210</v>
      </c>
      <c r="F300" s="88" t="str">
        <f t="shared" si="26"/>
        <v>Date check - OK</v>
      </c>
      <c r="H300" s="111"/>
      <c r="I300" s="26"/>
      <c r="J300" s="94">
        <f t="shared" si="23"/>
        <v>0.30403037122121113</v>
      </c>
      <c r="K300" s="35"/>
      <c r="L300" s="26">
        <v>26</v>
      </c>
      <c r="M300" s="26" t="s">
        <v>203</v>
      </c>
      <c r="N300" s="26">
        <v>450.18755203725266</v>
      </c>
      <c r="O300" s="90">
        <f t="shared" si="25"/>
        <v>11704.876352968569</v>
      </c>
      <c r="P300" s="92">
        <f t="shared" si="24"/>
        <v>3558.6379026914101</v>
      </c>
      <c r="Q300" s="188">
        <v>1</v>
      </c>
    </row>
    <row r="301" spans="1:17" x14ac:dyDescent="0.25">
      <c r="A301">
        <v>1974</v>
      </c>
      <c r="B301" t="s">
        <v>183</v>
      </c>
      <c r="C301" s="190" t="s">
        <v>398</v>
      </c>
      <c r="D301" s="108" t="s">
        <v>399</v>
      </c>
      <c r="E301" s="32">
        <f t="shared" si="22"/>
        <v>27210</v>
      </c>
      <c r="F301" s="88" t="str">
        <f t="shared" si="26"/>
        <v>Date check - OK</v>
      </c>
      <c r="H301" s="111"/>
      <c r="I301" s="26"/>
      <c r="J301" s="94">
        <f t="shared" si="23"/>
        <v>0.30403037122121113</v>
      </c>
      <c r="K301" s="35"/>
      <c r="L301" s="26">
        <v>304</v>
      </c>
      <c r="M301" s="26" t="s">
        <v>203</v>
      </c>
      <c r="N301" s="26">
        <v>950.93964796274736</v>
      </c>
      <c r="O301" s="90">
        <f t="shared" si="25"/>
        <v>289085.65298067522</v>
      </c>
      <c r="P301" s="92">
        <f t="shared" si="24"/>
        <v>87890.818390440909</v>
      </c>
      <c r="Q301" s="188">
        <v>1</v>
      </c>
    </row>
    <row r="302" spans="1:17" x14ac:dyDescent="0.25">
      <c r="A302">
        <v>1974</v>
      </c>
      <c r="B302" t="s">
        <v>183</v>
      </c>
      <c r="C302" s="190" t="s">
        <v>398</v>
      </c>
      <c r="D302" s="108" t="s">
        <v>399</v>
      </c>
      <c r="E302" s="32">
        <f t="shared" si="22"/>
        <v>27210</v>
      </c>
      <c r="F302" s="88" t="str">
        <f t="shared" si="26"/>
        <v>Date check - OK</v>
      </c>
      <c r="H302" s="111"/>
      <c r="I302" s="26"/>
      <c r="J302" s="94">
        <f t="shared" si="23"/>
        <v>0.30403037122121113</v>
      </c>
      <c r="K302" s="35"/>
      <c r="L302" s="26">
        <v>763</v>
      </c>
      <c r="M302" s="26" t="s">
        <v>203</v>
      </c>
      <c r="N302" s="26">
        <v>1074.9043362048894</v>
      </c>
      <c r="O302" s="90">
        <f t="shared" si="25"/>
        <v>820152.00852433068</v>
      </c>
      <c r="P302" s="92">
        <f t="shared" si="24"/>
        <v>249351.11960947418</v>
      </c>
      <c r="Q302" s="188">
        <v>1</v>
      </c>
    </row>
    <row r="303" spans="1:17" x14ac:dyDescent="0.25">
      <c r="A303">
        <v>1974</v>
      </c>
      <c r="B303" t="s">
        <v>183</v>
      </c>
      <c r="C303" s="190" t="s">
        <v>398</v>
      </c>
      <c r="D303" s="108" t="s">
        <v>399</v>
      </c>
      <c r="E303" s="32">
        <f t="shared" si="22"/>
        <v>27210</v>
      </c>
      <c r="F303" s="88" t="str">
        <f t="shared" si="26"/>
        <v>Date check - OK</v>
      </c>
      <c r="H303" s="111"/>
      <c r="I303" s="26"/>
      <c r="J303" s="94">
        <f t="shared" si="23"/>
        <v>0.30403037122121113</v>
      </c>
      <c r="K303" s="35"/>
      <c r="L303" s="26">
        <v>234</v>
      </c>
      <c r="M303" s="26" t="s">
        <v>203</v>
      </c>
      <c r="N303" s="26">
        <v>1861.1014379511059</v>
      </c>
      <c r="O303" s="90">
        <f t="shared" si="25"/>
        <v>435497.73648055881</v>
      </c>
      <c r="P303" s="92">
        <f t="shared" si="24"/>
        <v>132404.53848818148</v>
      </c>
      <c r="Q303" s="188">
        <v>1</v>
      </c>
    </row>
    <row r="304" spans="1:17" x14ac:dyDescent="0.25">
      <c r="A304">
        <v>1974</v>
      </c>
      <c r="B304" t="s">
        <v>183</v>
      </c>
      <c r="C304" s="190" t="s">
        <v>398</v>
      </c>
      <c r="D304" s="108" t="s">
        <v>399</v>
      </c>
      <c r="E304" s="32">
        <f t="shared" si="22"/>
        <v>27210</v>
      </c>
      <c r="F304" s="88" t="str">
        <f t="shared" si="26"/>
        <v>Date check - OK</v>
      </c>
      <c r="H304" s="111"/>
      <c r="I304" s="26"/>
      <c r="J304" s="94">
        <f t="shared" si="23"/>
        <v>0.30403037122121113</v>
      </c>
      <c r="K304" s="35"/>
      <c r="L304" s="26">
        <v>63</v>
      </c>
      <c r="M304" s="26" t="s">
        <v>203</v>
      </c>
      <c r="N304" s="26">
        <v>2560.8494807916181</v>
      </c>
      <c r="O304" s="90">
        <f t="shared" si="25"/>
        <v>161333.51728987193</v>
      </c>
      <c r="P304" s="92">
        <f t="shared" si="24"/>
        <v>49050.289152063444</v>
      </c>
      <c r="Q304" s="188">
        <v>1</v>
      </c>
    </row>
    <row r="305" spans="1:17" x14ac:dyDescent="0.25">
      <c r="A305">
        <v>1974</v>
      </c>
      <c r="B305" t="s">
        <v>183</v>
      </c>
      <c r="C305" s="190" t="s">
        <v>400</v>
      </c>
      <c r="D305" s="108" t="s">
        <v>401</v>
      </c>
      <c r="E305" s="32">
        <f t="shared" si="22"/>
        <v>27210</v>
      </c>
      <c r="F305" s="88" t="str">
        <f t="shared" si="26"/>
        <v>Date check - OK</v>
      </c>
      <c r="H305" s="111"/>
      <c r="I305" s="26"/>
      <c r="J305" s="94">
        <f t="shared" si="23"/>
        <v>0.30403037122121113</v>
      </c>
      <c r="K305" s="35"/>
      <c r="L305" s="26">
        <v>64</v>
      </c>
      <c r="M305" s="26" t="s">
        <v>203</v>
      </c>
      <c r="N305" s="26">
        <v>639.39681303841667</v>
      </c>
      <c r="O305" s="90">
        <f t="shared" si="25"/>
        <v>40921.396034458667</v>
      </c>
      <c r="P305" s="92">
        <f t="shared" si="24"/>
        <v>12441.347227246666</v>
      </c>
      <c r="Q305" s="188">
        <v>1</v>
      </c>
    </row>
    <row r="306" spans="1:17" x14ac:dyDescent="0.25">
      <c r="A306">
        <v>1974</v>
      </c>
      <c r="B306" t="s">
        <v>183</v>
      </c>
      <c r="C306" s="190" t="s">
        <v>400</v>
      </c>
      <c r="D306" s="108" t="s">
        <v>401</v>
      </c>
      <c r="E306" s="32">
        <f t="shared" si="22"/>
        <v>27210</v>
      </c>
      <c r="F306" s="88" t="str">
        <f t="shared" si="26"/>
        <v>Date check - OK</v>
      </c>
      <c r="H306" s="111"/>
      <c r="I306" s="26"/>
      <c r="J306" s="94">
        <f t="shared" si="23"/>
        <v>0.30403037122121113</v>
      </c>
      <c r="K306" s="35"/>
      <c r="L306" s="26">
        <v>76</v>
      </c>
      <c r="M306" s="26" t="s">
        <v>203</v>
      </c>
      <c r="N306" s="26">
        <v>1149.9355948777647</v>
      </c>
      <c r="O306" s="90">
        <f t="shared" si="25"/>
        <v>87395.105210710113</v>
      </c>
      <c r="P306" s="92">
        <f t="shared" si="24"/>
        <v>26570.766280128999</v>
      </c>
      <c r="Q306" s="188">
        <v>1</v>
      </c>
    </row>
    <row r="307" spans="1:17" x14ac:dyDescent="0.25">
      <c r="A307">
        <v>1974</v>
      </c>
      <c r="B307" t="s">
        <v>183</v>
      </c>
      <c r="C307" s="190" t="s">
        <v>400</v>
      </c>
      <c r="D307" s="108" t="s">
        <v>401</v>
      </c>
      <c r="E307" s="32">
        <f t="shared" si="22"/>
        <v>27210</v>
      </c>
      <c r="F307" s="88" t="str">
        <f t="shared" si="26"/>
        <v>Date check - OK</v>
      </c>
      <c r="H307" s="111"/>
      <c r="I307" s="26"/>
      <c r="J307" s="94">
        <f t="shared" si="23"/>
        <v>0.30403037122121113</v>
      </c>
      <c r="K307" s="35"/>
      <c r="L307" s="26">
        <v>1675</v>
      </c>
      <c r="M307" s="26" t="s">
        <v>203</v>
      </c>
      <c r="N307" s="26">
        <v>1861.1014379511059</v>
      </c>
      <c r="O307" s="90">
        <f t="shared" si="25"/>
        <v>3117344.9085681024</v>
      </c>
      <c r="P307" s="92">
        <f t="shared" si="24"/>
        <v>947767.52977651265</v>
      </c>
      <c r="Q307" s="188">
        <v>1</v>
      </c>
    </row>
    <row r="308" spans="1:17" x14ac:dyDescent="0.25">
      <c r="A308">
        <v>1974</v>
      </c>
      <c r="B308" t="s">
        <v>183</v>
      </c>
      <c r="C308" s="190" t="s">
        <v>400</v>
      </c>
      <c r="D308" s="108" t="s">
        <v>401</v>
      </c>
      <c r="E308" s="32">
        <f t="shared" si="22"/>
        <v>27210</v>
      </c>
      <c r="F308" s="88" t="str">
        <f t="shared" si="26"/>
        <v>Date check - OK</v>
      </c>
      <c r="H308" s="111"/>
      <c r="I308" s="26"/>
      <c r="J308" s="94">
        <f t="shared" si="23"/>
        <v>0.30403037122121113</v>
      </c>
      <c r="K308" s="35"/>
      <c r="L308" s="26">
        <v>38</v>
      </c>
      <c r="M308" s="26" t="s">
        <v>203</v>
      </c>
      <c r="N308" s="26">
        <v>3293.2198100116411</v>
      </c>
      <c r="O308" s="90">
        <f t="shared" si="25"/>
        <v>125142.35278044236</v>
      </c>
      <c r="P308" s="92">
        <f t="shared" si="24"/>
        <v>38047.075971333652</v>
      </c>
      <c r="Q308" s="188">
        <v>1</v>
      </c>
    </row>
    <row r="309" spans="1:17" x14ac:dyDescent="0.25">
      <c r="A309">
        <v>1974</v>
      </c>
      <c r="B309" t="s">
        <v>183</v>
      </c>
      <c r="C309" s="190" t="s">
        <v>402</v>
      </c>
      <c r="D309" s="108" t="s">
        <v>403</v>
      </c>
      <c r="E309" s="32">
        <f t="shared" si="22"/>
        <v>27210</v>
      </c>
      <c r="F309" s="88" t="str">
        <f t="shared" si="26"/>
        <v>Date check - OK</v>
      </c>
      <c r="H309" s="111"/>
      <c r="I309" s="26"/>
      <c r="J309" s="94">
        <f t="shared" si="23"/>
        <v>0.30403037122121113</v>
      </c>
      <c r="K309" s="35"/>
      <c r="L309" s="26">
        <v>19</v>
      </c>
      <c r="M309" s="26" t="s">
        <v>203</v>
      </c>
      <c r="N309" s="26">
        <v>567.62778300349237</v>
      </c>
      <c r="O309" s="90">
        <f t="shared" si="25"/>
        <v>10784.927877066355</v>
      </c>
      <c r="P309" s="92">
        <f t="shared" si="24"/>
        <v>3278.9456260584725</v>
      </c>
      <c r="Q309" s="188">
        <v>1</v>
      </c>
    </row>
    <row r="310" spans="1:17" x14ac:dyDescent="0.25">
      <c r="A310">
        <v>1974</v>
      </c>
      <c r="B310" t="s">
        <v>183</v>
      </c>
      <c r="C310" s="190" t="s">
        <v>402</v>
      </c>
      <c r="D310" s="108" t="s">
        <v>403</v>
      </c>
      <c r="E310" s="32">
        <f t="shared" si="22"/>
        <v>27210</v>
      </c>
      <c r="F310" s="88" t="str">
        <f t="shared" si="26"/>
        <v>Date check - OK</v>
      </c>
      <c r="H310" s="111"/>
      <c r="I310" s="26"/>
      <c r="J310" s="94">
        <f t="shared" si="23"/>
        <v>0.30403037122121113</v>
      </c>
      <c r="K310" s="35"/>
      <c r="L310" s="26">
        <v>278</v>
      </c>
      <c r="M310" s="26" t="s">
        <v>203</v>
      </c>
      <c r="N310" s="26">
        <v>1149.9355948777647</v>
      </c>
      <c r="O310" s="90">
        <f t="shared" si="25"/>
        <v>319682.09537601861</v>
      </c>
      <c r="P310" s="92">
        <f t="shared" si="24"/>
        <v>97193.066129945553</v>
      </c>
      <c r="Q310" s="188">
        <v>1</v>
      </c>
    </row>
    <row r="311" spans="1:17" x14ac:dyDescent="0.25">
      <c r="A311">
        <v>1974</v>
      </c>
      <c r="B311" t="s">
        <v>183</v>
      </c>
      <c r="C311" s="190" t="s">
        <v>402</v>
      </c>
      <c r="D311" s="108" t="s">
        <v>403</v>
      </c>
      <c r="E311" s="32">
        <f t="shared" si="22"/>
        <v>27210</v>
      </c>
      <c r="F311" s="88" t="str">
        <f t="shared" si="26"/>
        <v>Date check - OK</v>
      </c>
      <c r="H311" s="111"/>
      <c r="I311" s="26"/>
      <c r="J311" s="94">
        <f t="shared" si="23"/>
        <v>0.30403037122121113</v>
      </c>
      <c r="K311" s="35"/>
      <c r="L311" s="26">
        <v>83</v>
      </c>
      <c r="M311" s="26" t="s">
        <v>203</v>
      </c>
      <c r="N311" s="26">
        <v>1306.5225694994178</v>
      </c>
      <c r="O311" s="90">
        <f t="shared" si="25"/>
        <v>108441.37326845169</v>
      </c>
      <c r="P311" s="92">
        <f t="shared" si="24"/>
        <v>32969.470970545284</v>
      </c>
      <c r="Q311" s="188">
        <v>1</v>
      </c>
    </row>
    <row r="312" spans="1:17" x14ac:dyDescent="0.25">
      <c r="A312">
        <v>1974</v>
      </c>
      <c r="B312" t="s">
        <v>183</v>
      </c>
      <c r="C312" s="190" t="s">
        <v>402</v>
      </c>
      <c r="D312" s="108" t="s">
        <v>403</v>
      </c>
      <c r="E312" s="32">
        <f t="shared" si="22"/>
        <v>27210</v>
      </c>
      <c r="F312" s="88" t="str">
        <f t="shared" si="26"/>
        <v>Date check - OK</v>
      </c>
      <c r="H312" s="111"/>
      <c r="I312" s="26"/>
      <c r="J312" s="94">
        <f t="shared" si="23"/>
        <v>0.30403037122121113</v>
      </c>
      <c r="K312" s="35"/>
      <c r="L312" s="26">
        <v>290</v>
      </c>
      <c r="M312" s="26" t="s">
        <v>203</v>
      </c>
      <c r="N312" s="26">
        <v>1861.1014379511059</v>
      </c>
      <c r="O312" s="90">
        <f t="shared" si="25"/>
        <v>539719.41700582067</v>
      </c>
      <c r="P312" s="92">
        <f t="shared" si="24"/>
        <v>164091.09470757531</v>
      </c>
      <c r="Q312" s="188">
        <v>1</v>
      </c>
    </row>
    <row r="313" spans="1:17" x14ac:dyDescent="0.25">
      <c r="A313">
        <v>1974</v>
      </c>
      <c r="B313" t="s">
        <v>183</v>
      </c>
      <c r="C313" s="190" t="s">
        <v>404</v>
      </c>
      <c r="D313" s="108" t="s">
        <v>405</v>
      </c>
      <c r="E313" s="32">
        <f t="shared" si="22"/>
        <v>27210</v>
      </c>
      <c r="F313" s="88" t="str">
        <f t="shared" si="26"/>
        <v>Date check - OK</v>
      </c>
      <c r="H313" s="111"/>
      <c r="I313" s="26"/>
      <c r="J313" s="94">
        <f t="shared" si="23"/>
        <v>0.30403037122121113</v>
      </c>
      <c r="K313" s="35"/>
      <c r="L313" s="26">
        <v>15</v>
      </c>
      <c r="M313" s="26" t="s">
        <v>203</v>
      </c>
      <c r="N313" s="26">
        <v>450.18755203725266</v>
      </c>
      <c r="O313" s="90">
        <f t="shared" si="25"/>
        <v>6752.8132805587902</v>
      </c>
      <c r="P313" s="92">
        <f t="shared" si="24"/>
        <v>2053.0603284758135</v>
      </c>
      <c r="Q313" s="188">
        <v>1</v>
      </c>
    </row>
    <row r="314" spans="1:17" x14ac:dyDescent="0.25">
      <c r="A314">
        <v>1974</v>
      </c>
      <c r="B314" t="s">
        <v>183</v>
      </c>
      <c r="C314" s="190" t="s">
        <v>404</v>
      </c>
      <c r="D314" s="108" t="s">
        <v>405</v>
      </c>
      <c r="E314" s="32">
        <f t="shared" si="22"/>
        <v>27210</v>
      </c>
      <c r="F314" s="88" t="str">
        <f t="shared" si="26"/>
        <v>Date check - OK</v>
      </c>
      <c r="H314" s="111"/>
      <c r="I314" s="26"/>
      <c r="J314" s="94">
        <f t="shared" si="23"/>
        <v>0.30403037122121113</v>
      </c>
      <c r="K314" s="35"/>
      <c r="L314" s="26">
        <v>1072</v>
      </c>
      <c r="M314" s="26" t="s">
        <v>203</v>
      </c>
      <c r="N314" s="26">
        <v>1149.9355948777647</v>
      </c>
      <c r="O314" s="90">
        <f t="shared" si="25"/>
        <v>1232730.9577089639</v>
      </c>
      <c r="P314" s="92">
        <f t="shared" si="24"/>
        <v>374787.65068813541</v>
      </c>
      <c r="Q314" s="188">
        <v>1</v>
      </c>
    </row>
    <row r="315" spans="1:17" x14ac:dyDescent="0.25">
      <c r="A315">
        <v>1974</v>
      </c>
      <c r="B315" t="s">
        <v>183</v>
      </c>
      <c r="C315" s="190" t="s">
        <v>404</v>
      </c>
      <c r="D315" s="108" t="s">
        <v>405</v>
      </c>
      <c r="E315" s="32">
        <f t="shared" si="22"/>
        <v>27210</v>
      </c>
      <c r="F315" s="88" t="str">
        <f t="shared" si="26"/>
        <v>Date check - OK</v>
      </c>
      <c r="H315" s="111"/>
      <c r="I315" s="26"/>
      <c r="J315" s="94">
        <f t="shared" si="23"/>
        <v>0.30403037122121113</v>
      </c>
      <c r="K315" s="35"/>
      <c r="L315" s="26">
        <v>615</v>
      </c>
      <c r="M315" s="26" t="s">
        <v>203</v>
      </c>
      <c r="N315" s="26">
        <v>1456.5850868451687</v>
      </c>
      <c r="O315" s="90">
        <f t="shared" si="25"/>
        <v>895799.82840977877</v>
      </c>
      <c r="P315" s="92">
        <f t="shared" si="24"/>
        <v>272350.35437132226</v>
      </c>
      <c r="Q315" s="188">
        <v>1</v>
      </c>
    </row>
    <row r="316" spans="1:17" x14ac:dyDescent="0.25">
      <c r="A316">
        <v>1974</v>
      </c>
      <c r="B316" t="s">
        <v>183</v>
      </c>
      <c r="C316" s="190" t="s">
        <v>406</v>
      </c>
      <c r="D316" s="108" t="s">
        <v>407</v>
      </c>
      <c r="E316" s="32">
        <f t="shared" si="22"/>
        <v>27210</v>
      </c>
      <c r="F316" s="88" t="str">
        <f t="shared" si="26"/>
        <v>Date check - OK</v>
      </c>
      <c r="H316" s="111"/>
      <c r="I316" s="26"/>
      <c r="J316" s="94">
        <f t="shared" si="23"/>
        <v>0.30403037122121113</v>
      </c>
      <c r="K316" s="35"/>
      <c r="L316" s="26">
        <v>270</v>
      </c>
      <c r="M316" s="26" t="s">
        <v>203</v>
      </c>
      <c r="N316" s="26">
        <v>2560.8494807916181</v>
      </c>
      <c r="O316" s="90">
        <f t="shared" si="25"/>
        <v>691429.35981373687</v>
      </c>
      <c r="P316" s="92">
        <f t="shared" si="24"/>
        <v>210215.52493741477</v>
      </c>
      <c r="Q316" s="188">
        <v>1</v>
      </c>
    </row>
    <row r="317" spans="1:17" x14ac:dyDescent="0.25">
      <c r="A317">
        <v>1974</v>
      </c>
      <c r="B317" t="s">
        <v>183</v>
      </c>
      <c r="C317" s="190" t="s">
        <v>408</v>
      </c>
      <c r="D317" s="108" t="s">
        <v>409</v>
      </c>
      <c r="E317" s="32">
        <f t="shared" si="22"/>
        <v>27210</v>
      </c>
      <c r="F317" s="88" t="str">
        <f t="shared" si="26"/>
        <v>Date check - OK</v>
      </c>
      <c r="H317" s="111"/>
      <c r="I317" s="26"/>
      <c r="J317" s="94">
        <f t="shared" si="23"/>
        <v>0.30403037122121113</v>
      </c>
      <c r="K317" s="35"/>
      <c r="L317" s="26">
        <v>25</v>
      </c>
      <c r="M317" s="26" t="s">
        <v>203</v>
      </c>
      <c r="N317" s="26">
        <v>450.18755203725266</v>
      </c>
      <c r="O317" s="90">
        <f t="shared" si="25"/>
        <v>11254.688800931317</v>
      </c>
      <c r="P317" s="92">
        <f t="shared" si="24"/>
        <v>3421.7672141263561</v>
      </c>
      <c r="Q317" s="188">
        <v>1</v>
      </c>
    </row>
    <row r="318" spans="1:17" x14ac:dyDescent="0.25">
      <c r="A318">
        <v>1974</v>
      </c>
      <c r="B318" t="s">
        <v>183</v>
      </c>
      <c r="C318" s="190" t="s">
        <v>408</v>
      </c>
      <c r="D318" s="108" t="s">
        <v>409</v>
      </c>
      <c r="E318" s="32">
        <f t="shared" si="22"/>
        <v>27210</v>
      </c>
      <c r="F318" s="88" t="str">
        <f t="shared" si="26"/>
        <v>Date check - OK</v>
      </c>
      <c r="H318" s="111"/>
      <c r="I318" s="26"/>
      <c r="J318" s="94">
        <f t="shared" si="23"/>
        <v>0.30403037122121113</v>
      </c>
      <c r="K318" s="35"/>
      <c r="L318" s="26">
        <v>211</v>
      </c>
      <c r="M318" s="26" t="s">
        <v>203</v>
      </c>
      <c r="N318" s="26">
        <v>639.39681303841667</v>
      </c>
      <c r="O318" s="90">
        <f t="shared" si="25"/>
        <v>134912.72755110593</v>
      </c>
      <c r="P318" s="92">
        <f t="shared" si="24"/>
        <v>41017.566639828852</v>
      </c>
      <c r="Q318" s="188">
        <v>1</v>
      </c>
    </row>
    <row r="319" spans="1:17" x14ac:dyDescent="0.25">
      <c r="A319">
        <v>1974</v>
      </c>
      <c r="B319" t="s">
        <v>183</v>
      </c>
      <c r="C319" s="190" t="s">
        <v>408</v>
      </c>
      <c r="D319" s="108" t="s">
        <v>409</v>
      </c>
      <c r="E319" s="32">
        <f t="shared" si="22"/>
        <v>27210</v>
      </c>
      <c r="F319" s="88" t="str">
        <f t="shared" si="26"/>
        <v>Date check - OK</v>
      </c>
      <c r="H319" s="111"/>
      <c r="I319" s="26"/>
      <c r="J319" s="94">
        <f t="shared" si="23"/>
        <v>0.30403037122121113</v>
      </c>
      <c r="K319" s="35"/>
      <c r="L319" s="26">
        <v>522</v>
      </c>
      <c r="M319" s="26" t="s">
        <v>203</v>
      </c>
      <c r="N319" s="26">
        <v>1386.4471711292199</v>
      </c>
      <c r="O319" s="90">
        <f t="shared" si="25"/>
        <v>723725.42332945275</v>
      </c>
      <c r="P319" s="92">
        <f t="shared" si="24"/>
        <v>220034.5091170817</v>
      </c>
      <c r="Q319" s="188">
        <v>1</v>
      </c>
    </row>
    <row r="320" spans="1:17" x14ac:dyDescent="0.25">
      <c r="A320">
        <v>1974</v>
      </c>
      <c r="B320" t="s">
        <v>183</v>
      </c>
      <c r="C320" s="190" t="s">
        <v>408</v>
      </c>
      <c r="D320" s="108" t="s">
        <v>409</v>
      </c>
      <c r="E320" s="32">
        <f t="shared" si="22"/>
        <v>27210</v>
      </c>
      <c r="F320" s="88" t="str">
        <f t="shared" si="26"/>
        <v>Date check - OK</v>
      </c>
      <c r="H320" s="111"/>
      <c r="I320" s="26"/>
      <c r="J320" s="94">
        <f t="shared" si="23"/>
        <v>0.30403037122121113</v>
      </c>
      <c r="K320" s="35"/>
      <c r="L320" s="26">
        <v>302</v>
      </c>
      <c r="M320" s="26" t="s">
        <v>203</v>
      </c>
      <c r="N320" s="26">
        <v>1861.1014379511059</v>
      </c>
      <c r="O320" s="90">
        <f t="shared" si="25"/>
        <v>562052.63426123396</v>
      </c>
      <c r="P320" s="92">
        <f t="shared" si="24"/>
        <v>170881.07104030257</v>
      </c>
      <c r="Q320" s="188">
        <v>1</v>
      </c>
    </row>
    <row r="321" spans="1:17" x14ac:dyDescent="0.25">
      <c r="A321">
        <v>1974</v>
      </c>
      <c r="B321" t="s">
        <v>183</v>
      </c>
      <c r="C321" s="190" t="s">
        <v>408</v>
      </c>
      <c r="D321" s="108" t="s">
        <v>409</v>
      </c>
      <c r="E321" s="32">
        <f t="shared" si="22"/>
        <v>27210</v>
      </c>
      <c r="F321" s="88" t="str">
        <f t="shared" si="26"/>
        <v>Date check - OK</v>
      </c>
      <c r="H321" s="111"/>
      <c r="I321" s="26"/>
      <c r="J321" s="94">
        <f t="shared" si="23"/>
        <v>0.30403037122121113</v>
      </c>
      <c r="K321" s="35"/>
      <c r="L321" s="26">
        <v>84</v>
      </c>
      <c r="M321" s="26" t="s">
        <v>203</v>
      </c>
      <c r="N321" s="26">
        <v>2560.8494807916181</v>
      </c>
      <c r="O321" s="90">
        <f t="shared" si="25"/>
        <v>215111.35638649593</v>
      </c>
      <c r="P321" s="92">
        <f t="shared" si="24"/>
        <v>65400.385536084599</v>
      </c>
      <c r="Q321" s="188">
        <v>1</v>
      </c>
    </row>
    <row r="322" spans="1:17" x14ac:dyDescent="0.25">
      <c r="A322">
        <v>1974</v>
      </c>
      <c r="B322" t="s">
        <v>183</v>
      </c>
      <c r="C322" s="190" t="s">
        <v>410</v>
      </c>
      <c r="D322" s="108" t="s">
        <v>411</v>
      </c>
      <c r="E322" s="32">
        <f t="shared" si="22"/>
        <v>27210</v>
      </c>
      <c r="F322" s="88" t="str">
        <f t="shared" si="26"/>
        <v>Date check - OK</v>
      </c>
      <c r="H322" s="111"/>
      <c r="I322" s="26"/>
      <c r="J322" s="94">
        <f t="shared" si="23"/>
        <v>0.30403037122121113</v>
      </c>
      <c r="K322" s="35"/>
      <c r="L322" s="26">
        <v>60</v>
      </c>
      <c r="M322" s="26" t="s">
        <v>203</v>
      </c>
      <c r="N322" s="26">
        <v>450.18755203725266</v>
      </c>
      <c r="O322" s="90">
        <f t="shared" si="25"/>
        <v>27011.253122235161</v>
      </c>
      <c r="P322" s="92">
        <f t="shared" si="24"/>
        <v>8212.2413139032542</v>
      </c>
      <c r="Q322" s="188">
        <v>1</v>
      </c>
    </row>
    <row r="323" spans="1:17" x14ac:dyDescent="0.25">
      <c r="A323">
        <v>1974</v>
      </c>
      <c r="B323" t="s">
        <v>183</v>
      </c>
      <c r="C323" s="190" t="s">
        <v>410</v>
      </c>
      <c r="D323" s="108" t="s">
        <v>411</v>
      </c>
      <c r="E323" s="32">
        <f t="shared" si="22"/>
        <v>27210</v>
      </c>
      <c r="F323" s="88" t="str">
        <f t="shared" si="26"/>
        <v>Date check - OK</v>
      </c>
      <c r="H323" s="111"/>
      <c r="I323" s="26"/>
      <c r="J323" s="94">
        <f t="shared" si="23"/>
        <v>0.30403037122121113</v>
      </c>
      <c r="K323" s="35"/>
      <c r="L323" s="26">
        <v>306</v>
      </c>
      <c r="M323" s="26" t="s">
        <v>203</v>
      </c>
      <c r="N323" s="26">
        <v>1149.9355948777647</v>
      </c>
      <c r="O323" s="90">
        <f t="shared" si="25"/>
        <v>351880.29203259601</v>
      </c>
      <c r="P323" s="92">
        <f t="shared" si="24"/>
        <v>106982.29581209835</v>
      </c>
      <c r="Q323" s="188">
        <v>1</v>
      </c>
    </row>
    <row r="324" spans="1:17" x14ac:dyDescent="0.25">
      <c r="A324">
        <v>1974</v>
      </c>
      <c r="B324" t="s">
        <v>183</v>
      </c>
      <c r="C324" s="190" t="s">
        <v>410</v>
      </c>
      <c r="D324" s="108" t="s">
        <v>411</v>
      </c>
      <c r="E324" s="32">
        <f t="shared" si="22"/>
        <v>27210</v>
      </c>
      <c r="F324" s="88" t="str">
        <f t="shared" si="26"/>
        <v>Date check - OK</v>
      </c>
      <c r="H324" s="111"/>
      <c r="I324" s="26"/>
      <c r="J324" s="94">
        <f t="shared" si="23"/>
        <v>0.30403037122121113</v>
      </c>
      <c r="K324" s="35"/>
      <c r="L324" s="26">
        <v>74</v>
      </c>
      <c r="M324" s="26" t="s">
        <v>203</v>
      </c>
      <c r="N324" s="26">
        <v>1306.5225694994178</v>
      </c>
      <c r="O324" s="90">
        <f t="shared" si="25"/>
        <v>96682.670142956922</v>
      </c>
      <c r="P324" s="92">
        <f t="shared" si="24"/>
        <v>29394.468094221098</v>
      </c>
      <c r="Q324" s="188">
        <v>1</v>
      </c>
    </row>
    <row r="325" spans="1:17" x14ac:dyDescent="0.25">
      <c r="A325">
        <v>1974</v>
      </c>
      <c r="B325" t="s">
        <v>183</v>
      </c>
      <c r="C325" s="190" t="s">
        <v>410</v>
      </c>
      <c r="D325" s="108" t="s">
        <v>411</v>
      </c>
      <c r="E325" s="32">
        <f t="shared" si="22"/>
        <v>27210</v>
      </c>
      <c r="F325" s="88" t="str">
        <f t="shared" si="26"/>
        <v>Date check - OK</v>
      </c>
      <c r="H325" s="111"/>
      <c r="I325" s="26"/>
      <c r="J325" s="94">
        <f t="shared" si="23"/>
        <v>0.30403037122121113</v>
      </c>
      <c r="K325" s="35"/>
      <c r="L325" s="26">
        <v>2002</v>
      </c>
      <c r="M325" s="26" t="s">
        <v>203</v>
      </c>
      <c r="N325" s="26">
        <v>1764.8656931315481</v>
      </c>
      <c r="O325" s="90">
        <f t="shared" si="25"/>
        <v>3533261.1176493592</v>
      </c>
      <c r="P325" s="92">
        <f t="shared" si="24"/>
        <v>1074218.6892204059</v>
      </c>
      <c r="Q325" s="188">
        <v>1</v>
      </c>
    </row>
    <row r="326" spans="1:17" x14ac:dyDescent="0.25">
      <c r="A326">
        <v>1974</v>
      </c>
      <c r="B326" t="s">
        <v>183</v>
      </c>
      <c r="C326" s="190" t="s">
        <v>410</v>
      </c>
      <c r="D326" s="108" t="s">
        <v>411</v>
      </c>
      <c r="E326" s="32">
        <f t="shared" si="22"/>
        <v>27210</v>
      </c>
      <c r="F326" s="88" t="str">
        <f t="shared" si="26"/>
        <v>Date check - OK</v>
      </c>
      <c r="H326" s="111"/>
      <c r="I326" s="26"/>
      <c r="J326" s="94">
        <f t="shared" si="23"/>
        <v>0.30403037122121113</v>
      </c>
      <c r="K326" s="35"/>
      <c r="L326" s="26">
        <v>26</v>
      </c>
      <c r="M326" s="26" t="s">
        <v>203</v>
      </c>
      <c r="N326" s="26">
        <v>2560.8494807916181</v>
      </c>
      <c r="O326" s="90">
        <f t="shared" si="25"/>
        <v>66582.086500582067</v>
      </c>
      <c r="P326" s="92">
        <f t="shared" si="24"/>
        <v>20242.976475454754</v>
      </c>
      <c r="Q326" s="188">
        <v>1</v>
      </c>
    </row>
    <row r="327" spans="1:17" x14ac:dyDescent="0.25">
      <c r="A327">
        <v>1974</v>
      </c>
      <c r="B327" t="s">
        <v>183</v>
      </c>
      <c r="C327" s="190" t="s">
        <v>412</v>
      </c>
      <c r="D327" s="108" t="s">
        <v>413</v>
      </c>
      <c r="E327" s="32">
        <f t="shared" si="22"/>
        <v>27210</v>
      </c>
      <c r="F327" s="88" t="str">
        <f t="shared" si="26"/>
        <v>Date check - OK</v>
      </c>
      <c r="H327" s="111"/>
      <c r="I327" s="26"/>
      <c r="J327" s="94">
        <f t="shared" si="23"/>
        <v>0.30403037122121113</v>
      </c>
      <c r="K327" s="35"/>
      <c r="L327" s="26">
        <v>16</v>
      </c>
      <c r="M327" s="26" t="s">
        <v>203</v>
      </c>
      <c r="N327" s="26">
        <v>751.94370104772986</v>
      </c>
      <c r="O327" s="90">
        <f t="shared" si="25"/>
        <v>12031.099216763678</v>
      </c>
      <c r="P327" s="92">
        <f t="shared" si="24"/>
        <v>3657.8195610718835</v>
      </c>
      <c r="Q327" s="188">
        <v>1</v>
      </c>
    </row>
    <row r="328" spans="1:17" x14ac:dyDescent="0.25">
      <c r="A328">
        <v>1974</v>
      </c>
      <c r="B328" t="s">
        <v>183</v>
      </c>
      <c r="C328" s="190" t="s">
        <v>412</v>
      </c>
      <c r="D328" s="108" t="s">
        <v>413</v>
      </c>
      <c r="E328" s="32">
        <f t="shared" si="22"/>
        <v>27210</v>
      </c>
      <c r="F328" s="88" t="str">
        <f t="shared" si="26"/>
        <v>Date check - OK</v>
      </c>
      <c r="H328" s="111"/>
      <c r="I328" s="26"/>
      <c r="J328" s="94">
        <f t="shared" si="23"/>
        <v>0.30403037122121113</v>
      </c>
      <c r="K328" s="35"/>
      <c r="L328" s="26">
        <v>372</v>
      </c>
      <c r="M328" s="26" t="s">
        <v>203</v>
      </c>
      <c r="N328" s="26">
        <v>1149.9355948777647</v>
      </c>
      <c r="O328" s="90">
        <f t="shared" si="25"/>
        <v>427776.04129452846</v>
      </c>
      <c r="P328" s="92">
        <f t="shared" si="24"/>
        <v>130056.90863431562</v>
      </c>
      <c r="Q328" s="188">
        <v>1</v>
      </c>
    </row>
    <row r="329" spans="1:17" x14ac:dyDescent="0.25">
      <c r="A329">
        <v>1974</v>
      </c>
      <c r="B329" t="s">
        <v>183</v>
      </c>
      <c r="C329" s="190" t="s">
        <v>412</v>
      </c>
      <c r="D329" s="108" t="s">
        <v>413</v>
      </c>
      <c r="E329" s="32">
        <f t="shared" si="22"/>
        <v>27210</v>
      </c>
      <c r="F329" s="88" t="str">
        <f t="shared" si="26"/>
        <v>Date check - OK</v>
      </c>
      <c r="H329" s="111"/>
      <c r="I329" s="26"/>
      <c r="J329" s="94">
        <f t="shared" si="23"/>
        <v>0.30403037122121113</v>
      </c>
      <c r="K329" s="35"/>
      <c r="L329" s="26">
        <v>152</v>
      </c>
      <c r="M329" s="26" t="s">
        <v>203</v>
      </c>
      <c r="N329" s="26">
        <v>1386.4471711292199</v>
      </c>
      <c r="O329" s="90">
        <f t="shared" si="25"/>
        <v>210739.97001164142</v>
      </c>
      <c r="P329" s="92">
        <f t="shared" si="24"/>
        <v>64071.351313786239</v>
      </c>
      <c r="Q329" s="188">
        <v>1</v>
      </c>
    </row>
    <row r="330" spans="1:17" x14ac:dyDescent="0.25">
      <c r="A330">
        <v>1975</v>
      </c>
      <c r="B330" t="s">
        <v>183</v>
      </c>
      <c r="C330" s="190" t="s">
        <v>414</v>
      </c>
      <c r="D330" s="108" t="s">
        <v>415</v>
      </c>
      <c r="E330" s="32">
        <f t="shared" si="22"/>
        <v>27575</v>
      </c>
      <c r="F330" s="88" t="str">
        <f t="shared" si="26"/>
        <v>Date check - OK</v>
      </c>
      <c r="H330" s="111"/>
      <c r="I330" s="26"/>
      <c r="J330" s="94">
        <f t="shared" si="23"/>
        <v>0.30403037122121113</v>
      </c>
      <c r="K330" s="35"/>
      <c r="L330" s="26">
        <v>19</v>
      </c>
      <c r="M330" s="26" t="s">
        <v>203</v>
      </c>
      <c r="N330" s="26">
        <v>450.18755203725266</v>
      </c>
      <c r="O330" s="90">
        <f t="shared" si="25"/>
        <v>8553.5634887078013</v>
      </c>
      <c r="P330" s="92">
        <f t="shared" si="24"/>
        <v>2600.5430827360306</v>
      </c>
      <c r="Q330" s="188">
        <v>1</v>
      </c>
    </row>
    <row r="331" spans="1:17" x14ac:dyDescent="0.25">
      <c r="A331">
        <v>1975</v>
      </c>
      <c r="B331" t="s">
        <v>183</v>
      </c>
      <c r="C331" s="190" t="s">
        <v>414</v>
      </c>
      <c r="D331" s="108" t="s">
        <v>415</v>
      </c>
      <c r="E331" s="32">
        <f t="shared" si="22"/>
        <v>27575</v>
      </c>
      <c r="F331" s="88" t="str">
        <f t="shared" si="26"/>
        <v>Date check - OK</v>
      </c>
      <c r="H331" s="111"/>
      <c r="I331" s="26"/>
      <c r="J331" s="94">
        <f t="shared" si="23"/>
        <v>0.30403037122121113</v>
      </c>
      <c r="K331" s="35"/>
      <c r="L331" s="26">
        <v>497</v>
      </c>
      <c r="M331" s="26" t="s">
        <v>203</v>
      </c>
      <c r="N331" s="26">
        <v>580.67669755529687</v>
      </c>
      <c r="O331" s="90">
        <f t="shared" si="25"/>
        <v>288596.31868498254</v>
      </c>
      <c r="P331" s="92">
        <f t="shared" si="24"/>
        <v>87742.045902870188</v>
      </c>
      <c r="Q331" s="188">
        <v>1</v>
      </c>
    </row>
    <row r="332" spans="1:17" x14ac:dyDescent="0.25">
      <c r="A332">
        <v>1975</v>
      </c>
      <c r="B332" t="s">
        <v>183</v>
      </c>
      <c r="C332" s="190" t="s">
        <v>414</v>
      </c>
      <c r="D332" s="108" t="s">
        <v>415</v>
      </c>
      <c r="E332" s="32">
        <f t="shared" si="22"/>
        <v>27575</v>
      </c>
      <c r="F332" s="88" t="str">
        <f t="shared" si="26"/>
        <v>Date check - OK</v>
      </c>
      <c r="H332" s="111"/>
      <c r="I332" s="26"/>
      <c r="J332" s="94">
        <f t="shared" si="23"/>
        <v>0.30403037122121113</v>
      </c>
      <c r="K332" s="35"/>
      <c r="L332" s="26">
        <v>1010</v>
      </c>
      <c r="M332" s="26" t="s">
        <v>203</v>
      </c>
      <c r="N332" s="26">
        <v>950.93964796274736</v>
      </c>
      <c r="O332" s="90">
        <f t="shared" si="25"/>
        <v>960449.04444237484</v>
      </c>
      <c r="P332" s="92">
        <f t="shared" si="24"/>
        <v>292005.67952087271</v>
      </c>
      <c r="Q332" s="188">
        <v>1</v>
      </c>
    </row>
    <row r="333" spans="1:17" x14ac:dyDescent="0.25">
      <c r="A333">
        <v>1975</v>
      </c>
      <c r="B333" t="s">
        <v>183</v>
      </c>
      <c r="C333" s="190" t="s">
        <v>414</v>
      </c>
      <c r="D333" s="108" t="s">
        <v>415</v>
      </c>
      <c r="E333" s="32">
        <f t="shared" si="22"/>
        <v>27575</v>
      </c>
      <c r="F333" s="88" t="str">
        <f t="shared" si="26"/>
        <v>Date check - OK</v>
      </c>
      <c r="H333" s="111"/>
      <c r="I333" s="26"/>
      <c r="J333" s="94">
        <f t="shared" si="23"/>
        <v>0.30403037122121113</v>
      </c>
      <c r="K333" s="35"/>
      <c r="L333" s="26">
        <v>684</v>
      </c>
      <c r="M333" s="26" t="s">
        <v>203</v>
      </c>
      <c r="N333" s="26">
        <v>1149.9355948777647</v>
      </c>
      <c r="O333" s="90">
        <f t="shared" si="25"/>
        <v>786555.94689639111</v>
      </c>
      <c r="P333" s="92">
        <f t="shared" si="24"/>
        <v>239136.89652116102</v>
      </c>
      <c r="Q333" s="188">
        <v>1</v>
      </c>
    </row>
    <row r="334" spans="1:17" x14ac:dyDescent="0.25">
      <c r="A334">
        <v>1975</v>
      </c>
      <c r="B334" t="s">
        <v>183</v>
      </c>
      <c r="C334" s="190" t="s">
        <v>414</v>
      </c>
      <c r="D334" s="108" t="s">
        <v>415</v>
      </c>
      <c r="E334" s="32">
        <f t="shared" si="22"/>
        <v>27575</v>
      </c>
      <c r="F334" s="88" t="str">
        <f t="shared" si="26"/>
        <v>Date check - OK</v>
      </c>
      <c r="H334" s="111"/>
      <c r="I334" s="26"/>
      <c r="J334" s="94">
        <f t="shared" si="23"/>
        <v>0.30403037122121113</v>
      </c>
      <c r="K334" s="35"/>
      <c r="L334" s="26">
        <v>300</v>
      </c>
      <c r="M334" s="26" t="s">
        <v>203</v>
      </c>
      <c r="N334" s="26">
        <v>1861.1014379511059</v>
      </c>
      <c r="O334" s="90">
        <f t="shared" si="25"/>
        <v>558330.43138533179</v>
      </c>
      <c r="P334" s="92">
        <f t="shared" si="24"/>
        <v>169749.40831818138</v>
      </c>
      <c r="Q334" s="188">
        <v>1</v>
      </c>
    </row>
    <row r="335" spans="1:17" x14ac:dyDescent="0.25">
      <c r="A335">
        <v>1975</v>
      </c>
      <c r="B335" t="s">
        <v>183</v>
      </c>
      <c r="C335" s="190" t="s">
        <v>416</v>
      </c>
      <c r="D335" s="108" t="s">
        <v>417</v>
      </c>
      <c r="E335" s="32">
        <f t="shared" si="22"/>
        <v>27575</v>
      </c>
      <c r="F335" s="88" t="str">
        <f t="shared" si="26"/>
        <v>Date check - OK</v>
      </c>
      <c r="H335" s="111"/>
      <c r="I335" s="26"/>
      <c r="J335" s="94">
        <f t="shared" si="23"/>
        <v>0.30403037122121113</v>
      </c>
      <c r="K335" s="35"/>
      <c r="L335" s="26">
        <v>463</v>
      </c>
      <c r="M335" s="26" t="s">
        <v>203</v>
      </c>
      <c r="N335" s="26">
        <v>567.62778300349237</v>
      </c>
      <c r="O335" s="90">
        <f t="shared" si="25"/>
        <v>262811.66353061696</v>
      </c>
      <c r="P335" s="92">
        <f t="shared" si="24"/>
        <v>79902.727624477513</v>
      </c>
      <c r="Q335" s="188">
        <v>1</v>
      </c>
    </row>
    <row r="336" spans="1:17" x14ac:dyDescent="0.25">
      <c r="A336">
        <v>1975</v>
      </c>
      <c r="B336" t="s">
        <v>183</v>
      </c>
      <c r="C336" s="190" t="s">
        <v>418</v>
      </c>
      <c r="D336" s="108" t="s">
        <v>419</v>
      </c>
      <c r="E336" s="32">
        <f t="shared" si="22"/>
        <v>27575</v>
      </c>
      <c r="F336" s="88" t="str">
        <f t="shared" si="26"/>
        <v>Date check - OK</v>
      </c>
      <c r="H336" s="111"/>
      <c r="I336" s="26"/>
      <c r="J336" s="94">
        <f t="shared" si="23"/>
        <v>0.30403037122121113</v>
      </c>
      <c r="K336" s="35"/>
      <c r="L336" s="26">
        <v>267</v>
      </c>
      <c r="M336" s="26" t="s">
        <v>203</v>
      </c>
      <c r="N336" s="26">
        <v>709.53472875436546</v>
      </c>
      <c r="O336" s="90">
        <f t="shared" si="25"/>
        <v>189445.77257741557</v>
      </c>
      <c r="P336" s="92">
        <f t="shared" si="24"/>
        <v>57597.268563000798</v>
      </c>
      <c r="Q336" s="188">
        <v>1</v>
      </c>
    </row>
    <row r="337" spans="1:17" x14ac:dyDescent="0.25">
      <c r="A337">
        <v>1975</v>
      </c>
      <c r="B337" t="s">
        <v>183</v>
      </c>
      <c r="C337" s="190" t="s">
        <v>418</v>
      </c>
      <c r="D337" s="108" t="s">
        <v>419</v>
      </c>
      <c r="E337" s="32">
        <f t="shared" si="22"/>
        <v>27575</v>
      </c>
      <c r="F337" s="88" t="str">
        <f t="shared" si="26"/>
        <v>Date check - OK</v>
      </c>
      <c r="H337" s="111"/>
      <c r="I337" s="26"/>
      <c r="J337" s="94">
        <f t="shared" si="23"/>
        <v>0.30403037122121113</v>
      </c>
      <c r="K337" s="35"/>
      <c r="L337" s="26">
        <v>155</v>
      </c>
      <c r="M337" s="26" t="s">
        <v>203</v>
      </c>
      <c r="N337" s="26">
        <v>709.53472875436546</v>
      </c>
      <c r="O337" s="90">
        <f t="shared" si="25"/>
        <v>109977.88295692665</v>
      </c>
      <c r="P337" s="92">
        <f t="shared" si="24"/>
        <v>33436.616581517315</v>
      </c>
      <c r="Q337" s="188">
        <v>1</v>
      </c>
    </row>
    <row r="338" spans="1:17" x14ac:dyDescent="0.25">
      <c r="A338">
        <v>1975</v>
      </c>
      <c r="B338" t="s">
        <v>183</v>
      </c>
      <c r="C338" s="190" t="s">
        <v>418</v>
      </c>
      <c r="D338" s="108" t="s">
        <v>419</v>
      </c>
      <c r="E338" s="32">
        <f t="shared" si="22"/>
        <v>27575</v>
      </c>
      <c r="F338" s="88" t="str">
        <f t="shared" si="26"/>
        <v>Date check - OK</v>
      </c>
      <c r="H338" s="111"/>
      <c r="I338" s="26"/>
      <c r="J338" s="94">
        <f t="shared" si="23"/>
        <v>0.30403037122121113</v>
      </c>
      <c r="K338" s="35"/>
      <c r="L338" s="26">
        <v>307</v>
      </c>
      <c r="M338" s="26" t="s">
        <v>203</v>
      </c>
      <c r="N338" s="26">
        <v>1024.3397923166472</v>
      </c>
      <c r="O338" s="90">
        <f t="shared" si="25"/>
        <v>314472.31624121068</v>
      </c>
      <c r="P338" s="92">
        <f t="shared" si="24"/>
        <v>95609.135045609379</v>
      </c>
      <c r="Q338" s="188">
        <v>1</v>
      </c>
    </row>
    <row r="339" spans="1:17" x14ac:dyDescent="0.25">
      <c r="A339">
        <v>1975</v>
      </c>
      <c r="B339" t="s">
        <v>183</v>
      </c>
      <c r="C339" s="190" t="s">
        <v>418</v>
      </c>
      <c r="D339" s="108" t="s">
        <v>419</v>
      </c>
      <c r="E339" s="32">
        <f t="shared" si="22"/>
        <v>27575</v>
      </c>
      <c r="F339" s="88" t="str">
        <f t="shared" si="26"/>
        <v>Date check - OK</v>
      </c>
      <c r="H339" s="111"/>
      <c r="I339" s="26"/>
      <c r="J339" s="94">
        <f t="shared" si="23"/>
        <v>0.30403037122121113</v>
      </c>
      <c r="K339" s="35"/>
      <c r="L339" s="26">
        <v>423</v>
      </c>
      <c r="M339" s="26" t="s">
        <v>203</v>
      </c>
      <c r="N339" s="26">
        <v>1074.9043362048894</v>
      </c>
      <c r="O339" s="90">
        <f t="shared" si="25"/>
        <v>454684.53421466821</v>
      </c>
      <c r="P339" s="92">
        <f t="shared" si="24"/>
        <v>138237.90772582905</v>
      </c>
      <c r="Q339" s="188">
        <v>1</v>
      </c>
    </row>
    <row r="340" spans="1:17" x14ac:dyDescent="0.25">
      <c r="A340">
        <v>1975</v>
      </c>
      <c r="B340" t="s">
        <v>183</v>
      </c>
      <c r="C340" s="190" t="s">
        <v>420</v>
      </c>
      <c r="D340" s="108" t="s">
        <v>421</v>
      </c>
      <c r="E340" s="32">
        <f t="shared" si="22"/>
        <v>27575</v>
      </c>
      <c r="F340" s="88" t="str">
        <f t="shared" si="26"/>
        <v>Date check - OK</v>
      </c>
      <c r="H340" s="111"/>
      <c r="I340" s="26"/>
      <c r="J340" s="94">
        <f t="shared" si="23"/>
        <v>0.30403037122121113</v>
      </c>
      <c r="K340" s="35"/>
      <c r="L340" s="26">
        <v>391</v>
      </c>
      <c r="M340" s="26" t="s">
        <v>203</v>
      </c>
      <c r="N340" s="26">
        <v>751.94370104772986</v>
      </c>
      <c r="O340" s="90">
        <f t="shared" si="25"/>
        <v>294009.98710966238</v>
      </c>
      <c r="P340" s="92">
        <f t="shared" si="24"/>
        <v>89387.965523694147</v>
      </c>
      <c r="Q340" s="188">
        <v>1</v>
      </c>
    </row>
    <row r="341" spans="1:17" x14ac:dyDescent="0.25">
      <c r="A341">
        <v>1975</v>
      </c>
      <c r="B341" t="s">
        <v>183</v>
      </c>
      <c r="C341" s="190" t="s">
        <v>420</v>
      </c>
      <c r="D341" s="108" t="s">
        <v>421</v>
      </c>
      <c r="E341" s="32">
        <f t="shared" si="22"/>
        <v>27575</v>
      </c>
      <c r="F341" s="88" t="str">
        <f t="shared" si="26"/>
        <v>Date check - OK</v>
      </c>
      <c r="H341" s="111"/>
      <c r="I341" s="26"/>
      <c r="J341" s="94">
        <f t="shared" si="23"/>
        <v>0.30403037122121113</v>
      </c>
      <c r="K341" s="35"/>
      <c r="L341" s="26">
        <v>547</v>
      </c>
      <c r="M341" s="26" t="s">
        <v>203</v>
      </c>
      <c r="N341" s="26">
        <v>709.53472875436546</v>
      </c>
      <c r="O341" s="90">
        <f t="shared" si="25"/>
        <v>388115.49662863789</v>
      </c>
      <c r="P341" s="92">
        <f t="shared" si="24"/>
        <v>117998.89851670949</v>
      </c>
      <c r="Q341" s="188">
        <v>1</v>
      </c>
    </row>
    <row r="342" spans="1:17" x14ac:dyDescent="0.25">
      <c r="A342">
        <v>1975</v>
      </c>
      <c r="B342" t="s">
        <v>183</v>
      </c>
      <c r="C342" s="190" t="s">
        <v>422</v>
      </c>
      <c r="D342" s="108" t="s">
        <v>423</v>
      </c>
      <c r="E342" s="32">
        <f t="shared" si="22"/>
        <v>27575</v>
      </c>
      <c r="F342" s="88" t="str">
        <f t="shared" si="26"/>
        <v>Date check - OK</v>
      </c>
      <c r="H342" s="111"/>
      <c r="I342" s="26"/>
      <c r="J342" s="94">
        <f t="shared" si="23"/>
        <v>0.30403037122121113</v>
      </c>
      <c r="K342" s="35"/>
      <c r="L342" s="26">
        <v>453</v>
      </c>
      <c r="M342" s="26" t="s">
        <v>203</v>
      </c>
      <c r="N342" s="26">
        <v>946.04630500582073</v>
      </c>
      <c r="O342" s="90">
        <f t="shared" si="25"/>
        <v>428558.97616763681</v>
      </c>
      <c r="P342" s="92">
        <f t="shared" si="24"/>
        <v>130294.94461442879</v>
      </c>
      <c r="Q342" s="188">
        <v>1</v>
      </c>
    </row>
    <row r="343" spans="1:17" x14ac:dyDescent="0.25">
      <c r="A343">
        <v>1975</v>
      </c>
      <c r="B343" t="s">
        <v>183</v>
      </c>
      <c r="C343" s="190" t="s">
        <v>422</v>
      </c>
      <c r="D343" s="108" t="s">
        <v>423</v>
      </c>
      <c r="E343" s="32">
        <f t="shared" ref="E343:E406" si="27">DATEVALUE("30 Jun "&amp;A343)</f>
        <v>27575</v>
      </c>
      <c r="F343" s="88" t="str">
        <f t="shared" si="26"/>
        <v>Date check - OK</v>
      </c>
      <c r="H343" s="111"/>
      <c r="I343" s="26"/>
      <c r="J343" s="94">
        <f t="shared" ref="J343:J406" si="28">J342</f>
        <v>0.30403037122121113</v>
      </c>
      <c r="K343" s="35"/>
      <c r="L343" s="26">
        <v>244</v>
      </c>
      <c r="M343" s="26" t="s">
        <v>203</v>
      </c>
      <c r="N343" s="26">
        <v>1666.9988339930151</v>
      </c>
      <c r="O343" s="90">
        <f t="shared" si="25"/>
        <v>406747.7154942957</v>
      </c>
      <c r="P343" s="92">
        <f t="shared" ref="P343:P406" si="29">IF(O343="-","-",IF(OR(E343&lt;$E$15,E343&gt;$E$16),0,O343*J343))*Q343</f>
        <v>123663.65893511029</v>
      </c>
      <c r="Q343" s="188">
        <v>1</v>
      </c>
    </row>
    <row r="344" spans="1:17" x14ac:dyDescent="0.25">
      <c r="A344">
        <v>1975</v>
      </c>
      <c r="B344" t="s">
        <v>183</v>
      </c>
      <c r="C344" s="190" t="s">
        <v>424</v>
      </c>
      <c r="D344" s="108" t="s">
        <v>425</v>
      </c>
      <c r="E344" s="32">
        <f t="shared" si="27"/>
        <v>27575</v>
      </c>
      <c r="F344" s="88" t="str">
        <f t="shared" si="26"/>
        <v>Date check - OK</v>
      </c>
      <c r="H344" s="111"/>
      <c r="I344" s="26"/>
      <c r="J344" s="94">
        <f t="shared" si="28"/>
        <v>0.30403037122121113</v>
      </c>
      <c r="K344" s="35"/>
      <c r="L344" s="26">
        <v>508</v>
      </c>
      <c r="M344" s="26" t="s">
        <v>203</v>
      </c>
      <c r="N344" s="26">
        <v>567.62778300349237</v>
      </c>
      <c r="O344" s="90">
        <f t="shared" si="25"/>
        <v>288354.91376577411</v>
      </c>
      <c r="P344" s="92">
        <f t="shared" si="29"/>
        <v>87668.651475668623</v>
      </c>
      <c r="Q344" s="188">
        <v>1</v>
      </c>
    </row>
    <row r="345" spans="1:17" x14ac:dyDescent="0.25">
      <c r="A345">
        <v>1975</v>
      </c>
      <c r="B345" t="s">
        <v>183</v>
      </c>
      <c r="C345" s="190" t="s">
        <v>424</v>
      </c>
      <c r="D345" s="108" t="s">
        <v>425</v>
      </c>
      <c r="E345" s="32">
        <f t="shared" si="27"/>
        <v>27575</v>
      </c>
      <c r="F345" s="88" t="str">
        <f t="shared" si="26"/>
        <v>Date check - OK</v>
      </c>
      <c r="H345" s="111"/>
      <c r="I345" s="26"/>
      <c r="J345" s="94">
        <f t="shared" si="28"/>
        <v>0.30403037122121113</v>
      </c>
      <c r="K345" s="35"/>
      <c r="L345" s="26">
        <v>384</v>
      </c>
      <c r="M345" s="26" t="s">
        <v>203</v>
      </c>
      <c r="N345" s="26">
        <v>567.62778300349237</v>
      </c>
      <c r="O345" s="90">
        <f t="shared" si="25"/>
        <v>217969.06867334107</v>
      </c>
      <c r="P345" s="92">
        <f t="shared" si="29"/>
        <v>66269.216863497553</v>
      </c>
      <c r="Q345" s="188">
        <v>1</v>
      </c>
    </row>
    <row r="346" spans="1:17" x14ac:dyDescent="0.25">
      <c r="A346">
        <v>1975</v>
      </c>
      <c r="B346" t="s">
        <v>183</v>
      </c>
      <c r="C346" s="190" t="s">
        <v>424</v>
      </c>
      <c r="D346" s="108" t="s">
        <v>425</v>
      </c>
      <c r="E346" s="32">
        <f t="shared" si="27"/>
        <v>27575</v>
      </c>
      <c r="F346" s="88" t="str">
        <f t="shared" si="26"/>
        <v>Date check - OK</v>
      </c>
      <c r="H346" s="111"/>
      <c r="I346" s="26"/>
      <c r="J346" s="94">
        <f t="shared" si="28"/>
        <v>0.30403037122121113</v>
      </c>
      <c r="K346" s="35"/>
      <c r="L346" s="26">
        <v>414</v>
      </c>
      <c r="M346" s="26" t="s">
        <v>203</v>
      </c>
      <c r="N346" s="26">
        <v>709.53472875436546</v>
      </c>
      <c r="O346" s="90">
        <f t="shared" si="25"/>
        <v>293747.37770430732</v>
      </c>
      <c r="P346" s="92">
        <f t="shared" si="29"/>
        <v>89308.124288697873</v>
      </c>
      <c r="Q346" s="188">
        <v>1</v>
      </c>
    </row>
    <row r="347" spans="1:17" x14ac:dyDescent="0.25">
      <c r="A347">
        <v>1975</v>
      </c>
      <c r="B347" t="s">
        <v>183</v>
      </c>
      <c r="C347" s="190" t="s">
        <v>424</v>
      </c>
      <c r="D347" s="108" t="s">
        <v>425</v>
      </c>
      <c r="E347" s="32">
        <f t="shared" si="27"/>
        <v>27575</v>
      </c>
      <c r="F347" s="88" t="str">
        <f t="shared" si="26"/>
        <v>Date check - OK</v>
      </c>
      <c r="H347" s="111"/>
      <c r="I347" s="26"/>
      <c r="J347" s="94">
        <f t="shared" si="28"/>
        <v>0.30403037122121113</v>
      </c>
      <c r="K347" s="35"/>
      <c r="L347" s="26">
        <v>12</v>
      </c>
      <c r="M347" s="26" t="s">
        <v>203</v>
      </c>
      <c r="N347" s="26">
        <v>833.49941699650753</v>
      </c>
      <c r="O347" s="90">
        <f t="shared" ref="O347:O410" si="30">IF(N347="","-",L347*N347)</f>
        <v>10001.99300395809</v>
      </c>
      <c r="P347" s="92">
        <f t="shared" si="29"/>
        <v>3040.9096459453349</v>
      </c>
      <c r="Q347" s="188">
        <v>1</v>
      </c>
    </row>
    <row r="348" spans="1:17" x14ac:dyDescent="0.25">
      <c r="A348">
        <v>1976</v>
      </c>
      <c r="B348" t="s">
        <v>183</v>
      </c>
      <c r="C348" s="190" t="s">
        <v>426</v>
      </c>
      <c r="D348" s="108" t="s">
        <v>427</v>
      </c>
      <c r="E348" s="32">
        <f t="shared" si="27"/>
        <v>27941</v>
      </c>
      <c r="F348" s="88" t="str">
        <f t="shared" ref="F348:F411" si="31">IF(E348="","-",IF(OR(E348&lt;$E$15,E348&gt;$E$16),"ERROR - date outside of range","Date check - OK"))</f>
        <v>Date check - OK</v>
      </c>
      <c r="H348" s="111"/>
      <c r="I348" s="26"/>
      <c r="J348" s="94">
        <f t="shared" si="28"/>
        <v>0.30403037122121113</v>
      </c>
      <c r="K348" s="35"/>
      <c r="L348" s="26">
        <v>1038</v>
      </c>
      <c r="M348" s="26" t="s">
        <v>203</v>
      </c>
      <c r="N348" s="26">
        <v>709.53472875436546</v>
      </c>
      <c r="O348" s="90">
        <f t="shared" si="30"/>
        <v>736497.04844703129</v>
      </c>
      <c r="P348" s="92">
        <f t="shared" si="29"/>
        <v>223917.47104267724</v>
      </c>
      <c r="Q348" s="188">
        <v>1</v>
      </c>
    </row>
    <row r="349" spans="1:17" x14ac:dyDescent="0.25">
      <c r="A349">
        <v>1976</v>
      </c>
      <c r="B349" t="s">
        <v>183</v>
      </c>
      <c r="C349" s="190" t="s">
        <v>426</v>
      </c>
      <c r="D349" s="108" t="s">
        <v>427</v>
      </c>
      <c r="E349" s="32">
        <f t="shared" si="27"/>
        <v>27941</v>
      </c>
      <c r="F349" s="88" t="str">
        <f t="shared" si="31"/>
        <v>Date check - OK</v>
      </c>
      <c r="H349" s="111"/>
      <c r="I349" s="26"/>
      <c r="J349" s="94">
        <f t="shared" si="28"/>
        <v>0.30403037122121113</v>
      </c>
      <c r="K349" s="35"/>
      <c r="L349" s="26">
        <v>23</v>
      </c>
      <c r="M349" s="26" t="s">
        <v>203</v>
      </c>
      <c r="N349" s="26">
        <v>1149.9355948777647</v>
      </c>
      <c r="O349" s="90">
        <f t="shared" si="30"/>
        <v>26448.518682188587</v>
      </c>
      <c r="P349" s="92">
        <f t="shared" si="29"/>
        <v>8041.1529531969336</v>
      </c>
      <c r="Q349" s="188">
        <v>1</v>
      </c>
    </row>
    <row r="350" spans="1:17" x14ac:dyDescent="0.25">
      <c r="A350">
        <v>1976</v>
      </c>
      <c r="B350" t="s">
        <v>183</v>
      </c>
      <c r="C350" s="190" t="s">
        <v>428</v>
      </c>
      <c r="D350" s="108" t="s">
        <v>429</v>
      </c>
      <c r="E350" s="32">
        <f t="shared" si="27"/>
        <v>27941</v>
      </c>
      <c r="F350" s="88" t="str">
        <f t="shared" si="31"/>
        <v>Date check - OK</v>
      </c>
      <c r="H350" s="111"/>
      <c r="I350" s="26"/>
      <c r="J350" s="94">
        <f t="shared" si="28"/>
        <v>0.30403037122121113</v>
      </c>
      <c r="K350" s="35"/>
      <c r="L350" s="26">
        <v>280</v>
      </c>
      <c r="M350" s="26" t="s">
        <v>203</v>
      </c>
      <c r="N350" s="26">
        <v>639.39681303841667</v>
      </c>
      <c r="O350" s="90">
        <f t="shared" si="30"/>
        <v>179031.10765075666</v>
      </c>
      <c r="P350" s="92">
        <f t="shared" si="29"/>
        <v>54430.89411920416</v>
      </c>
      <c r="Q350" s="188">
        <v>1</v>
      </c>
    </row>
    <row r="351" spans="1:17" x14ac:dyDescent="0.25">
      <c r="A351">
        <v>1976</v>
      </c>
      <c r="B351" t="s">
        <v>183</v>
      </c>
      <c r="C351" s="190" t="s">
        <v>428</v>
      </c>
      <c r="D351" s="108" t="s">
        <v>429</v>
      </c>
      <c r="E351" s="32">
        <f t="shared" si="27"/>
        <v>27941</v>
      </c>
      <c r="F351" s="88" t="str">
        <f t="shared" si="31"/>
        <v>Date check - OK</v>
      </c>
      <c r="H351" s="111"/>
      <c r="I351" s="26"/>
      <c r="J351" s="94">
        <f t="shared" si="28"/>
        <v>0.30403037122121113</v>
      </c>
      <c r="K351" s="35"/>
      <c r="L351" s="26">
        <v>762</v>
      </c>
      <c r="M351" s="26" t="s">
        <v>203</v>
      </c>
      <c r="N351" s="26">
        <v>950.93964796274736</v>
      </c>
      <c r="O351" s="90">
        <f t="shared" si="30"/>
        <v>724616.01174761343</v>
      </c>
      <c r="P351" s="92">
        <f t="shared" si="29"/>
        <v>220305.2750444604</v>
      </c>
      <c r="Q351" s="188">
        <v>1</v>
      </c>
    </row>
    <row r="352" spans="1:17" x14ac:dyDescent="0.25">
      <c r="A352">
        <v>1976</v>
      </c>
      <c r="B352" t="s">
        <v>183</v>
      </c>
      <c r="C352" s="190">
        <v>59355</v>
      </c>
      <c r="D352" s="108" t="s">
        <v>380</v>
      </c>
      <c r="E352" s="32">
        <f t="shared" si="27"/>
        <v>27941</v>
      </c>
      <c r="F352" s="88" t="str">
        <f t="shared" si="31"/>
        <v>Date check - OK</v>
      </c>
      <c r="H352" s="111"/>
      <c r="I352" s="26"/>
      <c r="J352" s="94">
        <f t="shared" si="28"/>
        <v>0.30403037122121113</v>
      </c>
      <c r="K352" s="35"/>
      <c r="L352" s="26">
        <v>332</v>
      </c>
      <c r="M352" s="26" t="s">
        <v>203</v>
      </c>
      <c r="N352" s="26">
        <v>567.62778300349237</v>
      </c>
      <c r="O352" s="90">
        <f t="shared" si="30"/>
        <v>188452.42395715945</v>
      </c>
      <c r="P352" s="92">
        <f t="shared" si="29"/>
        <v>57295.260413232252</v>
      </c>
      <c r="Q352" s="188">
        <v>1</v>
      </c>
    </row>
    <row r="353" spans="1:17" x14ac:dyDescent="0.25">
      <c r="A353">
        <v>1977</v>
      </c>
      <c r="B353" t="s">
        <v>183</v>
      </c>
      <c r="C353" s="190" t="s">
        <v>430</v>
      </c>
      <c r="D353" s="108" t="s">
        <v>431</v>
      </c>
      <c r="E353" s="32">
        <f t="shared" si="27"/>
        <v>28306</v>
      </c>
      <c r="F353" s="88" t="str">
        <f t="shared" si="31"/>
        <v>Date check - OK</v>
      </c>
      <c r="H353" s="111"/>
      <c r="I353" s="26"/>
      <c r="J353" s="94">
        <f t="shared" si="28"/>
        <v>0.30403037122121113</v>
      </c>
      <c r="K353" s="35"/>
      <c r="L353" s="26">
        <v>159</v>
      </c>
      <c r="M353" s="26" t="s">
        <v>203</v>
      </c>
      <c r="N353" s="26">
        <v>950.93964796274736</v>
      </c>
      <c r="O353" s="90">
        <f t="shared" si="30"/>
        <v>151199.40402607684</v>
      </c>
      <c r="P353" s="92">
        <f t="shared" si="29"/>
        <v>45969.210934474024</v>
      </c>
      <c r="Q353" s="188">
        <v>1</v>
      </c>
    </row>
    <row r="354" spans="1:17" x14ac:dyDescent="0.25">
      <c r="A354">
        <v>1977</v>
      </c>
      <c r="B354" t="s">
        <v>183</v>
      </c>
      <c r="C354" s="190" t="s">
        <v>430</v>
      </c>
      <c r="D354" s="108" t="s">
        <v>431</v>
      </c>
      <c r="E354" s="32">
        <f t="shared" si="27"/>
        <v>28306</v>
      </c>
      <c r="F354" s="88" t="str">
        <f t="shared" si="31"/>
        <v>Date check - OK</v>
      </c>
      <c r="H354" s="111"/>
      <c r="I354" s="26"/>
      <c r="J354" s="94">
        <f t="shared" si="28"/>
        <v>0.30403037122121113</v>
      </c>
      <c r="K354" s="35"/>
      <c r="L354" s="26">
        <v>357</v>
      </c>
      <c r="M354" s="26" t="s">
        <v>203</v>
      </c>
      <c r="N354" s="26">
        <v>1149.9355948777647</v>
      </c>
      <c r="O354" s="90">
        <f t="shared" si="30"/>
        <v>410527.00737136201</v>
      </c>
      <c r="P354" s="92">
        <f t="shared" si="29"/>
        <v>124812.67844744807</v>
      </c>
      <c r="Q354" s="188">
        <v>1</v>
      </c>
    </row>
    <row r="355" spans="1:17" x14ac:dyDescent="0.25">
      <c r="A355">
        <v>1977</v>
      </c>
      <c r="B355" t="s">
        <v>183</v>
      </c>
      <c r="C355" s="190" t="s">
        <v>430</v>
      </c>
      <c r="D355" s="108" t="s">
        <v>431</v>
      </c>
      <c r="E355" s="32">
        <f t="shared" si="27"/>
        <v>28306</v>
      </c>
      <c r="F355" s="88" t="str">
        <f t="shared" si="31"/>
        <v>Date check - OK</v>
      </c>
      <c r="H355" s="111"/>
      <c r="I355" s="26"/>
      <c r="J355" s="94">
        <f t="shared" si="28"/>
        <v>0.30403037122121113</v>
      </c>
      <c r="K355" s="35"/>
      <c r="L355" s="26">
        <v>13</v>
      </c>
      <c r="M355" s="26" t="s">
        <v>203</v>
      </c>
      <c r="N355" s="26">
        <v>1149.9355948777647</v>
      </c>
      <c r="O355" s="90">
        <f t="shared" si="30"/>
        <v>14949.162733410942</v>
      </c>
      <c r="P355" s="92">
        <f t="shared" si="29"/>
        <v>4544.9994952852239</v>
      </c>
      <c r="Q355" s="188">
        <v>1</v>
      </c>
    </row>
    <row r="356" spans="1:17" x14ac:dyDescent="0.25">
      <c r="A356">
        <v>1977</v>
      </c>
      <c r="B356" t="s">
        <v>183</v>
      </c>
      <c r="C356" s="190" t="s">
        <v>430</v>
      </c>
      <c r="D356" s="108" t="s">
        <v>431</v>
      </c>
      <c r="E356" s="32">
        <f t="shared" si="27"/>
        <v>28306</v>
      </c>
      <c r="F356" s="88" t="str">
        <f t="shared" si="31"/>
        <v>Date check - OK</v>
      </c>
      <c r="H356" s="111"/>
      <c r="I356" s="26"/>
      <c r="J356" s="94">
        <f t="shared" si="28"/>
        <v>0.30403037122121113</v>
      </c>
      <c r="K356" s="35"/>
      <c r="L356" s="26">
        <v>428</v>
      </c>
      <c r="M356" s="26" t="s">
        <v>203</v>
      </c>
      <c r="N356" s="26">
        <v>1386.4471711292199</v>
      </c>
      <c r="O356" s="90">
        <f t="shared" si="30"/>
        <v>593399.38924330613</v>
      </c>
      <c r="P356" s="92">
        <f t="shared" si="29"/>
        <v>180411.4365940823</v>
      </c>
      <c r="Q356" s="188">
        <v>1</v>
      </c>
    </row>
    <row r="357" spans="1:17" x14ac:dyDescent="0.25">
      <c r="A357">
        <v>1978</v>
      </c>
      <c r="B357" t="s">
        <v>183</v>
      </c>
      <c r="C357" s="190" t="s">
        <v>432</v>
      </c>
      <c r="D357" s="108" t="s">
        <v>433</v>
      </c>
      <c r="E357" s="32">
        <f t="shared" si="27"/>
        <v>28671</v>
      </c>
      <c r="F357" s="88" t="str">
        <f t="shared" si="31"/>
        <v>Date check - OK</v>
      </c>
      <c r="H357" s="111"/>
      <c r="I357" s="26"/>
      <c r="J357" s="94">
        <f t="shared" si="28"/>
        <v>0.30403037122121113</v>
      </c>
      <c r="K357" s="35"/>
      <c r="L357" s="26">
        <v>529</v>
      </c>
      <c r="M357" s="26" t="s">
        <v>203</v>
      </c>
      <c r="N357" s="26">
        <v>1861.1014379511059</v>
      </c>
      <c r="O357" s="90">
        <f t="shared" si="30"/>
        <v>984522.66067613498</v>
      </c>
      <c r="P357" s="92">
        <f t="shared" si="29"/>
        <v>299324.79000105982</v>
      </c>
      <c r="Q357" s="188">
        <v>1</v>
      </c>
    </row>
    <row r="358" spans="1:17" x14ac:dyDescent="0.25">
      <c r="A358">
        <v>1978</v>
      </c>
      <c r="B358" t="s">
        <v>183</v>
      </c>
      <c r="C358" s="190" t="s">
        <v>434</v>
      </c>
      <c r="D358" s="108" t="s">
        <v>435</v>
      </c>
      <c r="E358" s="32">
        <f t="shared" si="27"/>
        <v>28671</v>
      </c>
      <c r="F358" s="88" t="str">
        <f t="shared" si="31"/>
        <v>Date check - OK</v>
      </c>
      <c r="H358" s="111"/>
      <c r="I358" s="26"/>
      <c r="J358" s="94">
        <f t="shared" si="28"/>
        <v>0.30403037122121113</v>
      </c>
      <c r="K358" s="35"/>
      <c r="L358" s="26">
        <v>1080</v>
      </c>
      <c r="M358" s="26" t="s">
        <v>203</v>
      </c>
      <c r="N358" s="26">
        <v>709.53472875436546</v>
      </c>
      <c r="O358" s="90">
        <f t="shared" si="30"/>
        <v>766297.50705471472</v>
      </c>
      <c r="P358" s="92">
        <f t="shared" si="29"/>
        <v>232977.71553573356</v>
      </c>
      <c r="Q358" s="188">
        <v>1</v>
      </c>
    </row>
    <row r="359" spans="1:17" x14ac:dyDescent="0.25">
      <c r="A359">
        <v>1978</v>
      </c>
      <c r="B359" t="s">
        <v>183</v>
      </c>
      <c r="C359" s="190" t="s">
        <v>434</v>
      </c>
      <c r="D359" s="108" t="s">
        <v>435</v>
      </c>
      <c r="E359" s="32">
        <f t="shared" si="27"/>
        <v>28671</v>
      </c>
      <c r="F359" s="88" t="str">
        <f t="shared" si="31"/>
        <v>Date check - OK</v>
      </c>
      <c r="H359" s="111"/>
      <c r="I359" s="26"/>
      <c r="J359" s="94">
        <f t="shared" si="28"/>
        <v>0.30403037122121113</v>
      </c>
      <c r="K359" s="35"/>
      <c r="L359" s="26">
        <v>369</v>
      </c>
      <c r="M359" s="26" t="s">
        <v>203</v>
      </c>
      <c r="N359" s="26">
        <v>1024.3397923166472</v>
      </c>
      <c r="O359" s="90">
        <f t="shared" si="30"/>
        <v>377981.3833648428</v>
      </c>
      <c r="P359" s="92">
        <f t="shared" si="29"/>
        <v>114917.82029912007</v>
      </c>
      <c r="Q359" s="188">
        <v>1</v>
      </c>
    </row>
    <row r="360" spans="1:17" x14ac:dyDescent="0.25">
      <c r="A360">
        <v>1978</v>
      </c>
      <c r="B360" t="s">
        <v>183</v>
      </c>
      <c r="C360" s="190" t="s">
        <v>434</v>
      </c>
      <c r="D360" s="108" t="s">
        <v>435</v>
      </c>
      <c r="E360" s="32">
        <f t="shared" si="27"/>
        <v>28671</v>
      </c>
      <c r="F360" s="88" t="str">
        <f t="shared" si="31"/>
        <v>Date check - OK</v>
      </c>
      <c r="H360" s="111"/>
      <c r="I360" s="26"/>
      <c r="J360" s="94">
        <f t="shared" si="28"/>
        <v>0.30403037122121113</v>
      </c>
      <c r="K360" s="35"/>
      <c r="L360" s="26">
        <v>177</v>
      </c>
      <c r="M360" s="26" t="s">
        <v>203</v>
      </c>
      <c r="N360" s="26">
        <v>1149.9355948777647</v>
      </c>
      <c r="O360" s="90">
        <f t="shared" si="30"/>
        <v>203538.60029336435</v>
      </c>
      <c r="P360" s="92">
        <f t="shared" si="29"/>
        <v>61881.916205037276</v>
      </c>
      <c r="Q360" s="188">
        <v>1</v>
      </c>
    </row>
    <row r="361" spans="1:17" x14ac:dyDescent="0.25">
      <c r="A361">
        <v>1978</v>
      </c>
      <c r="B361" t="s">
        <v>183</v>
      </c>
      <c r="C361" s="190" t="s">
        <v>434</v>
      </c>
      <c r="D361" s="108" t="s">
        <v>435</v>
      </c>
      <c r="E361" s="32">
        <f t="shared" si="27"/>
        <v>28671</v>
      </c>
      <c r="F361" s="88" t="str">
        <f t="shared" si="31"/>
        <v>Date check - OK</v>
      </c>
      <c r="H361" s="111"/>
      <c r="I361" s="26"/>
      <c r="J361" s="94">
        <f t="shared" si="28"/>
        <v>0.30403037122121113</v>
      </c>
      <c r="K361" s="35"/>
      <c r="L361" s="26">
        <v>261</v>
      </c>
      <c r="M361" s="26" t="s">
        <v>203</v>
      </c>
      <c r="N361" s="26">
        <v>1386.4471711292199</v>
      </c>
      <c r="O361" s="90">
        <f t="shared" si="30"/>
        <v>361862.71166472638</v>
      </c>
      <c r="P361" s="92">
        <f t="shared" si="29"/>
        <v>110017.25455854085</v>
      </c>
      <c r="Q361" s="188">
        <v>1</v>
      </c>
    </row>
    <row r="362" spans="1:17" x14ac:dyDescent="0.25">
      <c r="A362">
        <v>1979</v>
      </c>
      <c r="B362" t="s">
        <v>183</v>
      </c>
      <c r="C362" s="190">
        <v>59544</v>
      </c>
      <c r="D362" s="108" t="s">
        <v>436</v>
      </c>
      <c r="E362" s="32">
        <f t="shared" si="27"/>
        <v>29036</v>
      </c>
      <c r="F362" s="88" t="str">
        <f t="shared" si="31"/>
        <v>Date check - OK</v>
      </c>
      <c r="H362" s="111"/>
      <c r="I362" s="26"/>
      <c r="J362" s="94">
        <f t="shared" si="28"/>
        <v>0.30403037122121113</v>
      </c>
      <c r="K362" s="35"/>
      <c r="L362" s="26">
        <v>804</v>
      </c>
      <c r="M362" s="26" t="s">
        <v>203</v>
      </c>
      <c r="N362" s="26">
        <v>567.62778300349237</v>
      </c>
      <c r="O362" s="90">
        <f t="shared" si="30"/>
        <v>456372.73753480788</v>
      </c>
      <c r="P362" s="92">
        <f t="shared" si="29"/>
        <v>138751.17280794799</v>
      </c>
      <c r="Q362" s="188">
        <v>1</v>
      </c>
    </row>
    <row r="363" spans="1:17" x14ac:dyDescent="0.25">
      <c r="A363">
        <v>1979</v>
      </c>
      <c r="B363" t="s">
        <v>183</v>
      </c>
      <c r="C363" s="190" t="s">
        <v>437</v>
      </c>
      <c r="D363" s="108" t="s">
        <v>438</v>
      </c>
      <c r="E363" s="32">
        <f t="shared" si="27"/>
        <v>29036</v>
      </c>
      <c r="F363" s="88" t="str">
        <f t="shared" si="31"/>
        <v>Date check - OK</v>
      </c>
      <c r="H363" s="111"/>
      <c r="I363" s="26"/>
      <c r="J363" s="94">
        <f t="shared" si="28"/>
        <v>0.30403037122121113</v>
      </c>
      <c r="K363" s="35"/>
      <c r="L363" s="26">
        <v>152</v>
      </c>
      <c r="M363" s="26" t="s">
        <v>203</v>
      </c>
      <c r="N363" s="26">
        <v>450.18755203725266</v>
      </c>
      <c r="O363" s="90">
        <f t="shared" si="30"/>
        <v>68428.50790966241</v>
      </c>
      <c r="P363" s="92">
        <f t="shared" si="29"/>
        <v>20804.344661888244</v>
      </c>
      <c r="Q363" s="188">
        <v>1</v>
      </c>
    </row>
    <row r="364" spans="1:17" x14ac:dyDescent="0.25">
      <c r="A364">
        <v>1980</v>
      </c>
      <c r="B364" t="s">
        <v>183</v>
      </c>
      <c r="C364" s="190" t="s">
        <v>439</v>
      </c>
      <c r="D364" s="108" t="s">
        <v>440</v>
      </c>
      <c r="E364" s="32">
        <f t="shared" si="27"/>
        <v>29402</v>
      </c>
      <c r="F364" s="88" t="str">
        <f t="shared" si="31"/>
        <v>Date check - OK</v>
      </c>
      <c r="H364" s="111"/>
      <c r="I364" s="26"/>
      <c r="J364" s="94">
        <f t="shared" si="28"/>
        <v>0.30403037122121113</v>
      </c>
      <c r="K364" s="35"/>
      <c r="L364" s="26">
        <v>484</v>
      </c>
      <c r="M364" s="26" t="s">
        <v>203</v>
      </c>
      <c r="N364" s="26">
        <v>709.53472875436546</v>
      </c>
      <c r="O364" s="90">
        <f t="shared" si="30"/>
        <v>343414.80871711287</v>
      </c>
      <c r="P364" s="92">
        <f t="shared" si="29"/>
        <v>104408.53177712504</v>
      </c>
      <c r="Q364" s="188">
        <v>1</v>
      </c>
    </row>
    <row r="365" spans="1:17" x14ac:dyDescent="0.25">
      <c r="A365">
        <v>1980</v>
      </c>
      <c r="B365" t="s">
        <v>183</v>
      </c>
      <c r="C365" s="190" t="s">
        <v>439</v>
      </c>
      <c r="D365" s="108" t="s">
        <v>440</v>
      </c>
      <c r="E365" s="32">
        <f t="shared" si="27"/>
        <v>29402</v>
      </c>
      <c r="F365" s="88" t="str">
        <f t="shared" si="31"/>
        <v>Date check - OK</v>
      </c>
      <c r="H365" s="111"/>
      <c r="I365" s="26"/>
      <c r="J365" s="94">
        <f t="shared" si="28"/>
        <v>0.30403037122121113</v>
      </c>
      <c r="K365" s="35"/>
      <c r="L365" s="26">
        <v>592</v>
      </c>
      <c r="M365" s="26" t="s">
        <v>203</v>
      </c>
      <c r="N365" s="26">
        <v>639.39681303841667</v>
      </c>
      <c r="O365" s="90">
        <f t="shared" si="30"/>
        <v>378522.91331874265</v>
      </c>
      <c r="P365" s="92">
        <f t="shared" si="29"/>
        <v>115082.46185203164</v>
      </c>
      <c r="Q365" s="188">
        <v>1</v>
      </c>
    </row>
    <row r="366" spans="1:17" x14ac:dyDescent="0.25">
      <c r="A366">
        <v>1980</v>
      </c>
      <c r="B366" t="s">
        <v>183</v>
      </c>
      <c r="C366" s="190" t="s">
        <v>439</v>
      </c>
      <c r="D366" s="108" t="s">
        <v>440</v>
      </c>
      <c r="E366" s="32">
        <f t="shared" si="27"/>
        <v>29402</v>
      </c>
      <c r="F366" s="88" t="str">
        <f t="shared" si="31"/>
        <v>Date check - OK</v>
      </c>
      <c r="H366" s="111"/>
      <c r="I366" s="26"/>
      <c r="J366" s="94">
        <f t="shared" si="28"/>
        <v>0.30403037122121113</v>
      </c>
      <c r="K366" s="35"/>
      <c r="L366" s="26">
        <v>822</v>
      </c>
      <c r="M366" s="26" t="s">
        <v>203</v>
      </c>
      <c r="N366" s="26">
        <v>950.93964796274736</v>
      </c>
      <c r="O366" s="90">
        <f t="shared" si="30"/>
        <v>781672.39062537835</v>
      </c>
      <c r="P366" s="92">
        <f t="shared" si="29"/>
        <v>237652.14709520532</v>
      </c>
      <c r="Q366" s="188">
        <v>1</v>
      </c>
    </row>
    <row r="367" spans="1:17" x14ac:dyDescent="0.25">
      <c r="A367">
        <v>1980</v>
      </c>
      <c r="B367" t="s">
        <v>183</v>
      </c>
      <c r="C367" s="190" t="s">
        <v>439</v>
      </c>
      <c r="D367" s="108" t="s">
        <v>440</v>
      </c>
      <c r="E367" s="32">
        <f t="shared" si="27"/>
        <v>29402</v>
      </c>
      <c r="F367" s="88" t="str">
        <f t="shared" si="31"/>
        <v>Date check - OK</v>
      </c>
      <c r="H367" s="111"/>
      <c r="I367" s="26"/>
      <c r="J367" s="94">
        <f t="shared" si="28"/>
        <v>0.30403037122121113</v>
      </c>
      <c r="K367" s="35"/>
      <c r="L367" s="26">
        <v>970</v>
      </c>
      <c r="M367" s="26" t="s">
        <v>203</v>
      </c>
      <c r="N367" s="26">
        <v>1074.9043362048894</v>
      </c>
      <c r="O367" s="90">
        <f t="shared" si="30"/>
        <v>1042657.2061187427</v>
      </c>
      <c r="P367" s="92">
        <f t="shared" si="29"/>
        <v>316999.45743275218</v>
      </c>
      <c r="Q367" s="188">
        <v>1</v>
      </c>
    </row>
    <row r="368" spans="1:17" x14ac:dyDescent="0.25">
      <c r="A368">
        <v>1980</v>
      </c>
      <c r="B368" t="s">
        <v>183</v>
      </c>
      <c r="C368" s="190" t="s">
        <v>439</v>
      </c>
      <c r="D368" s="108" t="s">
        <v>440</v>
      </c>
      <c r="E368" s="32">
        <f t="shared" si="27"/>
        <v>29402</v>
      </c>
      <c r="F368" s="88" t="str">
        <f t="shared" si="31"/>
        <v>Date check - OK</v>
      </c>
      <c r="H368" s="111"/>
      <c r="I368" s="26"/>
      <c r="J368" s="94">
        <f t="shared" si="28"/>
        <v>0.30403037122121113</v>
      </c>
      <c r="K368" s="35"/>
      <c r="L368" s="26">
        <v>41</v>
      </c>
      <c r="M368" s="26" t="s">
        <v>203</v>
      </c>
      <c r="N368" s="26">
        <v>1177.6645383003492</v>
      </c>
      <c r="O368" s="90">
        <f t="shared" si="30"/>
        <v>48284.246070314322</v>
      </c>
      <c r="P368" s="92">
        <f t="shared" si="29"/>
        <v>14679.877256893968</v>
      </c>
      <c r="Q368" s="188">
        <v>1</v>
      </c>
    </row>
    <row r="369" spans="1:17" x14ac:dyDescent="0.25">
      <c r="A369">
        <v>1981</v>
      </c>
      <c r="B369" t="s">
        <v>183</v>
      </c>
      <c r="C369" s="190">
        <v>59778</v>
      </c>
      <c r="D369" s="108" t="s">
        <v>441</v>
      </c>
      <c r="E369" s="32">
        <f t="shared" si="27"/>
        <v>29767</v>
      </c>
      <c r="F369" s="88" t="str">
        <f t="shared" si="31"/>
        <v>Date check - OK</v>
      </c>
      <c r="H369" s="111"/>
      <c r="I369" s="26"/>
      <c r="J369" s="94">
        <f t="shared" si="28"/>
        <v>0.30403037122121113</v>
      </c>
      <c r="K369" s="35"/>
      <c r="L369" s="26">
        <v>95</v>
      </c>
      <c r="M369" s="26" t="s">
        <v>203</v>
      </c>
      <c r="N369" s="26">
        <v>567.62778300349237</v>
      </c>
      <c r="O369" s="90">
        <f t="shared" si="30"/>
        <v>53924.639385331771</v>
      </c>
      <c r="P369" s="92">
        <f t="shared" si="29"/>
        <v>16394.728130292362</v>
      </c>
      <c r="Q369" s="188">
        <v>1</v>
      </c>
    </row>
    <row r="370" spans="1:17" x14ac:dyDescent="0.25">
      <c r="A370">
        <v>1982</v>
      </c>
      <c r="B370" t="s">
        <v>183</v>
      </c>
      <c r="C370" s="190" t="s">
        <v>442</v>
      </c>
      <c r="D370" s="108" t="s">
        <v>443</v>
      </c>
      <c r="E370" s="32">
        <f t="shared" si="27"/>
        <v>30132</v>
      </c>
      <c r="F370" s="88" t="str">
        <f t="shared" si="31"/>
        <v>Date check - OK</v>
      </c>
      <c r="H370" s="111"/>
      <c r="I370" s="26"/>
      <c r="J370" s="94">
        <f t="shared" si="28"/>
        <v>0.30403037122121113</v>
      </c>
      <c r="K370" s="35"/>
      <c r="L370" s="26">
        <v>365</v>
      </c>
      <c r="M370" s="26" t="s">
        <v>203</v>
      </c>
      <c r="N370" s="26">
        <v>751.94370104772986</v>
      </c>
      <c r="O370" s="90">
        <f t="shared" si="30"/>
        <v>274459.4508824214</v>
      </c>
      <c r="P370" s="92">
        <f t="shared" si="29"/>
        <v>83444.008736952339</v>
      </c>
      <c r="Q370" s="188">
        <v>1</v>
      </c>
    </row>
    <row r="371" spans="1:17" x14ac:dyDescent="0.25">
      <c r="A371">
        <v>1982</v>
      </c>
      <c r="B371" t="s">
        <v>183</v>
      </c>
      <c r="C371" s="190" t="s">
        <v>444</v>
      </c>
      <c r="D371" s="108" t="s">
        <v>445</v>
      </c>
      <c r="E371" s="32">
        <f t="shared" si="27"/>
        <v>30132</v>
      </c>
      <c r="F371" s="88" t="str">
        <f t="shared" si="31"/>
        <v>Date check - OK</v>
      </c>
      <c r="H371" s="111"/>
      <c r="I371" s="26"/>
      <c r="J371" s="94">
        <f t="shared" si="28"/>
        <v>0.30403037122121113</v>
      </c>
      <c r="K371" s="35"/>
      <c r="L371" s="26">
        <v>34</v>
      </c>
      <c r="M371" s="26" t="s">
        <v>203</v>
      </c>
      <c r="N371" s="26">
        <v>494.22763864959256</v>
      </c>
      <c r="O371" s="90">
        <f t="shared" si="30"/>
        <v>16803.739714086147</v>
      </c>
      <c r="P371" s="92">
        <f t="shared" si="29"/>
        <v>5108.8472231782189</v>
      </c>
      <c r="Q371" s="188">
        <v>1</v>
      </c>
    </row>
    <row r="372" spans="1:17" x14ac:dyDescent="0.25">
      <c r="A372">
        <v>1982</v>
      </c>
      <c r="B372" t="s">
        <v>183</v>
      </c>
      <c r="C372" s="190" t="s">
        <v>444</v>
      </c>
      <c r="D372" s="108" t="s">
        <v>445</v>
      </c>
      <c r="E372" s="32">
        <f t="shared" si="27"/>
        <v>30132</v>
      </c>
      <c r="F372" s="88" t="str">
        <f t="shared" si="31"/>
        <v>Date check - OK</v>
      </c>
      <c r="H372" s="111"/>
      <c r="I372" s="26"/>
      <c r="J372" s="94">
        <f t="shared" si="28"/>
        <v>0.30403037122121113</v>
      </c>
      <c r="K372" s="35"/>
      <c r="L372" s="26">
        <v>150</v>
      </c>
      <c r="M372" s="26" t="s">
        <v>203</v>
      </c>
      <c r="N372" s="26">
        <v>468.12980954598368</v>
      </c>
      <c r="O372" s="90">
        <f t="shared" si="30"/>
        <v>70219.471431897546</v>
      </c>
      <c r="P372" s="92">
        <f t="shared" si="29"/>
        <v>21348.85196639704</v>
      </c>
      <c r="Q372" s="188">
        <v>1</v>
      </c>
    </row>
    <row r="373" spans="1:17" x14ac:dyDescent="0.25">
      <c r="A373">
        <v>1982</v>
      </c>
      <c r="B373" t="s">
        <v>183</v>
      </c>
      <c r="C373" s="190" t="s">
        <v>444</v>
      </c>
      <c r="D373" s="108" t="s">
        <v>445</v>
      </c>
      <c r="E373" s="32">
        <f t="shared" si="27"/>
        <v>30132</v>
      </c>
      <c r="F373" s="88" t="str">
        <f t="shared" si="31"/>
        <v>Date check - OK</v>
      </c>
      <c r="H373" s="111"/>
      <c r="I373" s="26"/>
      <c r="J373" s="94">
        <f t="shared" si="28"/>
        <v>0.30403037122121113</v>
      </c>
      <c r="K373" s="35"/>
      <c r="L373" s="26">
        <v>16</v>
      </c>
      <c r="M373" s="26" t="s">
        <v>203</v>
      </c>
      <c r="N373" s="26">
        <v>1024.3397923166472</v>
      </c>
      <c r="O373" s="90">
        <f t="shared" si="30"/>
        <v>16389.436677066355</v>
      </c>
      <c r="P373" s="92">
        <f t="shared" si="29"/>
        <v>4982.8865170350164</v>
      </c>
      <c r="Q373" s="188">
        <v>1</v>
      </c>
    </row>
    <row r="374" spans="1:17" x14ac:dyDescent="0.25">
      <c r="A374">
        <v>1982</v>
      </c>
      <c r="B374" t="s">
        <v>183</v>
      </c>
      <c r="C374" s="190" t="s">
        <v>446</v>
      </c>
      <c r="D374" s="108" t="s">
        <v>447</v>
      </c>
      <c r="E374" s="32">
        <f t="shared" si="27"/>
        <v>30132</v>
      </c>
      <c r="F374" s="88" t="str">
        <f t="shared" si="31"/>
        <v>Date check - OK</v>
      </c>
      <c r="H374" s="111"/>
      <c r="I374" s="26"/>
      <c r="J374" s="94">
        <f t="shared" si="28"/>
        <v>0.30403037122121113</v>
      </c>
      <c r="K374" s="35"/>
      <c r="L374" s="26">
        <v>154</v>
      </c>
      <c r="M374" s="26" t="s">
        <v>203</v>
      </c>
      <c r="N374" s="26">
        <v>494.22763864959256</v>
      </c>
      <c r="O374" s="90">
        <f t="shared" si="30"/>
        <v>76111.056352037253</v>
      </c>
      <c r="P374" s="92">
        <f t="shared" si="29"/>
        <v>23140.072716748404</v>
      </c>
      <c r="Q374" s="188">
        <v>1</v>
      </c>
    </row>
    <row r="375" spans="1:17" x14ac:dyDescent="0.25">
      <c r="A375">
        <v>1982</v>
      </c>
      <c r="B375" t="s">
        <v>183</v>
      </c>
      <c r="C375" s="190" t="s">
        <v>448</v>
      </c>
      <c r="D375" s="108" t="s">
        <v>449</v>
      </c>
      <c r="E375" s="32">
        <f t="shared" si="27"/>
        <v>30132</v>
      </c>
      <c r="F375" s="88" t="str">
        <f t="shared" si="31"/>
        <v>Date check - OK</v>
      </c>
      <c r="H375" s="111"/>
      <c r="I375" s="26"/>
      <c r="J375" s="94">
        <f t="shared" si="28"/>
        <v>0.30403037122121113</v>
      </c>
      <c r="K375" s="35"/>
      <c r="L375" s="26">
        <v>1025</v>
      </c>
      <c r="M375" s="26" t="s">
        <v>203</v>
      </c>
      <c r="N375" s="26">
        <v>685.06801396973219</v>
      </c>
      <c r="O375" s="90">
        <f t="shared" si="30"/>
        <v>702194.71431897546</v>
      </c>
      <c r="P375" s="92">
        <f t="shared" si="29"/>
        <v>213488.51966397039</v>
      </c>
      <c r="Q375" s="188">
        <v>1</v>
      </c>
    </row>
    <row r="376" spans="1:17" x14ac:dyDescent="0.25">
      <c r="A376">
        <v>1982</v>
      </c>
      <c r="B376" t="s">
        <v>183</v>
      </c>
      <c r="C376" s="190" t="s">
        <v>450</v>
      </c>
      <c r="D376" s="108" t="s">
        <v>451</v>
      </c>
      <c r="E376" s="32">
        <f t="shared" si="27"/>
        <v>30132</v>
      </c>
      <c r="F376" s="88" t="str">
        <f t="shared" si="31"/>
        <v>Date check - OK</v>
      </c>
      <c r="H376" s="111"/>
      <c r="I376" s="26"/>
      <c r="J376" s="94">
        <f t="shared" si="28"/>
        <v>0.30403037122121113</v>
      </c>
      <c r="K376" s="35"/>
      <c r="L376" s="26">
        <v>319</v>
      </c>
      <c r="M376" s="26" t="s">
        <v>203</v>
      </c>
      <c r="N376" s="26">
        <v>751.94370104772986</v>
      </c>
      <c r="O376" s="90">
        <f t="shared" si="30"/>
        <v>239870.04063422582</v>
      </c>
      <c r="P376" s="92">
        <f t="shared" si="29"/>
        <v>72927.777498870681</v>
      </c>
      <c r="Q376" s="188">
        <v>1</v>
      </c>
    </row>
    <row r="377" spans="1:17" x14ac:dyDescent="0.25">
      <c r="A377">
        <v>1982</v>
      </c>
      <c r="B377" t="s">
        <v>183</v>
      </c>
      <c r="C377" s="190" t="s">
        <v>450</v>
      </c>
      <c r="D377" s="108" t="s">
        <v>451</v>
      </c>
      <c r="E377" s="32">
        <f t="shared" si="27"/>
        <v>30132</v>
      </c>
      <c r="F377" s="88" t="str">
        <f t="shared" si="31"/>
        <v>Date check - OK</v>
      </c>
      <c r="H377" s="111"/>
      <c r="I377" s="26"/>
      <c r="J377" s="94">
        <f t="shared" si="28"/>
        <v>0.30403037122121113</v>
      </c>
      <c r="K377" s="35"/>
      <c r="L377" s="26">
        <v>17</v>
      </c>
      <c r="M377" s="26" t="s">
        <v>203</v>
      </c>
      <c r="N377" s="26">
        <v>1386.4471711292199</v>
      </c>
      <c r="O377" s="90">
        <f t="shared" si="30"/>
        <v>23569.601909196739</v>
      </c>
      <c r="P377" s="92">
        <f t="shared" si="29"/>
        <v>7165.8748179892509</v>
      </c>
      <c r="Q377" s="188">
        <v>1</v>
      </c>
    </row>
    <row r="378" spans="1:17" x14ac:dyDescent="0.25">
      <c r="A378">
        <v>1984</v>
      </c>
      <c r="B378" t="s">
        <v>183</v>
      </c>
      <c r="C378" s="190" t="s">
        <v>452</v>
      </c>
      <c r="D378" s="108" t="s">
        <v>453</v>
      </c>
      <c r="E378" s="32">
        <f t="shared" si="27"/>
        <v>30863</v>
      </c>
      <c r="F378" s="88" t="str">
        <f t="shared" si="31"/>
        <v>Date check - OK</v>
      </c>
      <c r="H378" s="111"/>
      <c r="I378" s="26"/>
      <c r="J378" s="94">
        <f t="shared" si="28"/>
        <v>0.30403037122121113</v>
      </c>
      <c r="K378" s="35"/>
      <c r="L378" s="26">
        <v>43</v>
      </c>
      <c r="M378" s="26" t="s">
        <v>203</v>
      </c>
      <c r="N378" s="26">
        <v>950.93964796274736</v>
      </c>
      <c r="O378" s="90">
        <f t="shared" si="30"/>
        <v>40890.404862398136</v>
      </c>
      <c r="P378" s="92">
        <f t="shared" si="29"/>
        <v>12431.924969700522</v>
      </c>
      <c r="Q378" s="188">
        <v>1</v>
      </c>
    </row>
    <row r="379" spans="1:17" x14ac:dyDescent="0.25">
      <c r="A379">
        <v>1984</v>
      </c>
      <c r="B379" t="s">
        <v>183</v>
      </c>
      <c r="C379" s="190" t="s">
        <v>452</v>
      </c>
      <c r="D379" s="108" t="s">
        <v>453</v>
      </c>
      <c r="E379" s="32">
        <f t="shared" si="27"/>
        <v>30863</v>
      </c>
      <c r="F379" s="88" t="str">
        <f t="shared" si="31"/>
        <v>Date check - OK</v>
      </c>
      <c r="H379" s="111"/>
      <c r="I379" s="26"/>
      <c r="J379" s="94">
        <f t="shared" si="28"/>
        <v>0.30403037122121113</v>
      </c>
      <c r="K379" s="35"/>
      <c r="L379" s="26">
        <v>349</v>
      </c>
      <c r="M379" s="26" t="s">
        <v>203</v>
      </c>
      <c r="N379" s="26">
        <v>1386.4471711292199</v>
      </c>
      <c r="O379" s="90">
        <f t="shared" si="30"/>
        <v>483870.06272409775</v>
      </c>
      <c r="P379" s="92">
        <f t="shared" si="29"/>
        <v>147111.19479283816</v>
      </c>
      <c r="Q379" s="188">
        <v>1</v>
      </c>
    </row>
    <row r="380" spans="1:17" x14ac:dyDescent="0.25">
      <c r="A380">
        <v>1984</v>
      </c>
      <c r="B380" t="s">
        <v>183</v>
      </c>
      <c r="C380" s="190" t="s">
        <v>452</v>
      </c>
      <c r="D380" s="108" t="s">
        <v>453</v>
      </c>
      <c r="E380" s="32">
        <f t="shared" si="27"/>
        <v>30863</v>
      </c>
      <c r="F380" s="88" t="str">
        <f t="shared" si="31"/>
        <v>Date check - OK</v>
      </c>
      <c r="H380" s="111"/>
      <c r="I380" s="26"/>
      <c r="J380" s="94">
        <f t="shared" si="28"/>
        <v>0.30403037122121113</v>
      </c>
      <c r="K380" s="35"/>
      <c r="L380" s="26">
        <v>11</v>
      </c>
      <c r="M380" s="26" t="s">
        <v>203</v>
      </c>
      <c r="N380" s="26">
        <v>1177.6645383003492</v>
      </c>
      <c r="O380" s="90">
        <f t="shared" si="30"/>
        <v>12954.309921303842</v>
      </c>
      <c r="P380" s="92">
        <f t="shared" si="29"/>
        <v>3938.5036542886255</v>
      </c>
      <c r="Q380" s="188">
        <v>1</v>
      </c>
    </row>
    <row r="381" spans="1:17" x14ac:dyDescent="0.25">
      <c r="A381">
        <v>1984</v>
      </c>
      <c r="B381" t="s">
        <v>183</v>
      </c>
      <c r="C381" s="190" t="s">
        <v>452</v>
      </c>
      <c r="D381" s="108" t="s">
        <v>453</v>
      </c>
      <c r="E381" s="32">
        <f t="shared" si="27"/>
        <v>30863</v>
      </c>
      <c r="F381" s="88" t="str">
        <f t="shared" si="31"/>
        <v>Date check - OK</v>
      </c>
      <c r="H381" s="111"/>
      <c r="I381" s="26"/>
      <c r="J381" s="94">
        <f t="shared" si="28"/>
        <v>0.30403037122121113</v>
      </c>
      <c r="K381" s="35"/>
      <c r="L381" s="26">
        <v>1244</v>
      </c>
      <c r="M381" s="26" t="s">
        <v>203</v>
      </c>
      <c r="N381" s="26">
        <v>1764.8656931315481</v>
      </c>
      <c r="O381" s="90">
        <f t="shared" si="30"/>
        <v>2195492.922255646</v>
      </c>
      <c r="P381" s="92">
        <f t="shared" si="29"/>
        <v>667496.52816692565</v>
      </c>
      <c r="Q381" s="188">
        <v>1</v>
      </c>
    </row>
    <row r="382" spans="1:17" x14ac:dyDescent="0.25">
      <c r="A382">
        <v>1984</v>
      </c>
      <c r="B382" t="s">
        <v>183</v>
      </c>
      <c r="C382" s="190" t="s">
        <v>454</v>
      </c>
      <c r="D382" s="108" t="s">
        <v>451</v>
      </c>
      <c r="E382" s="32">
        <f t="shared" si="27"/>
        <v>30863</v>
      </c>
      <c r="F382" s="88" t="str">
        <f t="shared" si="31"/>
        <v>Date check - OK</v>
      </c>
      <c r="H382" s="111"/>
      <c r="I382" s="26"/>
      <c r="J382" s="94">
        <f t="shared" si="28"/>
        <v>0.30403037122121113</v>
      </c>
      <c r="K382" s="35"/>
      <c r="L382" s="26">
        <v>170</v>
      </c>
      <c r="M382" s="26" t="s">
        <v>203</v>
      </c>
      <c r="N382" s="26">
        <v>1024.3397923166472</v>
      </c>
      <c r="O382" s="90">
        <f t="shared" si="30"/>
        <v>174137.76469383002</v>
      </c>
      <c r="P382" s="92">
        <f t="shared" si="29"/>
        <v>52943.169243497054</v>
      </c>
      <c r="Q382" s="188">
        <v>1</v>
      </c>
    </row>
    <row r="383" spans="1:17" x14ac:dyDescent="0.25">
      <c r="A383">
        <v>1984</v>
      </c>
      <c r="B383" t="s">
        <v>183</v>
      </c>
      <c r="C383" s="190" t="s">
        <v>454</v>
      </c>
      <c r="D383" s="108" t="s">
        <v>451</v>
      </c>
      <c r="E383" s="32">
        <f t="shared" si="27"/>
        <v>30863</v>
      </c>
      <c r="F383" s="88" t="str">
        <f t="shared" si="31"/>
        <v>Date check - OK</v>
      </c>
      <c r="H383" s="111"/>
      <c r="I383" s="26"/>
      <c r="J383" s="94">
        <f t="shared" si="28"/>
        <v>0.30403037122121113</v>
      </c>
      <c r="K383" s="35"/>
      <c r="L383" s="26">
        <v>239</v>
      </c>
      <c r="M383" s="26" t="s">
        <v>203</v>
      </c>
      <c r="N383" s="26">
        <v>1149.9355948777647</v>
      </c>
      <c r="O383" s="90">
        <f t="shared" si="30"/>
        <v>274834.60717578576</v>
      </c>
      <c r="P383" s="92">
        <f t="shared" si="29"/>
        <v>83558.067644089882</v>
      </c>
      <c r="Q383" s="188">
        <v>1</v>
      </c>
    </row>
    <row r="384" spans="1:17" x14ac:dyDescent="0.25">
      <c r="A384">
        <v>1986</v>
      </c>
      <c r="B384" t="s">
        <v>183</v>
      </c>
      <c r="C384" s="190" t="s">
        <v>455</v>
      </c>
      <c r="D384" s="108" t="s">
        <v>456</v>
      </c>
      <c r="E384" s="32">
        <f t="shared" si="27"/>
        <v>31593</v>
      </c>
      <c r="F384" s="88" t="str">
        <f t="shared" si="31"/>
        <v>Date check - OK</v>
      </c>
      <c r="H384" s="111"/>
      <c r="I384" s="26"/>
      <c r="J384" s="94">
        <f t="shared" si="28"/>
        <v>0.30403037122121113</v>
      </c>
      <c r="K384" s="35"/>
      <c r="L384" s="26">
        <v>466</v>
      </c>
      <c r="M384" s="26" t="s">
        <v>203</v>
      </c>
      <c r="N384" s="26">
        <v>494.22763864959256</v>
      </c>
      <c r="O384" s="90">
        <f t="shared" si="30"/>
        <v>230310.07961071015</v>
      </c>
      <c r="P384" s="92">
        <f t="shared" si="29"/>
        <v>70021.259000030899</v>
      </c>
      <c r="Q384" s="188">
        <v>1</v>
      </c>
    </row>
    <row r="385" spans="1:17" x14ac:dyDescent="0.25">
      <c r="A385">
        <v>1986</v>
      </c>
      <c r="B385" t="s">
        <v>183</v>
      </c>
      <c r="C385" s="190" t="s">
        <v>455</v>
      </c>
      <c r="D385" s="108" t="s">
        <v>456</v>
      </c>
      <c r="E385" s="32">
        <f t="shared" si="27"/>
        <v>31593</v>
      </c>
      <c r="F385" s="88" t="str">
        <f t="shared" si="31"/>
        <v>Date check - OK</v>
      </c>
      <c r="H385" s="111"/>
      <c r="I385" s="26"/>
      <c r="J385" s="94">
        <f t="shared" si="28"/>
        <v>0.30403037122121113</v>
      </c>
      <c r="K385" s="35"/>
      <c r="L385" s="26">
        <v>254</v>
      </c>
      <c r="M385" s="26" t="s">
        <v>203</v>
      </c>
      <c r="N385" s="26">
        <v>520.32546775320145</v>
      </c>
      <c r="O385" s="90">
        <f t="shared" si="30"/>
        <v>132162.66880931318</v>
      </c>
      <c r="P385" s="92">
        <f t="shared" si="29"/>
        <v>40181.46525968147</v>
      </c>
      <c r="Q385" s="188">
        <v>1</v>
      </c>
    </row>
    <row r="386" spans="1:17" x14ac:dyDescent="0.25">
      <c r="A386">
        <v>1986</v>
      </c>
      <c r="B386" t="s">
        <v>183</v>
      </c>
      <c r="C386" s="190" t="s">
        <v>455</v>
      </c>
      <c r="D386" s="108" t="s">
        <v>456</v>
      </c>
      <c r="E386" s="32">
        <f t="shared" si="27"/>
        <v>31593</v>
      </c>
      <c r="F386" s="88" t="str">
        <f t="shared" si="31"/>
        <v>Date check - OK</v>
      </c>
      <c r="H386" s="111"/>
      <c r="I386" s="26"/>
      <c r="J386" s="94">
        <f t="shared" si="28"/>
        <v>0.30403037122121113</v>
      </c>
      <c r="K386" s="35"/>
      <c r="L386" s="26">
        <v>864</v>
      </c>
      <c r="M386" s="26" t="s">
        <v>203</v>
      </c>
      <c r="N386" s="26">
        <v>833.49941699650753</v>
      </c>
      <c r="O386" s="90">
        <f t="shared" si="30"/>
        <v>720143.49628498254</v>
      </c>
      <c r="P386" s="92">
        <f t="shared" si="29"/>
        <v>218945.49450806412</v>
      </c>
      <c r="Q386" s="188">
        <v>1</v>
      </c>
    </row>
    <row r="387" spans="1:17" x14ac:dyDescent="0.25">
      <c r="A387">
        <v>1986</v>
      </c>
      <c r="B387" t="s">
        <v>183</v>
      </c>
      <c r="C387" s="190" t="s">
        <v>455</v>
      </c>
      <c r="D387" s="108" t="s">
        <v>456</v>
      </c>
      <c r="E387" s="32">
        <f t="shared" si="27"/>
        <v>31593</v>
      </c>
      <c r="F387" s="88" t="str">
        <f t="shared" si="31"/>
        <v>Date check - OK</v>
      </c>
      <c r="H387" s="111"/>
      <c r="I387" s="26"/>
      <c r="J387" s="94">
        <f t="shared" si="28"/>
        <v>0.30403037122121113</v>
      </c>
      <c r="K387" s="35"/>
      <c r="L387" s="26">
        <v>11</v>
      </c>
      <c r="M387" s="26" t="s">
        <v>203</v>
      </c>
      <c r="N387" s="26">
        <v>946.04630500582073</v>
      </c>
      <c r="O387" s="90">
        <f t="shared" si="30"/>
        <v>10406.509355064029</v>
      </c>
      <c r="P387" s="92">
        <f t="shared" si="29"/>
        <v>3163.8949023371229</v>
      </c>
      <c r="Q387" s="188">
        <v>1</v>
      </c>
    </row>
    <row r="388" spans="1:17" x14ac:dyDescent="0.25">
      <c r="A388">
        <v>1989</v>
      </c>
      <c r="B388" t="s">
        <v>183</v>
      </c>
      <c r="C388" s="190" t="s">
        <v>457</v>
      </c>
      <c r="D388" s="108" t="s">
        <v>449</v>
      </c>
      <c r="E388" s="32">
        <f t="shared" si="27"/>
        <v>32689</v>
      </c>
      <c r="F388" s="88" t="str">
        <f t="shared" si="31"/>
        <v>Date check - OK</v>
      </c>
      <c r="H388" s="111"/>
      <c r="I388" s="26"/>
      <c r="J388" s="94">
        <f t="shared" si="28"/>
        <v>0.30403037122121113</v>
      </c>
      <c r="K388" s="35"/>
      <c r="L388" s="26">
        <v>410</v>
      </c>
      <c r="M388" s="26" t="s">
        <v>203</v>
      </c>
      <c r="N388" s="26">
        <v>567.62778300349237</v>
      </c>
      <c r="O388" s="90">
        <f t="shared" si="30"/>
        <v>232727.39103143188</v>
      </c>
      <c r="P388" s="92">
        <f t="shared" si="29"/>
        <v>70756.195088630193</v>
      </c>
      <c r="Q388" s="188">
        <v>1</v>
      </c>
    </row>
    <row r="389" spans="1:17" x14ac:dyDescent="0.25">
      <c r="A389">
        <v>1990</v>
      </c>
      <c r="B389" t="s">
        <v>183</v>
      </c>
      <c r="C389" s="190" t="s">
        <v>458</v>
      </c>
      <c r="D389" s="108" t="s">
        <v>445</v>
      </c>
      <c r="E389" s="32">
        <f t="shared" si="27"/>
        <v>33054</v>
      </c>
      <c r="F389" s="88" t="str">
        <f t="shared" si="31"/>
        <v>Date check - OK</v>
      </c>
      <c r="H389" s="111"/>
      <c r="I389" s="26"/>
      <c r="J389" s="94">
        <f t="shared" si="28"/>
        <v>0.30403037122121113</v>
      </c>
      <c r="K389" s="35"/>
      <c r="L389" s="26">
        <v>367</v>
      </c>
      <c r="M389" s="26" t="s">
        <v>203</v>
      </c>
      <c r="N389" s="26">
        <v>624.71678416763677</v>
      </c>
      <c r="O389" s="90">
        <f t="shared" si="30"/>
        <v>229271.0597895227</v>
      </c>
      <c r="P389" s="92">
        <f t="shared" si="29"/>
        <v>69705.365418089074</v>
      </c>
      <c r="Q389" s="188">
        <v>1</v>
      </c>
    </row>
    <row r="390" spans="1:17" x14ac:dyDescent="0.25">
      <c r="A390">
        <v>1990</v>
      </c>
      <c r="B390" t="s">
        <v>183</v>
      </c>
      <c r="C390" s="190" t="s">
        <v>459</v>
      </c>
      <c r="D390" s="108" t="s">
        <v>460</v>
      </c>
      <c r="E390" s="32">
        <f t="shared" si="27"/>
        <v>33054</v>
      </c>
      <c r="F390" s="88" t="str">
        <f t="shared" si="31"/>
        <v>Date check - OK</v>
      </c>
      <c r="H390" s="111"/>
      <c r="I390" s="26"/>
      <c r="J390" s="94">
        <f t="shared" si="28"/>
        <v>0.30403037122121113</v>
      </c>
      <c r="K390" s="35"/>
      <c r="L390" s="26">
        <v>246</v>
      </c>
      <c r="M390" s="26" t="s">
        <v>203</v>
      </c>
      <c r="N390" s="26">
        <v>494.22763864959256</v>
      </c>
      <c r="O390" s="90">
        <f t="shared" si="30"/>
        <v>121579.99910779977</v>
      </c>
      <c r="P390" s="92">
        <f t="shared" si="29"/>
        <v>36964.012261818883</v>
      </c>
      <c r="Q390" s="188">
        <v>1</v>
      </c>
    </row>
    <row r="391" spans="1:17" x14ac:dyDescent="0.25">
      <c r="A391">
        <v>1990</v>
      </c>
      <c r="B391" t="s">
        <v>183</v>
      </c>
      <c r="C391" s="190" t="s">
        <v>459</v>
      </c>
      <c r="D391" s="108" t="s">
        <v>460</v>
      </c>
      <c r="E391" s="32">
        <f t="shared" si="27"/>
        <v>33054</v>
      </c>
      <c r="F391" s="88" t="str">
        <f t="shared" si="31"/>
        <v>Date check - OK</v>
      </c>
      <c r="H391" s="111"/>
      <c r="I391" s="26"/>
      <c r="J391" s="94">
        <f t="shared" si="28"/>
        <v>0.30403037122121113</v>
      </c>
      <c r="K391" s="35"/>
      <c r="L391" s="26">
        <v>186</v>
      </c>
      <c r="M391" s="26" t="s">
        <v>203</v>
      </c>
      <c r="N391" s="26">
        <v>639.39681303841667</v>
      </c>
      <c r="O391" s="90">
        <f t="shared" si="30"/>
        <v>118927.8072251455</v>
      </c>
      <c r="P391" s="92">
        <f t="shared" si="29"/>
        <v>36157.665379185622</v>
      </c>
      <c r="Q391" s="188">
        <v>1</v>
      </c>
    </row>
    <row r="392" spans="1:17" x14ac:dyDescent="0.25">
      <c r="A392">
        <v>1990</v>
      </c>
      <c r="B392" t="s">
        <v>183</v>
      </c>
      <c r="C392" s="190" t="s">
        <v>459</v>
      </c>
      <c r="D392" s="108" t="s">
        <v>460</v>
      </c>
      <c r="E392" s="32">
        <f t="shared" si="27"/>
        <v>33054</v>
      </c>
      <c r="F392" s="88" t="str">
        <f t="shared" si="31"/>
        <v>Date check - OK</v>
      </c>
      <c r="H392" s="111"/>
      <c r="I392" s="26"/>
      <c r="J392" s="94">
        <f t="shared" si="28"/>
        <v>0.30403037122121113</v>
      </c>
      <c r="K392" s="35"/>
      <c r="L392" s="26">
        <v>132</v>
      </c>
      <c r="M392" s="26" t="s">
        <v>203</v>
      </c>
      <c r="N392" s="26">
        <v>833.49941699650753</v>
      </c>
      <c r="O392" s="90">
        <f t="shared" si="30"/>
        <v>110021.92304353899</v>
      </c>
      <c r="P392" s="92">
        <f t="shared" si="29"/>
        <v>33450.006105398679</v>
      </c>
      <c r="Q392" s="188">
        <v>1</v>
      </c>
    </row>
    <row r="393" spans="1:17" ht="23" x14ac:dyDescent="0.25">
      <c r="A393">
        <v>1970</v>
      </c>
      <c r="B393" t="s">
        <v>183</v>
      </c>
      <c r="C393" s="190">
        <v>46029</v>
      </c>
      <c r="D393" s="108" t="s">
        <v>461</v>
      </c>
      <c r="E393" s="32">
        <f t="shared" si="27"/>
        <v>25749</v>
      </c>
      <c r="F393" s="88" t="str">
        <f t="shared" si="31"/>
        <v>Date check - OK</v>
      </c>
      <c r="H393" s="111"/>
      <c r="I393" s="26"/>
      <c r="J393" s="94">
        <f t="shared" si="28"/>
        <v>0.30403037122121113</v>
      </c>
      <c r="K393" s="35"/>
      <c r="L393" s="26">
        <v>259.47624000000002</v>
      </c>
      <c r="M393" s="26" t="s">
        <v>203</v>
      </c>
      <c r="N393" s="26">
        <v>567.62778300349237</v>
      </c>
      <c r="O393" s="90">
        <f t="shared" si="30"/>
        <v>147285.92285328213</v>
      </c>
      <c r="P393" s="92">
        <f t="shared" si="29"/>
        <v>44779.393800742029</v>
      </c>
      <c r="Q393" s="188">
        <v>1</v>
      </c>
    </row>
    <row r="394" spans="1:17" ht="23" x14ac:dyDescent="0.25">
      <c r="A394">
        <v>1970</v>
      </c>
      <c r="B394" t="s">
        <v>183</v>
      </c>
      <c r="C394" s="190">
        <v>46236</v>
      </c>
      <c r="D394" s="108" t="s">
        <v>461</v>
      </c>
      <c r="E394" s="32">
        <f t="shared" si="27"/>
        <v>25749</v>
      </c>
      <c r="F394" s="88" t="str">
        <f t="shared" si="31"/>
        <v>Date check - OK</v>
      </c>
      <c r="H394" s="111"/>
      <c r="I394" s="26"/>
      <c r="J394" s="94">
        <f t="shared" si="28"/>
        <v>0.30403037122121113</v>
      </c>
      <c r="K394" s="35"/>
      <c r="L394" s="26">
        <v>211.32400000000001</v>
      </c>
      <c r="M394" s="26" t="s">
        <v>203</v>
      </c>
      <c r="N394" s="26">
        <v>494.22763864959256</v>
      </c>
      <c r="O394" s="90">
        <f t="shared" si="30"/>
        <v>104442.1615099865</v>
      </c>
      <c r="P394" s="92">
        <f t="shared" si="29"/>
        <v>31753.589135026883</v>
      </c>
      <c r="Q394" s="188">
        <v>1</v>
      </c>
    </row>
    <row r="395" spans="1:17" ht="23" x14ac:dyDescent="0.25">
      <c r="A395">
        <v>1970</v>
      </c>
      <c r="B395" t="s">
        <v>183</v>
      </c>
      <c r="C395" s="190">
        <v>46236</v>
      </c>
      <c r="D395" s="108" t="s">
        <v>461</v>
      </c>
      <c r="E395" s="32">
        <f t="shared" si="27"/>
        <v>25749</v>
      </c>
      <c r="F395" s="88" t="str">
        <f t="shared" si="31"/>
        <v>Date check - OK</v>
      </c>
      <c r="H395" s="111"/>
      <c r="I395" s="26"/>
      <c r="J395" s="94">
        <f t="shared" si="28"/>
        <v>0.30403037122121113</v>
      </c>
      <c r="K395" s="35"/>
      <c r="L395" s="26">
        <v>252.44600000000003</v>
      </c>
      <c r="M395" s="26" t="s">
        <v>203</v>
      </c>
      <c r="N395" s="26">
        <v>520.32546775320145</v>
      </c>
      <c r="O395" s="90">
        <f t="shared" si="30"/>
        <v>131354.08303242471</v>
      </c>
      <c r="P395" s="92">
        <f t="shared" si="29"/>
        <v>39935.630625769874</v>
      </c>
      <c r="Q395" s="188">
        <v>1</v>
      </c>
    </row>
    <row r="396" spans="1:17" x14ac:dyDescent="0.25">
      <c r="A396">
        <v>1971</v>
      </c>
      <c r="B396" t="s">
        <v>183</v>
      </c>
      <c r="C396" s="190">
        <v>36396</v>
      </c>
      <c r="D396" s="108" t="s">
        <v>462</v>
      </c>
      <c r="E396" s="32">
        <f t="shared" si="27"/>
        <v>26114</v>
      </c>
      <c r="F396" s="88" t="str">
        <f t="shared" si="31"/>
        <v>Date check - OK</v>
      </c>
      <c r="H396" s="111"/>
      <c r="I396" s="26"/>
      <c r="J396" s="94">
        <f t="shared" si="28"/>
        <v>0.30403037122121113</v>
      </c>
      <c r="K396" s="35"/>
      <c r="L396" s="26">
        <v>27.688000000000002</v>
      </c>
      <c r="M396" s="26" t="s">
        <v>203</v>
      </c>
      <c r="N396" s="26">
        <v>450.18755203725266</v>
      </c>
      <c r="O396" s="90">
        <f t="shared" si="30"/>
        <v>12464.792940807452</v>
      </c>
      <c r="P396" s="92">
        <f t="shared" si="29"/>
        <v>3789.6756249892219</v>
      </c>
      <c r="Q396" s="188">
        <v>1</v>
      </c>
    </row>
    <row r="397" spans="1:17" x14ac:dyDescent="0.25">
      <c r="A397">
        <v>1971</v>
      </c>
      <c r="B397" t="s">
        <v>183</v>
      </c>
      <c r="C397" s="190">
        <v>36396</v>
      </c>
      <c r="D397" s="108" t="s">
        <v>463</v>
      </c>
      <c r="E397" s="32">
        <f t="shared" si="27"/>
        <v>26114</v>
      </c>
      <c r="F397" s="88" t="str">
        <f t="shared" si="31"/>
        <v>Date check - OK</v>
      </c>
      <c r="H397" s="111"/>
      <c r="I397" s="26"/>
      <c r="J397" s="94">
        <f t="shared" si="28"/>
        <v>0.30403037122121113</v>
      </c>
      <c r="K397" s="35"/>
      <c r="L397" s="26">
        <v>125.277</v>
      </c>
      <c r="M397" s="26" t="s">
        <v>203</v>
      </c>
      <c r="N397" s="26">
        <v>1666.9988339930151</v>
      </c>
      <c r="O397" s="90">
        <f t="shared" si="30"/>
        <v>208836.61292614296</v>
      </c>
      <c r="P397" s="92">
        <f t="shared" si="29"/>
        <v>63492.672952515619</v>
      </c>
      <c r="Q397" s="188">
        <v>1</v>
      </c>
    </row>
    <row r="398" spans="1:17" x14ac:dyDescent="0.25">
      <c r="A398">
        <v>1971</v>
      </c>
      <c r="B398" t="s">
        <v>183</v>
      </c>
      <c r="C398" s="190">
        <v>36396</v>
      </c>
      <c r="D398" s="108" t="s">
        <v>463</v>
      </c>
      <c r="E398" s="32">
        <f t="shared" si="27"/>
        <v>26114</v>
      </c>
      <c r="F398" s="88" t="str">
        <f t="shared" si="31"/>
        <v>Date check - OK</v>
      </c>
      <c r="H398" s="111"/>
      <c r="I398" s="26"/>
      <c r="J398" s="94">
        <f t="shared" si="28"/>
        <v>0.30403037122121113</v>
      </c>
      <c r="K398" s="35"/>
      <c r="L398" s="26">
        <v>791.68752000000018</v>
      </c>
      <c r="M398" s="26" t="s">
        <v>203</v>
      </c>
      <c r="N398" s="26">
        <v>2296.6089611175785</v>
      </c>
      <c r="O398" s="90">
        <f t="shared" si="30"/>
        <v>1818196.6528369526</v>
      </c>
      <c r="P398" s="92">
        <f t="shared" si="29"/>
        <v>552787.00331518229</v>
      </c>
      <c r="Q398" s="188">
        <v>1</v>
      </c>
    </row>
    <row r="399" spans="1:17" ht="23" x14ac:dyDescent="0.25">
      <c r="A399">
        <v>1971</v>
      </c>
      <c r="B399" t="s">
        <v>183</v>
      </c>
      <c r="C399" s="190">
        <v>36447</v>
      </c>
      <c r="D399" s="108" t="s">
        <v>464</v>
      </c>
      <c r="E399" s="32">
        <f t="shared" si="27"/>
        <v>26114</v>
      </c>
      <c r="F399" s="88" t="str">
        <f t="shared" si="31"/>
        <v>Date check - OK</v>
      </c>
      <c r="H399" s="111"/>
      <c r="I399" s="26"/>
      <c r="J399" s="94">
        <f t="shared" si="28"/>
        <v>0.30403037122121113</v>
      </c>
      <c r="K399" s="35"/>
      <c r="L399" s="26">
        <v>72.149000000000001</v>
      </c>
      <c r="M399" s="26" t="s">
        <v>203</v>
      </c>
      <c r="N399" s="26">
        <v>709.53472875436546</v>
      </c>
      <c r="O399" s="90">
        <f t="shared" si="30"/>
        <v>51192.221144898715</v>
      </c>
      <c r="P399" s="92">
        <f t="shared" si="29"/>
        <v>15563.989998321889</v>
      </c>
      <c r="Q399" s="188">
        <v>1</v>
      </c>
    </row>
    <row r="400" spans="1:17" ht="23" x14ac:dyDescent="0.25">
      <c r="A400">
        <v>1971</v>
      </c>
      <c r="B400" t="s">
        <v>183</v>
      </c>
      <c r="C400" s="190">
        <v>36447</v>
      </c>
      <c r="D400" s="108" t="s">
        <v>464</v>
      </c>
      <c r="E400" s="32">
        <f t="shared" si="27"/>
        <v>26114</v>
      </c>
      <c r="F400" s="88" t="str">
        <f t="shared" si="31"/>
        <v>Date check - OK</v>
      </c>
      <c r="H400" s="111"/>
      <c r="I400" s="26"/>
      <c r="J400" s="94">
        <f t="shared" si="28"/>
        <v>0.30403037122121113</v>
      </c>
      <c r="K400" s="35"/>
      <c r="L400" s="26">
        <v>575</v>
      </c>
      <c r="M400" s="26" t="s">
        <v>203</v>
      </c>
      <c r="N400" s="26">
        <v>1024.3397923166472</v>
      </c>
      <c r="O400" s="90">
        <f t="shared" si="30"/>
        <v>588995.38058207207</v>
      </c>
      <c r="P400" s="92">
        <f t="shared" si="29"/>
        <v>179072.48420594589</v>
      </c>
      <c r="Q400" s="188">
        <v>1</v>
      </c>
    </row>
    <row r="401" spans="1:17" ht="23" x14ac:dyDescent="0.25">
      <c r="A401">
        <v>1971</v>
      </c>
      <c r="B401" t="s">
        <v>183</v>
      </c>
      <c r="C401" s="190">
        <v>46028</v>
      </c>
      <c r="D401" s="108" t="s">
        <v>465</v>
      </c>
      <c r="E401" s="32">
        <f t="shared" si="27"/>
        <v>26114</v>
      </c>
      <c r="F401" s="88" t="str">
        <f t="shared" si="31"/>
        <v>Date check - OK</v>
      </c>
      <c r="H401" s="111"/>
      <c r="I401" s="26"/>
      <c r="J401" s="94">
        <f t="shared" si="28"/>
        <v>0.30403037122121113</v>
      </c>
      <c r="K401" s="35"/>
      <c r="L401" s="26">
        <v>534.16199999999992</v>
      </c>
      <c r="M401" s="26" t="s">
        <v>203</v>
      </c>
      <c r="N401" s="26">
        <v>751.94370104772986</v>
      </c>
      <c r="O401" s="90">
        <f t="shared" si="30"/>
        <v>401659.7512390574</v>
      </c>
      <c r="P401" s="92">
        <f t="shared" si="29"/>
        <v>122116.76327382994</v>
      </c>
      <c r="Q401" s="188">
        <v>1</v>
      </c>
    </row>
    <row r="402" spans="1:17" ht="23" x14ac:dyDescent="0.25">
      <c r="A402">
        <v>1971</v>
      </c>
      <c r="B402" t="s">
        <v>183</v>
      </c>
      <c r="C402" s="190">
        <v>46028</v>
      </c>
      <c r="D402" s="108" t="s">
        <v>465</v>
      </c>
      <c r="E402" s="32">
        <f t="shared" si="27"/>
        <v>26114</v>
      </c>
      <c r="F402" s="88" t="str">
        <f t="shared" si="31"/>
        <v>Date check - OK</v>
      </c>
      <c r="H402" s="111"/>
      <c r="I402" s="26"/>
      <c r="J402" s="94">
        <f t="shared" si="28"/>
        <v>0.30403037122121113</v>
      </c>
      <c r="K402" s="35"/>
      <c r="L402" s="26">
        <v>402.33600000000001</v>
      </c>
      <c r="M402" s="26" t="s">
        <v>203</v>
      </c>
      <c r="N402" s="26">
        <v>709.53472875436546</v>
      </c>
      <c r="O402" s="90">
        <f t="shared" si="30"/>
        <v>285471.36462811637</v>
      </c>
      <c r="P402" s="92">
        <f t="shared" si="29"/>
        <v>86791.964960911937</v>
      </c>
      <c r="Q402" s="188">
        <v>1</v>
      </c>
    </row>
    <row r="403" spans="1:17" ht="23" x14ac:dyDescent="0.25">
      <c r="A403">
        <v>1971</v>
      </c>
      <c r="B403" t="s">
        <v>183</v>
      </c>
      <c r="C403" s="190">
        <v>46028</v>
      </c>
      <c r="D403" s="108" t="s">
        <v>465</v>
      </c>
      <c r="E403" s="32">
        <f t="shared" si="27"/>
        <v>26114</v>
      </c>
      <c r="F403" s="88" t="str">
        <f t="shared" si="31"/>
        <v>Date check - OK</v>
      </c>
      <c r="H403" s="111"/>
      <c r="I403" s="26"/>
      <c r="J403" s="94">
        <f t="shared" si="28"/>
        <v>0.30403037122121113</v>
      </c>
      <c r="K403" s="35"/>
      <c r="L403" s="26">
        <v>557.50968</v>
      </c>
      <c r="M403" s="26" t="s">
        <v>203</v>
      </c>
      <c r="N403" s="26">
        <v>1024.3397923166472</v>
      </c>
      <c r="O403" s="90">
        <f t="shared" si="30"/>
        <v>571079.34982572042</v>
      </c>
      <c r="P403" s="92">
        <f t="shared" si="29"/>
        <v>173625.46672428166</v>
      </c>
      <c r="Q403" s="188">
        <v>1</v>
      </c>
    </row>
    <row r="404" spans="1:17" ht="23" x14ac:dyDescent="0.25">
      <c r="A404">
        <v>1971</v>
      </c>
      <c r="B404" t="s">
        <v>183</v>
      </c>
      <c r="C404" s="190">
        <v>46028</v>
      </c>
      <c r="D404" s="108" t="s">
        <v>465</v>
      </c>
      <c r="E404" s="32">
        <f t="shared" si="27"/>
        <v>26114</v>
      </c>
      <c r="F404" s="88" t="str">
        <f t="shared" si="31"/>
        <v>Date check - OK</v>
      </c>
      <c r="H404" s="111"/>
      <c r="I404" s="26"/>
      <c r="J404" s="94">
        <f t="shared" si="28"/>
        <v>0.30403037122121113</v>
      </c>
      <c r="K404" s="35"/>
      <c r="L404" s="26">
        <v>58.917840000000005</v>
      </c>
      <c r="M404" s="26" t="s">
        <v>203</v>
      </c>
      <c r="N404" s="26">
        <v>1149.9355948777647</v>
      </c>
      <c r="O404" s="90">
        <f t="shared" si="30"/>
        <v>67751.721389312966</v>
      </c>
      <c r="P404" s="92">
        <f t="shared" si="29"/>
        <v>20598.581004868891</v>
      </c>
      <c r="Q404" s="188">
        <v>1</v>
      </c>
    </row>
    <row r="405" spans="1:17" ht="23" x14ac:dyDescent="0.25">
      <c r="A405">
        <v>1971</v>
      </c>
      <c r="B405" t="s">
        <v>183</v>
      </c>
      <c r="C405" s="190">
        <v>46028</v>
      </c>
      <c r="D405" s="108" t="s">
        <v>465</v>
      </c>
      <c r="E405" s="32">
        <f t="shared" si="27"/>
        <v>26114</v>
      </c>
      <c r="F405" s="88" t="str">
        <f t="shared" si="31"/>
        <v>Date check - OK</v>
      </c>
      <c r="H405" s="111"/>
      <c r="I405" s="26"/>
      <c r="J405" s="94">
        <f t="shared" si="28"/>
        <v>0.30403037122121113</v>
      </c>
      <c r="K405" s="35"/>
      <c r="L405" s="26">
        <v>740.54208000000017</v>
      </c>
      <c r="M405" s="26" t="s">
        <v>203</v>
      </c>
      <c r="N405" s="26">
        <v>1386.4471711292199</v>
      </c>
      <c r="O405" s="90">
        <f t="shared" si="30"/>
        <v>1026722.4719181487</v>
      </c>
      <c r="P405" s="92">
        <f t="shared" si="29"/>
        <v>312154.81427843426</v>
      </c>
      <c r="Q405" s="188">
        <v>1</v>
      </c>
    </row>
    <row r="406" spans="1:17" ht="23" x14ac:dyDescent="0.25">
      <c r="A406">
        <v>1971</v>
      </c>
      <c r="B406" t="s">
        <v>183</v>
      </c>
      <c r="C406" s="190" t="s">
        <v>466</v>
      </c>
      <c r="D406" s="108" t="s">
        <v>467</v>
      </c>
      <c r="E406" s="32">
        <f t="shared" si="27"/>
        <v>26114</v>
      </c>
      <c r="F406" s="88" t="str">
        <f t="shared" si="31"/>
        <v>Date check - OK</v>
      </c>
      <c r="H406" s="111"/>
      <c r="I406" s="26"/>
      <c r="J406" s="94">
        <f t="shared" si="28"/>
        <v>0.30403037122121113</v>
      </c>
      <c r="K406" s="35"/>
      <c r="L406" s="26">
        <v>156.494</v>
      </c>
      <c r="M406" s="26" t="s">
        <v>203</v>
      </c>
      <c r="N406" s="26">
        <v>685.06801396973219</v>
      </c>
      <c r="O406" s="90">
        <f t="shared" si="30"/>
        <v>107209.03377817926</v>
      </c>
      <c r="P406" s="92">
        <f t="shared" si="29"/>
        <v>32594.802337847203</v>
      </c>
      <c r="Q406" s="188">
        <v>1</v>
      </c>
    </row>
    <row r="407" spans="1:17" ht="23" x14ac:dyDescent="0.25">
      <c r="A407">
        <v>1972</v>
      </c>
      <c r="B407" t="s">
        <v>183</v>
      </c>
      <c r="C407" s="190" t="s">
        <v>468</v>
      </c>
      <c r="D407" s="108" t="s">
        <v>469</v>
      </c>
      <c r="E407" s="32">
        <f t="shared" ref="E407:E470" si="32">DATEVALUE("30 Jun "&amp;A407)</f>
        <v>26480</v>
      </c>
      <c r="F407" s="88" t="str">
        <f t="shared" si="31"/>
        <v>Date check - OK</v>
      </c>
      <c r="H407" s="111"/>
      <c r="I407" s="26"/>
      <c r="J407" s="94">
        <f t="shared" ref="J407:J470" si="33">J406</f>
        <v>0.30403037122121113</v>
      </c>
      <c r="K407" s="35"/>
      <c r="L407" s="26">
        <v>44.125</v>
      </c>
      <c r="M407" s="26" t="s">
        <v>203</v>
      </c>
      <c r="N407" s="26">
        <v>624.71678416763677</v>
      </c>
      <c r="O407" s="90">
        <f t="shared" si="30"/>
        <v>27565.628101396971</v>
      </c>
      <c r="P407" s="92">
        <f t="shared" ref="P407:P470" si="34">IF(O407="-","-",IF(OR(E407&lt;$E$15,E407&gt;$E$16),0,O407*J407))*Q407</f>
        <v>8380.7881446135707</v>
      </c>
      <c r="Q407" s="188">
        <v>1</v>
      </c>
    </row>
    <row r="408" spans="1:17" x14ac:dyDescent="0.25">
      <c r="A408">
        <v>1973</v>
      </c>
      <c r="B408" t="s">
        <v>183</v>
      </c>
      <c r="C408" s="190">
        <v>36544</v>
      </c>
      <c r="D408" s="108" t="s">
        <v>470</v>
      </c>
      <c r="E408" s="32">
        <f t="shared" si="32"/>
        <v>26845</v>
      </c>
      <c r="F408" s="88" t="str">
        <f t="shared" si="31"/>
        <v>Date check - OK</v>
      </c>
      <c r="H408" s="111"/>
      <c r="I408" s="26"/>
      <c r="J408" s="94">
        <f t="shared" si="33"/>
        <v>0.30403037122121113</v>
      </c>
      <c r="K408" s="35"/>
      <c r="L408" s="26">
        <v>68</v>
      </c>
      <c r="M408" s="26" t="s">
        <v>203</v>
      </c>
      <c r="N408" s="26">
        <v>624.71678416763677</v>
      </c>
      <c r="O408" s="90">
        <f t="shared" si="30"/>
        <v>42480.741323399299</v>
      </c>
      <c r="P408" s="92">
        <f t="shared" si="34"/>
        <v>12915.435554305333</v>
      </c>
      <c r="Q408" s="188">
        <v>1</v>
      </c>
    </row>
    <row r="409" spans="1:17" ht="23" x14ac:dyDescent="0.25">
      <c r="A409">
        <v>1973</v>
      </c>
      <c r="B409" t="s">
        <v>183</v>
      </c>
      <c r="C409" s="190">
        <v>36544</v>
      </c>
      <c r="D409" s="108" t="s">
        <v>471</v>
      </c>
      <c r="E409" s="32">
        <f t="shared" si="32"/>
        <v>26845</v>
      </c>
      <c r="F409" s="88" t="str">
        <f t="shared" si="31"/>
        <v>Date check - OK</v>
      </c>
      <c r="H409" s="111"/>
      <c r="I409" s="26"/>
      <c r="J409" s="94">
        <f t="shared" si="33"/>
        <v>0.30403037122121113</v>
      </c>
      <c r="K409" s="35"/>
      <c r="L409" s="26">
        <v>1809</v>
      </c>
      <c r="M409" s="26" t="s">
        <v>203</v>
      </c>
      <c r="N409" s="26">
        <v>1149.9355948777647</v>
      </c>
      <c r="O409" s="90">
        <f t="shared" si="30"/>
        <v>2080233.4911338764</v>
      </c>
      <c r="P409" s="92">
        <f t="shared" si="34"/>
        <v>632454.16053622845</v>
      </c>
      <c r="Q409" s="188">
        <v>1</v>
      </c>
    </row>
    <row r="410" spans="1:17" x14ac:dyDescent="0.25">
      <c r="A410">
        <v>1973</v>
      </c>
      <c r="B410" t="s">
        <v>183</v>
      </c>
      <c r="C410" s="190">
        <v>36544</v>
      </c>
      <c r="D410" s="108" t="s">
        <v>472</v>
      </c>
      <c r="E410" s="32">
        <f t="shared" si="32"/>
        <v>26845</v>
      </c>
      <c r="F410" s="88" t="str">
        <f t="shared" si="31"/>
        <v>Date check - OK</v>
      </c>
      <c r="H410" s="111"/>
      <c r="I410" s="26"/>
      <c r="J410" s="94">
        <f t="shared" si="33"/>
        <v>0.30403037122121113</v>
      </c>
      <c r="K410" s="35"/>
      <c r="L410" s="26">
        <v>454.66100000000006</v>
      </c>
      <c r="M410" s="26" t="s">
        <v>203</v>
      </c>
      <c r="N410" s="26">
        <v>1306.5225694994178</v>
      </c>
      <c r="O410" s="90">
        <f t="shared" si="30"/>
        <v>594024.85797117488</v>
      </c>
      <c r="P410" s="92">
        <f t="shared" si="34"/>
        <v>180601.59808360352</v>
      </c>
      <c r="Q410" s="188">
        <v>1</v>
      </c>
    </row>
    <row r="411" spans="1:17" ht="23" x14ac:dyDescent="0.25">
      <c r="A411">
        <v>1973</v>
      </c>
      <c r="B411" t="s">
        <v>183</v>
      </c>
      <c r="C411" s="190">
        <v>36544</v>
      </c>
      <c r="D411" s="108" t="s">
        <v>471</v>
      </c>
      <c r="E411" s="32">
        <f t="shared" si="32"/>
        <v>26845</v>
      </c>
      <c r="F411" s="88" t="str">
        <f t="shared" si="31"/>
        <v>Date check - OK</v>
      </c>
      <c r="H411" s="111"/>
      <c r="I411" s="26"/>
      <c r="J411" s="94">
        <f t="shared" si="33"/>
        <v>0.30403037122121113</v>
      </c>
      <c r="K411" s="35"/>
      <c r="L411" s="26">
        <v>961.51300000000003</v>
      </c>
      <c r="M411" s="26" t="s">
        <v>203</v>
      </c>
      <c r="N411" s="26">
        <v>1306.5225694994178</v>
      </c>
      <c r="O411" s="90">
        <f t="shared" ref="O411:O474" si="35">IF(N411="","-",L411*N411)</f>
        <v>1256238.4353670939</v>
      </c>
      <c r="P411" s="92">
        <f t="shared" si="34"/>
        <v>381934.63784701098</v>
      </c>
      <c r="Q411" s="188">
        <v>1</v>
      </c>
    </row>
    <row r="412" spans="1:17" x14ac:dyDescent="0.25">
      <c r="A412">
        <v>1973</v>
      </c>
      <c r="B412" t="s">
        <v>183</v>
      </c>
      <c r="C412" s="190">
        <v>52371</v>
      </c>
      <c r="D412" s="108" t="s">
        <v>473</v>
      </c>
      <c r="E412" s="32">
        <f t="shared" si="32"/>
        <v>26845</v>
      </c>
      <c r="F412" s="88" t="str">
        <f t="shared" ref="F412:F475" si="36">IF(E412="","-",IF(OR(E412&lt;$E$15,E412&gt;$E$16),"ERROR - date outside of range","Date check - OK"))</f>
        <v>Date check - OK</v>
      </c>
      <c r="H412" s="111"/>
      <c r="I412" s="26"/>
      <c r="J412" s="94">
        <f t="shared" si="33"/>
        <v>0.30403037122121113</v>
      </c>
      <c r="K412" s="35"/>
      <c r="L412" s="26">
        <v>87.172799999999995</v>
      </c>
      <c r="M412" s="26" t="s">
        <v>203</v>
      </c>
      <c r="N412" s="26">
        <v>624.71678416763677</v>
      </c>
      <c r="O412" s="90">
        <f t="shared" si="35"/>
        <v>54458.311282888564</v>
      </c>
      <c r="P412" s="92">
        <f t="shared" si="34"/>
        <v>16556.980595416881</v>
      </c>
      <c r="Q412" s="188">
        <v>1</v>
      </c>
    </row>
    <row r="413" spans="1:17" x14ac:dyDescent="0.25">
      <c r="A413">
        <v>1973</v>
      </c>
      <c r="B413" t="s">
        <v>183</v>
      </c>
      <c r="C413" s="190">
        <v>59098</v>
      </c>
      <c r="D413" s="108" t="s">
        <v>473</v>
      </c>
      <c r="E413" s="32">
        <f t="shared" si="32"/>
        <v>26845</v>
      </c>
      <c r="F413" s="88" t="str">
        <f t="shared" si="36"/>
        <v>Date check - OK</v>
      </c>
      <c r="H413" s="111"/>
      <c r="I413" s="26"/>
      <c r="J413" s="94">
        <f t="shared" si="33"/>
        <v>0.30403037122121113</v>
      </c>
      <c r="K413" s="35"/>
      <c r="L413" s="26">
        <v>67.055999999999997</v>
      </c>
      <c r="M413" s="26" t="s">
        <v>203</v>
      </c>
      <c r="N413" s="26">
        <v>624.71678416763677</v>
      </c>
      <c r="O413" s="90">
        <f t="shared" si="35"/>
        <v>41891.008679145052</v>
      </c>
      <c r="P413" s="92">
        <f t="shared" si="34"/>
        <v>12736.138919551448</v>
      </c>
      <c r="Q413" s="188">
        <v>1</v>
      </c>
    </row>
    <row r="414" spans="1:17" ht="23" x14ac:dyDescent="0.25">
      <c r="A414">
        <v>1973</v>
      </c>
      <c r="B414" t="s">
        <v>183</v>
      </c>
      <c r="C414" s="190" t="s">
        <v>474</v>
      </c>
      <c r="D414" s="108" t="s">
        <v>469</v>
      </c>
      <c r="E414" s="32">
        <f t="shared" si="32"/>
        <v>26845</v>
      </c>
      <c r="F414" s="88" t="str">
        <f t="shared" si="36"/>
        <v>Date check - OK</v>
      </c>
      <c r="H414" s="111"/>
      <c r="I414" s="26"/>
      <c r="J414" s="94">
        <f t="shared" si="33"/>
        <v>0.30403037122121113</v>
      </c>
      <c r="K414" s="35"/>
      <c r="L414" s="26">
        <v>236.79</v>
      </c>
      <c r="M414" s="26" t="s">
        <v>203</v>
      </c>
      <c r="N414" s="26">
        <v>624.71678416763677</v>
      </c>
      <c r="O414" s="90">
        <f t="shared" si="35"/>
        <v>147926.68732305471</v>
      </c>
      <c r="P414" s="92">
        <f t="shared" si="34"/>
        <v>44974.205660352345</v>
      </c>
      <c r="Q414" s="188">
        <v>1</v>
      </c>
    </row>
    <row r="415" spans="1:17" x14ac:dyDescent="0.25">
      <c r="A415">
        <v>1974</v>
      </c>
      <c r="B415" t="s">
        <v>183</v>
      </c>
      <c r="C415" s="190">
        <v>52565</v>
      </c>
      <c r="D415" s="108" t="s">
        <v>475</v>
      </c>
      <c r="E415" s="32">
        <f t="shared" si="32"/>
        <v>27210</v>
      </c>
      <c r="F415" s="88" t="str">
        <f t="shared" si="36"/>
        <v>Date check - OK</v>
      </c>
      <c r="H415" s="111"/>
      <c r="I415" s="26"/>
      <c r="J415" s="94">
        <f t="shared" si="33"/>
        <v>0.30403037122121113</v>
      </c>
      <c r="K415" s="35"/>
      <c r="L415" s="26">
        <v>390.14400000000006</v>
      </c>
      <c r="M415" s="26" t="s">
        <v>203</v>
      </c>
      <c r="N415" s="26">
        <v>1024.3397923166472</v>
      </c>
      <c r="O415" s="90">
        <f t="shared" si="35"/>
        <v>399640.02393358608</v>
      </c>
      <c r="P415" s="92">
        <f t="shared" si="34"/>
        <v>121502.70483138188</v>
      </c>
      <c r="Q415" s="188">
        <v>1</v>
      </c>
    </row>
    <row r="416" spans="1:17" x14ac:dyDescent="0.25">
      <c r="A416">
        <v>1974</v>
      </c>
      <c r="B416" t="s">
        <v>183</v>
      </c>
      <c r="C416" s="190">
        <v>52605</v>
      </c>
      <c r="D416" s="108" t="s">
        <v>476</v>
      </c>
      <c r="E416" s="32">
        <f t="shared" si="32"/>
        <v>27210</v>
      </c>
      <c r="F416" s="88" t="str">
        <f t="shared" si="36"/>
        <v>Date check - OK</v>
      </c>
      <c r="H416" s="111"/>
      <c r="I416" s="26"/>
      <c r="J416" s="94">
        <f t="shared" si="33"/>
        <v>0.30403037122121113</v>
      </c>
      <c r="K416" s="35"/>
      <c r="L416" s="26">
        <v>402.09216000000004</v>
      </c>
      <c r="M416" s="26" t="s">
        <v>203</v>
      </c>
      <c r="N416" s="26">
        <v>567.62778300349237</v>
      </c>
      <c r="O416" s="90">
        <f t="shared" si="35"/>
        <v>228238.68134388555</v>
      </c>
      <c r="P416" s="92">
        <f t="shared" si="34"/>
        <v>69391.491016021231</v>
      </c>
      <c r="Q416" s="188">
        <v>1</v>
      </c>
    </row>
    <row r="417" spans="1:17" ht="23" x14ac:dyDescent="0.25">
      <c r="A417">
        <v>1974</v>
      </c>
      <c r="B417" t="s">
        <v>183</v>
      </c>
      <c r="C417" s="190">
        <v>59118</v>
      </c>
      <c r="D417" s="108" t="s">
        <v>477</v>
      </c>
      <c r="E417" s="32">
        <f t="shared" si="32"/>
        <v>27210</v>
      </c>
      <c r="F417" s="88" t="str">
        <f t="shared" si="36"/>
        <v>Date check - OK</v>
      </c>
      <c r="H417" s="111"/>
      <c r="I417" s="26"/>
      <c r="J417" s="94">
        <f t="shared" si="33"/>
        <v>0.30403037122121113</v>
      </c>
      <c r="K417" s="35"/>
      <c r="L417" s="26">
        <v>36.576000000000008</v>
      </c>
      <c r="M417" s="26" t="s">
        <v>203</v>
      </c>
      <c r="N417" s="26">
        <v>950.93964796274736</v>
      </c>
      <c r="O417" s="90">
        <f t="shared" si="35"/>
        <v>34781.568563885456</v>
      </c>
      <c r="P417" s="92">
        <f t="shared" si="34"/>
        <v>10574.653202134103</v>
      </c>
      <c r="Q417" s="188">
        <v>1</v>
      </c>
    </row>
    <row r="418" spans="1:17" x14ac:dyDescent="0.25">
      <c r="A418">
        <v>1975</v>
      </c>
      <c r="B418" t="s">
        <v>183</v>
      </c>
      <c r="C418" s="190">
        <v>36812</v>
      </c>
      <c r="D418" s="108" t="s">
        <v>478</v>
      </c>
      <c r="E418" s="32">
        <f t="shared" si="32"/>
        <v>27575</v>
      </c>
      <c r="F418" s="88" t="str">
        <f t="shared" si="36"/>
        <v>Date check - OK</v>
      </c>
      <c r="H418" s="111"/>
      <c r="I418" s="26"/>
      <c r="J418" s="94">
        <f t="shared" si="33"/>
        <v>0.30403037122121113</v>
      </c>
      <c r="K418" s="35"/>
      <c r="L418" s="26">
        <v>272.92500000000001</v>
      </c>
      <c r="M418" s="26" t="s">
        <v>203</v>
      </c>
      <c r="N418" s="26">
        <v>1528.354116880093</v>
      </c>
      <c r="O418" s="90">
        <f t="shared" si="35"/>
        <v>417126.04734949942</v>
      </c>
      <c r="P418" s="92">
        <f t="shared" si="34"/>
        <v>126818.9870217048</v>
      </c>
      <c r="Q418" s="188">
        <v>1</v>
      </c>
    </row>
    <row r="419" spans="1:17" ht="23" x14ac:dyDescent="0.25">
      <c r="A419">
        <v>1975</v>
      </c>
      <c r="B419" t="s">
        <v>183</v>
      </c>
      <c r="C419" s="190">
        <v>36813</v>
      </c>
      <c r="D419" s="108" t="s">
        <v>479</v>
      </c>
      <c r="E419" s="32">
        <f t="shared" si="32"/>
        <v>27575</v>
      </c>
      <c r="F419" s="88" t="str">
        <f t="shared" si="36"/>
        <v>Date check - OK</v>
      </c>
      <c r="H419" s="111"/>
      <c r="I419" s="26"/>
      <c r="J419" s="94">
        <f t="shared" si="33"/>
        <v>0.30403037122121113</v>
      </c>
      <c r="K419" s="35"/>
      <c r="L419" s="26">
        <v>201.47</v>
      </c>
      <c r="M419" s="26" t="s">
        <v>203</v>
      </c>
      <c r="N419" s="26">
        <v>833.49941699650753</v>
      </c>
      <c r="O419" s="90">
        <f t="shared" si="35"/>
        <v>167925.12754228638</v>
      </c>
      <c r="P419" s="92">
        <f t="shared" si="34"/>
        <v>51054.338864050551</v>
      </c>
      <c r="Q419" s="188">
        <v>1</v>
      </c>
    </row>
    <row r="420" spans="1:17" ht="23" x14ac:dyDescent="0.25">
      <c r="A420">
        <v>1975</v>
      </c>
      <c r="B420" t="s">
        <v>183</v>
      </c>
      <c r="C420" s="190">
        <v>36813</v>
      </c>
      <c r="D420" s="108" t="s">
        <v>479</v>
      </c>
      <c r="E420" s="32">
        <f t="shared" si="32"/>
        <v>27575</v>
      </c>
      <c r="F420" s="88" t="str">
        <f t="shared" si="36"/>
        <v>Date check - OK</v>
      </c>
      <c r="H420" s="111"/>
      <c r="I420" s="26"/>
      <c r="J420" s="94">
        <f t="shared" si="33"/>
        <v>0.30403037122121113</v>
      </c>
      <c r="K420" s="35"/>
      <c r="L420" s="26">
        <v>1303.02</v>
      </c>
      <c r="M420" s="26" t="s">
        <v>203</v>
      </c>
      <c r="N420" s="26">
        <v>1386.4471711292199</v>
      </c>
      <c r="O420" s="90">
        <f t="shared" si="35"/>
        <v>1806568.3929247961</v>
      </c>
      <c r="P420" s="92">
        <f t="shared" si="34"/>
        <v>549251.65913743258</v>
      </c>
      <c r="Q420" s="188">
        <v>1</v>
      </c>
    </row>
    <row r="421" spans="1:17" ht="23" x14ac:dyDescent="0.25">
      <c r="A421">
        <v>1975</v>
      </c>
      <c r="B421" t="s">
        <v>183</v>
      </c>
      <c r="C421" s="190">
        <v>36813</v>
      </c>
      <c r="D421" s="108" t="s">
        <v>479</v>
      </c>
      <c r="E421" s="32">
        <f t="shared" si="32"/>
        <v>27575</v>
      </c>
      <c r="F421" s="88" t="str">
        <f t="shared" si="36"/>
        <v>Date check - OK</v>
      </c>
      <c r="H421" s="111"/>
      <c r="I421" s="26"/>
      <c r="J421" s="94">
        <f t="shared" si="33"/>
        <v>0.30403037122121113</v>
      </c>
      <c r="K421" s="35"/>
      <c r="L421" s="26">
        <v>724</v>
      </c>
      <c r="M421" s="26" t="s">
        <v>203</v>
      </c>
      <c r="N421" s="26">
        <v>1386.4471711292199</v>
      </c>
      <c r="O421" s="90">
        <f t="shared" si="35"/>
        <v>1003787.7518975552</v>
      </c>
      <c r="P421" s="92">
        <f t="shared" si="34"/>
        <v>305181.96283671865</v>
      </c>
      <c r="Q421" s="188">
        <v>1</v>
      </c>
    </row>
    <row r="422" spans="1:17" ht="23" x14ac:dyDescent="0.25">
      <c r="A422">
        <v>1975</v>
      </c>
      <c r="B422" t="s">
        <v>183</v>
      </c>
      <c r="C422" s="190">
        <v>36814</v>
      </c>
      <c r="D422" s="108" t="s">
        <v>480</v>
      </c>
      <c r="E422" s="32">
        <f t="shared" si="32"/>
        <v>27575</v>
      </c>
      <c r="F422" s="88" t="str">
        <f t="shared" si="36"/>
        <v>Date check - OK</v>
      </c>
      <c r="H422" s="111"/>
      <c r="I422" s="26"/>
      <c r="J422" s="94">
        <f t="shared" si="33"/>
        <v>0.30403037122121113</v>
      </c>
      <c r="K422" s="35"/>
      <c r="L422" s="26">
        <v>166.28958005249342</v>
      </c>
      <c r="M422" s="26" t="s">
        <v>203</v>
      </c>
      <c r="N422" s="26">
        <v>580.67669755529687</v>
      </c>
      <c r="O422" s="90">
        <f t="shared" si="35"/>
        <v>96560.484182739048</v>
      </c>
      <c r="P422" s="92">
        <f t="shared" si="34"/>
        <v>29357.319851378037</v>
      </c>
      <c r="Q422" s="188">
        <v>1</v>
      </c>
    </row>
    <row r="423" spans="1:17" ht="23" x14ac:dyDescent="0.25">
      <c r="A423">
        <v>1975</v>
      </c>
      <c r="B423" t="s">
        <v>183</v>
      </c>
      <c r="C423" s="190">
        <v>36814</v>
      </c>
      <c r="D423" s="108" t="s">
        <v>480</v>
      </c>
      <c r="E423" s="32">
        <f t="shared" si="32"/>
        <v>27575</v>
      </c>
      <c r="F423" s="88" t="str">
        <f t="shared" si="36"/>
        <v>Date check - OK</v>
      </c>
      <c r="H423" s="111"/>
      <c r="I423" s="26"/>
      <c r="J423" s="94">
        <f t="shared" si="33"/>
        <v>0.30403037122121113</v>
      </c>
      <c r="K423" s="35"/>
      <c r="L423" s="26">
        <v>87.03</v>
      </c>
      <c r="M423" s="26" t="s">
        <v>203</v>
      </c>
      <c r="N423" s="26">
        <v>1024.3397923166472</v>
      </c>
      <c r="O423" s="90">
        <f t="shared" si="35"/>
        <v>89148.292125317806</v>
      </c>
      <c r="P423" s="92">
        <f t="shared" si="34"/>
        <v>27103.788348597347</v>
      </c>
      <c r="Q423" s="188">
        <v>1</v>
      </c>
    </row>
    <row r="424" spans="1:17" ht="23" x14ac:dyDescent="0.25">
      <c r="A424">
        <v>1975</v>
      </c>
      <c r="B424" t="s">
        <v>183</v>
      </c>
      <c r="C424" s="190">
        <v>36814</v>
      </c>
      <c r="D424" s="108" t="s">
        <v>480</v>
      </c>
      <c r="E424" s="32">
        <f t="shared" si="32"/>
        <v>27575</v>
      </c>
      <c r="F424" s="88" t="str">
        <f t="shared" si="36"/>
        <v>Date check - OK</v>
      </c>
      <c r="H424" s="111"/>
      <c r="I424" s="26"/>
      <c r="J424" s="94">
        <f t="shared" si="33"/>
        <v>0.30403037122121113</v>
      </c>
      <c r="K424" s="35"/>
      <c r="L424" s="26">
        <v>722.7</v>
      </c>
      <c r="M424" s="26" t="s">
        <v>203</v>
      </c>
      <c r="N424" s="26">
        <v>1024.3397923166472</v>
      </c>
      <c r="O424" s="90">
        <f t="shared" si="35"/>
        <v>740290.36790724099</v>
      </c>
      <c r="P424" s="92">
        <f t="shared" si="34"/>
        <v>225070.75536632544</v>
      </c>
      <c r="Q424" s="188">
        <v>1</v>
      </c>
    </row>
    <row r="425" spans="1:17" ht="23" x14ac:dyDescent="0.25">
      <c r="A425">
        <v>1975</v>
      </c>
      <c r="B425" t="s">
        <v>183</v>
      </c>
      <c r="C425" s="190">
        <v>47437</v>
      </c>
      <c r="D425" s="108" t="s">
        <v>481</v>
      </c>
      <c r="E425" s="32">
        <f t="shared" si="32"/>
        <v>27575</v>
      </c>
      <c r="F425" s="88" t="str">
        <f t="shared" si="36"/>
        <v>Date check - OK</v>
      </c>
      <c r="H425" s="111"/>
      <c r="I425" s="26"/>
      <c r="J425" s="94">
        <f t="shared" si="33"/>
        <v>0.30403037122121113</v>
      </c>
      <c r="K425" s="35"/>
      <c r="L425" s="26">
        <v>53.8</v>
      </c>
      <c r="M425" s="26" t="s">
        <v>203</v>
      </c>
      <c r="N425" s="26">
        <v>567.62778300349237</v>
      </c>
      <c r="O425" s="90">
        <f t="shared" si="35"/>
        <v>30538.374725587888</v>
      </c>
      <c r="P425" s="92">
        <f t="shared" si="34"/>
        <v>9284.5934043129364</v>
      </c>
      <c r="Q425" s="188">
        <v>1</v>
      </c>
    </row>
    <row r="426" spans="1:17" ht="23" x14ac:dyDescent="0.25">
      <c r="A426">
        <v>1975</v>
      </c>
      <c r="B426" t="s">
        <v>183</v>
      </c>
      <c r="C426" s="190">
        <v>47438</v>
      </c>
      <c r="D426" s="108" t="s">
        <v>482</v>
      </c>
      <c r="E426" s="32">
        <f t="shared" si="32"/>
        <v>27575</v>
      </c>
      <c r="F426" s="88" t="str">
        <f t="shared" si="36"/>
        <v>Date check - OK</v>
      </c>
      <c r="H426" s="111"/>
      <c r="I426" s="26"/>
      <c r="J426" s="94">
        <f t="shared" si="33"/>
        <v>0.30403037122121113</v>
      </c>
      <c r="K426" s="35"/>
      <c r="L426" s="26">
        <v>21.72</v>
      </c>
      <c r="M426" s="26" t="s">
        <v>203</v>
      </c>
      <c r="N426" s="26">
        <v>567.62778300349237</v>
      </c>
      <c r="O426" s="90">
        <f t="shared" si="35"/>
        <v>12328.875446835853</v>
      </c>
      <c r="P426" s="92">
        <f t="shared" si="34"/>
        <v>3748.3525788415795</v>
      </c>
      <c r="Q426" s="188">
        <v>1</v>
      </c>
    </row>
    <row r="427" spans="1:17" ht="23" x14ac:dyDescent="0.25">
      <c r="A427">
        <v>1975</v>
      </c>
      <c r="B427" t="s">
        <v>183</v>
      </c>
      <c r="C427" s="190">
        <v>47438</v>
      </c>
      <c r="D427" s="108" t="s">
        <v>482</v>
      </c>
      <c r="E427" s="32">
        <f t="shared" si="32"/>
        <v>27575</v>
      </c>
      <c r="F427" s="88" t="str">
        <f t="shared" si="36"/>
        <v>Date check - OK</v>
      </c>
      <c r="H427" s="111"/>
      <c r="I427" s="26"/>
      <c r="J427" s="94">
        <f t="shared" si="33"/>
        <v>0.30403037122121113</v>
      </c>
      <c r="K427" s="35"/>
      <c r="L427" s="26">
        <v>535</v>
      </c>
      <c r="M427" s="26" t="s">
        <v>203</v>
      </c>
      <c r="N427" s="26">
        <v>639.39681303841667</v>
      </c>
      <c r="O427" s="90">
        <f t="shared" si="35"/>
        <v>342077.29497555294</v>
      </c>
      <c r="P427" s="92">
        <f t="shared" si="34"/>
        <v>104001.8869777651</v>
      </c>
      <c r="Q427" s="188">
        <v>1</v>
      </c>
    </row>
    <row r="428" spans="1:17" x14ac:dyDescent="0.25">
      <c r="A428">
        <v>1975</v>
      </c>
      <c r="B428" t="s">
        <v>183</v>
      </c>
      <c r="C428" s="190">
        <v>59288</v>
      </c>
      <c r="D428" s="108" t="s">
        <v>483</v>
      </c>
      <c r="E428" s="32">
        <f t="shared" si="32"/>
        <v>27575</v>
      </c>
      <c r="F428" s="88" t="str">
        <f t="shared" si="36"/>
        <v>Date check - OK</v>
      </c>
      <c r="H428" s="111"/>
      <c r="I428" s="26"/>
      <c r="J428" s="94">
        <f t="shared" si="33"/>
        <v>0.30403037122121113</v>
      </c>
      <c r="K428" s="35"/>
      <c r="L428" s="26">
        <v>27.432000000000002</v>
      </c>
      <c r="M428" s="26" t="s">
        <v>203</v>
      </c>
      <c r="N428" s="26">
        <v>494.22763864959256</v>
      </c>
      <c r="O428" s="90">
        <f t="shared" si="35"/>
        <v>13557.652583435623</v>
      </c>
      <c r="P428" s="92">
        <f t="shared" si="34"/>
        <v>4121.9381478301448</v>
      </c>
      <c r="Q428" s="188">
        <v>1</v>
      </c>
    </row>
    <row r="429" spans="1:17" x14ac:dyDescent="0.25">
      <c r="A429">
        <v>1975</v>
      </c>
      <c r="B429" t="s">
        <v>183</v>
      </c>
      <c r="C429" s="190">
        <v>59288</v>
      </c>
      <c r="D429" s="108" t="s">
        <v>483</v>
      </c>
      <c r="E429" s="32">
        <f t="shared" si="32"/>
        <v>27575</v>
      </c>
      <c r="F429" s="88" t="str">
        <f t="shared" si="36"/>
        <v>Date check - OK</v>
      </c>
      <c r="H429" s="111"/>
      <c r="I429" s="26"/>
      <c r="J429" s="94">
        <f t="shared" si="33"/>
        <v>0.30403037122121113</v>
      </c>
      <c r="K429" s="35"/>
      <c r="L429" s="26">
        <v>875</v>
      </c>
      <c r="M429" s="26" t="s">
        <v>203</v>
      </c>
      <c r="N429" s="26">
        <v>1386.4471711292199</v>
      </c>
      <c r="O429" s="90">
        <f t="shared" si="35"/>
        <v>1213141.2747380673</v>
      </c>
      <c r="P429" s="92">
        <f t="shared" si="34"/>
        <v>368831.79210238787</v>
      </c>
      <c r="Q429" s="188">
        <v>1</v>
      </c>
    </row>
    <row r="430" spans="1:17" x14ac:dyDescent="0.25">
      <c r="A430">
        <v>1975</v>
      </c>
      <c r="B430" t="s">
        <v>183</v>
      </c>
      <c r="C430" s="190">
        <v>59288</v>
      </c>
      <c r="D430" s="108" t="s">
        <v>483</v>
      </c>
      <c r="E430" s="32">
        <f t="shared" si="32"/>
        <v>27575</v>
      </c>
      <c r="F430" s="88" t="str">
        <f t="shared" si="36"/>
        <v>Date check - OK</v>
      </c>
      <c r="H430" s="111"/>
      <c r="I430" s="26"/>
      <c r="J430" s="94">
        <f t="shared" si="33"/>
        <v>0.30403037122121113</v>
      </c>
      <c r="K430" s="35"/>
      <c r="L430" s="26">
        <v>328.57439999999997</v>
      </c>
      <c r="M430" s="26" t="s">
        <v>203</v>
      </c>
      <c r="N430" s="26">
        <v>1764.8656931315481</v>
      </c>
      <c r="O430" s="90">
        <f t="shared" si="35"/>
        <v>579889.68620128254</v>
      </c>
      <c r="P430" s="92">
        <f t="shared" si="34"/>
        <v>176304.07656312757</v>
      </c>
      <c r="Q430" s="188">
        <v>1</v>
      </c>
    </row>
    <row r="431" spans="1:17" x14ac:dyDescent="0.25">
      <c r="A431">
        <v>1975</v>
      </c>
      <c r="B431" t="s">
        <v>183</v>
      </c>
      <c r="C431" s="190">
        <v>59288</v>
      </c>
      <c r="D431" s="108" t="s">
        <v>483</v>
      </c>
      <c r="E431" s="32">
        <f t="shared" si="32"/>
        <v>27575</v>
      </c>
      <c r="F431" s="88" t="str">
        <f t="shared" si="36"/>
        <v>Date check - OK</v>
      </c>
      <c r="H431" s="111"/>
      <c r="I431" s="26"/>
      <c r="J431" s="94">
        <f t="shared" si="33"/>
        <v>0.30403037122121113</v>
      </c>
      <c r="K431" s="35"/>
      <c r="L431" s="26">
        <v>287.73120000000006</v>
      </c>
      <c r="M431" s="26" t="s">
        <v>203</v>
      </c>
      <c r="N431" s="26">
        <v>2296.6089611175785</v>
      </c>
      <c r="O431" s="90">
        <f t="shared" si="35"/>
        <v>660806.05231311428</v>
      </c>
      <c r="P431" s="92">
        <f t="shared" si="34"/>
        <v>200905.10938997919</v>
      </c>
      <c r="Q431" s="188">
        <v>1</v>
      </c>
    </row>
    <row r="432" spans="1:17" ht="23" x14ac:dyDescent="0.25">
      <c r="A432">
        <v>1975</v>
      </c>
      <c r="B432" t="s">
        <v>183</v>
      </c>
      <c r="C432" s="190">
        <v>59363</v>
      </c>
      <c r="D432" s="108" t="s">
        <v>484</v>
      </c>
      <c r="E432" s="32">
        <f t="shared" si="32"/>
        <v>27575</v>
      </c>
      <c r="F432" s="88" t="str">
        <f t="shared" si="36"/>
        <v>Date check - OK</v>
      </c>
      <c r="H432" s="111"/>
      <c r="I432" s="26"/>
      <c r="J432" s="94">
        <f t="shared" si="33"/>
        <v>0.30403037122121113</v>
      </c>
      <c r="K432" s="35"/>
      <c r="L432" s="26">
        <v>243</v>
      </c>
      <c r="M432" s="26" t="s">
        <v>203</v>
      </c>
      <c r="N432" s="26">
        <v>567.62778300349237</v>
      </c>
      <c r="O432" s="90">
        <f t="shared" si="35"/>
        <v>137933.55126984866</v>
      </c>
      <c r="P432" s="92">
        <f t="shared" si="34"/>
        <v>41935.988796432044</v>
      </c>
      <c r="Q432" s="188">
        <v>1</v>
      </c>
    </row>
    <row r="433" spans="1:17" ht="23" x14ac:dyDescent="0.25">
      <c r="A433">
        <v>1976</v>
      </c>
      <c r="B433" t="s">
        <v>183</v>
      </c>
      <c r="C433" s="190">
        <v>47625</v>
      </c>
      <c r="D433" s="108" t="s">
        <v>485</v>
      </c>
      <c r="E433" s="32">
        <f t="shared" si="32"/>
        <v>27941</v>
      </c>
      <c r="F433" s="88" t="str">
        <f t="shared" si="36"/>
        <v>Date check - OK</v>
      </c>
      <c r="H433" s="111"/>
      <c r="I433" s="26"/>
      <c r="J433" s="94">
        <f t="shared" si="33"/>
        <v>0.30403037122121113</v>
      </c>
      <c r="K433" s="35"/>
      <c r="L433" s="26">
        <v>315.26</v>
      </c>
      <c r="M433" s="26" t="s">
        <v>203</v>
      </c>
      <c r="N433" s="26">
        <v>494.22763864959256</v>
      </c>
      <c r="O433" s="90">
        <f t="shared" si="35"/>
        <v>155810.20536067054</v>
      </c>
      <c r="P433" s="92">
        <f t="shared" si="34"/>
        <v>47371.034575857804</v>
      </c>
      <c r="Q433" s="188">
        <v>1</v>
      </c>
    </row>
    <row r="434" spans="1:17" ht="23" x14ac:dyDescent="0.25">
      <c r="A434">
        <v>1976</v>
      </c>
      <c r="B434" t="s">
        <v>183</v>
      </c>
      <c r="C434" s="190">
        <v>47626</v>
      </c>
      <c r="D434" s="108" t="s">
        <v>486</v>
      </c>
      <c r="E434" s="32">
        <f t="shared" si="32"/>
        <v>27941</v>
      </c>
      <c r="F434" s="88" t="str">
        <f t="shared" si="36"/>
        <v>Date check - OK</v>
      </c>
      <c r="H434" s="111"/>
      <c r="I434" s="26"/>
      <c r="J434" s="94">
        <f t="shared" si="33"/>
        <v>0.30403037122121113</v>
      </c>
      <c r="K434" s="35"/>
      <c r="L434" s="26">
        <v>111</v>
      </c>
      <c r="M434" s="26" t="s">
        <v>203</v>
      </c>
      <c r="N434" s="26">
        <v>751.94370104772986</v>
      </c>
      <c r="O434" s="90">
        <f t="shared" si="35"/>
        <v>83465.750816298008</v>
      </c>
      <c r="P434" s="92">
        <f t="shared" si="34"/>
        <v>25376.12320493619</v>
      </c>
      <c r="Q434" s="188">
        <v>1</v>
      </c>
    </row>
    <row r="435" spans="1:17" x14ac:dyDescent="0.25">
      <c r="A435">
        <v>1976</v>
      </c>
      <c r="B435" t="s">
        <v>183</v>
      </c>
      <c r="C435" s="190">
        <v>54479</v>
      </c>
      <c r="D435" s="108" t="s">
        <v>487</v>
      </c>
      <c r="E435" s="32">
        <f t="shared" si="32"/>
        <v>27941</v>
      </c>
      <c r="F435" s="88" t="str">
        <f t="shared" si="36"/>
        <v>Date check - OK</v>
      </c>
      <c r="H435" s="111"/>
      <c r="I435" s="26"/>
      <c r="J435" s="94">
        <f t="shared" si="33"/>
        <v>0.30403037122121113</v>
      </c>
      <c r="K435" s="35"/>
      <c r="L435" s="26">
        <v>90</v>
      </c>
      <c r="M435" s="26" t="s">
        <v>203</v>
      </c>
      <c r="N435" s="26">
        <v>494.22763864959256</v>
      </c>
      <c r="O435" s="90">
        <f t="shared" si="35"/>
        <v>44480.487478463328</v>
      </c>
      <c r="P435" s="92">
        <f t="shared" si="34"/>
        <v>13523.419120177639</v>
      </c>
      <c r="Q435" s="188">
        <v>1</v>
      </c>
    </row>
    <row r="436" spans="1:17" x14ac:dyDescent="0.25">
      <c r="A436">
        <v>1976</v>
      </c>
      <c r="B436" t="s">
        <v>183</v>
      </c>
      <c r="C436" s="190">
        <v>59289</v>
      </c>
      <c r="D436" s="108" t="s">
        <v>488</v>
      </c>
      <c r="E436" s="32">
        <f t="shared" si="32"/>
        <v>27941</v>
      </c>
      <c r="F436" s="88" t="str">
        <f t="shared" si="36"/>
        <v>Date check - OK</v>
      </c>
      <c r="H436" s="111"/>
      <c r="I436" s="26"/>
      <c r="J436" s="94">
        <f t="shared" si="33"/>
        <v>0.30403037122121113</v>
      </c>
      <c r="K436" s="35"/>
      <c r="L436" s="26">
        <v>27.432000000000002</v>
      </c>
      <c r="M436" s="26" t="s">
        <v>203</v>
      </c>
      <c r="N436" s="26">
        <v>567.62778300349237</v>
      </c>
      <c r="O436" s="90">
        <f t="shared" si="35"/>
        <v>15571.165343351804</v>
      </c>
      <c r="P436" s="92">
        <f t="shared" si="34"/>
        <v>4734.1071796861061</v>
      </c>
      <c r="Q436" s="188">
        <v>1</v>
      </c>
    </row>
    <row r="437" spans="1:17" x14ac:dyDescent="0.25">
      <c r="A437">
        <v>1976</v>
      </c>
      <c r="B437" t="s">
        <v>183</v>
      </c>
      <c r="C437" s="190">
        <v>59289</v>
      </c>
      <c r="D437" s="108" t="s">
        <v>488</v>
      </c>
      <c r="E437" s="32">
        <f t="shared" si="32"/>
        <v>27941</v>
      </c>
      <c r="F437" s="88" t="str">
        <f t="shared" si="36"/>
        <v>Date check - OK</v>
      </c>
      <c r="H437" s="111"/>
      <c r="I437" s="26"/>
      <c r="J437" s="94">
        <f t="shared" si="33"/>
        <v>0.30403037122121113</v>
      </c>
      <c r="K437" s="35"/>
      <c r="L437" s="26">
        <v>501.70080000000002</v>
      </c>
      <c r="M437" s="26" t="s">
        <v>203</v>
      </c>
      <c r="N437" s="26">
        <v>1008.0286491268917</v>
      </c>
      <c r="O437" s="90">
        <f t="shared" si="35"/>
        <v>505728.77968988084</v>
      </c>
      <c r="P437" s="92">
        <f t="shared" si="34"/>
        <v>153756.90862636457</v>
      </c>
      <c r="Q437" s="188">
        <v>1</v>
      </c>
    </row>
    <row r="438" spans="1:17" x14ac:dyDescent="0.25">
      <c r="A438">
        <v>1976</v>
      </c>
      <c r="B438" t="s">
        <v>183</v>
      </c>
      <c r="C438" s="190">
        <v>59289</v>
      </c>
      <c r="D438" s="108" t="s">
        <v>488</v>
      </c>
      <c r="E438" s="32">
        <f t="shared" si="32"/>
        <v>27941</v>
      </c>
      <c r="F438" s="88" t="str">
        <f t="shared" si="36"/>
        <v>Date check - OK</v>
      </c>
      <c r="H438" s="111"/>
      <c r="I438" s="26"/>
      <c r="J438" s="94">
        <f t="shared" si="33"/>
        <v>0.30403037122121113</v>
      </c>
      <c r="K438" s="35"/>
      <c r="L438" s="26">
        <v>136.2456</v>
      </c>
      <c r="M438" s="26" t="s">
        <v>203</v>
      </c>
      <c r="N438" s="26">
        <v>1306.5225694994178</v>
      </c>
      <c r="O438" s="90">
        <f t="shared" si="35"/>
        <v>178007.95139498988</v>
      </c>
      <c r="P438" s="92">
        <f t="shared" si="34"/>
        <v>54119.823542946084</v>
      </c>
      <c r="Q438" s="188">
        <v>1</v>
      </c>
    </row>
    <row r="439" spans="1:17" x14ac:dyDescent="0.25">
      <c r="A439">
        <v>1976</v>
      </c>
      <c r="B439" t="s">
        <v>183</v>
      </c>
      <c r="C439" s="190" t="s">
        <v>489</v>
      </c>
      <c r="D439" s="108" t="s">
        <v>490</v>
      </c>
      <c r="E439" s="32">
        <f t="shared" si="32"/>
        <v>27941</v>
      </c>
      <c r="F439" s="88" t="str">
        <f t="shared" si="36"/>
        <v>Date check - OK</v>
      </c>
      <c r="H439" s="111"/>
      <c r="I439" s="26"/>
      <c r="J439" s="94">
        <f t="shared" si="33"/>
        <v>0.30403037122121113</v>
      </c>
      <c r="K439" s="35"/>
      <c r="L439" s="26">
        <v>124.06800000000001</v>
      </c>
      <c r="M439" s="26" t="s">
        <v>203</v>
      </c>
      <c r="N439" s="26">
        <v>520.32546775320145</v>
      </c>
      <c r="O439" s="90">
        <f t="shared" si="35"/>
        <v>64555.740133204206</v>
      </c>
      <c r="P439" s="92">
        <f t="shared" si="34"/>
        <v>19626.905637158114</v>
      </c>
      <c r="Q439" s="188">
        <v>1</v>
      </c>
    </row>
    <row r="440" spans="1:17" x14ac:dyDescent="0.25">
      <c r="A440">
        <v>1976</v>
      </c>
      <c r="B440" t="s">
        <v>183</v>
      </c>
      <c r="C440" s="190" t="s">
        <v>489</v>
      </c>
      <c r="D440" s="108" t="s">
        <v>490</v>
      </c>
      <c r="E440" s="32">
        <f t="shared" si="32"/>
        <v>27941</v>
      </c>
      <c r="F440" s="88" t="str">
        <f t="shared" si="36"/>
        <v>Date check - OK</v>
      </c>
      <c r="H440" s="111"/>
      <c r="I440" s="26"/>
      <c r="J440" s="94">
        <f t="shared" si="33"/>
        <v>0.30403037122121113</v>
      </c>
      <c r="K440" s="35"/>
      <c r="L440" s="26">
        <v>177.16400000000002</v>
      </c>
      <c r="M440" s="26" t="s">
        <v>203</v>
      </c>
      <c r="N440" s="26">
        <v>1008.0286491268917</v>
      </c>
      <c r="O440" s="90">
        <f t="shared" si="35"/>
        <v>178586.38759391665</v>
      </c>
      <c r="P440" s="92">
        <f t="shared" si="34"/>
        <v>54295.685715233572</v>
      </c>
      <c r="Q440" s="188">
        <v>1</v>
      </c>
    </row>
    <row r="441" spans="1:17" x14ac:dyDescent="0.25">
      <c r="A441">
        <v>1977</v>
      </c>
      <c r="B441" t="s">
        <v>183</v>
      </c>
      <c r="C441" s="190">
        <v>36893</v>
      </c>
      <c r="D441" s="108" t="s">
        <v>491</v>
      </c>
      <c r="E441" s="32">
        <f t="shared" si="32"/>
        <v>28306</v>
      </c>
      <c r="F441" s="88" t="str">
        <f t="shared" si="36"/>
        <v>Date check - OK</v>
      </c>
      <c r="H441" s="111"/>
      <c r="I441" s="26"/>
      <c r="J441" s="94">
        <f t="shared" si="33"/>
        <v>0.30403037122121113</v>
      </c>
      <c r="K441" s="35"/>
      <c r="L441" s="26">
        <v>38</v>
      </c>
      <c r="M441" s="26" t="s">
        <v>203</v>
      </c>
      <c r="N441" s="26">
        <v>751.94370104772986</v>
      </c>
      <c r="O441" s="90">
        <f t="shared" si="35"/>
        <v>28573.860639813734</v>
      </c>
      <c r="P441" s="92">
        <f t="shared" si="34"/>
        <v>8687.3214575457223</v>
      </c>
      <c r="Q441" s="188">
        <v>1</v>
      </c>
    </row>
    <row r="442" spans="1:17" x14ac:dyDescent="0.25">
      <c r="A442">
        <v>1977</v>
      </c>
      <c r="B442" t="s">
        <v>183</v>
      </c>
      <c r="C442" s="190">
        <v>36976</v>
      </c>
      <c r="D442" s="108" t="s">
        <v>492</v>
      </c>
      <c r="E442" s="32">
        <f t="shared" si="32"/>
        <v>28306</v>
      </c>
      <c r="F442" s="88" t="str">
        <f t="shared" si="36"/>
        <v>Date check - OK</v>
      </c>
      <c r="H442" s="111"/>
      <c r="I442" s="26"/>
      <c r="J442" s="94">
        <f t="shared" si="33"/>
        <v>0.30403037122121113</v>
      </c>
      <c r="K442" s="35"/>
      <c r="L442" s="26">
        <v>437.57088000000005</v>
      </c>
      <c r="M442" s="26" t="s">
        <v>203</v>
      </c>
      <c r="N442" s="26">
        <v>639.39681303841667</v>
      </c>
      <c r="O442" s="90">
        <f t="shared" si="35"/>
        <v>279781.4261504155</v>
      </c>
      <c r="P442" s="92">
        <f t="shared" si="34"/>
        <v>85062.050853310691</v>
      </c>
      <c r="Q442" s="188">
        <v>1</v>
      </c>
    </row>
    <row r="443" spans="1:17" x14ac:dyDescent="0.25">
      <c r="A443">
        <v>1977</v>
      </c>
      <c r="B443" t="s">
        <v>183</v>
      </c>
      <c r="C443" s="190">
        <v>36976</v>
      </c>
      <c r="D443" s="108" t="s">
        <v>492</v>
      </c>
      <c r="E443" s="32">
        <f t="shared" si="32"/>
        <v>28306</v>
      </c>
      <c r="F443" s="88" t="str">
        <f t="shared" si="36"/>
        <v>Date check - OK</v>
      </c>
      <c r="H443" s="111"/>
      <c r="I443" s="26"/>
      <c r="J443" s="94">
        <f t="shared" si="33"/>
        <v>0.30403037122121113</v>
      </c>
      <c r="K443" s="35"/>
      <c r="L443" s="26">
        <v>344.30208000000005</v>
      </c>
      <c r="M443" s="26" t="s">
        <v>203</v>
      </c>
      <c r="N443" s="26">
        <v>580.67669755529687</v>
      </c>
      <c r="O443" s="90">
        <f t="shared" si="35"/>
        <v>199928.19477581966</v>
      </c>
      <c r="P443" s="92">
        <f t="shared" si="34"/>
        <v>60784.243275279056</v>
      </c>
      <c r="Q443" s="188">
        <v>1</v>
      </c>
    </row>
    <row r="444" spans="1:17" x14ac:dyDescent="0.25">
      <c r="A444">
        <v>1977</v>
      </c>
      <c r="B444" t="s">
        <v>183</v>
      </c>
      <c r="C444" s="190">
        <v>36976</v>
      </c>
      <c r="D444" s="108" t="s">
        <v>492</v>
      </c>
      <c r="E444" s="32">
        <f t="shared" si="32"/>
        <v>28306</v>
      </c>
      <c r="F444" s="88" t="str">
        <f t="shared" si="36"/>
        <v>Date check - OK</v>
      </c>
      <c r="H444" s="111"/>
      <c r="I444" s="26"/>
      <c r="J444" s="94">
        <f t="shared" si="33"/>
        <v>0.30403037122121113</v>
      </c>
      <c r="K444" s="35"/>
      <c r="L444" s="26">
        <v>540.37992000000008</v>
      </c>
      <c r="M444" s="26" t="s">
        <v>203</v>
      </c>
      <c r="N444" s="26">
        <v>950.93964796274736</v>
      </c>
      <c r="O444" s="90">
        <f t="shared" si="35"/>
        <v>513868.69089093764</v>
      </c>
      <c r="P444" s="92">
        <f t="shared" si="34"/>
        <v>156231.68885052955</v>
      </c>
      <c r="Q444" s="188">
        <v>1</v>
      </c>
    </row>
    <row r="445" spans="1:17" x14ac:dyDescent="0.25">
      <c r="A445">
        <v>1977</v>
      </c>
      <c r="B445" t="s">
        <v>183</v>
      </c>
      <c r="C445" s="190">
        <v>36976</v>
      </c>
      <c r="D445" s="108" t="s">
        <v>492</v>
      </c>
      <c r="E445" s="32">
        <f t="shared" si="32"/>
        <v>28306</v>
      </c>
      <c r="F445" s="88" t="str">
        <f t="shared" si="36"/>
        <v>Date check - OK</v>
      </c>
      <c r="H445" s="111"/>
      <c r="I445" s="26"/>
      <c r="J445" s="94">
        <f t="shared" si="33"/>
        <v>0.30403037122121113</v>
      </c>
      <c r="K445" s="35"/>
      <c r="L445" s="26">
        <v>497</v>
      </c>
      <c r="M445" s="26" t="s">
        <v>203</v>
      </c>
      <c r="N445" s="26">
        <v>950.93964796274736</v>
      </c>
      <c r="O445" s="90">
        <f t="shared" si="35"/>
        <v>472617.00503748545</v>
      </c>
      <c r="P445" s="92">
        <f t="shared" si="34"/>
        <v>143689.92348700372</v>
      </c>
      <c r="Q445" s="188">
        <v>1</v>
      </c>
    </row>
    <row r="446" spans="1:17" ht="23" x14ac:dyDescent="0.25">
      <c r="A446">
        <v>1977</v>
      </c>
      <c r="B446" t="s">
        <v>183</v>
      </c>
      <c r="C446" s="190">
        <v>47811</v>
      </c>
      <c r="D446" s="108" t="s">
        <v>493</v>
      </c>
      <c r="E446" s="32">
        <f t="shared" si="32"/>
        <v>28306</v>
      </c>
      <c r="F446" s="88" t="str">
        <f t="shared" si="36"/>
        <v>Date check - OK</v>
      </c>
      <c r="H446" s="111"/>
      <c r="I446" s="26"/>
      <c r="J446" s="94">
        <f t="shared" si="33"/>
        <v>0.30403037122121113</v>
      </c>
      <c r="K446" s="35"/>
      <c r="L446" s="26">
        <v>138</v>
      </c>
      <c r="M446" s="26" t="s">
        <v>203</v>
      </c>
      <c r="N446" s="26">
        <v>624.71678416763677</v>
      </c>
      <c r="O446" s="90">
        <f t="shared" si="35"/>
        <v>86210.916215133868</v>
      </c>
      <c r="P446" s="92">
        <f t="shared" si="34"/>
        <v>26210.736860207879</v>
      </c>
      <c r="Q446" s="188">
        <v>1</v>
      </c>
    </row>
    <row r="447" spans="1:17" ht="23" x14ac:dyDescent="0.25">
      <c r="A447">
        <v>1977</v>
      </c>
      <c r="B447" t="s">
        <v>183</v>
      </c>
      <c r="C447" s="190">
        <v>47812</v>
      </c>
      <c r="D447" s="108" t="s">
        <v>494</v>
      </c>
      <c r="E447" s="32">
        <f t="shared" si="32"/>
        <v>28306</v>
      </c>
      <c r="F447" s="88" t="str">
        <f t="shared" si="36"/>
        <v>Date check - OK</v>
      </c>
      <c r="H447" s="111"/>
      <c r="I447" s="26"/>
      <c r="J447" s="94">
        <f t="shared" si="33"/>
        <v>0.30403037122121113</v>
      </c>
      <c r="K447" s="35"/>
      <c r="L447" s="26">
        <v>417.3</v>
      </c>
      <c r="M447" s="26" t="s">
        <v>203</v>
      </c>
      <c r="N447" s="26">
        <v>751.94370104772986</v>
      </c>
      <c r="O447" s="90">
        <f t="shared" si="35"/>
        <v>313786.10644721769</v>
      </c>
      <c r="P447" s="92">
        <f t="shared" si="34"/>
        <v>95400.50642720607</v>
      </c>
      <c r="Q447" s="188">
        <v>1</v>
      </c>
    </row>
    <row r="448" spans="1:17" ht="23" x14ac:dyDescent="0.25">
      <c r="A448">
        <v>1977</v>
      </c>
      <c r="B448" t="s">
        <v>183</v>
      </c>
      <c r="C448" s="190">
        <v>47812</v>
      </c>
      <c r="D448" s="108" t="s">
        <v>494</v>
      </c>
      <c r="E448" s="32">
        <f t="shared" si="32"/>
        <v>28306</v>
      </c>
      <c r="F448" s="88" t="str">
        <f t="shared" si="36"/>
        <v>Date check - OK</v>
      </c>
      <c r="H448" s="111"/>
      <c r="I448" s="26"/>
      <c r="J448" s="94">
        <f t="shared" si="33"/>
        <v>0.30403037122121113</v>
      </c>
      <c r="K448" s="35"/>
      <c r="L448" s="26">
        <v>316.8</v>
      </c>
      <c r="M448" s="26" t="s">
        <v>203</v>
      </c>
      <c r="N448" s="26">
        <v>709.53472875436546</v>
      </c>
      <c r="O448" s="90">
        <f t="shared" si="35"/>
        <v>224780.60206938299</v>
      </c>
      <c r="P448" s="92">
        <f t="shared" si="34"/>
        <v>68340.129890481854</v>
      </c>
      <c r="Q448" s="188">
        <v>1</v>
      </c>
    </row>
    <row r="449" spans="1:17" ht="23" x14ac:dyDescent="0.25">
      <c r="A449">
        <v>1977</v>
      </c>
      <c r="B449" t="s">
        <v>183</v>
      </c>
      <c r="C449" s="190">
        <v>47812</v>
      </c>
      <c r="D449" s="108" t="s">
        <v>494</v>
      </c>
      <c r="E449" s="32">
        <f t="shared" si="32"/>
        <v>28306</v>
      </c>
      <c r="F449" s="88" t="str">
        <f t="shared" si="36"/>
        <v>Date check - OK</v>
      </c>
      <c r="H449" s="111"/>
      <c r="I449" s="26"/>
      <c r="J449" s="94">
        <f t="shared" si="33"/>
        <v>0.30403037122121113</v>
      </c>
      <c r="K449" s="35"/>
      <c r="L449" s="26">
        <v>78.2</v>
      </c>
      <c r="M449" s="26" t="s">
        <v>203</v>
      </c>
      <c r="N449" s="26">
        <v>1024.3397923166472</v>
      </c>
      <c r="O449" s="90">
        <f t="shared" si="35"/>
        <v>80103.371759161804</v>
      </c>
      <c r="P449" s="92">
        <f t="shared" si="34"/>
        <v>24353.857852008645</v>
      </c>
      <c r="Q449" s="188">
        <v>1</v>
      </c>
    </row>
    <row r="450" spans="1:17" ht="23" x14ac:dyDescent="0.25">
      <c r="A450">
        <v>1977</v>
      </c>
      <c r="B450" t="s">
        <v>183</v>
      </c>
      <c r="C450" s="190">
        <v>47813</v>
      </c>
      <c r="D450" s="108" t="s">
        <v>495</v>
      </c>
      <c r="E450" s="32">
        <f t="shared" si="32"/>
        <v>28306</v>
      </c>
      <c r="F450" s="88" t="str">
        <f t="shared" si="36"/>
        <v>Date check - OK</v>
      </c>
      <c r="H450" s="111"/>
      <c r="I450" s="26"/>
      <c r="J450" s="94">
        <f t="shared" si="33"/>
        <v>0.30403037122121113</v>
      </c>
      <c r="K450" s="35"/>
      <c r="L450" s="26">
        <v>200</v>
      </c>
      <c r="M450" s="26" t="s">
        <v>203</v>
      </c>
      <c r="N450" s="26">
        <v>624.71678416763677</v>
      </c>
      <c r="O450" s="90">
        <f t="shared" si="35"/>
        <v>124943.35683352736</v>
      </c>
      <c r="P450" s="92">
        <f t="shared" si="34"/>
        <v>37986.575159721571</v>
      </c>
      <c r="Q450" s="188">
        <v>1</v>
      </c>
    </row>
    <row r="451" spans="1:17" ht="23" x14ac:dyDescent="0.25">
      <c r="A451">
        <v>1977</v>
      </c>
      <c r="B451" t="s">
        <v>183</v>
      </c>
      <c r="C451" s="190">
        <v>47813</v>
      </c>
      <c r="D451" s="108" t="s">
        <v>495</v>
      </c>
      <c r="E451" s="32">
        <f t="shared" si="32"/>
        <v>28306</v>
      </c>
      <c r="F451" s="88" t="str">
        <f t="shared" si="36"/>
        <v>Date check - OK</v>
      </c>
      <c r="H451" s="111"/>
      <c r="I451" s="26"/>
      <c r="J451" s="94">
        <f t="shared" si="33"/>
        <v>0.30403037122121113</v>
      </c>
      <c r="K451" s="35"/>
      <c r="L451" s="26">
        <v>99.55</v>
      </c>
      <c r="M451" s="26" t="s">
        <v>203</v>
      </c>
      <c r="N451" s="26">
        <v>639.39681303841667</v>
      </c>
      <c r="O451" s="90">
        <f t="shared" si="35"/>
        <v>63651.952737974374</v>
      </c>
      <c r="P451" s="92">
        <f t="shared" si="34"/>
        <v>19352.126819881334</v>
      </c>
      <c r="Q451" s="188">
        <v>1</v>
      </c>
    </row>
    <row r="452" spans="1:17" ht="23" x14ac:dyDescent="0.25">
      <c r="A452">
        <v>1977</v>
      </c>
      <c r="B452" t="s">
        <v>183</v>
      </c>
      <c r="C452" s="190">
        <v>48010</v>
      </c>
      <c r="D452" s="108" t="s">
        <v>496</v>
      </c>
      <c r="E452" s="32">
        <f t="shared" si="32"/>
        <v>28306</v>
      </c>
      <c r="F452" s="88" t="str">
        <f t="shared" si="36"/>
        <v>Date check - OK</v>
      </c>
      <c r="H452" s="111"/>
      <c r="I452" s="26"/>
      <c r="J452" s="94">
        <f t="shared" si="33"/>
        <v>0.30403037122121113</v>
      </c>
      <c r="K452" s="35"/>
      <c r="L452" s="26">
        <v>485.99</v>
      </c>
      <c r="M452" s="26" t="s">
        <v>203</v>
      </c>
      <c r="N452" s="26">
        <v>751.94370104772986</v>
      </c>
      <c r="O452" s="90">
        <f t="shared" si="35"/>
        <v>365437.11927218625</v>
      </c>
      <c r="P452" s="92">
        <f t="shared" si="34"/>
        <v>111103.98303033279</v>
      </c>
      <c r="Q452" s="188">
        <v>1</v>
      </c>
    </row>
    <row r="453" spans="1:17" ht="23" x14ac:dyDescent="0.25">
      <c r="A453">
        <v>1977</v>
      </c>
      <c r="B453" t="s">
        <v>183</v>
      </c>
      <c r="C453" s="190">
        <v>48010</v>
      </c>
      <c r="D453" s="108" t="s">
        <v>496</v>
      </c>
      <c r="E453" s="32">
        <f t="shared" si="32"/>
        <v>28306</v>
      </c>
      <c r="F453" s="88" t="str">
        <f t="shared" si="36"/>
        <v>Date check - OK</v>
      </c>
      <c r="H453" s="111"/>
      <c r="I453" s="26"/>
      <c r="J453" s="94">
        <f t="shared" si="33"/>
        <v>0.30403037122121113</v>
      </c>
      <c r="K453" s="35"/>
      <c r="L453" s="26">
        <v>206</v>
      </c>
      <c r="M453" s="26" t="s">
        <v>203</v>
      </c>
      <c r="N453" s="26">
        <v>709.53472875436546</v>
      </c>
      <c r="O453" s="90">
        <f t="shared" si="35"/>
        <v>146164.15412339929</v>
      </c>
      <c r="P453" s="92">
        <f t="shared" si="34"/>
        <v>44438.342037371403</v>
      </c>
      <c r="Q453" s="188">
        <v>1</v>
      </c>
    </row>
    <row r="454" spans="1:17" ht="23" x14ac:dyDescent="0.25">
      <c r="A454">
        <v>1977</v>
      </c>
      <c r="B454" t="s">
        <v>183</v>
      </c>
      <c r="C454" s="190" t="s">
        <v>497</v>
      </c>
      <c r="D454" s="108" t="s">
        <v>498</v>
      </c>
      <c r="E454" s="32">
        <f t="shared" si="32"/>
        <v>28306</v>
      </c>
      <c r="F454" s="88" t="str">
        <f t="shared" si="36"/>
        <v>Date check - OK</v>
      </c>
      <c r="H454" s="111"/>
      <c r="I454" s="26"/>
      <c r="J454" s="94">
        <f t="shared" si="33"/>
        <v>0.30403037122121113</v>
      </c>
      <c r="K454" s="35"/>
      <c r="L454" s="26">
        <v>316.43800000000005</v>
      </c>
      <c r="M454" s="26" t="s">
        <v>203</v>
      </c>
      <c r="N454" s="26">
        <v>520.32546775320145</v>
      </c>
      <c r="O454" s="90">
        <f t="shared" si="35"/>
        <v>164650.75036488759</v>
      </c>
      <c r="P454" s="92">
        <f t="shared" si="34"/>
        <v>50058.828755287737</v>
      </c>
      <c r="Q454" s="188">
        <v>1</v>
      </c>
    </row>
    <row r="455" spans="1:17" ht="23" x14ac:dyDescent="0.25">
      <c r="A455">
        <v>1978</v>
      </c>
      <c r="B455" t="s">
        <v>183</v>
      </c>
      <c r="C455" s="190">
        <v>48012</v>
      </c>
      <c r="D455" s="108" t="s">
        <v>499</v>
      </c>
      <c r="E455" s="32">
        <f t="shared" si="32"/>
        <v>28671</v>
      </c>
      <c r="F455" s="88" t="str">
        <f t="shared" si="36"/>
        <v>Date check - OK</v>
      </c>
      <c r="H455" s="111"/>
      <c r="I455" s="26"/>
      <c r="J455" s="94">
        <f t="shared" si="33"/>
        <v>0.30403037122121113</v>
      </c>
      <c r="K455" s="35"/>
      <c r="L455" s="26">
        <v>283</v>
      </c>
      <c r="M455" s="26" t="s">
        <v>203</v>
      </c>
      <c r="N455" s="26">
        <v>567.62778300349237</v>
      </c>
      <c r="O455" s="90">
        <f t="shared" si="35"/>
        <v>160638.66258998835</v>
      </c>
      <c r="P455" s="92">
        <f t="shared" si="34"/>
        <v>48839.032219713037</v>
      </c>
      <c r="Q455" s="188">
        <v>1</v>
      </c>
    </row>
    <row r="456" spans="1:17" x14ac:dyDescent="0.25">
      <c r="A456">
        <v>1978</v>
      </c>
      <c r="B456" t="s">
        <v>183</v>
      </c>
      <c r="C456" s="190" t="s">
        <v>500</v>
      </c>
      <c r="D456" s="108" t="s">
        <v>501</v>
      </c>
      <c r="E456" s="32">
        <f t="shared" si="32"/>
        <v>28671</v>
      </c>
      <c r="F456" s="88" t="str">
        <f t="shared" si="36"/>
        <v>Date check - OK</v>
      </c>
      <c r="H456" s="111"/>
      <c r="I456" s="26"/>
      <c r="J456" s="94">
        <f t="shared" si="33"/>
        <v>0.30403037122121113</v>
      </c>
      <c r="K456" s="35"/>
      <c r="L456" s="26">
        <v>52.33</v>
      </c>
      <c r="M456" s="26" t="s">
        <v>203</v>
      </c>
      <c r="N456" s="26">
        <v>624.71678416763677</v>
      </c>
      <c r="O456" s="90">
        <f t="shared" si="35"/>
        <v>32691.429315492431</v>
      </c>
      <c r="P456" s="92">
        <f t="shared" si="34"/>
        <v>9939.1873905411485</v>
      </c>
      <c r="Q456" s="188">
        <v>1</v>
      </c>
    </row>
    <row r="457" spans="1:17" ht="23" x14ac:dyDescent="0.25">
      <c r="A457">
        <v>1981</v>
      </c>
      <c r="B457" t="s">
        <v>183</v>
      </c>
      <c r="C457" s="190" t="s">
        <v>502</v>
      </c>
      <c r="D457" s="108" t="s">
        <v>503</v>
      </c>
      <c r="E457" s="32">
        <f t="shared" si="32"/>
        <v>29767</v>
      </c>
      <c r="F457" s="88" t="str">
        <f t="shared" si="36"/>
        <v>Date check - OK</v>
      </c>
      <c r="H457" s="111"/>
      <c r="I457" s="26"/>
      <c r="J457" s="94">
        <f t="shared" si="33"/>
        <v>0.30403037122121113</v>
      </c>
      <c r="K457" s="35"/>
      <c r="L457" s="26">
        <v>6.89</v>
      </c>
      <c r="M457" s="26" t="s">
        <v>203</v>
      </c>
      <c r="N457" s="26">
        <v>946.04630500582073</v>
      </c>
      <c r="O457" s="90">
        <f t="shared" si="35"/>
        <v>6518.2590414901042</v>
      </c>
      <c r="P457" s="92">
        <f t="shared" si="34"/>
        <v>1981.7487161002523</v>
      </c>
      <c r="Q457" s="188">
        <v>1</v>
      </c>
    </row>
    <row r="458" spans="1:17" ht="23" x14ac:dyDescent="0.25">
      <c r="A458">
        <v>1981</v>
      </c>
      <c r="B458" t="s">
        <v>183</v>
      </c>
      <c r="C458" s="190" t="s">
        <v>502</v>
      </c>
      <c r="D458" s="108" t="s">
        <v>503</v>
      </c>
      <c r="E458" s="32">
        <f t="shared" si="32"/>
        <v>29767</v>
      </c>
      <c r="F458" s="88" t="str">
        <f t="shared" si="36"/>
        <v>Date check - OK</v>
      </c>
      <c r="H458" s="111"/>
      <c r="I458" s="26"/>
      <c r="J458" s="94">
        <f t="shared" si="33"/>
        <v>0.30403037122121113</v>
      </c>
      <c r="K458" s="35"/>
      <c r="L458" s="26">
        <v>3.1320000000000001</v>
      </c>
      <c r="M458" s="26" t="s">
        <v>203</v>
      </c>
      <c r="N458" s="26">
        <v>1234.7535394644935</v>
      </c>
      <c r="O458" s="90">
        <f t="shared" si="35"/>
        <v>3867.2480856027937</v>
      </c>
      <c r="P458" s="92">
        <f t="shared" si="34"/>
        <v>1175.7608710703355</v>
      </c>
      <c r="Q458" s="188">
        <v>1</v>
      </c>
    </row>
    <row r="459" spans="1:17" x14ac:dyDescent="0.25">
      <c r="A459">
        <v>1986</v>
      </c>
      <c r="B459" t="s">
        <v>183</v>
      </c>
      <c r="C459" s="190">
        <v>89279</v>
      </c>
      <c r="D459" s="108" t="s">
        <v>504</v>
      </c>
      <c r="E459" s="32">
        <f t="shared" si="32"/>
        <v>31593</v>
      </c>
      <c r="F459" s="88" t="str">
        <f t="shared" si="36"/>
        <v>Date check - OK</v>
      </c>
      <c r="H459" s="111"/>
      <c r="I459" s="26"/>
      <c r="J459" s="94">
        <f t="shared" si="33"/>
        <v>0.30403037122121113</v>
      </c>
      <c r="K459" s="35"/>
      <c r="L459" s="26">
        <v>35.295839999999998</v>
      </c>
      <c r="M459" s="26" t="s">
        <v>203</v>
      </c>
      <c r="N459" s="26">
        <v>751.94370104772986</v>
      </c>
      <c r="O459" s="90">
        <f t="shared" si="35"/>
        <v>26540.484561188503</v>
      </c>
      <c r="P459" s="92">
        <f t="shared" si="34"/>
        <v>8069.1133735289632</v>
      </c>
      <c r="Q459" s="188">
        <v>1</v>
      </c>
    </row>
    <row r="460" spans="1:17" x14ac:dyDescent="0.25">
      <c r="A460">
        <v>1986</v>
      </c>
      <c r="B460" t="s">
        <v>183</v>
      </c>
      <c r="C460" s="190" t="s">
        <v>505</v>
      </c>
      <c r="D460" s="108" t="s">
        <v>470</v>
      </c>
      <c r="E460" s="32">
        <f t="shared" si="32"/>
        <v>31593</v>
      </c>
      <c r="F460" s="88" t="str">
        <f t="shared" si="36"/>
        <v>Date check - OK</v>
      </c>
      <c r="H460" s="111"/>
      <c r="I460" s="26"/>
      <c r="J460" s="94">
        <f t="shared" si="33"/>
        <v>0.30403037122121113</v>
      </c>
      <c r="K460" s="35"/>
      <c r="L460" s="26">
        <v>223.369</v>
      </c>
      <c r="M460" s="26" t="s">
        <v>203</v>
      </c>
      <c r="N460" s="26">
        <v>709.53472875436546</v>
      </c>
      <c r="O460" s="90">
        <f t="shared" si="35"/>
        <v>158488.06282713386</v>
      </c>
      <c r="P460" s="92">
        <f t="shared" si="34"/>
        <v>48185.18457546414</v>
      </c>
      <c r="Q460" s="188">
        <v>1</v>
      </c>
    </row>
    <row r="461" spans="1:17" x14ac:dyDescent="0.25">
      <c r="A461">
        <v>1986</v>
      </c>
      <c r="B461" t="s">
        <v>183</v>
      </c>
      <c r="C461" s="190" t="s">
        <v>505</v>
      </c>
      <c r="D461" s="108" t="s">
        <v>470</v>
      </c>
      <c r="E461" s="32">
        <f t="shared" si="32"/>
        <v>31593</v>
      </c>
      <c r="F461" s="88" t="str">
        <f t="shared" si="36"/>
        <v>Date check - OK</v>
      </c>
      <c r="H461" s="111"/>
      <c r="I461" s="26"/>
      <c r="J461" s="94">
        <f t="shared" si="33"/>
        <v>0.30403037122121113</v>
      </c>
      <c r="K461" s="35"/>
      <c r="L461" s="26">
        <v>31.582999999999998</v>
      </c>
      <c r="M461" s="26" t="s">
        <v>203</v>
      </c>
      <c r="N461" s="26">
        <v>1024.3397923166472</v>
      </c>
      <c r="O461" s="90">
        <f t="shared" si="35"/>
        <v>32351.723660736665</v>
      </c>
      <c r="P461" s="92">
        <f t="shared" si="34"/>
        <v>9835.9065542198077</v>
      </c>
      <c r="Q461" s="188">
        <v>1</v>
      </c>
    </row>
    <row r="462" spans="1:17" x14ac:dyDescent="0.25">
      <c r="A462">
        <v>1986</v>
      </c>
      <c r="B462" t="s">
        <v>183</v>
      </c>
      <c r="C462" s="190" t="s">
        <v>506</v>
      </c>
      <c r="D462" s="108" t="s">
        <v>507</v>
      </c>
      <c r="E462" s="32">
        <f t="shared" si="32"/>
        <v>31593</v>
      </c>
      <c r="F462" s="88" t="str">
        <f t="shared" si="36"/>
        <v>Date check - OK</v>
      </c>
      <c r="H462" s="111"/>
      <c r="I462" s="26"/>
      <c r="J462" s="94">
        <f t="shared" si="33"/>
        <v>0.30403037122121113</v>
      </c>
      <c r="K462" s="35"/>
      <c r="L462" s="26">
        <v>198.5</v>
      </c>
      <c r="M462" s="26" t="s">
        <v>203</v>
      </c>
      <c r="N462" s="26">
        <v>709.53472875436546</v>
      </c>
      <c r="O462" s="90">
        <f t="shared" si="35"/>
        <v>140842.64365774154</v>
      </c>
      <c r="P462" s="92">
        <f t="shared" si="34"/>
        <v>42820.441235039922</v>
      </c>
      <c r="Q462" s="188">
        <v>1</v>
      </c>
    </row>
    <row r="463" spans="1:17" x14ac:dyDescent="0.25">
      <c r="A463">
        <v>1986</v>
      </c>
      <c r="B463" t="s">
        <v>183</v>
      </c>
      <c r="C463" s="190" t="s">
        <v>508</v>
      </c>
      <c r="D463" s="108" t="s">
        <v>509</v>
      </c>
      <c r="E463" s="32">
        <f t="shared" si="32"/>
        <v>31593</v>
      </c>
      <c r="F463" s="88" t="str">
        <f t="shared" si="36"/>
        <v>Date check - OK</v>
      </c>
      <c r="H463" s="111"/>
      <c r="I463" s="26"/>
      <c r="J463" s="94">
        <f t="shared" si="33"/>
        <v>0.30403037122121113</v>
      </c>
      <c r="K463" s="35"/>
      <c r="L463" s="26">
        <v>125.53100000000001</v>
      </c>
      <c r="M463" s="26" t="s">
        <v>203</v>
      </c>
      <c r="N463" s="26">
        <v>751.94370104772986</v>
      </c>
      <c r="O463" s="90">
        <f t="shared" si="35"/>
        <v>94392.244736222579</v>
      </c>
      <c r="P463" s="92">
        <f t="shared" si="34"/>
        <v>28698.109207557161</v>
      </c>
      <c r="Q463" s="188">
        <v>1</v>
      </c>
    </row>
    <row r="464" spans="1:17" x14ac:dyDescent="0.25">
      <c r="A464">
        <v>1987</v>
      </c>
      <c r="B464" t="s">
        <v>183</v>
      </c>
      <c r="C464" s="190">
        <v>89265</v>
      </c>
      <c r="D464" s="108" t="s">
        <v>504</v>
      </c>
      <c r="E464" s="32">
        <f t="shared" si="32"/>
        <v>31958</v>
      </c>
      <c r="F464" s="88" t="str">
        <f t="shared" si="36"/>
        <v>Date check - OK</v>
      </c>
      <c r="H464" s="111"/>
      <c r="I464" s="26"/>
      <c r="J464" s="94">
        <f t="shared" si="33"/>
        <v>0.30403037122121113</v>
      </c>
      <c r="K464" s="35"/>
      <c r="L464" s="26">
        <v>463.13239999999996</v>
      </c>
      <c r="M464" s="26" t="s">
        <v>203</v>
      </c>
      <c r="N464" s="26">
        <v>685.06801396973219</v>
      </c>
      <c r="O464" s="90">
        <f t="shared" si="35"/>
        <v>317277.19347303559</v>
      </c>
      <c r="P464" s="92">
        <f t="shared" si="34"/>
        <v>96461.902911631027</v>
      </c>
      <c r="Q464" s="188">
        <v>1</v>
      </c>
    </row>
    <row r="465" spans="1:17" x14ac:dyDescent="0.25">
      <c r="A465">
        <v>1988</v>
      </c>
      <c r="B465" t="s">
        <v>183</v>
      </c>
      <c r="C465" s="190" t="s">
        <v>510</v>
      </c>
      <c r="D465" s="108" t="s">
        <v>470</v>
      </c>
      <c r="E465" s="32">
        <f t="shared" si="32"/>
        <v>32324</v>
      </c>
      <c r="F465" s="88" t="str">
        <f t="shared" si="36"/>
        <v>Date check - OK</v>
      </c>
      <c r="H465" s="111"/>
      <c r="I465" s="26"/>
      <c r="J465" s="94">
        <f t="shared" si="33"/>
        <v>0.30403037122121113</v>
      </c>
      <c r="K465" s="35"/>
      <c r="L465" s="26">
        <v>96.757999999999996</v>
      </c>
      <c r="M465" s="26" t="s">
        <v>203</v>
      </c>
      <c r="N465" s="26">
        <v>494.22763864959256</v>
      </c>
      <c r="O465" s="90">
        <f t="shared" si="35"/>
        <v>47820.477860457278</v>
      </c>
      <c r="P465" s="92">
        <f t="shared" si="34"/>
        <v>14538.877635890534</v>
      </c>
      <c r="Q465" s="188">
        <v>1</v>
      </c>
    </row>
    <row r="466" spans="1:17" x14ac:dyDescent="0.25">
      <c r="A466">
        <v>1989</v>
      </c>
      <c r="B466" t="s">
        <v>183</v>
      </c>
      <c r="C466" s="190">
        <v>301774</v>
      </c>
      <c r="D466" s="108" t="s">
        <v>511</v>
      </c>
      <c r="E466" s="32">
        <f t="shared" si="32"/>
        <v>32689</v>
      </c>
      <c r="F466" s="88" t="str">
        <f t="shared" si="36"/>
        <v>Date check - OK</v>
      </c>
      <c r="H466" s="111"/>
      <c r="I466" s="26"/>
      <c r="J466" s="94">
        <f t="shared" si="33"/>
        <v>0.30403037122121113</v>
      </c>
      <c r="K466" s="35"/>
      <c r="L466" s="26">
        <v>239.25</v>
      </c>
      <c r="M466" s="26" t="s">
        <v>203</v>
      </c>
      <c r="N466" s="26">
        <v>624.71678416763677</v>
      </c>
      <c r="O466" s="90">
        <f t="shared" si="35"/>
        <v>149463.4906121071</v>
      </c>
      <c r="P466" s="92">
        <f t="shared" si="34"/>
        <v>45441.440534816924</v>
      </c>
      <c r="Q466" s="188">
        <v>1</v>
      </c>
    </row>
    <row r="467" spans="1:17" x14ac:dyDescent="0.25">
      <c r="A467">
        <v>1989</v>
      </c>
      <c r="B467" t="s">
        <v>183</v>
      </c>
      <c r="C467" s="190">
        <v>303501</v>
      </c>
      <c r="D467" s="108" t="s">
        <v>512</v>
      </c>
      <c r="E467" s="32">
        <f t="shared" si="32"/>
        <v>32689</v>
      </c>
      <c r="F467" s="88" t="str">
        <f t="shared" si="36"/>
        <v>Date check - OK</v>
      </c>
      <c r="H467" s="111"/>
      <c r="I467" s="26"/>
      <c r="J467" s="94">
        <f t="shared" si="33"/>
        <v>0.30403037122121113</v>
      </c>
      <c r="K467" s="35"/>
      <c r="L467" s="26">
        <v>3.6360000000000001</v>
      </c>
      <c r="M467" s="26" t="s">
        <v>203</v>
      </c>
      <c r="N467" s="26">
        <v>494.22763864959256</v>
      </c>
      <c r="O467" s="90">
        <f t="shared" si="35"/>
        <v>1797.0116941299186</v>
      </c>
      <c r="P467" s="92">
        <f t="shared" si="34"/>
        <v>546.34613245517664</v>
      </c>
      <c r="Q467" s="188">
        <v>1</v>
      </c>
    </row>
    <row r="468" spans="1:17" x14ac:dyDescent="0.25">
      <c r="A468">
        <v>1989</v>
      </c>
      <c r="B468" t="s">
        <v>183</v>
      </c>
      <c r="C468" s="190">
        <v>303501</v>
      </c>
      <c r="D468" s="108" t="s">
        <v>512</v>
      </c>
      <c r="E468" s="32">
        <f t="shared" si="32"/>
        <v>32689</v>
      </c>
      <c r="F468" s="88" t="str">
        <f t="shared" si="36"/>
        <v>Date check - OK</v>
      </c>
      <c r="H468" s="111"/>
      <c r="I468" s="26"/>
      <c r="J468" s="94">
        <f t="shared" si="33"/>
        <v>0.30403037122121113</v>
      </c>
      <c r="K468" s="35"/>
      <c r="L468" s="26">
        <v>34.759</v>
      </c>
      <c r="M468" s="26" t="s">
        <v>203</v>
      </c>
      <c r="N468" s="26">
        <v>639.39681303841667</v>
      </c>
      <c r="O468" s="90">
        <f t="shared" si="35"/>
        <v>22224.793824402324</v>
      </c>
      <c r="P468" s="92">
        <f t="shared" si="34"/>
        <v>6757.0123167479196</v>
      </c>
      <c r="Q468" s="188">
        <v>1</v>
      </c>
    </row>
    <row r="469" spans="1:17" x14ac:dyDescent="0.25">
      <c r="A469">
        <v>1989</v>
      </c>
      <c r="B469" t="s">
        <v>183</v>
      </c>
      <c r="C469" s="190">
        <v>303530</v>
      </c>
      <c r="D469" s="108" t="s">
        <v>470</v>
      </c>
      <c r="E469" s="32">
        <f t="shared" si="32"/>
        <v>32689</v>
      </c>
      <c r="F469" s="88" t="str">
        <f t="shared" si="36"/>
        <v>Date check - OK</v>
      </c>
      <c r="H469" s="111"/>
      <c r="I469" s="26"/>
      <c r="J469" s="94">
        <f t="shared" si="33"/>
        <v>0.30403037122121113</v>
      </c>
      <c r="K469" s="35"/>
      <c r="L469" s="26">
        <v>103.8</v>
      </c>
      <c r="M469" s="26" t="s">
        <v>203</v>
      </c>
      <c r="N469" s="26">
        <v>685.06801396973219</v>
      </c>
      <c r="O469" s="90">
        <f t="shared" si="35"/>
        <v>71110.059850058198</v>
      </c>
      <c r="P469" s="92">
        <f t="shared" si="34"/>
        <v>21619.617893775736</v>
      </c>
      <c r="Q469" s="188">
        <v>1</v>
      </c>
    </row>
    <row r="470" spans="1:17" x14ac:dyDescent="0.25">
      <c r="A470">
        <v>1990</v>
      </c>
      <c r="B470" t="s">
        <v>183</v>
      </c>
      <c r="C470" s="190">
        <v>303518</v>
      </c>
      <c r="D470" s="108" t="s">
        <v>470</v>
      </c>
      <c r="E470" s="32">
        <f t="shared" si="32"/>
        <v>33054</v>
      </c>
      <c r="F470" s="88" t="str">
        <f t="shared" si="36"/>
        <v>Date check - OK</v>
      </c>
      <c r="H470" s="111"/>
      <c r="I470" s="26"/>
      <c r="J470" s="94">
        <f t="shared" si="33"/>
        <v>0.30403037122121113</v>
      </c>
      <c r="K470" s="35"/>
      <c r="L470" s="26">
        <v>26.5</v>
      </c>
      <c r="M470" s="26" t="s">
        <v>203</v>
      </c>
      <c r="N470" s="26">
        <v>751.94370104772986</v>
      </c>
      <c r="O470" s="90">
        <f t="shared" si="35"/>
        <v>19926.50807776484</v>
      </c>
      <c r="P470" s="92">
        <f t="shared" si="34"/>
        <v>6058.2636480253068</v>
      </c>
      <c r="Q470" s="188">
        <v>1</v>
      </c>
    </row>
    <row r="471" spans="1:17" x14ac:dyDescent="0.25">
      <c r="A471">
        <v>1990</v>
      </c>
      <c r="B471" t="s">
        <v>183</v>
      </c>
      <c r="C471" s="190">
        <v>305635</v>
      </c>
      <c r="D471" s="108" t="s">
        <v>513</v>
      </c>
      <c r="E471" s="32">
        <f t="shared" ref="E471:E534" si="37">DATEVALUE("30 Jun "&amp;A471)</f>
        <v>33054</v>
      </c>
      <c r="F471" s="88" t="str">
        <f t="shared" si="36"/>
        <v>Date check - OK</v>
      </c>
      <c r="H471" s="111"/>
      <c r="I471" s="26"/>
      <c r="J471" s="94">
        <f t="shared" ref="J471:J534" si="38">J470</f>
        <v>0.30403037122121113</v>
      </c>
      <c r="K471" s="35"/>
      <c r="L471" s="26">
        <v>32.773000000000003</v>
      </c>
      <c r="M471" s="26" t="s">
        <v>203</v>
      </c>
      <c r="N471" s="26">
        <v>751.94370104772986</v>
      </c>
      <c r="O471" s="90">
        <f t="shared" si="35"/>
        <v>24643.450914437253</v>
      </c>
      <c r="P471" s="92">
        <f t="shared" ref="P471:P534" si="39">IF(O471="-","-",IF(OR(E471&lt;$E$15,E471&gt;$E$16),0,O471*J471))*Q471</f>
        <v>7492.3575296880526</v>
      </c>
      <c r="Q471" s="188">
        <v>1</v>
      </c>
    </row>
    <row r="472" spans="1:17" x14ac:dyDescent="0.25">
      <c r="A472">
        <v>1991</v>
      </c>
      <c r="B472" t="s">
        <v>183</v>
      </c>
      <c r="C472" s="190">
        <v>305675</v>
      </c>
      <c r="D472" s="108" t="s">
        <v>514</v>
      </c>
      <c r="E472" s="32">
        <f t="shared" si="37"/>
        <v>33419</v>
      </c>
      <c r="F472" s="88" t="str">
        <f t="shared" si="36"/>
        <v>Date check - OK</v>
      </c>
      <c r="H472" s="111"/>
      <c r="I472" s="26"/>
      <c r="J472" s="94">
        <f t="shared" si="38"/>
        <v>0.30403037122121113</v>
      </c>
      <c r="K472" s="35"/>
      <c r="L472" s="26">
        <v>4.5549999999999997</v>
      </c>
      <c r="M472" s="26" t="s">
        <v>203</v>
      </c>
      <c r="N472" s="26">
        <v>624.71678416763677</v>
      </c>
      <c r="O472" s="90">
        <f t="shared" si="35"/>
        <v>2845.5849518835853</v>
      </c>
      <c r="P472" s="92">
        <f t="shared" si="39"/>
        <v>865.1442492626586</v>
      </c>
      <c r="Q472" s="188">
        <v>1</v>
      </c>
    </row>
    <row r="473" spans="1:17" x14ac:dyDescent="0.25">
      <c r="A473">
        <v>1991</v>
      </c>
      <c r="B473" t="s">
        <v>183</v>
      </c>
      <c r="C473" s="190">
        <v>305675</v>
      </c>
      <c r="D473" s="108" t="s">
        <v>514</v>
      </c>
      <c r="E473" s="32">
        <f t="shared" si="37"/>
        <v>33419</v>
      </c>
      <c r="F473" s="88" t="str">
        <f t="shared" si="36"/>
        <v>Date check - OK</v>
      </c>
      <c r="H473" s="111"/>
      <c r="I473" s="26"/>
      <c r="J473" s="94">
        <f t="shared" si="38"/>
        <v>0.30403037122121113</v>
      </c>
      <c r="K473" s="35"/>
      <c r="L473" s="26">
        <v>106.387</v>
      </c>
      <c r="M473" s="26" t="s">
        <v>203</v>
      </c>
      <c r="N473" s="26">
        <v>1306.5225694994178</v>
      </c>
      <c r="O473" s="90">
        <f t="shared" si="35"/>
        <v>138997.01660133456</v>
      </c>
      <c r="P473" s="92">
        <f t="shared" si="39"/>
        <v>42259.314555944591</v>
      </c>
      <c r="Q473" s="188">
        <v>1</v>
      </c>
    </row>
    <row r="474" spans="1:17" x14ac:dyDescent="0.25">
      <c r="A474">
        <v>1991</v>
      </c>
      <c r="B474" t="s">
        <v>183</v>
      </c>
      <c r="C474" s="190">
        <v>305675</v>
      </c>
      <c r="D474" s="108" t="s">
        <v>514</v>
      </c>
      <c r="E474" s="32">
        <f t="shared" si="37"/>
        <v>33419</v>
      </c>
      <c r="F474" s="88" t="str">
        <f t="shared" si="36"/>
        <v>Date check - OK</v>
      </c>
      <c r="H474" s="111"/>
      <c r="I474" s="26"/>
      <c r="J474" s="94">
        <f t="shared" si="38"/>
        <v>0.30403037122121113</v>
      </c>
      <c r="K474" s="35"/>
      <c r="L474" s="26">
        <v>176.44299999999998</v>
      </c>
      <c r="M474" s="26" t="s">
        <v>203</v>
      </c>
      <c r="N474" s="26">
        <v>1386.4471711292199</v>
      </c>
      <c r="O474" s="90">
        <f t="shared" si="35"/>
        <v>244628.89821555294</v>
      </c>
      <c r="P474" s="92">
        <f t="shared" si="39"/>
        <v>74374.614735910436</v>
      </c>
      <c r="Q474" s="188">
        <v>1</v>
      </c>
    </row>
    <row r="475" spans="1:17" x14ac:dyDescent="0.25">
      <c r="A475">
        <v>1991</v>
      </c>
      <c r="B475" t="s">
        <v>183</v>
      </c>
      <c r="C475" s="190">
        <v>305728</v>
      </c>
      <c r="D475" s="108" t="s">
        <v>514</v>
      </c>
      <c r="E475" s="32">
        <f t="shared" si="37"/>
        <v>33419</v>
      </c>
      <c r="F475" s="88" t="str">
        <f t="shared" si="36"/>
        <v>Date check - OK</v>
      </c>
      <c r="H475" s="111"/>
      <c r="I475" s="26"/>
      <c r="J475" s="94">
        <f t="shared" si="38"/>
        <v>0.30403037122121113</v>
      </c>
      <c r="K475" s="35"/>
      <c r="L475" s="26">
        <v>144</v>
      </c>
      <c r="M475" s="26" t="s">
        <v>203</v>
      </c>
      <c r="N475" s="26">
        <v>709.53472875436546</v>
      </c>
      <c r="O475" s="90">
        <f t="shared" ref="O475:O538" si="40">IF(N475="","-",L475*N475)</f>
        <v>102173.00094062863</v>
      </c>
      <c r="P475" s="92">
        <f t="shared" si="39"/>
        <v>31063.695404764476</v>
      </c>
      <c r="Q475" s="188">
        <v>1</v>
      </c>
    </row>
    <row r="476" spans="1:17" x14ac:dyDescent="0.25">
      <c r="A476">
        <v>1991</v>
      </c>
      <c r="B476" t="s">
        <v>183</v>
      </c>
      <c r="C476" s="190">
        <v>305728</v>
      </c>
      <c r="D476" s="108" t="s">
        <v>514</v>
      </c>
      <c r="E476" s="32">
        <f t="shared" si="37"/>
        <v>33419</v>
      </c>
      <c r="F476" s="88" t="str">
        <f t="shared" ref="F476:F539" si="41">IF(E476="","-",IF(OR(E476&lt;$E$15,E476&gt;$E$16),"ERROR - date outside of range","Date check - OK"))</f>
        <v>Date check - OK</v>
      </c>
      <c r="H476" s="111"/>
      <c r="I476" s="26"/>
      <c r="J476" s="94">
        <f t="shared" si="38"/>
        <v>0.30403037122121113</v>
      </c>
      <c r="K476" s="35"/>
      <c r="L476" s="26">
        <v>758</v>
      </c>
      <c r="M476" s="26" t="s">
        <v>203</v>
      </c>
      <c r="N476" s="26">
        <v>1024.3397923166472</v>
      </c>
      <c r="O476" s="90">
        <f t="shared" si="40"/>
        <v>776449.56257601851</v>
      </c>
      <c r="P476" s="92">
        <f t="shared" si="39"/>
        <v>236064.24874453389</v>
      </c>
      <c r="Q476" s="188">
        <v>1</v>
      </c>
    </row>
    <row r="477" spans="1:17" x14ac:dyDescent="0.25">
      <c r="A477">
        <v>1991</v>
      </c>
      <c r="B477" t="s">
        <v>183</v>
      </c>
      <c r="C477" s="190">
        <v>305806</v>
      </c>
      <c r="D477" s="108" t="s">
        <v>515</v>
      </c>
      <c r="E477" s="32">
        <f t="shared" si="37"/>
        <v>33419</v>
      </c>
      <c r="F477" s="88" t="str">
        <f t="shared" si="41"/>
        <v>Date check - OK</v>
      </c>
      <c r="H477" s="111"/>
      <c r="I477" s="26"/>
      <c r="J477" s="94">
        <f t="shared" si="38"/>
        <v>0.30403037122121113</v>
      </c>
      <c r="K477" s="35"/>
      <c r="L477" s="26">
        <v>41.972999999999999</v>
      </c>
      <c r="M477" s="26" t="s">
        <v>203</v>
      </c>
      <c r="N477" s="26">
        <v>709.53472875436546</v>
      </c>
      <c r="O477" s="90">
        <f t="shared" si="40"/>
        <v>29781.30117000698</v>
      </c>
      <c r="P477" s="92">
        <f t="shared" si="39"/>
        <v>9054.4200501679115</v>
      </c>
      <c r="Q477" s="188">
        <v>1</v>
      </c>
    </row>
    <row r="478" spans="1:17" x14ac:dyDescent="0.25">
      <c r="A478">
        <v>1992</v>
      </c>
      <c r="B478" t="s">
        <v>183</v>
      </c>
      <c r="C478" s="190">
        <v>305801</v>
      </c>
      <c r="D478" s="108" t="s">
        <v>516</v>
      </c>
      <c r="E478" s="32">
        <f t="shared" si="37"/>
        <v>33785</v>
      </c>
      <c r="F478" s="88" t="str">
        <f t="shared" si="41"/>
        <v>Date check - OK</v>
      </c>
      <c r="H478" s="111"/>
      <c r="I478" s="26"/>
      <c r="J478" s="94">
        <f t="shared" si="38"/>
        <v>0.30403037122121113</v>
      </c>
      <c r="K478" s="35"/>
      <c r="L478" s="26">
        <v>87.799000000000007</v>
      </c>
      <c r="M478" s="26" t="s">
        <v>203</v>
      </c>
      <c r="N478" s="26">
        <v>639.39681303841667</v>
      </c>
      <c r="O478" s="90">
        <f t="shared" si="40"/>
        <v>56138.400787959952</v>
      </c>
      <c r="P478" s="92">
        <f t="shared" si="39"/>
        <v>17067.778831328596</v>
      </c>
      <c r="Q478" s="188">
        <v>1</v>
      </c>
    </row>
    <row r="479" spans="1:17" ht="23" x14ac:dyDescent="0.25">
      <c r="A479">
        <v>1992</v>
      </c>
      <c r="B479" t="s">
        <v>183</v>
      </c>
      <c r="C479" s="190">
        <v>310008</v>
      </c>
      <c r="D479" s="108" t="s">
        <v>517</v>
      </c>
      <c r="E479" s="32">
        <f t="shared" si="37"/>
        <v>33785</v>
      </c>
      <c r="F479" s="88" t="str">
        <f t="shared" si="41"/>
        <v>Date check - OK</v>
      </c>
      <c r="H479" s="111"/>
      <c r="I479" s="26"/>
      <c r="J479" s="94">
        <f t="shared" si="38"/>
        <v>0.30403037122121113</v>
      </c>
      <c r="K479" s="35"/>
      <c r="L479" s="26">
        <v>69.707999999999998</v>
      </c>
      <c r="M479" s="26" t="s">
        <v>203</v>
      </c>
      <c r="N479" s="26">
        <v>494.22763864959256</v>
      </c>
      <c r="O479" s="90">
        <f t="shared" si="40"/>
        <v>34451.620234985799</v>
      </c>
      <c r="P479" s="92">
        <f t="shared" si="39"/>
        <v>10474.338889214921</v>
      </c>
      <c r="Q479" s="188">
        <v>1</v>
      </c>
    </row>
    <row r="480" spans="1:17" ht="23" x14ac:dyDescent="0.25">
      <c r="A480">
        <v>1992</v>
      </c>
      <c r="B480" t="s">
        <v>183</v>
      </c>
      <c r="C480" s="190">
        <v>310036</v>
      </c>
      <c r="D480" s="108" t="s">
        <v>518</v>
      </c>
      <c r="E480" s="32">
        <f t="shared" si="37"/>
        <v>33785</v>
      </c>
      <c r="F480" s="88" t="str">
        <f t="shared" si="41"/>
        <v>Date check - OK</v>
      </c>
      <c r="H480" s="111"/>
      <c r="I480" s="26"/>
      <c r="J480" s="94">
        <f t="shared" si="38"/>
        <v>0.30403037122121113</v>
      </c>
      <c r="K480" s="35"/>
      <c r="L480" s="26">
        <v>51.03</v>
      </c>
      <c r="M480" s="26" t="s">
        <v>203</v>
      </c>
      <c r="N480" s="26">
        <v>950.93964796274736</v>
      </c>
      <c r="O480" s="90">
        <f t="shared" si="40"/>
        <v>48526.450235539</v>
      </c>
      <c r="P480" s="92">
        <f t="shared" si="39"/>
        <v>14753.51467915855</v>
      </c>
      <c r="Q480" s="188">
        <v>1</v>
      </c>
    </row>
    <row r="481" spans="1:17" x14ac:dyDescent="0.25">
      <c r="A481">
        <v>1992</v>
      </c>
      <c r="B481" t="s">
        <v>183</v>
      </c>
      <c r="C481" s="190">
        <v>310088</v>
      </c>
      <c r="D481" s="108" t="s">
        <v>514</v>
      </c>
      <c r="E481" s="32">
        <f t="shared" si="37"/>
        <v>33785</v>
      </c>
      <c r="F481" s="88" t="str">
        <f t="shared" si="41"/>
        <v>Date check - OK</v>
      </c>
      <c r="H481" s="111"/>
      <c r="I481" s="26"/>
      <c r="J481" s="94">
        <f t="shared" si="38"/>
        <v>0.30403037122121113</v>
      </c>
      <c r="K481" s="35"/>
      <c r="L481" s="26">
        <v>368.05</v>
      </c>
      <c r="M481" s="26" t="s">
        <v>203</v>
      </c>
      <c r="N481" s="26">
        <v>751.94370104772986</v>
      </c>
      <c r="O481" s="90">
        <f t="shared" si="40"/>
        <v>276752.87917061697</v>
      </c>
      <c r="P481" s="92">
        <f t="shared" si="39"/>
        <v>84141.280590781666</v>
      </c>
      <c r="Q481" s="188">
        <v>1</v>
      </c>
    </row>
    <row r="482" spans="1:17" x14ac:dyDescent="0.25">
      <c r="A482">
        <v>1992</v>
      </c>
      <c r="B482" t="s">
        <v>183</v>
      </c>
      <c r="C482" s="190">
        <v>310127</v>
      </c>
      <c r="D482" s="108" t="s">
        <v>514</v>
      </c>
      <c r="E482" s="32">
        <f t="shared" si="37"/>
        <v>33785</v>
      </c>
      <c r="F482" s="88" t="str">
        <f t="shared" si="41"/>
        <v>Date check - OK</v>
      </c>
      <c r="H482" s="111"/>
      <c r="I482" s="26"/>
      <c r="J482" s="94">
        <f t="shared" si="38"/>
        <v>0.30403037122121113</v>
      </c>
      <c r="K482" s="35"/>
      <c r="L482" s="26">
        <v>175.42</v>
      </c>
      <c r="M482" s="26" t="s">
        <v>203</v>
      </c>
      <c r="N482" s="26">
        <v>751.94370104772986</v>
      </c>
      <c r="O482" s="90">
        <f t="shared" si="40"/>
        <v>131905.96403779276</v>
      </c>
      <c r="P482" s="92">
        <f t="shared" si="39"/>
        <v>40103.419212701854</v>
      </c>
      <c r="Q482" s="188">
        <v>1</v>
      </c>
    </row>
    <row r="483" spans="1:17" x14ac:dyDescent="0.25">
      <c r="A483">
        <v>1992</v>
      </c>
      <c r="B483" t="s">
        <v>183</v>
      </c>
      <c r="C483" s="190">
        <v>305813</v>
      </c>
      <c r="D483" s="108" t="s">
        <v>519</v>
      </c>
      <c r="E483" s="32">
        <f t="shared" si="37"/>
        <v>33785</v>
      </c>
      <c r="F483" s="88" t="str">
        <f t="shared" si="41"/>
        <v>Date check - OK</v>
      </c>
      <c r="H483" s="111"/>
      <c r="I483" s="26"/>
      <c r="J483" s="94">
        <f t="shared" si="38"/>
        <v>0.30403037122121113</v>
      </c>
      <c r="K483" s="35"/>
      <c r="L483" s="26">
        <v>1085</v>
      </c>
      <c r="M483" s="26" t="s">
        <v>203</v>
      </c>
      <c r="N483" s="26">
        <v>1149.9355948777647</v>
      </c>
      <c r="O483" s="90">
        <f t="shared" si="40"/>
        <v>1247680.1204423748</v>
      </c>
      <c r="P483" s="92">
        <f t="shared" si="39"/>
        <v>379332.65018342063</v>
      </c>
      <c r="Q483" s="188">
        <v>1</v>
      </c>
    </row>
    <row r="484" spans="1:17" x14ac:dyDescent="0.25">
      <c r="A484">
        <v>1992</v>
      </c>
      <c r="B484" t="s">
        <v>183</v>
      </c>
      <c r="C484" s="190">
        <v>305814</v>
      </c>
      <c r="D484" s="108" t="s">
        <v>520</v>
      </c>
      <c r="E484" s="32">
        <f t="shared" si="37"/>
        <v>33785</v>
      </c>
      <c r="F484" s="88" t="str">
        <f t="shared" si="41"/>
        <v>Date check - OK</v>
      </c>
      <c r="H484" s="111"/>
      <c r="I484" s="26"/>
      <c r="J484" s="94">
        <f t="shared" si="38"/>
        <v>0.30403037122121113</v>
      </c>
      <c r="K484" s="35"/>
      <c r="L484" s="26">
        <v>1497</v>
      </c>
      <c r="M484" s="26" t="s">
        <v>203</v>
      </c>
      <c r="N484" s="26">
        <v>950.93964796274736</v>
      </c>
      <c r="O484" s="90">
        <f t="shared" si="40"/>
        <v>1423556.6530002328</v>
      </c>
      <c r="P484" s="92">
        <f t="shared" si="39"/>
        <v>432804.45766608563</v>
      </c>
      <c r="Q484" s="188">
        <v>1</v>
      </c>
    </row>
    <row r="485" spans="1:17" x14ac:dyDescent="0.25">
      <c r="A485">
        <v>1992</v>
      </c>
      <c r="B485" t="s">
        <v>183</v>
      </c>
      <c r="C485" s="190">
        <v>305815</v>
      </c>
      <c r="D485" s="108" t="s">
        <v>521</v>
      </c>
      <c r="E485" s="32">
        <f t="shared" si="37"/>
        <v>33785</v>
      </c>
      <c r="F485" s="88" t="str">
        <f t="shared" si="41"/>
        <v>Date check - OK</v>
      </c>
      <c r="H485" s="111"/>
      <c r="I485" s="26"/>
      <c r="J485" s="94">
        <f t="shared" si="38"/>
        <v>0.30403037122121113</v>
      </c>
      <c r="K485" s="35"/>
      <c r="L485" s="26">
        <v>450</v>
      </c>
      <c r="M485" s="26" t="s">
        <v>203</v>
      </c>
      <c r="N485" s="26">
        <v>709.53472875436546</v>
      </c>
      <c r="O485" s="90">
        <f t="shared" si="40"/>
        <v>319290.62793946447</v>
      </c>
      <c r="P485" s="92">
        <f t="shared" si="39"/>
        <v>97074.048139888982</v>
      </c>
      <c r="Q485" s="188">
        <v>1</v>
      </c>
    </row>
    <row r="486" spans="1:17" x14ac:dyDescent="0.25">
      <c r="A486">
        <v>1992</v>
      </c>
      <c r="B486" t="s">
        <v>183</v>
      </c>
      <c r="C486" s="190">
        <v>305815</v>
      </c>
      <c r="D486" s="108" t="s">
        <v>521</v>
      </c>
      <c r="E486" s="32">
        <f t="shared" si="37"/>
        <v>33785</v>
      </c>
      <c r="F486" s="88" t="str">
        <f t="shared" si="41"/>
        <v>Date check - OK</v>
      </c>
      <c r="H486" s="111"/>
      <c r="I486" s="26"/>
      <c r="J486" s="94">
        <f t="shared" si="38"/>
        <v>0.30403037122121113</v>
      </c>
      <c r="K486" s="35"/>
      <c r="L486" s="26">
        <v>527</v>
      </c>
      <c r="M486" s="26" t="s">
        <v>203</v>
      </c>
      <c r="N486" s="26">
        <v>624.71678416763677</v>
      </c>
      <c r="O486" s="90">
        <f t="shared" si="40"/>
        <v>329225.74525634455</v>
      </c>
      <c r="P486" s="92">
        <f t="shared" si="39"/>
        <v>100094.62554586632</v>
      </c>
      <c r="Q486" s="188">
        <v>1</v>
      </c>
    </row>
    <row r="487" spans="1:17" x14ac:dyDescent="0.25">
      <c r="A487">
        <v>1993</v>
      </c>
      <c r="B487" t="s">
        <v>183</v>
      </c>
      <c r="C487" s="190">
        <v>305543</v>
      </c>
      <c r="D487" s="108" t="s">
        <v>522</v>
      </c>
      <c r="E487" s="32">
        <f t="shared" si="37"/>
        <v>34150</v>
      </c>
      <c r="F487" s="88" t="str">
        <f t="shared" si="41"/>
        <v>Date check - OK</v>
      </c>
      <c r="H487" s="111"/>
      <c r="I487" s="26"/>
      <c r="J487" s="94">
        <f t="shared" si="38"/>
        <v>0.30403037122121113</v>
      </c>
      <c r="K487" s="35"/>
      <c r="L487" s="26">
        <v>559.66</v>
      </c>
      <c r="M487" s="26" t="s">
        <v>203</v>
      </c>
      <c r="N487" s="26">
        <v>1149.9355948777647</v>
      </c>
      <c r="O487" s="90">
        <f t="shared" si="40"/>
        <v>643572.95502928982</v>
      </c>
      <c r="P487" s="92">
        <f t="shared" si="39"/>
        <v>195665.72442548678</v>
      </c>
      <c r="Q487" s="188">
        <v>1</v>
      </c>
    </row>
    <row r="488" spans="1:17" x14ac:dyDescent="0.25">
      <c r="A488">
        <v>1993</v>
      </c>
      <c r="B488" t="s">
        <v>183</v>
      </c>
      <c r="C488" s="190">
        <v>305543</v>
      </c>
      <c r="D488" s="108" t="s">
        <v>522</v>
      </c>
      <c r="E488" s="32">
        <f t="shared" si="37"/>
        <v>34150</v>
      </c>
      <c r="F488" s="88" t="str">
        <f t="shared" si="41"/>
        <v>Date check - OK</v>
      </c>
      <c r="H488" s="111"/>
      <c r="I488" s="26"/>
      <c r="J488" s="94">
        <f t="shared" si="38"/>
        <v>0.30403037122121113</v>
      </c>
      <c r="K488" s="35"/>
      <c r="L488" s="26">
        <v>537.63</v>
      </c>
      <c r="M488" s="26" t="s">
        <v>203</v>
      </c>
      <c r="N488" s="26">
        <v>1386.4471711292199</v>
      </c>
      <c r="O488" s="90">
        <f t="shared" si="40"/>
        <v>745395.59261420253</v>
      </c>
      <c r="P488" s="92">
        <f t="shared" si="39"/>
        <v>226622.89872915065</v>
      </c>
      <c r="Q488" s="188">
        <v>1</v>
      </c>
    </row>
    <row r="489" spans="1:17" x14ac:dyDescent="0.25">
      <c r="A489">
        <v>1993</v>
      </c>
      <c r="B489" t="s">
        <v>183</v>
      </c>
      <c r="C489" s="190">
        <v>305543</v>
      </c>
      <c r="D489" s="108" t="s">
        <v>522</v>
      </c>
      <c r="E489" s="32">
        <f t="shared" si="37"/>
        <v>34150</v>
      </c>
      <c r="F489" s="88" t="str">
        <f t="shared" si="41"/>
        <v>Date check - OK</v>
      </c>
      <c r="H489" s="111"/>
      <c r="I489" s="26"/>
      <c r="J489" s="94">
        <f t="shared" si="38"/>
        <v>0.30403037122121113</v>
      </c>
      <c r="K489" s="35"/>
      <c r="L489" s="26">
        <v>125.08</v>
      </c>
      <c r="M489" s="26" t="s">
        <v>203</v>
      </c>
      <c r="N489" s="26">
        <v>1386.4471711292199</v>
      </c>
      <c r="O489" s="90">
        <f t="shared" si="40"/>
        <v>173416.81216484282</v>
      </c>
      <c r="P489" s="92">
        <f t="shared" si="39"/>
        <v>52723.977778476205</v>
      </c>
      <c r="Q489" s="188">
        <v>1</v>
      </c>
    </row>
    <row r="490" spans="1:17" x14ac:dyDescent="0.25">
      <c r="A490">
        <v>1993</v>
      </c>
      <c r="B490" t="s">
        <v>183</v>
      </c>
      <c r="C490" s="190">
        <v>305543</v>
      </c>
      <c r="D490" s="108" t="s">
        <v>522</v>
      </c>
      <c r="E490" s="32">
        <f t="shared" si="37"/>
        <v>34150</v>
      </c>
      <c r="F490" s="88" t="str">
        <f t="shared" si="41"/>
        <v>Date check - OK</v>
      </c>
      <c r="H490" s="111"/>
      <c r="I490" s="26"/>
      <c r="J490" s="94">
        <f t="shared" si="38"/>
        <v>0.30403037122121113</v>
      </c>
      <c r="K490" s="35"/>
      <c r="L490" s="26">
        <v>89.65</v>
      </c>
      <c r="M490" s="26" t="s">
        <v>203</v>
      </c>
      <c r="N490" s="26">
        <v>1764.8656931315481</v>
      </c>
      <c r="O490" s="90">
        <f t="shared" si="40"/>
        <v>158220.2093892433</v>
      </c>
      <c r="P490" s="92">
        <f t="shared" si="39"/>
        <v>48103.748995309397</v>
      </c>
      <c r="Q490" s="188">
        <v>1</v>
      </c>
    </row>
    <row r="491" spans="1:17" x14ac:dyDescent="0.25">
      <c r="A491">
        <v>1993</v>
      </c>
      <c r="B491" t="s">
        <v>183</v>
      </c>
      <c r="C491" s="190">
        <v>310121</v>
      </c>
      <c r="D491" s="108" t="s">
        <v>514</v>
      </c>
      <c r="E491" s="32">
        <f t="shared" si="37"/>
        <v>34150</v>
      </c>
      <c r="F491" s="88" t="str">
        <f t="shared" si="41"/>
        <v>Date check - OK</v>
      </c>
      <c r="H491" s="111"/>
      <c r="I491" s="26"/>
      <c r="J491" s="94">
        <f t="shared" si="38"/>
        <v>0.30403037122121113</v>
      </c>
      <c r="K491" s="35"/>
      <c r="L491" s="26">
        <v>319</v>
      </c>
      <c r="M491" s="26" t="s">
        <v>203</v>
      </c>
      <c r="N491" s="26">
        <v>1149.9355948777647</v>
      </c>
      <c r="O491" s="90">
        <f t="shared" si="40"/>
        <v>366829.45476600697</v>
      </c>
      <c r="P491" s="92">
        <f t="shared" si="39"/>
        <v>111527.29530738357</v>
      </c>
      <c r="Q491" s="188">
        <v>1</v>
      </c>
    </row>
    <row r="492" spans="1:17" x14ac:dyDescent="0.25">
      <c r="A492">
        <v>1993</v>
      </c>
      <c r="B492" t="s">
        <v>183</v>
      </c>
      <c r="C492" s="190">
        <v>310154</v>
      </c>
      <c r="D492" s="108" t="s">
        <v>487</v>
      </c>
      <c r="E492" s="32">
        <f t="shared" si="37"/>
        <v>34150</v>
      </c>
      <c r="F492" s="88" t="str">
        <f t="shared" si="41"/>
        <v>Date check - OK</v>
      </c>
      <c r="H492" s="111"/>
      <c r="I492" s="26"/>
      <c r="J492" s="94">
        <f t="shared" si="38"/>
        <v>0.30403037122121113</v>
      </c>
      <c r="K492" s="35"/>
      <c r="L492" s="26">
        <v>37.04</v>
      </c>
      <c r="M492" s="26" t="s">
        <v>203</v>
      </c>
      <c r="N492" s="26">
        <v>494.22763864959256</v>
      </c>
      <c r="O492" s="90">
        <f t="shared" si="40"/>
        <v>18306.191735580909</v>
      </c>
      <c r="P492" s="92">
        <f t="shared" si="39"/>
        <v>5565.6382690153314</v>
      </c>
      <c r="Q492" s="188">
        <v>1</v>
      </c>
    </row>
    <row r="493" spans="1:17" ht="23" x14ac:dyDescent="0.25">
      <c r="A493">
        <v>1993</v>
      </c>
      <c r="B493" t="s">
        <v>183</v>
      </c>
      <c r="C493" s="190">
        <v>310360</v>
      </c>
      <c r="D493" s="108" t="s">
        <v>523</v>
      </c>
      <c r="E493" s="32">
        <f t="shared" si="37"/>
        <v>34150</v>
      </c>
      <c r="F493" s="88" t="str">
        <f t="shared" si="41"/>
        <v>Date check - OK</v>
      </c>
      <c r="H493" s="111"/>
      <c r="I493" s="26"/>
      <c r="J493" s="94">
        <f t="shared" si="38"/>
        <v>0.30403037122121113</v>
      </c>
      <c r="K493" s="35"/>
      <c r="L493" s="26">
        <v>83.45</v>
      </c>
      <c r="M493" s="26" t="s">
        <v>203</v>
      </c>
      <c r="N493" s="26">
        <v>709.53472875436546</v>
      </c>
      <c r="O493" s="90">
        <f t="shared" si="40"/>
        <v>59210.673114551799</v>
      </c>
      <c r="P493" s="92">
        <f t="shared" si="39"/>
        <v>18001.842927274967</v>
      </c>
      <c r="Q493" s="188">
        <v>1</v>
      </c>
    </row>
    <row r="494" spans="1:17" x14ac:dyDescent="0.25">
      <c r="A494">
        <v>1994</v>
      </c>
      <c r="B494" t="s">
        <v>183</v>
      </c>
      <c r="C494" s="190">
        <v>310464</v>
      </c>
      <c r="D494" s="108" t="s">
        <v>524</v>
      </c>
      <c r="E494" s="32">
        <f t="shared" si="37"/>
        <v>34515</v>
      </c>
      <c r="F494" s="88" t="str">
        <f t="shared" si="41"/>
        <v>Date check - OK</v>
      </c>
      <c r="H494" s="111"/>
      <c r="I494" s="26"/>
      <c r="J494" s="94">
        <f t="shared" si="38"/>
        <v>0.30403037122121113</v>
      </c>
      <c r="K494" s="35"/>
      <c r="L494" s="26">
        <v>81</v>
      </c>
      <c r="M494" s="26" t="s">
        <v>203</v>
      </c>
      <c r="N494" s="26">
        <v>709.53472875436546</v>
      </c>
      <c r="O494" s="90">
        <f t="shared" si="40"/>
        <v>57472.3130291036</v>
      </c>
      <c r="P494" s="92">
        <f t="shared" si="39"/>
        <v>17473.328665180015</v>
      </c>
      <c r="Q494" s="188">
        <v>1</v>
      </c>
    </row>
    <row r="495" spans="1:17" x14ac:dyDescent="0.25">
      <c r="A495">
        <v>1994</v>
      </c>
      <c r="B495" t="s">
        <v>183</v>
      </c>
      <c r="C495" s="190">
        <v>310498</v>
      </c>
      <c r="D495" s="108" t="s">
        <v>525</v>
      </c>
      <c r="E495" s="32">
        <f t="shared" si="37"/>
        <v>34515</v>
      </c>
      <c r="F495" s="88" t="str">
        <f t="shared" si="41"/>
        <v>Date check - OK</v>
      </c>
      <c r="H495" s="111"/>
      <c r="I495" s="26"/>
      <c r="J495" s="94">
        <f t="shared" si="38"/>
        <v>0.30403037122121113</v>
      </c>
      <c r="K495" s="35"/>
      <c r="L495" s="26">
        <v>73.361000000000004</v>
      </c>
      <c r="M495" s="26" t="s">
        <v>203</v>
      </c>
      <c r="N495" s="26">
        <v>751.94370104772986</v>
      </c>
      <c r="O495" s="90">
        <f t="shared" si="40"/>
        <v>55163.341852562517</v>
      </c>
      <c r="P495" s="92">
        <f t="shared" si="39"/>
        <v>16771.331301237155</v>
      </c>
      <c r="Q495" s="188">
        <v>1</v>
      </c>
    </row>
    <row r="496" spans="1:17" x14ac:dyDescent="0.25">
      <c r="A496">
        <v>1994</v>
      </c>
      <c r="B496" t="s">
        <v>183</v>
      </c>
      <c r="C496" s="190">
        <v>310499</v>
      </c>
      <c r="D496" s="108" t="s">
        <v>525</v>
      </c>
      <c r="E496" s="32">
        <f t="shared" si="37"/>
        <v>34515</v>
      </c>
      <c r="F496" s="88" t="str">
        <f t="shared" si="41"/>
        <v>Date check - OK</v>
      </c>
      <c r="H496" s="111"/>
      <c r="I496" s="26"/>
      <c r="J496" s="94">
        <f t="shared" si="38"/>
        <v>0.30403037122121113</v>
      </c>
      <c r="K496" s="35"/>
      <c r="L496" s="26">
        <v>15.291</v>
      </c>
      <c r="M496" s="26" t="s">
        <v>203</v>
      </c>
      <c r="N496" s="26">
        <v>751.94370104772986</v>
      </c>
      <c r="O496" s="90">
        <f t="shared" si="40"/>
        <v>11497.971132720837</v>
      </c>
      <c r="P496" s="92">
        <f t="shared" si="39"/>
        <v>3495.7324317718853</v>
      </c>
      <c r="Q496" s="188">
        <v>1</v>
      </c>
    </row>
    <row r="497" spans="1:17" x14ac:dyDescent="0.25">
      <c r="A497">
        <v>1994</v>
      </c>
      <c r="B497" t="s">
        <v>183</v>
      </c>
      <c r="C497" s="190">
        <v>370016</v>
      </c>
      <c r="D497" s="108" t="s">
        <v>526</v>
      </c>
      <c r="E497" s="32">
        <f t="shared" si="37"/>
        <v>34515</v>
      </c>
      <c r="F497" s="88" t="str">
        <f t="shared" si="41"/>
        <v>Date check - OK</v>
      </c>
      <c r="H497" s="111"/>
      <c r="I497" s="26"/>
      <c r="J497" s="94">
        <f t="shared" si="38"/>
        <v>0.30403037122121113</v>
      </c>
      <c r="K497" s="35"/>
      <c r="L497" s="26">
        <v>17.87</v>
      </c>
      <c r="M497" s="26" t="s">
        <v>203</v>
      </c>
      <c r="N497" s="26">
        <v>450.18755203725266</v>
      </c>
      <c r="O497" s="90">
        <f t="shared" si="40"/>
        <v>8044.8515549057056</v>
      </c>
      <c r="P497" s="92">
        <f t="shared" si="39"/>
        <v>2445.879204657519</v>
      </c>
      <c r="Q497" s="188">
        <v>1</v>
      </c>
    </row>
    <row r="498" spans="1:17" x14ac:dyDescent="0.25">
      <c r="A498">
        <v>1994</v>
      </c>
      <c r="B498" t="s">
        <v>183</v>
      </c>
      <c r="C498" s="190">
        <v>310452</v>
      </c>
      <c r="D498" s="108" t="s">
        <v>527</v>
      </c>
      <c r="E498" s="32">
        <f t="shared" si="37"/>
        <v>34515</v>
      </c>
      <c r="F498" s="88" t="str">
        <f t="shared" si="41"/>
        <v>Date check - OK</v>
      </c>
      <c r="H498" s="111"/>
      <c r="I498" s="26"/>
      <c r="J498" s="94">
        <f t="shared" si="38"/>
        <v>0.30403037122121113</v>
      </c>
      <c r="K498" s="35"/>
      <c r="L498" s="26">
        <v>651</v>
      </c>
      <c r="M498" s="26" t="s">
        <v>203</v>
      </c>
      <c r="N498" s="26">
        <v>2833.2455720605353</v>
      </c>
      <c r="O498" s="90">
        <f t="shared" si="40"/>
        <v>1844442.8674114086</v>
      </c>
      <c r="P498" s="92">
        <f t="shared" si="39"/>
        <v>560766.6496754057</v>
      </c>
      <c r="Q498" s="188">
        <v>1</v>
      </c>
    </row>
    <row r="499" spans="1:17" x14ac:dyDescent="0.25">
      <c r="A499">
        <v>1994</v>
      </c>
      <c r="B499" t="s">
        <v>183</v>
      </c>
      <c r="C499" s="190">
        <v>310452</v>
      </c>
      <c r="D499" s="108" t="s">
        <v>528</v>
      </c>
      <c r="E499" s="32">
        <f t="shared" si="37"/>
        <v>34515</v>
      </c>
      <c r="F499" s="88" t="str">
        <f t="shared" si="41"/>
        <v>Date check - OK</v>
      </c>
      <c r="H499" s="111"/>
      <c r="I499" s="26"/>
      <c r="J499" s="94">
        <f t="shared" si="38"/>
        <v>0.30403037122121113</v>
      </c>
      <c r="K499" s="35"/>
      <c r="L499" s="26">
        <v>600</v>
      </c>
      <c r="M499" s="26" t="s">
        <v>203</v>
      </c>
      <c r="N499" s="26">
        <v>1024.3397923166472</v>
      </c>
      <c r="O499" s="90">
        <f t="shared" si="40"/>
        <v>614603.8753899883</v>
      </c>
      <c r="P499" s="92">
        <f t="shared" si="39"/>
        <v>186858.24438881312</v>
      </c>
      <c r="Q499" s="188">
        <v>1</v>
      </c>
    </row>
    <row r="500" spans="1:17" x14ac:dyDescent="0.25">
      <c r="A500">
        <v>1994</v>
      </c>
      <c r="B500" t="s">
        <v>183</v>
      </c>
      <c r="C500" s="190">
        <v>370176</v>
      </c>
      <c r="D500" s="108" t="s">
        <v>529</v>
      </c>
      <c r="E500" s="32">
        <f t="shared" si="37"/>
        <v>34515</v>
      </c>
      <c r="F500" s="88" t="str">
        <f t="shared" si="41"/>
        <v>Date check - OK</v>
      </c>
      <c r="H500" s="111"/>
      <c r="I500" s="26"/>
      <c r="J500" s="94">
        <f t="shared" si="38"/>
        <v>0.30403037122121113</v>
      </c>
      <c r="K500" s="35"/>
      <c r="L500" s="26">
        <v>300</v>
      </c>
      <c r="M500" s="26" t="s">
        <v>203</v>
      </c>
      <c r="N500" s="26">
        <v>1024.3397923166472</v>
      </c>
      <c r="O500" s="90">
        <f t="shared" si="40"/>
        <v>307301.93769499415</v>
      </c>
      <c r="P500" s="92">
        <f t="shared" si="39"/>
        <v>93429.122194406562</v>
      </c>
      <c r="Q500" s="188">
        <v>1</v>
      </c>
    </row>
    <row r="501" spans="1:17" x14ac:dyDescent="0.25">
      <c r="A501">
        <v>1995</v>
      </c>
      <c r="B501" t="s">
        <v>183</v>
      </c>
      <c r="C501" s="190">
        <v>370069</v>
      </c>
      <c r="D501" s="108" t="s">
        <v>525</v>
      </c>
      <c r="E501" s="32">
        <f t="shared" si="37"/>
        <v>34880</v>
      </c>
      <c r="F501" s="88" t="str">
        <f t="shared" si="41"/>
        <v>Date check - OK</v>
      </c>
      <c r="H501" s="111"/>
      <c r="I501" s="26"/>
      <c r="J501" s="94">
        <f t="shared" si="38"/>
        <v>0.30403037122121113</v>
      </c>
      <c r="K501" s="35"/>
      <c r="L501" s="26">
        <v>540.06600000000003</v>
      </c>
      <c r="M501" s="26" t="s">
        <v>203</v>
      </c>
      <c r="N501" s="26">
        <v>709.53472875436546</v>
      </c>
      <c r="O501" s="90">
        <f t="shared" si="40"/>
        <v>383195.58281945519</v>
      </c>
      <c r="P501" s="92">
        <f t="shared" si="39"/>
        <v>116503.09529492732</v>
      </c>
      <c r="Q501" s="188">
        <v>1</v>
      </c>
    </row>
    <row r="502" spans="1:17" x14ac:dyDescent="0.25">
      <c r="A502">
        <v>1995</v>
      </c>
      <c r="B502" t="s">
        <v>183</v>
      </c>
      <c r="C502" s="190">
        <v>370110</v>
      </c>
      <c r="D502" s="108" t="s">
        <v>525</v>
      </c>
      <c r="E502" s="32">
        <f t="shared" si="37"/>
        <v>34880</v>
      </c>
      <c r="F502" s="88" t="str">
        <f t="shared" si="41"/>
        <v>Date check - OK</v>
      </c>
      <c r="H502" s="111"/>
      <c r="I502" s="26"/>
      <c r="J502" s="94">
        <f t="shared" si="38"/>
        <v>0.30403037122121113</v>
      </c>
      <c r="K502" s="35"/>
      <c r="L502" s="26">
        <v>214.85499999999999</v>
      </c>
      <c r="M502" s="26" t="s">
        <v>203</v>
      </c>
      <c r="N502" s="26">
        <v>709.53472875436546</v>
      </c>
      <c r="O502" s="90">
        <f t="shared" si="40"/>
        <v>152447.08414651919</v>
      </c>
      <c r="P502" s="92">
        <f t="shared" si="39"/>
        <v>46348.54358465744</v>
      </c>
      <c r="Q502" s="188">
        <v>1</v>
      </c>
    </row>
    <row r="503" spans="1:17" x14ac:dyDescent="0.25">
      <c r="A503">
        <v>1995</v>
      </c>
      <c r="B503" t="s">
        <v>183</v>
      </c>
      <c r="C503" s="190">
        <v>370195</v>
      </c>
      <c r="D503" s="108" t="s">
        <v>525</v>
      </c>
      <c r="E503" s="32">
        <f t="shared" si="37"/>
        <v>34880</v>
      </c>
      <c r="F503" s="88" t="str">
        <f t="shared" si="41"/>
        <v>Date check - OK</v>
      </c>
      <c r="H503" s="111"/>
      <c r="I503" s="26"/>
      <c r="J503" s="94">
        <f t="shared" si="38"/>
        <v>0.30403037122121113</v>
      </c>
      <c r="K503" s="35"/>
      <c r="L503" s="26">
        <v>213.20200000000003</v>
      </c>
      <c r="M503" s="26" t="s">
        <v>203</v>
      </c>
      <c r="N503" s="26">
        <v>751.94370104772986</v>
      </c>
      <c r="O503" s="90">
        <f t="shared" si="40"/>
        <v>160315.90095077813</v>
      </c>
      <c r="P503" s="92">
        <f t="shared" si="39"/>
        <v>48740.902878727989</v>
      </c>
      <c r="Q503" s="188">
        <v>1</v>
      </c>
    </row>
    <row r="504" spans="1:17" x14ac:dyDescent="0.25">
      <c r="A504">
        <v>1995</v>
      </c>
      <c r="B504" t="s">
        <v>183</v>
      </c>
      <c r="C504" s="190">
        <v>370259</v>
      </c>
      <c r="D504" s="108" t="s">
        <v>525</v>
      </c>
      <c r="E504" s="32">
        <f t="shared" si="37"/>
        <v>34880</v>
      </c>
      <c r="F504" s="88" t="str">
        <f t="shared" si="41"/>
        <v>Date check - OK</v>
      </c>
      <c r="H504" s="111"/>
      <c r="I504" s="26"/>
      <c r="J504" s="94">
        <f t="shared" si="38"/>
        <v>0.30403037122121113</v>
      </c>
      <c r="K504" s="35"/>
      <c r="L504" s="26">
        <v>457.5</v>
      </c>
      <c r="M504" s="26" t="s">
        <v>203</v>
      </c>
      <c r="N504" s="26">
        <v>751.94370104772986</v>
      </c>
      <c r="O504" s="90">
        <f t="shared" si="40"/>
        <v>344014.2432293364</v>
      </c>
      <c r="P504" s="92">
        <f t="shared" si="39"/>
        <v>104590.77807439916</v>
      </c>
      <c r="Q504" s="188">
        <v>1</v>
      </c>
    </row>
    <row r="505" spans="1:17" x14ac:dyDescent="0.25">
      <c r="A505">
        <v>1995</v>
      </c>
      <c r="B505" t="s">
        <v>183</v>
      </c>
      <c r="C505" s="190">
        <v>370307</v>
      </c>
      <c r="D505" s="108" t="s">
        <v>530</v>
      </c>
      <c r="E505" s="32">
        <f t="shared" si="37"/>
        <v>34880</v>
      </c>
      <c r="F505" s="88" t="str">
        <f t="shared" si="41"/>
        <v>Date check - OK</v>
      </c>
      <c r="H505" s="111"/>
      <c r="I505" s="26"/>
      <c r="J505" s="94">
        <f t="shared" si="38"/>
        <v>0.30403037122121113</v>
      </c>
      <c r="K505" s="35"/>
      <c r="L505" s="26">
        <v>767</v>
      </c>
      <c r="M505" s="26" t="s">
        <v>203</v>
      </c>
      <c r="N505" s="26">
        <v>1024.3397923166472</v>
      </c>
      <c r="O505" s="90">
        <f t="shared" si="40"/>
        <v>785668.62070686836</v>
      </c>
      <c r="P505" s="92">
        <f t="shared" si="39"/>
        <v>238867.12241036611</v>
      </c>
      <c r="Q505" s="188">
        <v>1</v>
      </c>
    </row>
    <row r="506" spans="1:17" x14ac:dyDescent="0.25">
      <c r="A506">
        <v>1995</v>
      </c>
      <c r="B506" t="s">
        <v>183</v>
      </c>
      <c r="C506" s="190">
        <v>370240</v>
      </c>
      <c r="D506" s="108" t="s">
        <v>531</v>
      </c>
      <c r="E506" s="32">
        <f t="shared" si="37"/>
        <v>34880</v>
      </c>
      <c r="F506" s="88" t="str">
        <f t="shared" si="41"/>
        <v>Date check - OK</v>
      </c>
      <c r="H506" s="111"/>
      <c r="I506" s="26"/>
      <c r="J506" s="94">
        <f t="shared" si="38"/>
        <v>0.30403037122121113</v>
      </c>
      <c r="K506" s="35"/>
      <c r="L506" s="26">
        <v>638</v>
      </c>
      <c r="M506" s="26" t="s">
        <v>203</v>
      </c>
      <c r="N506" s="26">
        <v>1024.3397923166472</v>
      </c>
      <c r="O506" s="90">
        <f t="shared" si="40"/>
        <v>653528.78749802092</v>
      </c>
      <c r="P506" s="92">
        <f t="shared" si="39"/>
        <v>198692.59986677131</v>
      </c>
      <c r="Q506" s="188">
        <v>1</v>
      </c>
    </row>
    <row r="507" spans="1:17" x14ac:dyDescent="0.25">
      <c r="A507">
        <v>1995</v>
      </c>
      <c r="B507" t="s">
        <v>183</v>
      </c>
      <c r="C507" s="190">
        <v>370240</v>
      </c>
      <c r="D507" s="108" t="s">
        <v>531</v>
      </c>
      <c r="E507" s="32">
        <f t="shared" si="37"/>
        <v>34880</v>
      </c>
      <c r="F507" s="88" t="str">
        <f t="shared" si="41"/>
        <v>Date check - OK</v>
      </c>
      <c r="H507" s="111"/>
      <c r="I507" s="26"/>
      <c r="J507" s="94">
        <f t="shared" si="38"/>
        <v>0.30403037122121113</v>
      </c>
      <c r="K507" s="35"/>
      <c r="L507" s="26">
        <v>381</v>
      </c>
      <c r="M507" s="26" t="s">
        <v>203</v>
      </c>
      <c r="N507" s="26">
        <v>709.53472875436546</v>
      </c>
      <c r="O507" s="90">
        <f t="shared" si="40"/>
        <v>270332.73165541323</v>
      </c>
      <c r="P507" s="92">
        <f t="shared" si="39"/>
        <v>82189.360758439332</v>
      </c>
      <c r="Q507" s="188">
        <v>1</v>
      </c>
    </row>
    <row r="508" spans="1:17" x14ac:dyDescent="0.25">
      <c r="A508">
        <v>1995</v>
      </c>
      <c r="B508" t="s">
        <v>183</v>
      </c>
      <c r="C508" s="190">
        <v>370240</v>
      </c>
      <c r="D508" s="108" t="s">
        <v>531</v>
      </c>
      <c r="E508" s="32">
        <f t="shared" si="37"/>
        <v>34880</v>
      </c>
      <c r="F508" s="88" t="str">
        <f t="shared" si="41"/>
        <v>Date check - OK</v>
      </c>
      <c r="H508" s="111"/>
      <c r="I508" s="26"/>
      <c r="J508" s="94">
        <f t="shared" si="38"/>
        <v>0.30403037122121113</v>
      </c>
      <c r="K508" s="35"/>
      <c r="L508" s="26">
        <v>395</v>
      </c>
      <c r="M508" s="26" t="s">
        <v>203</v>
      </c>
      <c r="N508" s="26">
        <v>567.62778300349237</v>
      </c>
      <c r="O508" s="90">
        <f t="shared" si="40"/>
        <v>224212.9742863795</v>
      </c>
      <c r="P508" s="92">
        <f t="shared" si="39"/>
        <v>68167.553804899828</v>
      </c>
      <c r="Q508" s="188">
        <v>1</v>
      </c>
    </row>
    <row r="509" spans="1:17" x14ac:dyDescent="0.25">
      <c r="A509">
        <v>1995</v>
      </c>
      <c r="B509" t="s">
        <v>183</v>
      </c>
      <c r="C509" s="190">
        <v>370170</v>
      </c>
      <c r="D509" s="108" t="s">
        <v>532</v>
      </c>
      <c r="E509" s="32">
        <f t="shared" si="37"/>
        <v>34880</v>
      </c>
      <c r="F509" s="88" t="str">
        <f t="shared" si="41"/>
        <v>Date check - OK</v>
      </c>
      <c r="H509" s="111"/>
      <c r="I509" s="26"/>
      <c r="J509" s="94">
        <f t="shared" si="38"/>
        <v>0.30403037122121113</v>
      </c>
      <c r="K509" s="35"/>
      <c r="L509" s="26">
        <v>1480</v>
      </c>
      <c r="M509" s="26" t="s">
        <v>203</v>
      </c>
      <c r="N509" s="26">
        <v>1861.1014379511059</v>
      </c>
      <c r="O509" s="90">
        <f t="shared" si="40"/>
        <v>2754430.1281676367</v>
      </c>
      <c r="P509" s="92">
        <f t="shared" si="39"/>
        <v>837430.41436969477</v>
      </c>
      <c r="Q509" s="188">
        <v>1</v>
      </c>
    </row>
    <row r="510" spans="1:17" x14ac:dyDescent="0.25">
      <c r="A510">
        <v>1995</v>
      </c>
      <c r="B510" t="s">
        <v>183</v>
      </c>
      <c r="C510" s="190">
        <v>370170</v>
      </c>
      <c r="D510" s="108" t="s">
        <v>533</v>
      </c>
      <c r="E510" s="32">
        <f t="shared" si="37"/>
        <v>34880</v>
      </c>
      <c r="F510" s="88" t="str">
        <f t="shared" si="41"/>
        <v>Date check - OK</v>
      </c>
      <c r="H510" s="111"/>
      <c r="I510" s="26"/>
      <c r="J510" s="94">
        <f t="shared" si="38"/>
        <v>0.30403037122121113</v>
      </c>
      <c r="K510" s="35"/>
      <c r="L510" s="26">
        <v>660</v>
      </c>
      <c r="M510" s="26" t="s">
        <v>203</v>
      </c>
      <c r="N510" s="26">
        <v>1861.1014379511059</v>
      </c>
      <c r="O510" s="90">
        <f t="shared" si="40"/>
        <v>1228326.9490477298</v>
      </c>
      <c r="P510" s="92">
        <f t="shared" si="39"/>
        <v>373448.698299999</v>
      </c>
      <c r="Q510" s="188">
        <v>1</v>
      </c>
    </row>
    <row r="511" spans="1:17" x14ac:dyDescent="0.25">
      <c r="A511">
        <v>1995</v>
      </c>
      <c r="B511" t="s">
        <v>183</v>
      </c>
      <c r="C511" s="190">
        <v>370170</v>
      </c>
      <c r="D511" s="108" t="s">
        <v>534</v>
      </c>
      <c r="E511" s="32">
        <f t="shared" si="37"/>
        <v>34880</v>
      </c>
      <c r="F511" s="88" t="str">
        <f t="shared" si="41"/>
        <v>Date check - OK</v>
      </c>
      <c r="H511" s="111"/>
      <c r="I511" s="26"/>
      <c r="J511" s="94">
        <f t="shared" si="38"/>
        <v>0.30403037122121113</v>
      </c>
      <c r="K511" s="35"/>
      <c r="L511" s="26">
        <v>96</v>
      </c>
      <c r="M511" s="26" t="s">
        <v>203</v>
      </c>
      <c r="N511" s="26">
        <v>1096.1088223515715</v>
      </c>
      <c r="O511" s="90">
        <f t="shared" si="40"/>
        <v>105226.44694575085</v>
      </c>
      <c r="P511" s="92">
        <f t="shared" si="39"/>
        <v>31992.035727205708</v>
      </c>
      <c r="Q511" s="188">
        <v>1</v>
      </c>
    </row>
    <row r="512" spans="1:17" x14ac:dyDescent="0.25">
      <c r="A512">
        <v>1995</v>
      </c>
      <c r="B512" t="s">
        <v>183</v>
      </c>
      <c r="C512" s="190">
        <v>370170</v>
      </c>
      <c r="D512" s="108" t="s">
        <v>535</v>
      </c>
      <c r="E512" s="32">
        <f t="shared" si="37"/>
        <v>34880</v>
      </c>
      <c r="F512" s="88" t="str">
        <f t="shared" si="41"/>
        <v>Date check - OK</v>
      </c>
      <c r="H512" s="111"/>
      <c r="I512" s="26"/>
      <c r="J512" s="94">
        <f t="shared" si="38"/>
        <v>0.30403037122121113</v>
      </c>
      <c r="K512" s="35"/>
      <c r="L512" s="26">
        <v>21</v>
      </c>
      <c r="M512" s="26" t="s">
        <v>203</v>
      </c>
      <c r="N512" s="26">
        <v>494.22763864959256</v>
      </c>
      <c r="O512" s="90">
        <f t="shared" si="40"/>
        <v>10378.780411641445</v>
      </c>
      <c r="P512" s="92">
        <f t="shared" si="39"/>
        <v>3155.4644613747828</v>
      </c>
      <c r="Q512" s="188">
        <v>1</v>
      </c>
    </row>
    <row r="513" spans="1:17" x14ac:dyDescent="0.25">
      <c r="A513">
        <v>1995</v>
      </c>
      <c r="B513" t="s">
        <v>183</v>
      </c>
      <c r="C513" s="190">
        <v>370278</v>
      </c>
      <c r="D513" s="108" t="s">
        <v>533</v>
      </c>
      <c r="E513" s="32">
        <f t="shared" si="37"/>
        <v>34880</v>
      </c>
      <c r="F513" s="88" t="str">
        <f t="shared" si="41"/>
        <v>Date check - OK</v>
      </c>
      <c r="H513" s="111"/>
      <c r="I513" s="26"/>
      <c r="J513" s="94">
        <f t="shared" si="38"/>
        <v>0.30403037122121113</v>
      </c>
      <c r="K513" s="35"/>
      <c r="L513" s="26">
        <v>540</v>
      </c>
      <c r="M513" s="26" t="s">
        <v>203</v>
      </c>
      <c r="N513" s="26">
        <v>1861.1014379511059</v>
      </c>
      <c r="O513" s="90">
        <f t="shared" si="40"/>
        <v>1004994.7764935972</v>
      </c>
      <c r="P513" s="92">
        <f t="shared" si="39"/>
        <v>305548.93497272645</v>
      </c>
      <c r="Q513" s="188">
        <v>1</v>
      </c>
    </row>
    <row r="514" spans="1:17" x14ac:dyDescent="0.25">
      <c r="A514">
        <v>1970</v>
      </c>
      <c r="B514" t="s">
        <v>183</v>
      </c>
      <c r="C514" s="190" t="s">
        <v>536</v>
      </c>
      <c r="D514" s="108" t="s">
        <v>537</v>
      </c>
      <c r="E514" s="32">
        <f t="shared" si="37"/>
        <v>25749</v>
      </c>
      <c r="F514" s="88" t="str">
        <f t="shared" si="41"/>
        <v>Date check - OK</v>
      </c>
      <c r="H514" s="111"/>
      <c r="I514" s="26"/>
      <c r="J514" s="94">
        <f t="shared" si="38"/>
        <v>0.30403037122121113</v>
      </c>
      <c r="K514" s="35"/>
      <c r="L514" s="26">
        <v>4</v>
      </c>
      <c r="M514" s="26" t="s">
        <v>203</v>
      </c>
      <c r="N514" s="26">
        <v>272.39609126891736</v>
      </c>
      <c r="O514" s="90">
        <f t="shared" si="40"/>
        <v>1089.5843650756694</v>
      </c>
      <c r="P514" s="92">
        <f t="shared" si="39"/>
        <v>331.26673899078338</v>
      </c>
      <c r="Q514" s="188">
        <v>1</v>
      </c>
    </row>
    <row r="515" spans="1:17" x14ac:dyDescent="0.25">
      <c r="A515">
        <v>1970</v>
      </c>
      <c r="B515" t="s">
        <v>183</v>
      </c>
      <c r="C515" s="190" t="s">
        <v>536</v>
      </c>
      <c r="D515" s="108" t="s">
        <v>537</v>
      </c>
      <c r="E515" s="32">
        <f t="shared" si="37"/>
        <v>25749</v>
      </c>
      <c r="F515" s="88" t="str">
        <f t="shared" si="41"/>
        <v>Date check - OK</v>
      </c>
      <c r="H515" s="111"/>
      <c r="I515" s="26"/>
      <c r="J515" s="94">
        <f t="shared" si="38"/>
        <v>0.30403037122121113</v>
      </c>
      <c r="K515" s="35"/>
      <c r="L515" s="26">
        <v>158</v>
      </c>
      <c r="M515" s="26" t="s">
        <v>203</v>
      </c>
      <c r="N515" s="26">
        <v>887.32618952270082</v>
      </c>
      <c r="O515" s="90">
        <f t="shared" si="40"/>
        <v>140197.53794458671</v>
      </c>
      <c r="P515" s="92">
        <f t="shared" si="39"/>
        <v>42624.30950559253</v>
      </c>
      <c r="Q515" s="188">
        <v>1</v>
      </c>
    </row>
    <row r="516" spans="1:17" x14ac:dyDescent="0.25">
      <c r="A516">
        <v>1970</v>
      </c>
      <c r="B516" t="s">
        <v>183</v>
      </c>
      <c r="C516" s="190" t="s">
        <v>538</v>
      </c>
      <c r="D516" s="108" t="s">
        <v>539</v>
      </c>
      <c r="E516" s="32">
        <f t="shared" si="37"/>
        <v>25749</v>
      </c>
      <c r="F516" s="88" t="str">
        <f t="shared" si="41"/>
        <v>Date check - OK</v>
      </c>
      <c r="H516" s="111"/>
      <c r="I516" s="26"/>
      <c r="J516" s="94">
        <f t="shared" si="38"/>
        <v>0.30403037122121113</v>
      </c>
      <c r="K516" s="35"/>
      <c r="L516" s="26">
        <v>351</v>
      </c>
      <c r="M516" s="26" t="s">
        <v>203</v>
      </c>
      <c r="N516" s="26">
        <v>567.62778300349237</v>
      </c>
      <c r="O516" s="90">
        <f t="shared" si="40"/>
        <v>199237.35183422582</v>
      </c>
      <c r="P516" s="92">
        <f t="shared" si="39"/>
        <v>60574.206039290722</v>
      </c>
      <c r="Q516" s="188">
        <v>1</v>
      </c>
    </row>
    <row r="517" spans="1:17" x14ac:dyDescent="0.25">
      <c r="A517">
        <v>1970</v>
      </c>
      <c r="B517" t="s">
        <v>183</v>
      </c>
      <c r="C517" s="190" t="s">
        <v>540</v>
      </c>
      <c r="D517" s="108" t="s">
        <v>541</v>
      </c>
      <c r="E517" s="32">
        <f t="shared" si="37"/>
        <v>25749</v>
      </c>
      <c r="F517" s="88" t="str">
        <f t="shared" si="41"/>
        <v>Date check - OK</v>
      </c>
      <c r="H517" s="111"/>
      <c r="I517" s="26"/>
      <c r="J517" s="94">
        <f t="shared" si="38"/>
        <v>0.30403037122121113</v>
      </c>
      <c r="K517" s="35"/>
      <c r="L517" s="26">
        <v>336</v>
      </c>
      <c r="M517" s="26" t="s">
        <v>203</v>
      </c>
      <c r="N517" s="26">
        <v>567.62778300349237</v>
      </c>
      <c r="O517" s="90">
        <f t="shared" si="40"/>
        <v>190722.93508917344</v>
      </c>
      <c r="P517" s="92">
        <f t="shared" si="39"/>
        <v>57985.56475556035</v>
      </c>
      <c r="Q517" s="188">
        <v>1</v>
      </c>
    </row>
    <row r="518" spans="1:17" x14ac:dyDescent="0.25">
      <c r="A518">
        <v>1970</v>
      </c>
      <c r="B518" t="s">
        <v>183</v>
      </c>
      <c r="C518" s="190" t="s">
        <v>540</v>
      </c>
      <c r="D518" s="108" t="s">
        <v>541</v>
      </c>
      <c r="E518" s="32">
        <f t="shared" si="37"/>
        <v>25749</v>
      </c>
      <c r="F518" s="88" t="str">
        <f t="shared" si="41"/>
        <v>Date check - OK</v>
      </c>
      <c r="H518" s="111"/>
      <c r="I518" s="26"/>
      <c r="J518" s="94">
        <f t="shared" si="38"/>
        <v>0.30403037122121113</v>
      </c>
      <c r="K518" s="35"/>
      <c r="L518" s="26">
        <v>9</v>
      </c>
      <c r="M518" s="26" t="s">
        <v>203</v>
      </c>
      <c r="N518" s="26">
        <v>520.32546775320145</v>
      </c>
      <c r="O518" s="90">
        <f t="shared" si="40"/>
        <v>4682.9292097788129</v>
      </c>
      <c r="P518" s="92">
        <f t="shared" si="39"/>
        <v>1423.7527060517054</v>
      </c>
      <c r="Q518" s="188">
        <v>1</v>
      </c>
    </row>
    <row r="519" spans="1:17" x14ac:dyDescent="0.25">
      <c r="A519">
        <v>1970</v>
      </c>
      <c r="B519" t="s">
        <v>183</v>
      </c>
      <c r="C519" s="190" t="s">
        <v>542</v>
      </c>
      <c r="D519" s="108" t="s">
        <v>543</v>
      </c>
      <c r="E519" s="32">
        <f t="shared" si="37"/>
        <v>25749</v>
      </c>
      <c r="F519" s="88" t="str">
        <f t="shared" si="41"/>
        <v>Date check - OK</v>
      </c>
      <c r="H519" s="111"/>
      <c r="I519" s="26"/>
      <c r="J519" s="94">
        <f t="shared" si="38"/>
        <v>0.30403037122121113</v>
      </c>
      <c r="K519" s="35"/>
      <c r="L519" s="26">
        <v>1759</v>
      </c>
      <c r="M519" s="26" t="s">
        <v>203</v>
      </c>
      <c r="N519" s="26">
        <v>751.94370104772986</v>
      </c>
      <c r="O519" s="90">
        <f t="shared" si="40"/>
        <v>1322668.9701429568</v>
      </c>
      <c r="P519" s="92">
        <f t="shared" si="39"/>
        <v>402131.53799534019</v>
      </c>
      <c r="Q519" s="188">
        <v>1</v>
      </c>
    </row>
    <row r="520" spans="1:17" x14ac:dyDescent="0.25">
      <c r="A520">
        <v>1970</v>
      </c>
      <c r="B520" t="s">
        <v>183</v>
      </c>
      <c r="C520" s="190" t="s">
        <v>542</v>
      </c>
      <c r="D520" s="108" t="s">
        <v>543</v>
      </c>
      <c r="E520" s="32">
        <f t="shared" si="37"/>
        <v>25749</v>
      </c>
      <c r="F520" s="88" t="str">
        <f t="shared" si="41"/>
        <v>Date check - OK</v>
      </c>
      <c r="H520" s="111"/>
      <c r="I520" s="26"/>
      <c r="J520" s="94">
        <f t="shared" si="38"/>
        <v>0.30403037122121113</v>
      </c>
      <c r="K520" s="35"/>
      <c r="L520" s="26">
        <v>503</v>
      </c>
      <c r="M520" s="26" t="s">
        <v>203</v>
      </c>
      <c r="N520" s="26">
        <v>709.53472875436546</v>
      </c>
      <c r="O520" s="90">
        <f t="shared" si="40"/>
        <v>356895.96856344584</v>
      </c>
      <c r="P520" s="92">
        <f t="shared" si="39"/>
        <v>108507.21380969814</v>
      </c>
      <c r="Q520" s="188">
        <v>1</v>
      </c>
    </row>
    <row r="521" spans="1:17" x14ac:dyDescent="0.25">
      <c r="A521">
        <v>1970</v>
      </c>
      <c r="B521" t="s">
        <v>183</v>
      </c>
      <c r="C521" s="190" t="s">
        <v>542</v>
      </c>
      <c r="D521" s="108" t="s">
        <v>543</v>
      </c>
      <c r="E521" s="32">
        <f t="shared" si="37"/>
        <v>25749</v>
      </c>
      <c r="F521" s="88" t="str">
        <f t="shared" si="41"/>
        <v>Date check - OK</v>
      </c>
      <c r="H521" s="111"/>
      <c r="I521" s="26"/>
      <c r="J521" s="94">
        <f t="shared" si="38"/>
        <v>0.30403037122121113</v>
      </c>
      <c r="K521" s="35"/>
      <c r="L521" s="26">
        <v>247</v>
      </c>
      <c r="M521" s="26" t="s">
        <v>203</v>
      </c>
      <c r="N521" s="26">
        <v>1024.3397923166472</v>
      </c>
      <c r="O521" s="90">
        <f t="shared" si="40"/>
        <v>253011.92870221185</v>
      </c>
      <c r="P521" s="92">
        <f t="shared" si="39"/>
        <v>76923.310606728075</v>
      </c>
      <c r="Q521" s="188">
        <v>1</v>
      </c>
    </row>
    <row r="522" spans="1:17" x14ac:dyDescent="0.25">
      <c r="A522">
        <v>1970</v>
      </c>
      <c r="B522" t="s">
        <v>183</v>
      </c>
      <c r="C522" s="190" t="s">
        <v>542</v>
      </c>
      <c r="D522" s="108" t="s">
        <v>543</v>
      </c>
      <c r="E522" s="32">
        <f t="shared" si="37"/>
        <v>25749</v>
      </c>
      <c r="F522" s="88" t="str">
        <f t="shared" si="41"/>
        <v>Date check - OK</v>
      </c>
      <c r="H522" s="111"/>
      <c r="I522" s="26"/>
      <c r="J522" s="94">
        <f t="shared" si="38"/>
        <v>0.30403037122121113</v>
      </c>
      <c r="K522" s="35"/>
      <c r="L522" s="26">
        <v>7</v>
      </c>
      <c r="M522" s="26" t="s">
        <v>203</v>
      </c>
      <c r="N522" s="26">
        <v>1149.9355948777647</v>
      </c>
      <c r="O522" s="90">
        <f t="shared" si="40"/>
        <v>8049.5491641443532</v>
      </c>
      <c r="P522" s="92">
        <f t="shared" si="39"/>
        <v>2447.3074205381972</v>
      </c>
      <c r="Q522" s="188">
        <v>1</v>
      </c>
    </row>
    <row r="523" spans="1:17" x14ac:dyDescent="0.25">
      <c r="A523">
        <v>1970</v>
      </c>
      <c r="B523" t="s">
        <v>183</v>
      </c>
      <c r="C523" s="190" t="s">
        <v>542</v>
      </c>
      <c r="D523" s="108" t="s">
        <v>543</v>
      </c>
      <c r="E523" s="32">
        <f t="shared" si="37"/>
        <v>25749</v>
      </c>
      <c r="F523" s="88" t="str">
        <f t="shared" si="41"/>
        <v>Date check - OK</v>
      </c>
      <c r="H523" s="111"/>
      <c r="I523" s="26"/>
      <c r="J523" s="94">
        <f t="shared" si="38"/>
        <v>0.30403037122121113</v>
      </c>
      <c r="K523" s="35"/>
      <c r="L523" s="26">
        <v>263</v>
      </c>
      <c r="M523" s="26" t="s">
        <v>203</v>
      </c>
      <c r="N523" s="26">
        <v>1149.9355948777647</v>
      </c>
      <c r="O523" s="90">
        <f t="shared" si="40"/>
        <v>302433.06145285215</v>
      </c>
      <c r="P523" s="92">
        <f t="shared" si="39"/>
        <v>91948.835943077996</v>
      </c>
      <c r="Q523" s="188">
        <v>1</v>
      </c>
    </row>
    <row r="524" spans="1:17" x14ac:dyDescent="0.25">
      <c r="A524">
        <v>1971</v>
      </c>
      <c r="B524" t="s">
        <v>183</v>
      </c>
      <c r="C524" s="190" t="s">
        <v>200</v>
      </c>
      <c r="D524" s="108" t="s">
        <v>544</v>
      </c>
      <c r="E524" s="32">
        <f t="shared" si="37"/>
        <v>26114</v>
      </c>
      <c r="F524" s="88" t="str">
        <f t="shared" si="41"/>
        <v>Date check - OK</v>
      </c>
      <c r="H524" s="111"/>
      <c r="I524" s="26"/>
      <c r="J524" s="94">
        <f t="shared" si="38"/>
        <v>0.30403037122121113</v>
      </c>
      <c r="K524" s="35"/>
      <c r="L524" s="26">
        <v>57</v>
      </c>
      <c r="M524" s="26" t="s">
        <v>203</v>
      </c>
      <c r="N524" s="26">
        <v>833.49941699650753</v>
      </c>
      <c r="O524" s="90">
        <f t="shared" si="40"/>
        <v>47509.466768800929</v>
      </c>
      <c r="P524" s="92">
        <f t="shared" si="39"/>
        <v>14444.32081824034</v>
      </c>
      <c r="Q524" s="188">
        <v>1</v>
      </c>
    </row>
    <row r="525" spans="1:17" x14ac:dyDescent="0.25">
      <c r="A525">
        <v>1971</v>
      </c>
      <c r="B525" t="s">
        <v>183</v>
      </c>
      <c r="C525" s="190" t="s">
        <v>200</v>
      </c>
      <c r="D525" s="108" t="s">
        <v>544</v>
      </c>
      <c r="E525" s="32">
        <f t="shared" si="37"/>
        <v>26114</v>
      </c>
      <c r="F525" s="88" t="str">
        <f t="shared" si="41"/>
        <v>Date check - OK</v>
      </c>
      <c r="H525" s="111"/>
      <c r="I525" s="26"/>
      <c r="J525" s="94">
        <f t="shared" si="38"/>
        <v>0.30403037122121113</v>
      </c>
      <c r="K525" s="35"/>
      <c r="L525" s="26">
        <v>228</v>
      </c>
      <c r="M525" s="26" t="s">
        <v>203</v>
      </c>
      <c r="N525" s="26">
        <v>833.49941699650753</v>
      </c>
      <c r="O525" s="90">
        <f t="shared" si="40"/>
        <v>190037.86707520371</v>
      </c>
      <c r="P525" s="92">
        <f t="shared" si="39"/>
        <v>57777.283272961358</v>
      </c>
      <c r="Q525" s="188">
        <v>1</v>
      </c>
    </row>
    <row r="526" spans="1:17" x14ac:dyDescent="0.25">
      <c r="A526">
        <v>1971</v>
      </c>
      <c r="B526" t="s">
        <v>183</v>
      </c>
      <c r="C526" s="190" t="s">
        <v>200</v>
      </c>
      <c r="D526" s="108" t="s">
        <v>544</v>
      </c>
      <c r="E526" s="32">
        <f t="shared" si="37"/>
        <v>26114</v>
      </c>
      <c r="F526" s="88" t="str">
        <f t="shared" si="41"/>
        <v>Date check - OK</v>
      </c>
      <c r="H526" s="111"/>
      <c r="I526" s="26"/>
      <c r="J526" s="94">
        <f t="shared" si="38"/>
        <v>0.30403037122121113</v>
      </c>
      <c r="K526" s="35"/>
      <c r="L526" s="26">
        <v>106</v>
      </c>
      <c r="M526" s="26" t="s">
        <v>203</v>
      </c>
      <c r="N526" s="26">
        <v>520.32546775320145</v>
      </c>
      <c r="O526" s="90">
        <f t="shared" si="40"/>
        <v>55154.499581839351</v>
      </c>
      <c r="P526" s="92">
        <f t="shared" si="39"/>
        <v>16768.642982386751</v>
      </c>
      <c r="Q526" s="188">
        <v>1</v>
      </c>
    </row>
    <row r="527" spans="1:17" x14ac:dyDescent="0.25">
      <c r="A527">
        <v>1971</v>
      </c>
      <c r="B527" t="s">
        <v>183</v>
      </c>
      <c r="C527" s="190" t="s">
        <v>545</v>
      </c>
      <c r="D527" s="108" t="s">
        <v>546</v>
      </c>
      <c r="E527" s="32">
        <f t="shared" si="37"/>
        <v>26114</v>
      </c>
      <c r="F527" s="88" t="str">
        <f t="shared" si="41"/>
        <v>Date check - OK</v>
      </c>
      <c r="H527" s="111"/>
      <c r="I527" s="26"/>
      <c r="J527" s="94">
        <f t="shared" si="38"/>
        <v>0.30403037122121113</v>
      </c>
      <c r="K527" s="35"/>
      <c r="L527" s="26">
        <v>142</v>
      </c>
      <c r="M527" s="26" t="s">
        <v>203</v>
      </c>
      <c r="N527" s="26">
        <v>627.9790128055879</v>
      </c>
      <c r="O527" s="90">
        <f t="shared" si="40"/>
        <v>89173.019818393484</v>
      </c>
      <c r="P527" s="92">
        <f t="shared" si="39"/>
        <v>5151.1482004774916</v>
      </c>
      <c r="Q527" s="188">
        <v>0.19</v>
      </c>
    </row>
    <row r="528" spans="1:17" x14ac:dyDescent="0.25">
      <c r="A528">
        <v>1971</v>
      </c>
      <c r="B528" t="s">
        <v>183</v>
      </c>
      <c r="C528" s="190" t="s">
        <v>547</v>
      </c>
      <c r="D528" s="108" t="s">
        <v>548</v>
      </c>
      <c r="E528" s="32">
        <f t="shared" si="37"/>
        <v>26114</v>
      </c>
      <c r="F528" s="88" t="str">
        <f t="shared" si="41"/>
        <v>Date check - OK</v>
      </c>
      <c r="H528" s="111"/>
      <c r="I528" s="26"/>
      <c r="J528" s="94">
        <f t="shared" si="38"/>
        <v>0.30403037122121113</v>
      </c>
      <c r="K528" s="35"/>
      <c r="L528" s="26">
        <v>820</v>
      </c>
      <c r="M528" s="26" t="s">
        <v>203</v>
      </c>
      <c r="N528" s="26">
        <v>1386.4471711292199</v>
      </c>
      <c r="O528" s="90">
        <f t="shared" si="40"/>
        <v>1136886.6803259603</v>
      </c>
      <c r="P528" s="92">
        <f t="shared" si="39"/>
        <v>345648.0794559521</v>
      </c>
      <c r="Q528" s="188">
        <v>1</v>
      </c>
    </row>
    <row r="529" spans="1:17" x14ac:dyDescent="0.25">
      <c r="A529">
        <v>1971</v>
      </c>
      <c r="B529" t="s">
        <v>183</v>
      </c>
      <c r="C529" s="190" t="s">
        <v>547</v>
      </c>
      <c r="D529" s="108" t="s">
        <v>548</v>
      </c>
      <c r="E529" s="32">
        <f t="shared" si="37"/>
        <v>26114</v>
      </c>
      <c r="F529" s="88" t="str">
        <f t="shared" si="41"/>
        <v>Date check - OK</v>
      </c>
      <c r="H529" s="111"/>
      <c r="I529" s="26"/>
      <c r="J529" s="94">
        <f t="shared" si="38"/>
        <v>0.30403037122121113</v>
      </c>
      <c r="K529" s="35"/>
      <c r="L529" s="26">
        <v>12</v>
      </c>
      <c r="M529" s="26" t="s">
        <v>203</v>
      </c>
      <c r="N529" s="26">
        <v>450.18755203725266</v>
      </c>
      <c r="O529" s="90">
        <f t="shared" si="40"/>
        <v>5402.2506244470314</v>
      </c>
      <c r="P529" s="92">
        <f t="shared" si="39"/>
        <v>1642.4482627806506</v>
      </c>
      <c r="Q529" s="188">
        <v>1</v>
      </c>
    </row>
    <row r="530" spans="1:17" x14ac:dyDescent="0.25">
      <c r="A530">
        <v>1971</v>
      </c>
      <c r="B530" t="s">
        <v>183</v>
      </c>
      <c r="C530" s="190" t="s">
        <v>204</v>
      </c>
      <c r="D530" s="108" t="s">
        <v>205</v>
      </c>
      <c r="E530" s="32">
        <f t="shared" si="37"/>
        <v>26114</v>
      </c>
      <c r="F530" s="88" t="str">
        <f t="shared" si="41"/>
        <v>Date check - OK</v>
      </c>
      <c r="H530" s="111"/>
      <c r="I530" s="26"/>
      <c r="J530" s="94">
        <f t="shared" si="38"/>
        <v>0.30403037122121113</v>
      </c>
      <c r="K530" s="35"/>
      <c r="L530" s="26">
        <v>299</v>
      </c>
      <c r="M530" s="26" t="s">
        <v>203</v>
      </c>
      <c r="N530" s="26">
        <v>316.43617788125727</v>
      </c>
      <c r="O530" s="90">
        <f t="shared" si="40"/>
        <v>94614.417186495921</v>
      </c>
      <c r="P530" s="92">
        <f t="shared" si="39"/>
        <v>28765.656380088894</v>
      </c>
      <c r="Q530" s="188">
        <v>1</v>
      </c>
    </row>
    <row r="531" spans="1:17" x14ac:dyDescent="0.25">
      <c r="A531">
        <v>1971</v>
      </c>
      <c r="B531" t="s">
        <v>183</v>
      </c>
      <c r="C531" s="190" t="s">
        <v>204</v>
      </c>
      <c r="D531" s="108" t="s">
        <v>205</v>
      </c>
      <c r="E531" s="32">
        <f t="shared" si="37"/>
        <v>26114</v>
      </c>
      <c r="F531" s="88" t="str">
        <f t="shared" si="41"/>
        <v>Date check - OK</v>
      </c>
      <c r="H531" s="111"/>
      <c r="I531" s="26"/>
      <c r="J531" s="94">
        <f t="shared" si="38"/>
        <v>0.30403037122121113</v>
      </c>
      <c r="K531" s="35"/>
      <c r="L531" s="26">
        <v>782</v>
      </c>
      <c r="M531" s="26" t="s">
        <v>203</v>
      </c>
      <c r="N531" s="26">
        <v>1096.1088223515715</v>
      </c>
      <c r="O531" s="90">
        <f t="shared" si="40"/>
        <v>857157.09907892894</v>
      </c>
      <c r="P531" s="92">
        <f t="shared" si="39"/>
        <v>260601.79102786322</v>
      </c>
      <c r="Q531" s="188">
        <v>1</v>
      </c>
    </row>
    <row r="532" spans="1:17" x14ac:dyDescent="0.25">
      <c r="A532">
        <v>1971</v>
      </c>
      <c r="B532" t="s">
        <v>183</v>
      </c>
      <c r="C532" s="190" t="s">
        <v>204</v>
      </c>
      <c r="D532" s="108" t="s">
        <v>205</v>
      </c>
      <c r="E532" s="32">
        <f t="shared" si="37"/>
        <v>26114</v>
      </c>
      <c r="F532" s="88" t="str">
        <f t="shared" si="41"/>
        <v>Date check - OK</v>
      </c>
      <c r="H532" s="111"/>
      <c r="I532" s="26"/>
      <c r="J532" s="94">
        <f t="shared" si="38"/>
        <v>0.30403037122121113</v>
      </c>
      <c r="K532" s="35"/>
      <c r="L532" s="26">
        <v>17</v>
      </c>
      <c r="M532" s="26" t="s">
        <v>203</v>
      </c>
      <c r="N532" s="26">
        <v>1224.9668535506403</v>
      </c>
      <c r="O532" s="90">
        <f t="shared" si="40"/>
        <v>20824.436510360883</v>
      </c>
      <c r="P532" s="92">
        <f t="shared" si="39"/>
        <v>6331.261162717562</v>
      </c>
      <c r="Q532" s="188">
        <v>1</v>
      </c>
    </row>
    <row r="533" spans="1:17" x14ac:dyDescent="0.25">
      <c r="A533">
        <v>1971</v>
      </c>
      <c r="B533" t="s">
        <v>183</v>
      </c>
      <c r="C533" s="190" t="s">
        <v>549</v>
      </c>
      <c r="D533" s="108" t="s">
        <v>550</v>
      </c>
      <c r="E533" s="32">
        <f t="shared" si="37"/>
        <v>26114</v>
      </c>
      <c r="F533" s="88" t="str">
        <f t="shared" si="41"/>
        <v>Date check - OK</v>
      </c>
      <c r="H533" s="111"/>
      <c r="I533" s="26"/>
      <c r="J533" s="94">
        <f t="shared" si="38"/>
        <v>0.30403037122121113</v>
      </c>
      <c r="K533" s="35"/>
      <c r="L533" s="26">
        <v>85</v>
      </c>
      <c r="M533" s="26" t="s">
        <v>203</v>
      </c>
      <c r="N533" s="26">
        <v>567.62778300349237</v>
      </c>
      <c r="O533" s="90">
        <f t="shared" si="40"/>
        <v>48248.361555296855</v>
      </c>
      <c r="P533" s="92">
        <f t="shared" si="39"/>
        <v>14668.967274472114</v>
      </c>
      <c r="Q533" s="188">
        <v>1</v>
      </c>
    </row>
    <row r="534" spans="1:17" x14ac:dyDescent="0.25">
      <c r="A534">
        <v>1971</v>
      </c>
      <c r="B534" t="s">
        <v>183</v>
      </c>
      <c r="C534" s="190" t="s">
        <v>551</v>
      </c>
      <c r="D534" s="108" t="s">
        <v>552</v>
      </c>
      <c r="E534" s="32">
        <f t="shared" si="37"/>
        <v>26114</v>
      </c>
      <c r="F534" s="88" t="str">
        <f t="shared" si="41"/>
        <v>Date check - OK</v>
      </c>
      <c r="H534" s="111"/>
      <c r="I534" s="26"/>
      <c r="J534" s="94">
        <f t="shared" si="38"/>
        <v>0.30403037122121113</v>
      </c>
      <c r="K534" s="35"/>
      <c r="L534" s="26">
        <v>368</v>
      </c>
      <c r="M534" s="26" t="s">
        <v>203</v>
      </c>
      <c r="N534" s="26">
        <v>567.62778300349237</v>
      </c>
      <c r="O534" s="90">
        <f t="shared" si="40"/>
        <v>208887.02414528519</v>
      </c>
      <c r="P534" s="92">
        <f t="shared" si="39"/>
        <v>63507.999494185147</v>
      </c>
      <c r="Q534" s="188">
        <v>1</v>
      </c>
    </row>
    <row r="535" spans="1:17" x14ac:dyDescent="0.25">
      <c r="A535">
        <v>1971</v>
      </c>
      <c r="B535" t="s">
        <v>183</v>
      </c>
      <c r="C535" s="190" t="s">
        <v>206</v>
      </c>
      <c r="D535" s="108" t="s">
        <v>553</v>
      </c>
      <c r="E535" s="32">
        <f t="shared" ref="E535:E598" si="42">DATEVALUE("30 Jun "&amp;A535)</f>
        <v>26114</v>
      </c>
      <c r="F535" s="88" t="str">
        <f t="shared" si="41"/>
        <v>Date check - OK</v>
      </c>
      <c r="H535" s="111"/>
      <c r="I535" s="26"/>
      <c r="J535" s="94">
        <f t="shared" ref="J535:J598" si="43">J534</f>
        <v>0.30403037122121113</v>
      </c>
      <c r="K535" s="35"/>
      <c r="L535" s="26">
        <v>1020</v>
      </c>
      <c r="M535" s="26" t="s">
        <v>203</v>
      </c>
      <c r="N535" s="26">
        <v>950.93964796274736</v>
      </c>
      <c r="O535" s="90">
        <f t="shared" si="40"/>
        <v>969958.44092200231</v>
      </c>
      <c r="P535" s="92">
        <f t="shared" ref="P535:P598" si="44">IF(O535="-","-",IF(OR(E535&lt;$E$15,E535&gt;$E$16),0,O535*J535))*Q535</f>
        <v>294896.82486266352</v>
      </c>
      <c r="Q535" s="188">
        <v>1</v>
      </c>
    </row>
    <row r="536" spans="1:17" x14ac:dyDescent="0.25">
      <c r="A536">
        <v>1972</v>
      </c>
      <c r="B536" t="s">
        <v>183</v>
      </c>
      <c r="C536" s="190" t="s">
        <v>554</v>
      </c>
      <c r="D536" s="108" t="s">
        <v>555</v>
      </c>
      <c r="E536" s="32">
        <f t="shared" si="42"/>
        <v>26480</v>
      </c>
      <c r="F536" s="88" t="str">
        <f t="shared" si="41"/>
        <v>Date check - OK</v>
      </c>
      <c r="H536" s="111"/>
      <c r="I536" s="26"/>
      <c r="J536" s="94">
        <f t="shared" si="43"/>
        <v>0.30403037122121113</v>
      </c>
      <c r="K536" s="35"/>
      <c r="L536" s="26">
        <v>14</v>
      </c>
      <c r="M536" s="26" t="s">
        <v>203</v>
      </c>
      <c r="N536" s="26">
        <v>358.84515017462166</v>
      </c>
      <c r="O536" s="90">
        <f t="shared" si="40"/>
        <v>5023.8321024447032</v>
      </c>
      <c r="P536" s="92">
        <f t="shared" si="44"/>
        <v>1527.3975390593007</v>
      </c>
      <c r="Q536" s="188">
        <v>1</v>
      </c>
    </row>
    <row r="537" spans="1:17" x14ac:dyDescent="0.25">
      <c r="A537">
        <v>1972</v>
      </c>
      <c r="B537" t="s">
        <v>183</v>
      </c>
      <c r="C537" s="190" t="s">
        <v>554</v>
      </c>
      <c r="D537" s="108" t="s">
        <v>555</v>
      </c>
      <c r="E537" s="32">
        <f t="shared" si="42"/>
        <v>26480</v>
      </c>
      <c r="F537" s="88" t="str">
        <f t="shared" si="41"/>
        <v>Date check - OK</v>
      </c>
      <c r="H537" s="111"/>
      <c r="I537" s="26"/>
      <c r="J537" s="94">
        <f t="shared" si="43"/>
        <v>0.30403037122121113</v>
      </c>
      <c r="K537" s="35"/>
      <c r="L537" s="26">
        <v>142</v>
      </c>
      <c r="M537" s="26" t="s">
        <v>203</v>
      </c>
      <c r="N537" s="26">
        <v>1024.3397923166472</v>
      </c>
      <c r="O537" s="90">
        <f t="shared" si="40"/>
        <v>145456.25050896389</v>
      </c>
      <c r="P537" s="92">
        <f t="shared" si="44"/>
        <v>44223.117838685772</v>
      </c>
      <c r="Q537" s="188">
        <v>1</v>
      </c>
    </row>
    <row r="538" spans="1:17" x14ac:dyDescent="0.25">
      <c r="A538">
        <v>1972</v>
      </c>
      <c r="B538" t="s">
        <v>183</v>
      </c>
      <c r="C538" s="190" t="s">
        <v>554</v>
      </c>
      <c r="D538" s="108" t="s">
        <v>555</v>
      </c>
      <c r="E538" s="32">
        <f t="shared" si="42"/>
        <v>26480</v>
      </c>
      <c r="F538" s="88" t="str">
        <f t="shared" si="41"/>
        <v>Date check - OK</v>
      </c>
      <c r="H538" s="111"/>
      <c r="I538" s="26"/>
      <c r="J538" s="94">
        <f t="shared" si="43"/>
        <v>0.30403037122121113</v>
      </c>
      <c r="K538" s="35"/>
      <c r="L538" s="26">
        <v>573</v>
      </c>
      <c r="M538" s="26" t="s">
        <v>203</v>
      </c>
      <c r="N538" s="26">
        <v>833.49941699650753</v>
      </c>
      <c r="O538" s="90">
        <f t="shared" si="40"/>
        <v>477595.16593899881</v>
      </c>
      <c r="P538" s="92">
        <f t="shared" si="44"/>
        <v>145203.43559388974</v>
      </c>
      <c r="Q538" s="188">
        <v>1</v>
      </c>
    </row>
    <row r="539" spans="1:17" x14ac:dyDescent="0.25">
      <c r="A539">
        <v>1972</v>
      </c>
      <c r="B539" t="s">
        <v>183</v>
      </c>
      <c r="C539" s="190" t="s">
        <v>554</v>
      </c>
      <c r="D539" s="108" t="s">
        <v>555</v>
      </c>
      <c r="E539" s="32">
        <f t="shared" si="42"/>
        <v>26480</v>
      </c>
      <c r="F539" s="88" t="str">
        <f t="shared" si="41"/>
        <v>Date check - OK</v>
      </c>
      <c r="H539" s="111"/>
      <c r="I539" s="26"/>
      <c r="J539" s="94">
        <f t="shared" si="43"/>
        <v>0.30403037122121113</v>
      </c>
      <c r="K539" s="35"/>
      <c r="L539" s="26">
        <v>81</v>
      </c>
      <c r="M539" s="26" t="s">
        <v>203</v>
      </c>
      <c r="N539" s="26">
        <v>1149.9355948777647</v>
      </c>
      <c r="O539" s="90">
        <f t="shared" ref="O539:O602" si="45">IF(N539="","-",L539*N539)</f>
        <v>93144.783185098946</v>
      </c>
      <c r="P539" s="92">
        <f t="shared" si="44"/>
        <v>28318.843009084856</v>
      </c>
      <c r="Q539" s="188">
        <v>1</v>
      </c>
    </row>
    <row r="540" spans="1:17" x14ac:dyDescent="0.25">
      <c r="A540">
        <v>1972</v>
      </c>
      <c r="B540" t="s">
        <v>183</v>
      </c>
      <c r="C540" s="190" t="s">
        <v>556</v>
      </c>
      <c r="D540" s="108" t="s">
        <v>557</v>
      </c>
      <c r="E540" s="32">
        <f t="shared" si="42"/>
        <v>26480</v>
      </c>
      <c r="F540" s="88" t="str">
        <f t="shared" ref="F540:F603" si="46">IF(E540="","-",IF(OR(E540&lt;$E$15,E540&gt;$E$16),"ERROR - date outside of range","Date check - OK"))</f>
        <v>Date check - OK</v>
      </c>
      <c r="H540" s="111"/>
      <c r="I540" s="26"/>
      <c r="J540" s="94">
        <f t="shared" si="43"/>
        <v>0.30403037122121113</v>
      </c>
      <c r="K540" s="35"/>
      <c r="L540" s="26">
        <v>14</v>
      </c>
      <c r="M540" s="26" t="s">
        <v>203</v>
      </c>
      <c r="N540" s="26">
        <v>272.39609126891736</v>
      </c>
      <c r="O540" s="90">
        <f t="shared" si="45"/>
        <v>3813.5452777648429</v>
      </c>
      <c r="P540" s="92">
        <f t="shared" si="44"/>
        <v>1159.4335864677419</v>
      </c>
      <c r="Q540" s="188">
        <v>1</v>
      </c>
    </row>
    <row r="541" spans="1:17" x14ac:dyDescent="0.25">
      <c r="A541">
        <v>1972</v>
      </c>
      <c r="B541" t="s">
        <v>183</v>
      </c>
      <c r="C541" s="190" t="s">
        <v>556</v>
      </c>
      <c r="D541" s="108" t="s">
        <v>557</v>
      </c>
      <c r="E541" s="32">
        <f t="shared" si="42"/>
        <v>26480</v>
      </c>
      <c r="F541" s="88" t="str">
        <f t="shared" si="46"/>
        <v>Date check - OK</v>
      </c>
      <c r="H541" s="111"/>
      <c r="I541" s="26"/>
      <c r="J541" s="94">
        <f t="shared" si="43"/>
        <v>0.30403037122121113</v>
      </c>
      <c r="K541" s="35"/>
      <c r="L541" s="26">
        <v>7</v>
      </c>
      <c r="M541" s="26" t="s">
        <v>203</v>
      </c>
      <c r="N541" s="26">
        <v>272.39609126891736</v>
      </c>
      <c r="O541" s="90">
        <f t="shared" si="45"/>
        <v>1906.7726388824215</v>
      </c>
      <c r="P541" s="92">
        <f t="shared" si="44"/>
        <v>579.71679323387093</v>
      </c>
      <c r="Q541" s="188">
        <v>1</v>
      </c>
    </row>
    <row r="542" spans="1:17" x14ac:dyDescent="0.25">
      <c r="A542">
        <v>1972</v>
      </c>
      <c r="B542" t="s">
        <v>183</v>
      </c>
      <c r="C542" s="190" t="s">
        <v>556</v>
      </c>
      <c r="D542" s="108" t="s">
        <v>557</v>
      </c>
      <c r="E542" s="32">
        <f t="shared" si="42"/>
        <v>26480</v>
      </c>
      <c r="F542" s="88" t="str">
        <f t="shared" si="46"/>
        <v>Date check - OK</v>
      </c>
      <c r="H542" s="111"/>
      <c r="I542" s="26"/>
      <c r="J542" s="94">
        <f t="shared" si="43"/>
        <v>0.30403037122121113</v>
      </c>
      <c r="K542" s="35"/>
      <c r="L542" s="26">
        <v>11</v>
      </c>
      <c r="M542" s="26" t="s">
        <v>203</v>
      </c>
      <c r="N542" s="26">
        <v>358.84515017462166</v>
      </c>
      <c r="O542" s="90">
        <f t="shared" si="45"/>
        <v>3947.2966519208385</v>
      </c>
      <c r="P542" s="92">
        <f t="shared" si="44"/>
        <v>1200.0980664037363</v>
      </c>
      <c r="Q542" s="188">
        <v>1</v>
      </c>
    </row>
    <row r="543" spans="1:17" x14ac:dyDescent="0.25">
      <c r="A543">
        <v>1972</v>
      </c>
      <c r="B543" t="s">
        <v>183</v>
      </c>
      <c r="C543" s="190" t="s">
        <v>556</v>
      </c>
      <c r="D543" s="108" t="s">
        <v>557</v>
      </c>
      <c r="E543" s="32">
        <f t="shared" si="42"/>
        <v>26480</v>
      </c>
      <c r="F543" s="88" t="str">
        <f t="shared" si="46"/>
        <v>Date check - OK</v>
      </c>
      <c r="H543" s="111"/>
      <c r="I543" s="26"/>
      <c r="J543" s="94">
        <f t="shared" si="43"/>
        <v>0.30403037122121113</v>
      </c>
      <c r="K543" s="35"/>
      <c r="L543" s="26">
        <v>6</v>
      </c>
      <c r="M543" s="26" t="s">
        <v>203</v>
      </c>
      <c r="N543" s="26">
        <v>567.62778300349237</v>
      </c>
      <c r="O543" s="90">
        <f t="shared" si="45"/>
        <v>3405.7666980209542</v>
      </c>
      <c r="P543" s="92">
        <f t="shared" si="44"/>
        <v>1035.4565134921493</v>
      </c>
      <c r="Q543" s="188">
        <v>1</v>
      </c>
    </row>
    <row r="544" spans="1:17" x14ac:dyDescent="0.25">
      <c r="A544">
        <v>1972</v>
      </c>
      <c r="B544" t="s">
        <v>183</v>
      </c>
      <c r="C544" s="190" t="s">
        <v>556</v>
      </c>
      <c r="D544" s="108" t="s">
        <v>557</v>
      </c>
      <c r="E544" s="32">
        <f t="shared" si="42"/>
        <v>26480</v>
      </c>
      <c r="F544" s="88" t="str">
        <f t="shared" si="46"/>
        <v>Date check - OK</v>
      </c>
      <c r="H544" s="111"/>
      <c r="I544" s="26"/>
      <c r="J544" s="94">
        <f t="shared" si="43"/>
        <v>0.30403037122121113</v>
      </c>
      <c r="K544" s="35"/>
      <c r="L544" s="26">
        <v>166</v>
      </c>
      <c r="M544" s="26" t="s">
        <v>203</v>
      </c>
      <c r="N544" s="26">
        <v>1024.3397923166472</v>
      </c>
      <c r="O544" s="90">
        <f t="shared" si="45"/>
        <v>170040.40552456342</v>
      </c>
      <c r="P544" s="92">
        <f t="shared" si="44"/>
        <v>51697.447614238299</v>
      </c>
      <c r="Q544" s="188">
        <v>1</v>
      </c>
    </row>
    <row r="545" spans="1:17" x14ac:dyDescent="0.25">
      <c r="A545">
        <v>1972</v>
      </c>
      <c r="B545" t="s">
        <v>183</v>
      </c>
      <c r="C545" s="190" t="s">
        <v>556</v>
      </c>
      <c r="D545" s="108" t="s">
        <v>557</v>
      </c>
      <c r="E545" s="32">
        <f t="shared" si="42"/>
        <v>26480</v>
      </c>
      <c r="F545" s="88" t="str">
        <f t="shared" si="46"/>
        <v>Date check - OK</v>
      </c>
      <c r="H545" s="111"/>
      <c r="I545" s="26"/>
      <c r="J545" s="94">
        <f t="shared" si="43"/>
        <v>0.30403037122121113</v>
      </c>
      <c r="K545" s="35"/>
      <c r="L545" s="26">
        <v>241</v>
      </c>
      <c r="M545" s="26" t="s">
        <v>203</v>
      </c>
      <c r="N545" s="26">
        <v>946.04630500582073</v>
      </c>
      <c r="O545" s="90">
        <f t="shared" si="45"/>
        <v>227997.15950640279</v>
      </c>
      <c r="P545" s="92">
        <f t="shared" si="44"/>
        <v>69318.061042113331</v>
      </c>
      <c r="Q545" s="188">
        <v>1</v>
      </c>
    </row>
    <row r="546" spans="1:17" x14ac:dyDescent="0.25">
      <c r="A546">
        <v>1972</v>
      </c>
      <c r="B546" t="s">
        <v>183</v>
      </c>
      <c r="C546" s="190" t="s">
        <v>556</v>
      </c>
      <c r="D546" s="108" t="s">
        <v>557</v>
      </c>
      <c r="E546" s="32">
        <f t="shared" si="42"/>
        <v>26480</v>
      </c>
      <c r="F546" s="88" t="str">
        <f t="shared" si="46"/>
        <v>Date check - OK</v>
      </c>
      <c r="H546" s="111"/>
      <c r="I546" s="26"/>
      <c r="J546" s="94">
        <f t="shared" si="43"/>
        <v>0.30403037122121113</v>
      </c>
      <c r="K546" s="35"/>
      <c r="L546" s="26">
        <v>248</v>
      </c>
      <c r="M546" s="26" t="s">
        <v>203</v>
      </c>
      <c r="N546" s="26">
        <v>1149.9355948777647</v>
      </c>
      <c r="O546" s="90">
        <f t="shared" si="45"/>
        <v>285184.02752968564</v>
      </c>
      <c r="P546" s="92">
        <f t="shared" si="44"/>
        <v>86704.605756210425</v>
      </c>
      <c r="Q546" s="188">
        <v>1</v>
      </c>
    </row>
    <row r="547" spans="1:17" x14ac:dyDescent="0.25">
      <c r="A547">
        <v>1972</v>
      </c>
      <c r="B547" t="s">
        <v>183</v>
      </c>
      <c r="C547" s="190" t="s">
        <v>558</v>
      </c>
      <c r="D547" s="108" t="s">
        <v>559</v>
      </c>
      <c r="E547" s="32">
        <f t="shared" si="42"/>
        <v>26480</v>
      </c>
      <c r="F547" s="88" t="str">
        <f t="shared" si="46"/>
        <v>Date check - OK</v>
      </c>
      <c r="H547" s="111"/>
      <c r="I547" s="26"/>
      <c r="J547" s="94">
        <f t="shared" si="43"/>
        <v>0.30403037122121113</v>
      </c>
      <c r="K547" s="35"/>
      <c r="L547" s="26">
        <v>65</v>
      </c>
      <c r="M547" s="26" t="s">
        <v>203</v>
      </c>
      <c r="N547" s="26">
        <v>440.40086612339928</v>
      </c>
      <c r="O547" s="90">
        <f t="shared" si="45"/>
        <v>28626.056298020954</v>
      </c>
      <c r="P547" s="92">
        <f t="shared" si="44"/>
        <v>8703.1905228865999</v>
      </c>
      <c r="Q547" s="188">
        <v>1</v>
      </c>
    </row>
    <row r="548" spans="1:17" x14ac:dyDescent="0.25">
      <c r="A548">
        <v>1972</v>
      </c>
      <c r="B548" t="s">
        <v>183</v>
      </c>
      <c r="C548" s="190" t="s">
        <v>558</v>
      </c>
      <c r="D548" s="108" t="s">
        <v>559</v>
      </c>
      <c r="E548" s="32">
        <f t="shared" si="42"/>
        <v>26480</v>
      </c>
      <c r="F548" s="88" t="str">
        <f t="shared" si="46"/>
        <v>Date check - OK</v>
      </c>
      <c r="H548" s="111"/>
      <c r="I548" s="26"/>
      <c r="J548" s="94">
        <f t="shared" si="43"/>
        <v>0.30403037122121113</v>
      </c>
      <c r="K548" s="35"/>
      <c r="L548" s="26">
        <v>17</v>
      </c>
      <c r="M548" s="26" t="s">
        <v>203</v>
      </c>
      <c r="N548" s="26">
        <v>567.62778300349237</v>
      </c>
      <c r="O548" s="90">
        <f t="shared" si="45"/>
        <v>9649.6723110593703</v>
      </c>
      <c r="P548" s="92">
        <f t="shared" si="44"/>
        <v>2933.7934548944227</v>
      </c>
      <c r="Q548" s="188">
        <v>1</v>
      </c>
    </row>
    <row r="549" spans="1:17" x14ac:dyDescent="0.25">
      <c r="A549">
        <v>1972</v>
      </c>
      <c r="B549" t="s">
        <v>183</v>
      </c>
      <c r="C549" s="190" t="s">
        <v>558</v>
      </c>
      <c r="D549" s="108" t="s">
        <v>559</v>
      </c>
      <c r="E549" s="32">
        <f t="shared" si="42"/>
        <v>26480</v>
      </c>
      <c r="F549" s="88" t="str">
        <f t="shared" si="46"/>
        <v>Date check - OK</v>
      </c>
      <c r="H549" s="111"/>
      <c r="I549" s="26"/>
      <c r="J549" s="94">
        <f t="shared" si="43"/>
        <v>0.30403037122121113</v>
      </c>
      <c r="K549" s="35"/>
      <c r="L549" s="26">
        <v>50</v>
      </c>
      <c r="M549" s="26" t="s">
        <v>203</v>
      </c>
      <c r="N549" s="26">
        <v>580.67669755529687</v>
      </c>
      <c r="O549" s="90">
        <f t="shared" si="45"/>
        <v>29033.834877764843</v>
      </c>
      <c r="P549" s="92">
        <f t="shared" si="44"/>
        <v>8827.1675958621927</v>
      </c>
      <c r="Q549" s="188">
        <v>1</v>
      </c>
    </row>
    <row r="550" spans="1:17" x14ac:dyDescent="0.25">
      <c r="A550">
        <v>1972</v>
      </c>
      <c r="B550" t="s">
        <v>183</v>
      </c>
      <c r="C550" s="190" t="s">
        <v>558</v>
      </c>
      <c r="D550" s="108" t="s">
        <v>559</v>
      </c>
      <c r="E550" s="32">
        <f t="shared" si="42"/>
        <v>26480</v>
      </c>
      <c r="F550" s="88" t="str">
        <f t="shared" si="46"/>
        <v>Date check - OK</v>
      </c>
      <c r="H550" s="111"/>
      <c r="I550" s="26"/>
      <c r="J550" s="94">
        <f t="shared" si="43"/>
        <v>0.30403037122121113</v>
      </c>
      <c r="K550" s="35"/>
      <c r="L550" s="26">
        <v>642</v>
      </c>
      <c r="M550" s="26" t="s">
        <v>203</v>
      </c>
      <c r="N550" s="26">
        <v>950.93964796274736</v>
      </c>
      <c r="O550" s="90">
        <f t="shared" si="45"/>
        <v>610503.25399208383</v>
      </c>
      <c r="P550" s="92">
        <f t="shared" si="44"/>
        <v>185611.5309429706</v>
      </c>
      <c r="Q550" s="188">
        <v>1</v>
      </c>
    </row>
    <row r="551" spans="1:17" x14ac:dyDescent="0.25">
      <c r="A551">
        <v>1972</v>
      </c>
      <c r="B551" t="s">
        <v>183</v>
      </c>
      <c r="C551" s="190" t="s">
        <v>560</v>
      </c>
      <c r="D551" s="108" t="s">
        <v>561</v>
      </c>
      <c r="E551" s="32">
        <f t="shared" si="42"/>
        <v>26480</v>
      </c>
      <c r="F551" s="88" t="str">
        <f t="shared" si="46"/>
        <v>Date check - OK</v>
      </c>
      <c r="H551" s="111"/>
      <c r="I551" s="26"/>
      <c r="J551" s="94">
        <f t="shared" si="43"/>
        <v>0.30403037122121113</v>
      </c>
      <c r="K551" s="35"/>
      <c r="L551" s="26">
        <v>287</v>
      </c>
      <c r="M551" s="26" t="s">
        <v>203</v>
      </c>
      <c r="N551" s="26">
        <v>751.94370104772986</v>
      </c>
      <c r="O551" s="90">
        <f t="shared" si="45"/>
        <v>215807.84220069848</v>
      </c>
      <c r="P551" s="92">
        <f t="shared" si="44"/>
        <v>65612.138376726914</v>
      </c>
      <c r="Q551" s="188">
        <v>1</v>
      </c>
    </row>
    <row r="552" spans="1:17" x14ac:dyDescent="0.25">
      <c r="A552">
        <v>1972</v>
      </c>
      <c r="B552" t="s">
        <v>183</v>
      </c>
      <c r="C552" s="190" t="s">
        <v>562</v>
      </c>
      <c r="D552" s="108" t="s">
        <v>563</v>
      </c>
      <c r="E552" s="32">
        <f t="shared" si="42"/>
        <v>26480</v>
      </c>
      <c r="F552" s="88" t="str">
        <f t="shared" si="46"/>
        <v>Date check - OK</v>
      </c>
      <c r="H552" s="111"/>
      <c r="I552" s="26"/>
      <c r="J552" s="94">
        <f t="shared" si="43"/>
        <v>0.30403037122121113</v>
      </c>
      <c r="K552" s="35"/>
      <c r="L552" s="26">
        <v>684</v>
      </c>
      <c r="M552" s="26" t="s">
        <v>203</v>
      </c>
      <c r="N552" s="26">
        <v>624.71678416763677</v>
      </c>
      <c r="O552" s="90">
        <f t="shared" si="45"/>
        <v>427306.28037066356</v>
      </c>
      <c r="P552" s="92">
        <f t="shared" si="44"/>
        <v>129914.08704624776</v>
      </c>
      <c r="Q552" s="188">
        <v>1</v>
      </c>
    </row>
    <row r="553" spans="1:17" x14ac:dyDescent="0.25">
      <c r="A553">
        <v>1972</v>
      </c>
      <c r="B553" t="s">
        <v>183</v>
      </c>
      <c r="C553" s="190" t="s">
        <v>562</v>
      </c>
      <c r="D553" s="108" t="s">
        <v>563</v>
      </c>
      <c r="E553" s="32">
        <f t="shared" si="42"/>
        <v>26480</v>
      </c>
      <c r="F553" s="88" t="str">
        <f t="shared" si="46"/>
        <v>Date check - OK</v>
      </c>
      <c r="H553" s="111"/>
      <c r="I553" s="26"/>
      <c r="J553" s="94">
        <f t="shared" si="43"/>
        <v>0.30403037122121113</v>
      </c>
      <c r="K553" s="35"/>
      <c r="L553" s="26">
        <v>812</v>
      </c>
      <c r="M553" s="26" t="s">
        <v>203</v>
      </c>
      <c r="N553" s="26">
        <v>580.67669755529687</v>
      </c>
      <c r="O553" s="90">
        <f t="shared" si="45"/>
        <v>471509.47841490107</v>
      </c>
      <c r="P553" s="92">
        <f t="shared" si="44"/>
        <v>143353.20175680201</v>
      </c>
      <c r="Q553" s="188">
        <v>1</v>
      </c>
    </row>
    <row r="554" spans="1:17" x14ac:dyDescent="0.25">
      <c r="A554">
        <v>1972</v>
      </c>
      <c r="B554" t="s">
        <v>183</v>
      </c>
      <c r="C554" s="190" t="s">
        <v>562</v>
      </c>
      <c r="D554" s="108" t="s">
        <v>563</v>
      </c>
      <c r="E554" s="32">
        <f t="shared" si="42"/>
        <v>26480</v>
      </c>
      <c r="F554" s="88" t="str">
        <f t="shared" si="46"/>
        <v>Date check - OK</v>
      </c>
      <c r="H554" s="111"/>
      <c r="I554" s="26"/>
      <c r="J554" s="94">
        <f t="shared" si="43"/>
        <v>0.30403037122121113</v>
      </c>
      <c r="K554" s="35"/>
      <c r="L554" s="26">
        <v>73</v>
      </c>
      <c r="M554" s="26" t="s">
        <v>203</v>
      </c>
      <c r="N554" s="26">
        <v>1024.3397923166472</v>
      </c>
      <c r="O554" s="90">
        <f t="shared" si="45"/>
        <v>74776.804839115241</v>
      </c>
      <c r="P554" s="92">
        <f t="shared" si="44"/>
        <v>22734.419733972263</v>
      </c>
      <c r="Q554" s="188">
        <v>1</v>
      </c>
    </row>
    <row r="555" spans="1:17" x14ac:dyDescent="0.25">
      <c r="A555">
        <v>1972</v>
      </c>
      <c r="B555" t="s">
        <v>183</v>
      </c>
      <c r="C555" s="190" t="s">
        <v>562</v>
      </c>
      <c r="D555" s="108" t="s">
        <v>563</v>
      </c>
      <c r="E555" s="32">
        <f t="shared" si="42"/>
        <v>26480</v>
      </c>
      <c r="F555" s="88" t="str">
        <f t="shared" si="46"/>
        <v>Date check - OK</v>
      </c>
      <c r="H555" s="111"/>
      <c r="I555" s="26"/>
      <c r="J555" s="94">
        <f t="shared" si="43"/>
        <v>0.30403037122121113</v>
      </c>
      <c r="K555" s="35"/>
      <c r="L555" s="26">
        <v>35</v>
      </c>
      <c r="M555" s="26" t="s">
        <v>203</v>
      </c>
      <c r="N555" s="26">
        <v>1024.3397923166472</v>
      </c>
      <c r="O555" s="90">
        <f t="shared" si="45"/>
        <v>35851.892731082648</v>
      </c>
      <c r="P555" s="92">
        <f t="shared" si="44"/>
        <v>10900.064256014099</v>
      </c>
      <c r="Q555" s="188">
        <v>1</v>
      </c>
    </row>
    <row r="556" spans="1:17" x14ac:dyDescent="0.25">
      <c r="A556">
        <v>1972</v>
      </c>
      <c r="B556" t="s">
        <v>183</v>
      </c>
      <c r="C556" s="190" t="s">
        <v>564</v>
      </c>
      <c r="D556" s="108" t="s">
        <v>565</v>
      </c>
      <c r="E556" s="32">
        <f t="shared" si="42"/>
        <v>26480</v>
      </c>
      <c r="F556" s="88" t="str">
        <f t="shared" si="46"/>
        <v>Date check - OK</v>
      </c>
      <c r="H556" s="111"/>
      <c r="I556" s="26"/>
      <c r="J556" s="94">
        <f t="shared" si="43"/>
        <v>0.30403037122121113</v>
      </c>
      <c r="K556" s="35"/>
      <c r="L556" s="26">
        <v>199</v>
      </c>
      <c r="M556" s="26" t="s">
        <v>203</v>
      </c>
      <c r="N556" s="26">
        <v>624.71678416763677</v>
      </c>
      <c r="O556" s="90">
        <f t="shared" si="45"/>
        <v>124318.64004935972</v>
      </c>
      <c r="P556" s="92">
        <f t="shared" si="44"/>
        <v>37796.642283922956</v>
      </c>
      <c r="Q556" s="188">
        <v>1</v>
      </c>
    </row>
    <row r="557" spans="1:17" x14ac:dyDescent="0.25">
      <c r="A557">
        <v>1972</v>
      </c>
      <c r="B557" t="s">
        <v>183</v>
      </c>
      <c r="C557" s="190" t="s">
        <v>564</v>
      </c>
      <c r="D557" s="108" t="s">
        <v>565</v>
      </c>
      <c r="E557" s="32">
        <f t="shared" si="42"/>
        <v>26480</v>
      </c>
      <c r="F557" s="88" t="str">
        <f t="shared" si="46"/>
        <v>Date check - OK</v>
      </c>
      <c r="H557" s="111"/>
      <c r="I557" s="26"/>
      <c r="J557" s="94">
        <f t="shared" si="43"/>
        <v>0.30403037122121113</v>
      </c>
      <c r="K557" s="35"/>
      <c r="L557" s="26">
        <v>58</v>
      </c>
      <c r="M557" s="26" t="s">
        <v>203</v>
      </c>
      <c r="N557" s="26">
        <v>624.71678416763677</v>
      </c>
      <c r="O557" s="90">
        <f t="shared" si="45"/>
        <v>36233.573481722931</v>
      </c>
      <c r="P557" s="92">
        <f t="shared" si="44"/>
        <v>11016.106796319254</v>
      </c>
      <c r="Q557" s="188">
        <v>1</v>
      </c>
    </row>
    <row r="558" spans="1:17" x14ac:dyDescent="0.25">
      <c r="A558">
        <v>1972</v>
      </c>
      <c r="B558" t="s">
        <v>183</v>
      </c>
      <c r="C558" s="190" t="s">
        <v>564</v>
      </c>
      <c r="D558" s="108" t="s">
        <v>565</v>
      </c>
      <c r="E558" s="32">
        <f t="shared" si="42"/>
        <v>26480</v>
      </c>
      <c r="F558" s="88" t="str">
        <f t="shared" si="46"/>
        <v>Date check - OK</v>
      </c>
      <c r="H558" s="111"/>
      <c r="I558" s="26"/>
      <c r="J558" s="94">
        <f t="shared" si="43"/>
        <v>0.30403037122121113</v>
      </c>
      <c r="K558" s="35"/>
      <c r="L558" s="26">
        <v>152</v>
      </c>
      <c r="M558" s="26" t="s">
        <v>203</v>
      </c>
      <c r="N558" s="26">
        <v>639.39681303841667</v>
      </c>
      <c r="O558" s="90">
        <f t="shared" si="45"/>
        <v>97188.315581839328</v>
      </c>
      <c r="P558" s="92">
        <f t="shared" si="44"/>
        <v>29548.199664710828</v>
      </c>
      <c r="Q558" s="188">
        <v>1</v>
      </c>
    </row>
    <row r="559" spans="1:17" x14ac:dyDescent="0.25">
      <c r="A559">
        <v>1972</v>
      </c>
      <c r="B559" t="s">
        <v>183</v>
      </c>
      <c r="C559" s="190" t="s">
        <v>566</v>
      </c>
      <c r="D559" s="108" t="s">
        <v>567</v>
      </c>
      <c r="E559" s="32">
        <f t="shared" si="42"/>
        <v>26480</v>
      </c>
      <c r="F559" s="88" t="str">
        <f t="shared" si="46"/>
        <v>Date check - OK</v>
      </c>
      <c r="H559" s="111"/>
      <c r="I559" s="26"/>
      <c r="J559" s="94">
        <f t="shared" si="43"/>
        <v>0.30403037122121113</v>
      </c>
      <c r="K559" s="35"/>
      <c r="L559" s="26">
        <v>12</v>
      </c>
      <c r="M559" s="26" t="s">
        <v>203</v>
      </c>
      <c r="N559" s="26">
        <v>567.62778300349237</v>
      </c>
      <c r="O559" s="90">
        <f t="shared" si="45"/>
        <v>6811.5333960419084</v>
      </c>
      <c r="P559" s="92">
        <f t="shared" si="44"/>
        <v>2070.9130269842985</v>
      </c>
      <c r="Q559" s="188">
        <v>1</v>
      </c>
    </row>
    <row r="560" spans="1:17" x14ac:dyDescent="0.25">
      <c r="A560">
        <v>1972</v>
      </c>
      <c r="B560" t="s">
        <v>183</v>
      </c>
      <c r="C560" s="190" t="s">
        <v>566</v>
      </c>
      <c r="D560" s="108" t="s">
        <v>567</v>
      </c>
      <c r="E560" s="32">
        <f t="shared" si="42"/>
        <v>26480</v>
      </c>
      <c r="F560" s="88" t="str">
        <f t="shared" si="46"/>
        <v>Date check - OK</v>
      </c>
      <c r="H560" s="111"/>
      <c r="I560" s="26"/>
      <c r="J560" s="94">
        <f t="shared" si="43"/>
        <v>0.30403037122121113</v>
      </c>
      <c r="K560" s="35"/>
      <c r="L560" s="26">
        <v>283</v>
      </c>
      <c r="M560" s="26" t="s">
        <v>203</v>
      </c>
      <c r="N560" s="26">
        <v>520.32546775320145</v>
      </c>
      <c r="O560" s="90">
        <f t="shared" si="45"/>
        <v>147252.10737415601</v>
      </c>
      <c r="P560" s="92">
        <f t="shared" si="44"/>
        <v>44769.11286807029</v>
      </c>
      <c r="Q560" s="188">
        <v>1</v>
      </c>
    </row>
    <row r="561" spans="1:17" x14ac:dyDescent="0.25">
      <c r="A561">
        <v>1972</v>
      </c>
      <c r="B561" t="s">
        <v>183</v>
      </c>
      <c r="C561" s="190" t="s">
        <v>568</v>
      </c>
      <c r="D561" s="108" t="s">
        <v>569</v>
      </c>
      <c r="E561" s="32">
        <f t="shared" si="42"/>
        <v>26480</v>
      </c>
      <c r="F561" s="88" t="str">
        <f t="shared" si="46"/>
        <v>Date check - OK</v>
      </c>
      <c r="H561" s="111"/>
      <c r="I561" s="26"/>
      <c r="J561" s="94">
        <f t="shared" si="43"/>
        <v>0.30403037122121113</v>
      </c>
      <c r="K561" s="35"/>
      <c r="L561" s="26">
        <v>131.5</v>
      </c>
      <c r="M561" s="26" t="s">
        <v>203</v>
      </c>
      <c r="N561" s="26">
        <v>567.62778300349237</v>
      </c>
      <c r="O561" s="90">
        <f t="shared" si="45"/>
        <v>74643.053464959245</v>
      </c>
      <c r="P561" s="92">
        <f t="shared" si="44"/>
        <v>22693.75525403627</v>
      </c>
      <c r="Q561" s="188">
        <v>1</v>
      </c>
    </row>
    <row r="562" spans="1:17" x14ac:dyDescent="0.25">
      <c r="A562">
        <v>1972</v>
      </c>
      <c r="B562" t="s">
        <v>183</v>
      </c>
      <c r="C562" s="190" t="s">
        <v>570</v>
      </c>
      <c r="D562" s="108" t="s">
        <v>571</v>
      </c>
      <c r="E562" s="32">
        <f t="shared" si="42"/>
        <v>26480</v>
      </c>
      <c r="F562" s="88" t="str">
        <f t="shared" si="46"/>
        <v>Date check - OK</v>
      </c>
      <c r="H562" s="111"/>
      <c r="I562" s="26"/>
      <c r="J562" s="94">
        <f t="shared" si="43"/>
        <v>0.30403037122121113</v>
      </c>
      <c r="K562" s="35"/>
      <c r="L562" s="26">
        <v>58</v>
      </c>
      <c r="M562" s="26" t="s">
        <v>203</v>
      </c>
      <c r="N562" s="26">
        <v>624.71678416763677</v>
      </c>
      <c r="O562" s="90">
        <f t="shared" si="45"/>
        <v>36233.573481722931</v>
      </c>
      <c r="P562" s="92">
        <f t="shared" si="44"/>
        <v>11016.106796319254</v>
      </c>
      <c r="Q562" s="188">
        <v>1</v>
      </c>
    </row>
    <row r="563" spans="1:17" x14ac:dyDescent="0.25">
      <c r="A563">
        <v>1973</v>
      </c>
      <c r="B563" t="s">
        <v>183</v>
      </c>
      <c r="C563" s="190" t="s">
        <v>208</v>
      </c>
      <c r="D563" s="108" t="s">
        <v>209</v>
      </c>
      <c r="E563" s="32">
        <f t="shared" si="42"/>
        <v>26845</v>
      </c>
      <c r="F563" s="88" t="str">
        <f t="shared" si="46"/>
        <v>Date check - OK</v>
      </c>
      <c r="H563" s="111"/>
      <c r="I563" s="26"/>
      <c r="J563" s="94">
        <f t="shared" si="43"/>
        <v>0.30403037122121113</v>
      </c>
      <c r="K563" s="35"/>
      <c r="L563" s="26">
        <v>848</v>
      </c>
      <c r="M563" s="26" t="s">
        <v>203</v>
      </c>
      <c r="N563" s="26">
        <v>520.32546775320145</v>
      </c>
      <c r="O563" s="90">
        <f t="shared" si="45"/>
        <v>441235.99665471481</v>
      </c>
      <c r="P563" s="92">
        <f t="shared" si="44"/>
        <v>134149.14385909401</v>
      </c>
      <c r="Q563" s="188">
        <v>1</v>
      </c>
    </row>
    <row r="564" spans="1:17" x14ac:dyDescent="0.25">
      <c r="A564">
        <v>1973</v>
      </c>
      <c r="B564" t="s">
        <v>183</v>
      </c>
      <c r="C564" s="190" t="s">
        <v>208</v>
      </c>
      <c r="D564" s="108" t="s">
        <v>209</v>
      </c>
      <c r="E564" s="32">
        <f t="shared" si="42"/>
        <v>26845</v>
      </c>
      <c r="F564" s="88" t="str">
        <f t="shared" si="46"/>
        <v>Date check - OK</v>
      </c>
      <c r="H564" s="111"/>
      <c r="I564" s="26"/>
      <c r="J564" s="94">
        <f t="shared" si="43"/>
        <v>0.30403037122121113</v>
      </c>
      <c r="K564" s="35"/>
      <c r="L564" s="26">
        <v>122</v>
      </c>
      <c r="M564" s="26" t="s">
        <v>203</v>
      </c>
      <c r="N564" s="26">
        <v>567.62778300349237</v>
      </c>
      <c r="O564" s="90">
        <f t="shared" si="45"/>
        <v>69250.589526426076</v>
      </c>
      <c r="P564" s="92">
        <f t="shared" si="44"/>
        <v>21054.282441007035</v>
      </c>
      <c r="Q564" s="188">
        <v>1</v>
      </c>
    </row>
    <row r="565" spans="1:17" x14ac:dyDescent="0.25">
      <c r="A565">
        <v>1973</v>
      </c>
      <c r="B565" t="s">
        <v>183</v>
      </c>
      <c r="C565" s="190" t="s">
        <v>572</v>
      </c>
      <c r="D565" s="108" t="s">
        <v>573</v>
      </c>
      <c r="E565" s="32">
        <f t="shared" si="42"/>
        <v>26845</v>
      </c>
      <c r="F565" s="88" t="str">
        <f t="shared" si="46"/>
        <v>Date check - OK</v>
      </c>
      <c r="H565" s="111"/>
      <c r="I565" s="26"/>
      <c r="J565" s="94">
        <f t="shared" si="43"/>
        <v>0.30403037122121113</v>
      </c>
      <c r="K565" s="35"/>
      <c r="L565" s="26">
        <v>239</v>
      </c>
      <c r="M565" s="26" t="s">
        <v>203</v>
      </c>
      <c r="N565" s="26">
        <v>624.71678416763677</v>
      </c>
      <c r="O565" s="90">
        <f t="shared" si="45"/>
        <v>149307.31141606517</v>
      </c>
      <c r="P565" s="92">
        <f t="shared" si="44"/>
        <v>45393.957315867272</v>
      </c>
      <c r="Q565" s="188">
        <v>1</v>
      </c>
    </row>
    <row r="566" spans="1:17" x14ac:dyDescent="0.25">
      <c r="A566">
        <v>1973</v>
      </c>
      <c r="B566" t="s">
        <v>183</v>
      </c>
      <c r="C566" s="190" t="s">
        <v>572</v>
      </c>
      <c r="D566" s="108" t="s">
        <v>573</v>
      </c>
      <c r="E566" s="32">
        <f t="shared" si="42"/>
        <v>26845</v>
      </c>
      <c r="F566" s="88" t="str">
        <f t="shared" si="46"/>
        <v>Date check - OK</v>
      </c>
      <c r="H566" s="111"/>
      <c r="I566" s="26"/>
      <c r="J566" s="94">
        <f t="shared" si="43"/>
        <v>0.30403037122121113</v>
      </c>
      <c r="K566" s="35"/>
      <c r="L566" s="26">
        <v>11</v>
      </c>
      <c r="M566" s="26" t="s">
        <v>203</v>
      </c>
      <c r="N566" s="26">
        <v>1578.9186607683353</v>
      </c>
      <c r="O566" s="90">
        <f t="shared" si="45"/>
        <v>17368.105268451687</v>
      </c>
      <c r="P566" s="92">
        <f t="shared" si="44"/>
        <v>5280.431492176439</v>
      </c>
      <c r="Q566" s="188">
        <v>1</v>
      </c>
    </row>
    <row r="567" spans="1:17" x14ac:dyDescent="0.25">
      <c r="A567">
        <v>1973</v>
      </c>
      <c r="B567" t="s">
        <v>183</v>
      </c>
      <c r="C567" s="190" t="s">
        <v>572</v>
      </c>
      <c r="D567" s="108" t="s">
        <v>573</v>
      </c>
      <c r="E567" s="32">
        <f t="shared" si="42"/>
        <v>26845</v>
      </c>
      <c r="F567" s="88" t="str">
        <f t="shared" si="46"/>
        <v>Date check - OK</v>
      </c>
      <c r="H567" s="111"/>
      <c r="I567" s="26"/>
      <c r="J567" s="94">
        <f t="shared" si="43"/>
        <v>0.30403037122121113</v>
      </c>
      <c r="K567" s="35"/>
      <c r="L567" s="26">
        <v>478</v>
      </c>
      <c r="M567" s="26" t="s">
        <v>203</v>
      </c>
      <c r="N567" s="26">
        <v>2210.1599022118739</v>
      </c>
      <c r="O567" s="90">
        <f t="shared" si="45"/>
        <v>1056456.4332572757</v>
      </c>
      <c r="P567" s="92">
        <f t="shared" si="44"/>
        <v>321194.84158224618</v>
      </c>
      <c r="Q567" s="188">
        <v>1</v>
      </c>
    </row>
    <row r="568" spans="1:17" x14ac:dyDescent="0.25">
      <c r="A568">
        <v>1973</v>
      </c>
      <c r="B568" t="s">
        <v>183</v>
      </c>
      <c r="C568" s="190" t="s">
        <v>572</v>
      </c>
      <c r="D568" s="108" t="s">
        <v>573</v>
      </c>
      <c r="E568" s="32">
        <f t="shared" si="42"/>
        <v>26845</v>
      </c>
      <c r="F568" s="88" t="str">
        <f t="shared" si="46"/>
        <v>Date check - OK</v>
      </c>
      <c r="H568" s="111"/>
      <c r="I568" s="26"/>
      <c r="J568" s="94">
        <f t="shared" si="43"/>
        <v>0.30403037122121113</v>
      </c>
      <c r="K568" s="35"/>
      <c r="L568" s="26">
        <v>24</v>
      </c>
      <c r="M568" s="26" t="s">
        <v>203</v>
      </c>
      <c r="N568" s="26">
        <v>2050.3106989522698</v>
      </c>
      <c r="O568" s="90">
        <f t="shared" si="45"/>
        <v>49207.45677485448</v>
      </c>
      <c r="P568" s="92">
        <f t="shared" si="44"/>
        <v>14960.561350110707</v>
      </c>
      <c r="Q568" s="188">
        <v>1</v>
      </c>
    </row>
    <row r="569" spans="1:17" x14ac:dyDescent="0.25">
      <c r="A569">
        <v>1973</v>
      </c>
      <c r="B569" t="s">
        <v>183</v>
      </c>
      <c r="C569" s="190" t="s">
        <v>574</v>
      </c>
      <c r="D569" s="108" t="s">
        <v>575</v>
      </c>
      <c r="E569" s="32">
        <f t="shared" si="42"/>
        <v>26845</v>
      </c>
      <c r="F569" s="88" t="str">
        <f t="shared" si="46"/>
        <v>Date check - OK</v>
      </c>
      <c r="H569" s="111"/>
      <c r="I569" s="26"/>
      <c r="J569" s="94">
        <f t="shared" si="43"/>
        <v>0.30403037122121113</v>
      </c>
      <c r="K569" s="35"/>
      <c r="L569" s="26">
        <v>6</v>
      </c>
      <c r="M569" s="26" t="s">
        <v>203</v>
      </c>
      <c r="N569" s="26">
        <v>450.18755203725266</v>
      </c>
      <c r="O569" s="90">
        <f t="shared" si="45"/>
        <v>2701.1253122235157</v>
      </c>
      <c r="P569" s="92">
        <f t="shared" si="44"/>
        <v>821.22413139032528</v>
      </c>
      <c r="Q569" s="188">
        <v>1</v>
      </c>
    </row>
    <row r="570" spans="1:17" x14ac:dyDescent="0.25">
      <c r="A570">
        <v>1973</v>
      </c>
      <c r="B570" t="s">
        <v>183</v>
      </c>
      <c r="C570" s="190" t="s">
        <v>576</v>
      </c>
      <c r="D570" s="108" t="s">
        <v>577</v>
      </c>
      <c r="E570" s="32">
        <f t="shared" si="42"/>
        <v>26845</v>
      </c>
      <c r="F570" s="88" t="str">
        <f t="shared" si="46"/>
        <v>Date check - OK</v>
      </c>
      <c r="H570" s="111"/>
      <c r="I570" s="26"/>
      <c r="J570" s="94">
        <f t="shared" si="43"/>
        <v>0.30403037122121113</v>
      </c>
      <c r="K570" s="35"/>
      <c r="L570" s="26">
        <v>99</v>
      </c>
      <c r="M570" s="26" t="s">
        <v>203</v>
      </c>
      <c r="N570" s="26">
        <v>565.99666868451686</v>
      </c>
      <c r="O570" s="90">
        <f t="shared" si="45"/>
        <v>56033.67019976717</v>
      </c>
      <c r="P570" s="92">
        <f t="shared" si="44"/>
        <v>17035.937551722127</v>
      </c>
      <c r="Q570" s="188">
        <v>1</v>
      </c>
    </row>
    <row r="571" spans="1:17" x14ac:dyDescent="0.25">
      <c r="A571">
        <v>1973</v>
      </c>
      <c r="B571" t="s">
        <v>183</v>
      </c>
      <c r="C571" s="190" t="s">
        <v>576</v>
      </c>
      <c r="D571" s="108" t="s">
        <v>577</v>
      </c>
      <c r="E571" s="32">
        <f t="shared" si="42"/>
        <v>26845</v>
      </c>
      <c r="F571" s="88" t="str">
        <f t="shared" si="46"/>
        <v>Date check - OK</v>
      </c>
      <c r="H571" s="111"/>
      <c r="I571" s="26"/>
      <c r="J571" s="94">
        <f t="shared" si="43"/>
        <v>0.30403037122121113</v>
      </c>
      <c r="K571" s="35"/>
      <c r="L571" s="26">
        <v>529</v>
      </c>
      <c r="M571" s="26" t="s">
        <v>203</v>
      </c>
      <c r="N571" s="26">
        <v>1024.3397923166472</v>
      </c>
      <c r="O571" s="90">
        <f t="shared" si="45"/>
        <v>541875.75013550639</v>
      </c>
      <c r="P571" s="92">
        <f t="shared" si="44"/>
        <v>164746.68546947025</v>
      </c>
      <c r="Q571" s="188">
        <v>1</v>
      </c>
    </row>
    <row r="572" spans="1:17" x14ac:dyDescent="0.25">
      <c r="A572">
        <v>1973</v>
      </c>
      <c r="B572" t="s">
        <v>183</v>
      </c>
      <c r="C572" s="190" t="s">
        <v>576</v>
      </c>
      <c r="D572" s="108" t="s">
        <v>577</v>
      </c>
      <c r="E572" s="32">
        <f t="shared" si="42"/>
        <v>26845</v>
      </c>
      <c r="F572" s="88" t="str">
        <f t="shared" si="46"/>
        <v>Date check - OK</v>
      </c>
      <c r="H572" s="111"/>
      <c r="I572" s="26"/>
      <c r="J572" s="94">
        <f t="shared" si="43"/>
        <v>0.30403037122121113</v>
      </c>
      <c r="K572" s="35"/>
      <c r="L572" s="26">
        <v>35</v>
      </c>
      <c r="M572" s="26" t="s">
        <v>203</v>
      </c>
      <c r="N572" s="26">
        <v>1149.9355948777647</v>
      </c>
      <c r="O572" s="90">
        <f t="shared" si="45"/>
        <v>40247.745820721764</v>
      </c>
      <c r="P572" s="92">
        <f t="shared" si="44"/>
        <v>12236.537102690987</v>
      </c>
      <c r="Q572" s="188">
        <v>1</v>
      </c>
    </row>
    <row r="573" spans="1:17" x14ac:dyDescent="0.25">
      <c r="A573">
        <v>1973</v>
      </c>
      <c r="B573" t="s">
        <v>183</v>
      </c>
      <c r="C573" s="190" t="s">
        <v>578</v>
      </c>
      <c r="D573" s="108" t="s">
        <v>579</v>
      </c>
      <c r="E573" s="32">
        <f t="shared" si="42"/>
        <v>26845</v>
      </c>
      <c r="F573" s="88" t="str">
        <f t="shared" si="46"/>
        <v>Date check - OK</v>
      </c>
      <c r="H573" s="111"/>
      <c r="I573" s="26"/>
      <c r="J573" s="94">
        <f t="shared" si="43"/>
        <v>0.30403037122121113</v>
      </c>
      <c r="K573" s="35"/>
      <c r="L573" s="26">
        <v>283</v>
      </c>
      <c r="M573" s="26" t="s">
        <v>203</v>
      </c>
      <c r="N573" s="26">
        <v>316.43617788125727</v>
      </c>
      <c r="O573" s="90">
        <f t="shared" si="45"/>
        <v>89551.438340395805</v>
      </c>
      <c r="P573" s="92">
        <f t="shared" si="44"/>
        <v>27226.357042023934</v>
      </c>
      <c r="Q573" s="188">
        <v>1</v>
      </c>
    </row>
    <row r="574" spans="1:17" x14ac:dyDescent="0.25">
      <c r="A574">
        <v>1973</v>
      </c>
      <c r="B574" t="s">
        <v>183</v>
      </c>
      <c r="C574" s="190" t="s">
        <v>578</v>
      </c>
      <c r="D574" s="108" t="s">
        <v>579</v>
      </c>
      <c r="E574" s="32">
        <f t="shared" si="42"/>
        <v>26845</v>
      </c>
      <c r="F574" s="88" t="str">
        <f t="shared" si="46"/>
        <v>Date check - OK</v>
      </c>
      <c r="H574" s="111"/>
      <c r="I574" s="26"/>
      <c r="J574" s="94">
        <f t="shared" si="43"/>
        <v>0.30403037122121113</v>
      </c>
      <c r="K574" s="35"/>
      <c r="L574" s="26">
        <v>66</v>
      </c>
      <c r="M574" s="26" t="s">
        <v>203</v>
      </c>
      <c r="N574" s="26">
        <v>575.78335459837012</v>
      </c>
      <c r="O574" s="90">
        <f t="shared" si="45"/>
        <v>38001.701403492429</v>
      </c>
      <c r="P574" s="92">
        <f t="shared" si="44"/>
        <v>11553.671384741423</v>
      </c>
      <c r="Q574" s="188">
        <v>1</v>
      </c>
    </row>
    <row r="575" spans="1:17" x14ac:dyDescent="0.25">
      <c r="A575">
        <v>1973</v>
      </c>
      <c r="B575" t="s">
        <v>183</v>
      </c>
      <c r="C575" s="190" t="s">
        <v>578</v>
      </c>
      <c r="D575" s="108" t="s">
        <v>579</v>
      </c>
      <c r="E575" s="32">
        <f t="shared" si="42"/>
        <v>26845</v>
      </c>
      <c r="F575" s="88" t="str">
        <f t="shared" si="46"/>
        <v>Date check - OK</v>
      </c>
      <c r="H575" s="111"/>
      <c r="I575" s="26"/>
      <c r="J575" s="94">
        <f t="shared" si="43"/>
        <v>0.30403037122121113</v>
      </c>
      <c r="K575" s="35"/>
      <c r="L575" s="26">
        <v>3</v>
      </c>
      <c r="M575" s="26" t="s">
        <v>203</v>
      </c>
      <c r="N575" s="26">
        <v>699.7480428405122</v>
      </c>
      <c r="O575" s="90">
        <f t="shared" si="45"/>
        <v>2099.2441285215364</v>
      </c>
      <c r="P575" s="92">
        <f t="shared" si="44"/>
        <v>638.23397167835049</v>
      </c>
      <c r="Q575" s="188">
        <v>1</v>
      </c>
    </row>
    <row r="576" spans="1:17" x14ac:dyDescent="0.25">
      <c r="A576">
        <v>1973</v>
      </c>
      <c r="B576" t="s">
        <v>183</v>
      </c>
      <c r="C576" s="190" t="s">
        <v>578</v>
      </c>
      <c r="D576" s="108" t="s">
        <v>579</v>
      </c>
      <c r="E576" s="32">
        <f t="shared" si="42"/>
        <v>26845</v>
      </c>
      <c r="F576" s="88" t="str">
        <f t="shared" si="46"/>
        <v>Date check - OK</v>
      </c>
      <c r="H576" s="111"/>
      <c r="I576" s="26"/>
      <c r="J576" s="94">
        <f t="shared" si="43"/>
        <v>0.30403037122121113</v>
      </c>
      <c r="K576" s="35"/>
      <c r="L576" s="26">
        <v>34</v>
      </c>
      <c r="M576" s="26" t="s">
        <v>203</v>
      </c>
      <c r="N576" s="26">
        <v>494.22763864959256</v>
      </c>
      <c r="O576" s="90">
        <f t="shared" si="45"/>
        <v>16803.739714086147</v>
      </c>
      <c r="P576" s="92">
        <f t="shared" si="44"/>
        <v>5108.8472231782189</v>
      </c>
      <c r="Q576" s="188">
        <v>1</v>
      </c>
    </row>
    <row r="577" spans="1:17" x14ac:dyDescent="0.25">
      <c r="A577">
        <v>1973</v>
      </c>
      <c r="B577" t="s">
        <v>183</v>
      </c>
      <c r="C577" s="190" t="s">
        <v>578</v>
      </c>
      <c r="D577" s="108" t="s">
        <v>579</v>
      </c>
      <c r="E577" s="32">
        <f t="shared" si="42"/>
        <v>26845</v>
      </c>
      <c r="F577" s="88" t="str">
        <f t="shared" si="46"/>
        <v>Date check - OK</v>
      </c>
      <c r="H577" s="111"/>
      <c r="I577" s="26"/>
      <c r="J577" s="94">
        <f t="shared" si="43"/>
        <v>0.30403037122121113</v>
      </c>
      <c r="K577" s="35"/>
      <c r="L577" s="26">
        <v>260</v>
      </c>
      <c r="M577" s="26" t="s">
        <v>203</v>
      </c>
      <c r="N577" s="26">
        <v>1149.9355948777647</v>
      </c>
      <c r="O577" s="90">
        <f t="shared" si="45"/>
        <v>298983.25466821884</v>
      </c>
      <c r="P577" s="92">
        <f t="shared" si="44"/>
        <v>90899.989905704482</v>
      </c>
      <c r="Q577" s="188">
        <v>1</v>
      </c>
    </row>
    <row r="578" spans="1:17" x14ac:dyDescent="0.25">
      <c r="A578">
        <v>1973</v>
      </c>
      <c r="B578" t="s">
        <v>183</v>
      </c>
      <c r="C578" s="190" t="s">
        <v>578</v>
      </c>
      <c r="D578" s="108" t="s">
        <v>579</v>
      </c>
      <c r="E578" s="32">
        <f t="shared" si="42"/>
        <v>26845</v>
      </c>
      <c r="F578" s="88" t="str">
        <f t="shared" si="46"/>
        <v>Date check - OK</v>
      </c>
      <c r="H578" s="111"/>
      <c r="I578" s="26"/>
      <c r="J578" s="94">
        <f t="shared" si="43"/>
        <v>0.30403037122121113</v>
      </c>
      <c r="K578" s="35"/>
      <c r="L578" s="26">
        <v>681</v>
      </c>
      <c r="M578" s="26" t="s">
        <v>203</v>
      </c>
      <c r="N578" s="26">
        <v>1386.4471711292199</v>
      </c>
      <c r="O578" s="90">
        <f t="shared" si="45"/>
        <v>944170.52353899879</v>
      </c>
      <c r="P578" s="92">
        <f t="shared" si="44"/>
        <v>287056.51476768707</v>
      </c>
      <c r="Q578" s="188">
        <v>1</v>
      </c>
    </row>
    <row r="579" spans="1:17" x14ac:dyDescent="0.25">
      <c r="A579">
        <v>1973</v>
      </c>
      <c r="B579" t="s">
        <v>183</v>
      </c>
      <c r="C579" s="190" t="s">
        <v>580</v>
      </c>
      <c r="D579" s="108" t="s">
        <v>581</v>
      </c>
      <c r="E579" s="32">
        <f t="shared" si="42"/>
        <v>26845</v>
      </c>
      <c r="F579" s="88" t="str">
        <f t="shared" si="46"/>
        <v>Date check - OK</v>
      </c>
      <c r="H579" s="111"/>
      <c r="I579" s="26"/>
      <c r="J579" s="94">
        <f t="shared" si="43"/>
        <v>0.30403037122121113</v>
      </c>
      <c r="K579" s="35"/>
      <c r="L579" s="26">
        <v>86</v>
      </c>
      <c r="M579" s="26" t="s">
        <v>203</v>
      </c>
      <c r="N579" s="26">
        <v>316.43617788125727</v>
      </c>
      <c r="O579" s="90">
        <f t="shared" si="45"/>
        <v>27213.511297788125</v>
      </c>
      <c r="P579" s="92">
        <f t="shared" si="44"/>
        <v>8273.7339420991466</v>
      </c>
      <c r="Q579" s="188">
        <v>1</v>
      </c>
    </row>
    <row r="580" spans="1:17" x14ac:dyDescent="0.25">
      <c r="A580">
        <v>1973</v>
      </c>
      <c r="B580" t="s">
        <v>183</v>
      </c>
      <c r="C580" s="190" t="s">
        <v>580</v>
      </c>
      <c r="D580" s="108" t="s">
        <v>581</v>
      </c>
      <c r="E580" s="32">
        <f t="shared" si="42"/>
        <v>26845</v>
      </c>
      <c r="F580" s="88" t="str">
        <f t="shared" si="46"/>
        <v>Date check - OK</v>
      </c>
      <c r="H580" s="111"/>
      <c r="I580" s="26"/>
      <c r="J580" s="94">
        <f t="shared" si="43"/>
        <v>0.30403037122121113</v>
      </c>
      <c r="K580" s="35"/>
      <c r="L580" s="26">
        <v>25</v>
      </c>
      <c r="M580" s="26" t="s">
        <v>203</v>
      </c>
      <c r="N580" s="26">
        <v>404.51635110593713</v>
      </c>
      <c r="O580" s="90">
        <f t="shared" si="45"/>
        <v>10112.908777648428</v>
      </c>
      <c r="P580" s="92">
        <f t="shared" si="44"/>
        <v>3074.6314097946961</v>
      </c>
      <c r="Q580" s="188">
        <v>1</v>
      </c>
    </row>
    <row r="581" spans="1:17" x14ac:dyDescent="0.25">
      <c r="A581">
        <v>1973</v>
      </c>
      <c r="B581" t="s">
        <v>183</v>
      </c>
      <c r="C581" s="190" t="s">
        <v>580</v>
      </c>
      <c r="D581" s="108" t="s">
        <v>581</v>
      </c>
      <c r="E581" s="32">
        <f t="shared" si="42"/>
        <v>26845</v>
      </c>
      <c r="F581" s="88" t="str">
        <f t="shared" si="46"/>
        <v>Date check - OK</v>
      </c>
      <c r="H581" s="111"/>
      <c r="I581" s="26"/>
      <c r="J581" s="94">
        <f t="shared" si="43"/>
        <v>0.30403037122121113</v>
      </c>
      <c r="K581" s="35"/>
      <c r="L581" s="26">
        <v>123</v>
      </c>
      <c r="M581" s="26" t="s">
        <v>203</v>
      </c>
      <c r="N581" s="26">
        <v>624.71678416763677</v>
      </c>
      <c r="O581" s="90">
        <f t="shared" si="45"/>
        <v>76840.164452619327</v>
      </c>
      <c r="P581" s="92">
        <f t="shared" si="44"/>
        <v>23361.743723228767</v>
      </c>
      <c r="Q581" s="188">
        <v>1</v>
      </c>
    </row>
    <row r="582" spans="1:17" x14ac:dyDescent="0.25">
      <c r="A582">
        <v>1973</v>
      </c>
      <c r="B582" t="s">
        <v>183</v>
      </c>
      <c r="C582" s="190" t="s">
        <v>580</v>
      </c>
      <c r="D582" s="108" t="s">
        <v>581</v>
      </c>
      <c r="E582" s="32">
        <f t="shared" si="42"/>
        <v>26845</v>
      </c>
      <c r="F582" s="88" t="str">
        <f t="shared" si="46"/>
        <v>Date check - OK</v>
      </c>
      <c r="H582" s="111"/>
      <c r="I582" s="26"/>
      <c r="J582" s="94">
        <f t="shared" si="43"/>
        <v>0.30403037122121113</v>
      </c>
      <c r="K582" s="35"/>
      <c r="L582" s="26">
        <v>23</v>
      </c>
      <c r="M582" s="26" t="s">
        <v>203</v>
      </c>
      <c r="N582" s="26">
        <v>494.22763864959256</v>
      </c>
      <c r="O582" s="90">
        <f t="shared" si="45"/>
        <v>11367.235688940629</v>
      </c>
      <c r="P582" s="92">
        <f t="shared" si="44"/>
        <v>3455.984886267619</v>
      </c>
      <c r="Q582" s="188">
        <v>1</v>
      </c>
    </row>
    <row r="583" spans="1:17" x14ac:dyDescent="0.25">
      <c r="A583">
        <v>1973</v>
      </c>
      <c r="B583" t="s">
        <v>183</v>
      </c>
      <c r="C583" s="190" t="s">
        <v>580</v>
      </c>
      <c r="D583" s="108" t="s">
        <v>581</v>
      </c>
      <c r="E583" s="32">
        <f t="shared" si="42"/>
        <v>26845</v>
      </c>
      <c r="F583" s="88" t="str">
        <f t="shared" si="46"/>
        <v>Date check - OK</v>
      </c>
      <c r="H583" s="111"/>
      <c r="I583" s="26"/>
      <c r="J583" s="94">
        <f t="shared" si="43"/>
        <v>0.30403037122121113</v>
      </c>
      <c r="K583" s="35"/>
      <c r="L583" s="26">
        <v>240</v>
      </c>
      <c r="M583" s="26" t="s">
        <v>203</v>
      </c>
      <c r="N583" s="26">
        <v>887.32618952270082</v>
      </c>
      <c r="O583" s="90">
        <f t="shared" si="45"/>
        <v>212958.2854854482</v>
      </c>
      <c r="P583" s="92">
        <f t="shared" si="44"/>
        <v>64745.786590773474</v>
      </c>
      <c r="Q583" s="188">
        <v>1</v>
      </c>
    </row>
    <row r="584" spans="1:17" x14ac:dyDescent="0.25">
      <c r="A584">
        <v>1973</v>
      </c>
      <c r="B584" t="s">
        <v>183</v>
      </c>
      <c r="C584" s="190" t="s">
        <v>580</v>
      </c>
      <c r="D584" s="108" t="s">
        <v>581</v>
      </c>
      <c r="E584" s="32">
        <f t="shared" si="42"/>
        <v>26845</v>
      </c>
      <c r="F584" s="88" t="str">
        <f t="shared" si="46"/>
        <v>Date check - OK</v>
      </c>
      <c r="H584" s="111"/>
      <c r="I584" s="26"/>
      <c r="J584" s="94">
        <f t="shared" si="43"/>
        <v>0.30403037122121113</v>
      </c>
      <c r="K584" s="35"/>
      <c r="L584" s="26">
        <v>110</v>
      </c>
      <c r="M584" s="26" t="s">
        <v>203</v>
      </c>
      <c r="N584" s="26">
        <v>1149.9355948777647</v>
      </c>
      <c r="O584" s="90">
        <f t="shared" si="45"/>
        <v>126492.91543655412</v>
      </c>
      <c r="P584" s="92">
        <f t="shared" si="44"/>
        <v>38457.688037028813</v>
      </c>
      <c r="Q584" s="188">
        <v>1</v>
      </c>
    </row>
    <row r="585" spans="1:17" x14ac:dyDescent="0.25">
      <c r="A585">
        <v>1973</v>
      </c>
      <c r="B585" t="s">
        <v>183</v>
      </c>
      <c r="C585" s="190" t="s">
        <v>580</v>
      </c>
      <c r="D585" s="108" t="s">
        <v>581</v>
      </c>
      <c r="E585" s="32">
        <f t="shared" si="42"/>
        <v>26845</v>
      </c>
      <c r="F585" s="88" t="str">
        <f t="shared" si="46"/>
        <v>Date check - OK</v>
      </c>
      <c r="H585" s="111"/>
      <c r="I585" s="26"/>
      <c r="J585" s="94">
        <f t="shared" si="43"/>
        <v>0.30403037122121113</v>
      </c>
      <c r="K585" s="35"/>
      <c r="L585" s="26">
        <v>572</v>
      </c>
      <c r="M585" s="26" t="s">
        <v>203</v>
      </c>
      <c r="N585" s="26">
        <v>1008.0286491268917</v>
      </c>
      <c r="O585" s="90">
        <f t="shared" si="45"/>
        <v>576592.38730058202</v>
      </c>
      <c r="P585" s="92">
        <f t="shared" si="44"/>
        <v>175301.59755432029</v>
      </c>
      <c r="Q585" s="188">
        <v>1</v>
      </c>
    </row>
    <row r="586" spans="1:17" x14ac:dyDescent="0.25">
      <c r="A586">
        <v>1973</v>
      </c>
      <c r="B586" t="s">
        <v>183</v>
      </c>
      <c r="C586" s="190" t="s">
        <v>580</v>
      </c>
      <c r="D586" s="108" t="s">
        <v>581</v>
      </c>
      <c r="E586" s="32">
        <f t="shared" si="42"/>
        <v>26845</v>
      </c>
      <c r="F586" s="88" t="str">
        <f t="shared" si="46"/>
        <v>Date check - OK</v>
      </c>
      <c r="H586" s="111"/>
      <c r="I586" s="26"/>
      <c r="J586" s="94">
        <f t="shared" si="43"/>
        <v>0.30403037122121113</v>
      </c>
      <c r="K586" s="35"/>
      <c r="L586" s="26">
        <v>686</v>
      </c>
      <c r="M586" s="26" t="s">
        <v>203</v>
      </c>
      <c r="N586" s="26">
        <v>1386.4471711292199</v>
      </c>
      <c r="O586" s="90">
        <f t="shared" si="45"/>
        <v>951102.75939464488</v>
      </c>
      <c r="P586" s="92">
        <f t="shared" si="44"/>
        <v>289164.12500827212</v>
      </c>
      <c r="Q586" s="188">
        <v>1</v>
      </c>
    </row>
    <row r="587" spans="1:17" x14ac:dyDescent="0.25">
      <c r="A587">
        <v>1973</v>
      </c>
      <c r="B587" t="s">
        <v>183</v>
      </c>
      <c r="C587" s="190" t="s">
        <v>580</v>
      </c>
      <c r="D587" s="108" t="s">
        <v>581</v>
      </c>
      <c r="E587" s="32">
        <f t="shared" si="42"/>
        <v>26845</v>
      </c>
      <c r="F587" s="88" t="str">
        <f t="shared" si="46"/>
        <v>Date check - OK</v>
      </c>
      <c r="H587" s="111"/>
      <c r="I587" s="26"/>
      <c r="J587" s="94">
        <f t="shared" si="43"/>
        <v>0.30403037122121113</v>
      </c>
      <c r="K587" s="35"/>
      <c r="L587" s="26">
        <v>129</v>
      </c>
      <c r="M587" s="26" t="s">
        <v>203</v>
      </c>
      <c r="N587" s="26">
        <v>1764.8656931315481</v>
      </c>
      <c r="O587" s="90">
        <f t="shared" si="45"/>
        <v>227667.67441396971</v>
      </c>
      <c r="P587" s="92">
        <f t="shared" si="44"/>
        <v>69217.887567149039</v>
      </c>
      <c r="Q587" s="188">
        <v>1</v>
      </c>
    </row>
    <row r="588" spans="1:17" x14ac:dyDescent="0.25">
      <c r="A588">
        <v>1973</v>
      </c>
      <c r="B588" t="s">
        <v>183</v>
      </c>
      <c r="C588" s="190" t="s">
        <v>580</v>
      </c>
      <c r="D588" s="108" t="s">
        <v>581</v>
      </c>
      <c r="E588" s="32">
        <f t="shared" si="42"/>
        <v>26845</v>
      </c>
      <c r="F588" s="88" t="str">
        <f t="shared" si="46"/>
        <v>Date check - OK</v>
      </c>
      <c r="H588" s="111"/>
      <c r="I588" s="26"/>
      <c r="J588" s="94">
        <f t="shared" si="43"/>
        <v>0.30403037122121113</v>
      </c>
      <c r="K588" s="35"/>
      <c r="L588" s="26">
        <v>96</v>
      </c>
      <c r="M588" s="26" t="s">
        <v>203</v>
      </c>
      <c r="N588" s="26">
        <v>1764.8656931315481</v>
      </c>
      <c r="O588" s="90">
        <f t="shared" si="45"/>
        <v>169427.10654062862</v>
      </c>
      <c r="P588" s="92">
        <f t="shared" si="44"/>
        <v>51510.986096483008</v>
      </c>
      <c r="Q588" s="188">
        <v>1</v>
      </c>
    </row>
    <row r="589" spans="1:17" x14ac:dyDescent="0.25">
      <c r="A589">
        <v>1973</v>
      </c>
      <c r="B589" t="s">
        <v>183</v>
      </c>
      <c r="C589" s="190" t="s">
        <v>560</v>
      </c>
      <c r="D589" s="108" t="s">
        <v>582</v>
      </c>
      <c r="E589" s="32">
        <f t="shared" si="42"/>
        <v>26845</v>
      </c>
      <c r="F589" s="88" t="str">
        <f t="shared" si="46"/>
        <v>Date check - OK</v>
      </c>
      <c r="H589" s="111"/>
      <c r="I589" s="26"/>
      <c r="J589" s="94">
        <f t="shared" si="43"/>
        <v>0.30403037122121113</v>
      </c>
      <c r="K589" s="35"/>
      <c r="L589" s="26">
        <v>287</v>
      </c>
      <c r="M589" s="26" t="s">
        <v>203</v>
      </c>
      <c r="N589" s="26">
        <v>751.94370104772986</v>
      </c>
      <c r="O589" s="90">
        <f t="shared" si="45"/>
        <v>215807.84220069848</v>
      </c>
      <c r="P589" s="92">
        <f t="shared" si="44"/>
        <v>65612.138376726914</v>
      </c>
      <c r="Q589" s="188">
        <v>1</v>
      </c>
    </row>
    <row r="590" spans="1:17" x14ac:dyDescent="0.25">
      <c r="A590">
        <v>1974</v>
      </c>
      <c r="B590" t="s">
        <v>183</v>
      </c>
      <c r="C590" s="190" t="s">
        <v>583</v>
      </c>
      <c r="D590" s="108" t="s">
        <v>584</v>
      </c>
      <c r="E590" s="32">
        <f t="shared" si="42"/>
        <v>27210</v>
      </c>
      <c r="F590" s="88" t="str">
        <f t="shared" si="46"/>
        <v>Date check - OK</v>
      </c>
      <c r="H590" s="111"/>
      <c r="I590" s="26"/>
      <c r="J590" s="94">
        <f t="shared" si="43"/>
        <v>0.30403037122121113</v>
      </c>
      <c r="K590" s="35"/>
      <c r="L590" s="26">
        <v>5.76</v>
      </c>
      <c r="M590" s="26" t="s">
        <v>203</v>
      </c>
      <c r="N590" s="26">
        <v>751.94370104772986</v>
      </c>
      <c r="O590" s="90">
        <f t="shared" si="45"/>
        <v>4331.1957180349236</v>
      </c>
      <c r="P590" s="92">
        <f t="shared" si="44"/>
        <v>1316.815041985878</v>
      </c>
      <c r="Q590" s="188">
        <v>1</v>
      </c>
    </row>
    <row r="591" spans="1:17" x14ac:dyDescent="0.25">
      <c r="A591">
        <v>1974</v>
      </c>
      <c r="B591" t="s">
        <v>183</v>
      </c>
      <c r="C591" s="190" t="s">
        <v>583</v>
      </c>
      <c r="D591" s="108" t="s">
        <v>584</v>
      </c>
      <c r="E591" s="32">
        <f t="shared" si="42"/>
        <v>27210</v>
      </c>
      <c r="F591" s="88" t="str">
        <f t="shared" si="46"/>
        <v>Date check - OK</v>
      </c>
      <c r="H591" s="111"/>
      <c r="I591" s="26"/>
      <c r="J591" s="94">
        <f t="shared" si="43"/>
        <v>0.30403037122121113</v>
      </c>
      <c r="K591" s="35"/>
      <c r="L591" s="26">
        <v>330</v>
      </c>
      <c r="M591" s="26" t="s">
        <v>203</v>
      </c>
      <c r="N591" s="26">
        <v>751.94370104772986</v>
      </c>
      <c r="O591" s="90">
        <f t="shared" si="45"/>
        <v>248141.42134575086</v>
      </c>
      <c r="P591" s="92">
        <f t="shared" si="44"/>
        <v>75442.528447107601</v>
      </c>
      <c r="Q591" s="188">
        <v>1</v>
      </c>
    </row>
    <row r="592" spans="1:17" x14ac:dyDescent="0.25">
      <c r="A592">
        <v>1974</v>
      </c>
      <c r="B592" t="s">
        <v>183</v>
      </c>
      <c r="C592" s="190" t="s">
        <v>583</v>
      </c>
      <c r="D592" s="108" t="s">
        <v>584</v>
      </c>
      <c r="E592" s="32">
        <f t="shared" si="42"/>
        <v>27210</v>
      </c>
      <c r="F592" s="88" t="str">
        <f t="shared" si="46"/>
        <v>Date check - OK</v>
      </c>
      <c r="H592" s="111"/>
      <c r="I592" s="26"/>
      <c r="J592" s="94">
        <f t="shared" si="43"/>
        <v>0.30403037122121113</v>
      </c>
      <c r="K592" s="35"/>
      <c r="L592" s="26">
        <v>60</v>
      </c>
      <c r="M592" s="26" t="s">
        <v>203</v>
      </c>
      <c r="N592" s="26">
        <v>709.53472875436546</v>
      </c>
      <c r="O592" s="90">
        <f t="shared" si="45"/>
        <v>42572.083725261924</v>
      </c>
      <c r="P592" s="92">
        <f t="shared" si="44"/>
        <v>12943.206418651864</v>
      </c>
      <c r="Q592" s="188">
        <v>1</v>
      </c>
    </row>
    <row r="593" spans="1:17" x14ac:dyDescent="0.25">
      <c r="A593">
        <v>1974</v>
      </c>
      <c r="B593" t="s">
        <v>183</v>
      </c>
      <c r="C593" s="190" t="s">
        <v>585</v>
      </c>
      <c r="D593" s="108" t="s">
        <v>582</v>
      </c>
      <c r="E593" s="32">
        <f t="shared" si="42"/>
        <v>27210</v>
      </c>
      <c r="F593" s="88" t="str">
        <f t="shared" si="46"/>
        <v>Date check - OK</v>
      </c>
      <c r="H593" s="111"/>
      <c r="I593" s="26"/>
      <c r="J593" s="94">
        <f t="shared" si="43"/>
        <v>0.30403037122121113</v>
      </c>
      <c r="K593" s="35"/>
      <c r="L593" s="26">
        <v>654</v>
      </c>
      <c r="M593" s="26" t="s">
        <v>203</v>
      </c>
      <c r="N593" s="26">
        <v>567.62778300349237</v>
      </c>
      <c r="O593" s="90">
        <f t="shared" si="45"/>
        <v>371228.570084284</v>
      </c>
      <c r="P593" s="92">
        <f t="shared" si="44"/>
        <v>112864.75997064426</v>
      </c>
      <c r="Q593" s="188">
        <v>1</v>
      </c>
    </row>
    <row r="594" spans="1:17" x14ac:dyDescent="0.25">
      <c r="A594">
        <v>1974</v>
      </c>
      <c r="B594" t="s">
        <v>183</v>
      </c>
      <c r="C594" s="190" t="s">
        <v>585</v>
      </c>
      <c r="D594" s="108" t="s">
        <v>582</v>
      </c>
      <c r="E594" s="32">
        <f t="shared" si="42"/>
        <v>27210</v>
      </c>
      <c r="F594" s="88" t="str">
        <f t="shared" si="46"/>
        <v>Date check - OK</v>
      </c>
      <c r="H594" s="111"/>
      <c r="I594" s="26"/>
      <c r="J594" s="94">
        <f t="shared" si="43"/>
        <v>0.30403037122121113</v>
      </c>
      <c r="K594" s="35"/>
      <c r="L594" s="26">
        <v>110</v>
      </c>
      <c r="M594" s="26" t="s">
        <v>203</v>
      </c>
      <c r="N594" s="26">
        <v>520.32546775320145</v>
      </c>
      <c r="O594" s="90">
        <f t="shared" si="45"/>
        <v>57235.80145285216</v>
      </c>
      <c r="P594" s="92">
        <f t="shared" si="44"/>
        <v>17401.421962854176</v>
      </c>
      <c r="Q594" s="188">
        <v>1</v>
      </c>
    </row>
    <row r="595" spans="1:17" x14ac:dyDescent="0.25">
      <c r="A595">
        <v>1974</v>
      </c>
      <c r="B595" t="s">
        <v>183</v>
      </c>
      <c r="C595" s="190" t="s">
        <v>585</v>
      </c>
      <c r="D595" s="108" t="s">
        <v>582</v>
      </c>
      <c r="E595" s="32">
        <f t="shared" si="42"/>
        <v>27210</v>
      </c>
      <c r="F595" s="88" t="str">
        <f t="shared" si="46"/>
        <v>Date check - OK</v>
      </c>
      <c r="H595" s="111"/>
      <c r="I595" s="26"/>
      <c r="J595" s="94">
        <f t="shared" si="43"/>
        <v>0.30403037122121113</v>
      </c>
      <c r="K595" s="35"/>
      <c r="L595" s="26">
        <v>156</v>
      </c>
      <c r="M595" s="26" t="s">
        <v>203</v>
      </c>
      <c r="N595" s="26">
        <v>639.39681303841667</v>
      </c>
      <c r="O595" s="90">
        <f t="shared" si="45"/>
        <v>99745.902833992994</v>
      </c>
      <c r="P595" s="92">
        <f t="shared" si="44"/>
        <v>30325.783866413745</v>
      </c>
      <c r="Q595" s="188">
        <v>1</v>
      </c>
    </row>
    <row r="596" spans="1:17" x14ac:dyDescent="0.25">
      <c r="A596">
        <v>1974</v>
      </c>
      <c r="B596" t="s">
        <v>183</v>
      </c>
      <c r="C596" s="190" t="s">
        <v>586</v>
      </c>
      <c r="D596" s="108" t="s">
        <v>587</v>
      </c>
      <c r="E596" s="32">
        <f t="shared" si="42"/>
        <v>27210</v>
      </c>
      <c r="F596" s="88" t="str">
        <f t="shared" si="46"/>
        <v>Date check - OK</v>
      </c>
      <c r="H596" s="111"/>
      <c r="I596" s="26"/>
      <c r="J596" s="94">
        <f t="shared" si="43"/>
        <v>0.30403037122121113</v>
      </c>
      <c r="K596" s="35"/>
      <c r="L596" s="26">
        <v>320</v>
      </c>
      <c r="M596" s="26" t="s">
        <v>203</v>
      </c>
      <c r="N596" s="26">
        <v>494.22763864959256</v>
      </c>
      <c r="O596" s="90">
        <f t="shared" si="45"/>
        <v>158152.84436786961</v>
      </c>
      <c r="P596" s="92">
        <f t="shared" si="44"/>
        <v>48083.267982853824</v>
      </c>
      <c r="Q596" s="188">
        <v>1</v>
      </c>
    </row>
    <row r="597" spans="1:17" x14ac:dyDescent="0.25">
      <c r="A597">
        <v>1974</v>
      </c>
      <c r="B597" t="s">
        <v>183</v>
      </c>
      <c r="C597" s="190" t="s">
        <v>586</v>
      </c>
      <c r="D597" s="108" t="s">
        <v>587</v>
      </c>
      <c r="E597" s="32">
        <f t="shared" si="42"/>
        <v>27210</v>
      </c>
      <c r="F597" s="88" t="str">
        <f t="shared" si="46"/>
        <v>Date check - OK</v>
      </c>
      <c r="H597" s="111"/>
      <c r="I597" s="26"/>
      <c r="J597" s="94">
        <f t="shared" si="43"/>
        <v>0.30403037122121113</v>
      </c>
      <c r="K597" s="35"/>
      <c r="L597" s="26">
        <v>28</v>
      </c>
      <c r="M597" s="26" t="s">
        <v>203</v>
      </c>
      <c r="N597" s="26">
        <v>450.18755203725266</v>
      </c>
      <c r="O597" s="90">
        <f t="shared" si="45"/>
        <v>12605.251457043074</v>
      </c>
      <c r="P597" s="92">
        <f t="shared" si="44"/>
        <v>3832.3792798215181</v>
      </c>
      <c r="Q597" s="188">
        <v>1</v>
      </c>
    </row>
    <row r="598" spans="1:17" x14ac:dyDescent="0.25">
      <c r="A598">
        <v>1975</v>
      </c>
      <c r="B598" t="s">
        <v>183</v>
      </c>
      <c r="C598" s="190" t="s">
        <v>588</v>
      </c>
      <c r="D598" s="108" t="s">
        <v>589</v>
      </c>
      <c r="E598" s="32">
        <f t="shared" si="42"/>
        <v>27575</v>
      </c>
      <c r="F598" s="88" t="str">
        <f t="shared" si="46"/>
        <v>Date check - OK</v>
      </c>
      <c r="H598" s="111"/>
      <c r="I598" s="26"/>
      <c r="J598" s="94">
        <f t="shared" si="43"/>
        <v>0.30403037122121113</v>
      </c>
      <c r="K598" s="35"/>
      <c r="L598" s="26">
        <v>228</v>
      </c>
      <c r="M598" s="26" t="s">
        <v>203</v>
      </c>
      <c r="N598" s="26">
        <v>751.94370104772986</v>
      </c>
      <c r="O598" s="90">
        <f t="shared" si="45"/>
        <v>171443.16383888241</v>
      </c>
      <c r="P598" s="92">
        <f t="shared" si="44"/>
        <v>52123.928745274337</v>
      </c>
      <c r="Q598" s="188">
        <v>1</v>
      </c>
    </row>
    <row r="599" spans="1:17" x14ac:dyDescent="0.25">
      <c r="A599">
        <v>1975</v>
      </c>
      <c r="B599" t="s">
        <v>183</v>
      </c>
      <c r="C599" s="190" t="s">
        <v>588</v>
      </c>
      <c r="D599" s="108" t="s">
        <v>589</v>
      </c>
      <c r="E599" s="32">
        <f t="shared" ref="E599:E662" si="47">DATEVALUE("30 Jun "&amp;A599)</f>
        <v>27575</v>
      </c>
      <c r="F599" s="88" t="str">
        <f t="shared" si="46"/>
        <v>Date check - OK</v>
      </c>
      <c r="H599" s="111"/>
      <c r="I599" s="26"/>
      <c r="J599" s="94">
        <f t="shared" ref="J599:J648" si="48">J598</f>
        <v>0.30403037122121113</v>
      </c>
      <c r="K599" s="35"/>
      <c r="L599" s="26">
        <v>98</v>
      </c>
      <c r="M599" s="26" t="s">
        <v>203</v>
      </c>
      <c r="N599" s="26">
        <v>709.53472875436546</v>
      </c>
      <c r="O599" s="90">
        <f t="shared" si="45"/>
        <v>69534.40341792781</v>
      </c>
      <c r="P599" s="92">
        <f t="shared" ref="P599:P649" si="49">IF(O599="-","-",IF(OR(E599&lt;$E$15,E599&gt;$E$16),0,O599*J599))*Q599</f>
        <v>21140.570483798045</v>
      </c>
      <c r="Q599" s="188">
        <v>1</v>
      </c>
    </row>
    <row r="600" spans="1:17" x14ac:dyDescent="0.25">
      <c r="A600">
        <v>1975</v>
      </c>
      <c r="B600" t="s">
        <v>183</v>
      </c>
      <c r="C600" s="190" t="s">
        <v>588</v>
      </c>
      <c r="D600" s="108" t="s">
        <v>589</v>
      </c>
      <c r="E600" s="32">
        <f t="shared" si="47"/>
        <v>27575</v>
      </c>
      <c r="F600" s="88" t="str">
        <f t="shared" si="46"/>
        <v>Date check - OK</v>
      </c>
      <c r="H600" s="111"/>
      <c r="I600" s="26"/>
      <c r="J600" s="94">
        <f t="shared" si="48"/>
        <v>0.30403037122121113</v>
      </c>
      <c r="K600" s="35"/>
      <c r="L600" s="26">
        <v>339</v>
      </c>
      <c r="M600" s="26" t="s">
        <v>203</v>
      </c>
      <c r="N600" s="26">
        <v>639.39681303841667</v>
      </c>
      <c r="O600" s="90">
        <f t="shared" si="45"/>
        <v>216755.51962002326</v>
      </c>
      <c r="P600" s="92">
        <f t="shared" si="49"/>
        <v>65900.261094322181</v>
      </c>
      <c r="Q600" s="188">
        <v>1</v>
      </c>
    </row>
    <row r="601" spans="1:17" x14ac:dyDescent="0.25">
      <c r="A601">
        <v>1975</v>
      </c>
      <c r="B601" t="s">
        <v>183</v>
      </c>
      <c r="C601" s="190" t="s">
        <v>588</v>
      </c>
      <c r="D601" s="108" t="s">
        <v>589</v>
      </c>
      <c r="E601" s="32">
        <f t="shared" si="47"/>
        <v>27575</v>
      </c>
      <c r="F601" s="88" t="str">
        <f t="shared" si="46"/>
        <v>Date check - OK</v>
      </c>
      <c r="H601" s="111"/>
      <c r="I601" s="26"/>
      <c r="J601" s="94">
        <f t="shared" si="48"/>
        <v>0.30403037122121113</v>
      </c>
      <c r="K601" s="35"/>
      <c r="L601" s="26">
        <v>8</v>
      </c>
      <c r="M601" s="26" t="s">
        <v>203</v>
      </c>
      <c r="N601" s="26">
        <v>833.49941699650753</v>
      </c>
      <c r="O601" s="90">
        <f t="shared" si="45"/>
        <v>6667.9953359720603</v>
      </c>
      <c r="P601" s="92">
        <f t="shared" si="49"/>
        <v>2027.27309729689</v>
      </c>
      <c r="Q601" s="188">
        <v>1</v>
      </c>
    </row>
    <row r="602" spans="1:17" x14ac:dyDescent="0.25">
      <c r="A602">
        <v>1975</v>
      </c>
      <c r="B602" t="s">
        <v>183</v>
      </c>
      <c r="C602" s="190" t="s">
        <v>588</v>
      </c>
      <c r="D602" s="108" t="s">
        <v>589</v>
      </c>
      <c r="E602" s="32">
        <f t="shared" si="47"/>
        <v>27575</v>
      </c>
      <c r="F602" s="88" t="str">
        <f t="shared" si="46"/>
        <v>Date check - OK</v>
      </c>
      <c r="H602" s="111"/>
      <c r="I602" s="26"/>
      <c r="J602" s="94">
        <f t="shared" si="48"/>
        <v>0.30403037122121113</v>
      </c>
      <c r="K602" s="35"/>
      <c r="L602" s="26">
        <v>2</v>
      </c>
      <c r="M602" s="26" t="s">
        <v>203</v>
      </c>
      <c r="N602" s="26">
        <v>946.04630500582073</v>
      </c>
      <c r="O602" s="90">
        <f t="shared" si="45"/>
        <v>1892.0926100116415</v>
      </c>
      <c r="P602" s="92">
        <f t="shared" si="49"/>
        <v>575.25361860674957</v>
      </c>
      <c r="Q602" s="188">
        <v>1</v>
      </c>
    </row>
    <row r="603" spans="1:17" x14ac:dyDescent="0.25">
      <c r="A603">
        <v>1975</v>
      </c>
      <c r="B603" t="s">
        <v>183</v>
      </c>
      <c r="C603" s="190" t="s">
        <v>590</v>
      </c>
      <c r="D603" s="108" t="s">
        <v>591</v>
      </c>
      <c r="E603" s="32">
        <f t="shared" si="47"/>
        <v>27575</v>
      </c>
      <c r="F603" s="88" t="str">
        <f t="shared" si="46"/>
        <v>Date check - OK</v>
      </c>
      <c r="H603" s="111"/>
      <c r="I603" s="26"/>
      <c r="J603" s="94">
        <f t="shared" si="48"/>
        <v>0.30403037122121113</v>
      </c>
      <c r="K603" s="35"/>
      <c r="L603" s="26">
        <v>369</v>
      </c>
      <c r="M603" s="26" t="s">
        <v>203</v>
      </c>
      <c r="N603" s="26">
        <v>2663.6096828870777</v>
      </c>
      <c r="O603" s="90">
        <f t="shared" ref="O603:O649" si="50">IF(N603="","-",L603*N603)</f>
        <v>982871.97298533167</v>
      </c>
      <c r="P603" s="92">
        <f t="shared" si="49"/>
        <v>298822.93080965459</v>
      </c>
      <c r="Q603" s="188">
        <v>1</v>
      </c>
    </row>
    <row r="604" spans="1:17" x14ac:dyDescent="0.25">
      <c r="A604">
        <v>1975</v>
      </c>
      <c r="B604" t="s">
        <v>183</v>
      </c>
      <c r="C604" s="190" t="s">
        <v>590</v>
      </c>
      <c r="D604" s="108" t="s">
        <v>591</v>
      </c>
      <c r="E604" s="32">
        <f t="shared" si="47"/>
        <v>27575</v>
      </c>
      <c r="F604" s="88" t="str">
        <f t="shared" ref="F604:F649" si="51">IF(E604="","-",IF(OR(E604&lt;$E$15,E604&gt;$E$16),"ERROR - date outside of range","Date check - OK"))</f>
        <v>Date check - OK</v>
      </c>
      <c r="H604" s="111"/>
      <c r="I604" s="26"/>
      <c r="J604" s="94">
        <f t="shared" si="48"/>
        <v>0.30403037122121113</v>
      </c>
      <c r="K604" s="35"/>
      <c r="L604" s="26">
        <v>138</v>
      </c>
      <c r="M604" s="26" t="s">
        <v>203</v>
      </c>
      <c r="N604" s="26">
        <v>751.94370104772986</v>
      </c>
      <c r="O604" s="90">
        <f t="shared" si="50"/>
        <v>103768.23074458672</v>
      </c>
      <c r="P604" s="92">
        <f t="shared" si="49"/>
        <v>31548.693714244993</v>
      </c>
      <c r="Q604" s="188">
        <v>1</v>
      </c>
    </row>
    <row r="605" spans="1:17" x14ac:dyDescent="0.25">
      <c r="A605">
        <v>1975</v>
      </c>
      <c r="B605" t="s">
        <v>183</v>
      </c>
      <c r="C605" s="190" t="s">
        <v>590</v>
      </c>
      <c r="D605" s="108" t="s">
        <v>591</v>
      </c>
      <c r="E605" s="32">
        <f t="shared" si="47"/>
        <v>27575</v>
      </c>
      <c r="F605" s="88" t="str">
        <f t="shared" si="51"/>
        <v>Date check - OK</v>
      </c>
      <c r="H605" s="111"/>
      <c r="I605" s="26"/>
      <c r="J605" s="94">
        <f t="shared" si="48"/>
        <v>0.30403037122121113</v>
      </c>
      <c r="K605" s="35"/>
      <c r="L605" s="26">
        <v>407</v>
      </c>
      <c r="M605" s="26" t="s">
        <v>203</v>
      </c>
      <c r="N605" s="26">
        <v>1024.3397923166472</v>
      </c>
      <c r="O605" s="90">
        <f t="shared" si="50"/>
        <v>416906.29547287541</v>
      </c>
      <c r="P605" s="92">
        <f t="shared" si="49"/>
        <v>126752.17577707824</v>
      </c>
      <c r="Q605" s="188">
        <v>1</v>
      </c>
    </row>
    <row r="606" spans="1:17" x14ac:dyDescent="0.25">
      <c r="A606">
        <v>1975</v>
      </c>
      <c r="B606" t="s">
        <v>183</v>
      </c>
      <c r="C606" s="190" t="s">
        <v>590</v>
      </c>
      <c r="D606" s="108" t="s">
        <v>591</v>
      </c>
      <c r="E606" s="32">
        <f t="shared" si="47"/>
        <v>27575</v>
      </c>
      <c r="F606" s="88" t="str">
        <f t="shared" si="51"/>
        <v>Date check - OK</v>
      </c>
      <c r="H606" s="111"/>
      <c r="I606" s="26"/>
      <c r="J606" s="94">
        <f t="shared" si="48"/>
        <v>0.30403037122121113</v>
      </c>
      <c r="K606" s="35"/>
      <c r="L606" s="26">
        <v>23</v>
      </c>
      <c r="M606" s="26" t="s">
        <v>203</v>
      </c>
      <c r="N606" s="26">
        <v>1149.9355948777647</v>
      </c>
      <c r="O606" s="90">
        <f t="shared" si="50"/>
        <v>26448.518682188587</v>
      </c>
      <c r="P606" s="92">
        <f t="shared" si="49"/>
        <v>8041.1529531969336</v>
      </c>
      <c r="Q606" s="188">
        <v>1</v>
      </c>
    </row>
    <row r="607" spans="1:17" x14ac:dyDescent="0.25">
      <c r="A607">
        <v>1976</v>
      </c>
      <c r="B607" t="s">
        <v>183</v>
      </c>
      <c r="C607" s="190" t="s">
        <v>592</v>
      </c>
      <c r="D607" s="108" t="s">
        <v>593</v>
      </c>
      <c r="E607" s="32">
        <f t="shared" si="47"/>
        <v>27941</v>
      </c>
      <c r="F607" s="88" t="str">
        <f t="shared" si="51"/>
        <v>Date check - OK</v>
      </c>
      <c r="H607" s="111"/>
      <c r="I607" s="26"/>
      <c r="J607" s="94">
        <f t="shared" si="48"/>
        <v>0.30403037122121113</v>
      </c>
      <c r="K607" s="35"/>
      <c r="L607" s="26">
        <v>42</v>
      </c>
      <c r="M607" s="26" t="s">
        <v>203</v>
      </c>
      <c r="N607" s="26">
        <v>1024.3397923166472</v>
      </c>
      <c r="O607" s="90">
        <f t="shared" si="50"/>
        <v>43022.27127729918</v>
      </c>
      <c r="P607" s="92">
        <f t="shared" si="49"/>
        <v>13080.077107216919</v>
      </c>
      <c r="Q607" s="188">
        <v>1</v>
      </c>
    </row>
    <row r="608" spans="1:17" x14ac:dyDescent="0.25">
      <c r="A608">
        <v>1976</v>
      </c>
      <c r="B608" t="s">
        <v>183</v>
      </c>
      <c r="C608" s="190" t="s">
        <v>592</v>
      </c>
      <c r="D608" s="108" t="s">
        <v>593</v>
      </c>
      <c r="E608" s="32">
        <f t="shared" si="47"/>
        <v>27941</v>
      </c>
      <c r="F608" s="88" t="str">
        <f t="shared" si="51"/>
        <v>Date check - OK</v>
      </c>
      <c r="H608" s="111"/>
      <c r="I608" s="26"/>
      <c r="J608" s="94">
        <f t="shared" si="48"/>
        <v>0.30403037122121113</v>
      </c>
      <c r="K608" s="35"/>
      <c r="L608" s="26">
        <v>452</v>
      </c>
      <c r="M608" s="26" t="s">
        <v>203</v>
      </c>
      <c r="N608" s="26">
        <v>950.93964796274736</v>
      </c>
      <c r="O608" s="90">
        <f t="shared" si="50"/>
        <v>429824.72087916179</v>
      </c>
      <c r="P608" s="92">
        <f t="shared" si="49"/>
        <v>130679.76944894502</v>
      </c>
      <c r="Q608" s="188">
        <v>1</v>
      </c>
    </row>
    <row r="609" spans="1:17" x14ac:dyDescent="0.25">
      <c r="A609">
        <v>1976</v>
      </c>
      <c r="B609" t="s">
        <v>183</v>
      </c>
      <c r="C609" s="190" t="s">
        <v>592</v>
      </c>
      <c r="D609" s="108" t="s">
        <v>593</v>
      </c>
      <c r="E609" s="32">
        <f t="shared" si="47"/>
        <v>27941</v>
      </c>
      <c r="F609" s="88" t="str">
        <f t="shared" si="51"/>
        <v>Date check - OK</v>
      </c>
      <c r="H609" s="111"/>
      <c r="I609" s="26"/>
      <c r="J609" s="94">
        <f t="shared" si="48"/>
        <v>0.30403037122121113</v>
      </c>
      <c r="K609" s="35"/>
      <c r="L609" s="26">
        <v>16</v>
      </c>
      <c r="M609" s="26" t="s">
        <v>203</v>
      </c>
      <c r="N609" s="26">
        <v>624.71678416763677</v>
      </c>
      <c r="O609" s="90">
        <f t="shared" si="50"/>
        <v>9995.4685466821884</v>
      </c>
      <c r="P609" s="92">
        <f t="shared" si="49"/>
        <v>3038.9260127777252</v>
      </c>
      <c r="Q609" s="188">
        <v>1</v>
      </c>
    </row>
    <row r="610" spans="1:17" x14ac:dyDescent="0.25">
      <c r="A610">
        <v>1976</v>
      </c>
      <c r="B610" t="s">
        <v>183</v>
      </c>
      <c r="C610" s="190" t="s">
        <v>592</v>
      </c>
      <c r="D610" s="108" t="s">
        <v>593</v>
      </c>
      <c r="E610" s="32">
        <f t="shared" si="47"/>
        <v>27941</v>
      </c>
      <c r="F610" s="88" t="str">
        <f t="shared" si="51"/>
        <v>Date check - OK</v>
      </c>
      <c r="H610" s="111"/>
      <c r="I610" s="26"/>
      <c r="J610" s="94">
        <f t="shared" si="48"/>
        <v>0.30403037122121113</v>
      </c>
      <c r="K610" s="35"/>
      <c r="L610" s="26">
        <v>36</v>
      </c>
      <c r="M610" s="26" t="s">
        <v>203</v>
      </c>
      <c r="N610" s="26">
        <v>505.64543888242139</v>
      </c>
      <c r="O610" s="90">
        <f t="shared" si="50"/>
        <v>18203.235799767172</v>
      </c>
      <c r="P610" s="92">
        <f t="shared" si="49"/>
        <v>5534.3365376304528</v>
      </c>
      <c r="Q610" s="188">
        <v>1</v>
      </c>
    </row>
    <row r="611" spans="1:17" x14ac:dyDescent="0.25">
      <c r="A611">
        <v>1976</v>
      </c>
      <c r="B611" t="s">
        <v>183</v>
      </c>
      <c r="C611" s="190" t="s">
        <v>592</v>
      </c>
      <c r="D611" s="108" t="s">
        <v>593</v>
      </c>
      <c r="E611" s="32">
        <f t="shared" si="47"/>
        <v>27941</v>
      </c>
      <c r="F611" s="88" t="str">
        <f t="shared" si="51"/>
        <v>Date check - OK</v>
      </c>
      <c r="H611" s="111"/>
      <c r="I611" s="26"/>
      <c r="J611" s="94">
        <f t="shared" si="48"/>
        <v>0.30403037122121113</v>
      </c>
      <c r="K611" s="35"/>
      <c r="L611" s="26">
        <v>18</v>
      </c>
      <c r="M611" s="26" t="s">
        <v>203</v>
      </c>
      <c r="N611" s="26">
        <v>946.04630500582073</v>
      </c>
      <c r="O611" s="90">
        <f t="shared" si="50"/>
        <v>17028.833490104775</v>
      </c>
      <c r="P611" s="92">
        <f t="shared" si="49"/>
        <v>5177.2825674607466</v>
      </c>
      <c r="Q611" s="188">
        <v>1</v>
      </c>
    </row>
    <row r="612" spans="1:17" x14ac:dyDescent="0.25">
      <c r="A612">
        <v>1976</v>
      </c>
      <c r="B612" t="s">
        <v>183</v>
      </c>
      <c r="C612" s="190" t="s">
        <v>594</v>
      </c>
      <c r="D612" s="108" t="s">
        <v>595</v>
      </c>
      <c r="E612" s="32">
        <f t="shared" si="47"/>
        <v>27941</v>
      </c>
      <c r="F612" s="88" t="str">
        <f t="shared" si="51"/>
        <v>Date check - OK</v>
      </c>
      <c r="H612" s="111"/>
      <c r="I612" s="26"/>
      <c r="J612" s="94">
        <f t="shared" si="48"/>
        <v>0.30403037122121113</v>
      </c>
      <c r="K612" s="35"/>
      <c r="L612" s="26">
        <v>618</v>
      </c>
      <c r="M612" s="26" t="s">
        <v>203</v>
      </c>
      <c r="N612" s="26">
        <v>751.94370104772986</v>
      </c>
      <c r="O612" s="90">
        <f t="shared" si="50"/>
        <v>464701.20724749705</v>
      </c>
      <c r="P612" s="92">
        <f t="shared" si="49"/>
        <v>141283.28054640148</v>
      </c>
      <c r="Q612" s="188">
        <v>1</v>
      </c>
    </row>
    <row r="613" spans="1:17" x14ac:dyDescent="0.25">
      <c r="A613">
        <v>1976</v>
      </c>
      <c r="B613" t="s">
        <v>183</v>
      </c>
      <c r="C613" s="190" t="s">
        <v>596</v>
      </c>
      <c r="D613" s="108" t="s">
        <v>597</v>
      </c>
      <c r="E613" s="32">
        <f t="shared" si="47"/>
        <v>27941</v>
      </c>
      <c r="F613" s="88" t="str">
        <f t="shared" si="51"/>
        <v>Date check - OK</v>
      </c>
      <c r="H613" s="111"/>
      <c r="I613" s="26"/>
      <c r="J613" s="94">
        <f t="shared" si="48"/>
        <v>0.30403037122121113</v>
      </c>
      <c r="K613" s="35"/>
      <c r="L613" s="26">
        <v>368</v>
      </c>
      <c r="M613" s="26" t="s">
        <v>203</v>
      </c>
      <c r="N613" s="26">
        <v>565.99666868451686</v>
      </c>
      <c r="O613" s="90">
        <f t="shared" si="50"/>
        <v>208286.77407590221</v>
      </c>
      <c r="P613" s="92">
        <f t="shared" si="49"/>
        <v>63325.505242765081</v>
      </c>
      <c r="Q613" s="188">
        <v>1</v>
      </c>
    </row>
    <row r="614" spans="1:17" x14ac:dyDescent="0.25">
      <c r="A614">
        <v>1976</v>
      </c>
      <c r="B614" t="s">
        <v>183</v>
      </c>
      <c r="C614" s="190" t="s">
        <v>596</v>
      </c>
      <c r="D614" s="108" t="s">
        <v>597</v>
      </c>
      <c r="E614" s="32">
        <f t="shared" si="47"/>
        <v>27941</v>
      </c>
      <c r="F614" s="88" t="str">
        <f t="shared" si="51"/>
        <v>Date check - OK</v>
      </c>
      <c r="H614" s="111"/>
      <c r="I614" s="26"/>
      <c r="J614" s="94">
        <f t="shared" si="48"/>
        <v>0.30403037122121113</v>
      </c>
      <c r="K614" s="35"/>
      <c r="L614" s="26">
        <v>210</v>
      </c>
      <c r="M614" s="26" t="s">
        <v>203</v>
      </c>
      <c r="N614" s="26">
        <v>450.18755203725266</v>
      </c>
      <c r="O614" s="90">
        <f t="shared" si="50"/>
        <v>94539.385927823052</v>
      </c>
      <c r="P614" s="92">
        <f t="shared" si="49"/>
        <v>28742.844598661384</v>
      </c>
      <c r="Q614" s="188">
        <v>1</v>
      </c>
    </row>
    <row r="615" spans="1:17" x14ac:dyDescent="0.25">
      <c r="A615">
        <v>1976</v>
      </c>
      <c r="B615" t="s">
        <v>183</v>
      </c>
      <c r="C615" s="190" t="s">
        <v>596</v>
      </c>
      <c r="D615" s="108" t="s">
        <v>597</v>
      </c>
      <c r="E615" s="32">
        <f t="shared" si="47"/>
        <v>27941</v>
      </c>
      <c r="F615" s="88" t="str">
        <f t="shared" si="51"/>
        <v>Date check - OK</v>
      </c>
      <c r="H615" s="111"/>
      <c r="I615" s="26"/>
      <c r="J615" s="94">
        <f t="shared" si="48"/>
        <v>0.30403037122121113</v>
      </c>
      <c r="K615" s="35"/>
      <c r="L615" s="26">
        <v>472</v>
      </c>
      <c r="M615" s="26" t="s">
        <v>203</v>
      </c>
      <c r="N615" s="26">
        <v>709.53472875436546</v>
      </c>
      <c r="O615" s="90">
        <f t="shared" si="50"/>
        <v>334900.39197206049</v>
      </c>
      <c r="P615" s="92">
        <f t="shared" si="49"/>
        <v>101819.89049339466</v>
      </c>
      <c r="Q615" s="188">
        <v>1</v>
      </c>
    </row>
    <row r="616" spans="1:17" x14ac:dyDescent="0.25">
      <c r="A616">
        <v>1976</v>
      </c>
      <c r="B616" t="s">
        <v>183</v>
      </c>
      <c r="C616" s="190" t="s">
        <v>596</v>
      </c>
      <c r="D616" s="108" t="s">
        <v>597</v>
      </c>
      <c r="E616" s="32">
        <f t="shared" si="47"/>
        <v>27941</v>
      </c>
      <c r="F616" s="88" t="str">
        <f t="shared" si="51"/>
        <v>Date check - OK</v>
      </c>
      <c r="H616" s="111"/>
      <c r="I616" s="26"/>
      <c r="J616" s="94">
        <f t="shared" si="48"/>
        <v>0.30403037122121113</v>
      </c>
      <c r="K616" s="35"/>
      <c r="L616" s="26">
        <v>12</v>
      </c>
      <c r="M616" s="26" t="s">
        <v>203</v>
      </c>
      <c r="N616" s="26">
        <v>946.04630500582073</v>
      </c>
      <c r="O616" s="90">
        <f t="shared" si="50"/>
        <v>11352.555660069849</v>
      </c>
      <c r="P616" s="92">
        <f t="shared" si="49"/>
        <v>3451.5217116404979</v>
      </c>
      <c r="Q616" s="188">
        <v>1</v>
      </c>
    </row>
    <row r="617" spans="1:17" x14ac:dyDescent="0.25">
      <c r="A617">
        <v>1976</v>
      </c>
      <c r="B617" t="s">
        <v>183</v>
      </c>
      <c r="C617" s="190" t="s">
        <v>598</v>
      </c>
      <c r="D617" s="108" t="s">
        <v>599</v>
      </c>
      <c r="E617" s="32">
        <f t="shared" si="47"/>
        <v>27941</v>
      </c>
      <c r="F617" s="88" t="str">
        <f t="shared" si="51"/>
        <v>Date check - OK</v>
      </c>
      <c r="H617" s="111"/>
      <c r="I617" s="26"/>
      <c r="J617" s="94">
        <f t="shared" si="48"/>
        <v>0.30403037122121113</v>
      </c>
      <c r="K617" s="35"/>
      <c r="L617" s="26">
        <v>91</v>
      </c>
      <c r="M617" s="26" t="s">
        <v>203</v>
      </c>
      <c r="N617" s="26">
        <v>624.71678416763677</v>
      </c>
      <c r="O617" s="90">
        <f t="shared" si="50"/>
        <v>56849.227359254946</v>
      </c>
      <c r="P617" s="92">
        <f t="shared" si="49"/>
        <v>17283.891697673313</v>
      </c>
      <c r="Q617" s="188">
        <v>1</v>
      </c>
    </row>
    <row r="618" spans="1:17" x14ac:dyDescent="0.25">
      <c r="A618">
        <v>1976</v>
      </c>
      <c r="B618" t="s">
        <v>183</v>
      </c>
      <c r="C618" s="190" t="s">
        <v>600</v>
      </c>
      <c r="D618" s="108" t="s">
        <v>601</v>
      </c>
      <c r="E618" s="32">
        <f t="shared" si="47"/>
        <v>27941</v>
      </c>
      <c r="F618" s="88" t="str">
        <f t="shared" si="51"/>
        <v>Date check - OK</v>
      </c>
      <c r="H618" s="111"/>
      <c r="I618" s="26"/>
      <c r="J618" s="94">
        <f t="shared" si="48"/>
        <v>0.30403037122121113</v>
      </c>
      <c r="K618" s="35"/>
      <c r="L618" s="26">
        <v>198</v>
      </c>
      <c r="M618" s="26" t="s">
        <v>203</v>
      </c>
      <c r="N618" s="26">
        <v>1177.6645383003492</v>
      </c>
      <c r="O618" s="90">
        <f t="shared" si="50"/>
        <v>233177.57858346915</v>
      </c>
      <c r="P618" s="92">
        <f t="shared" si="49"/>
        <v>18432.197102070768</v>
      </c>
      <c r="Q618" s="188">
        <v>0.26</v>
      </c>
    </row>
    <row r="619" spans="1:17" x14ac:dyDescent="0.25">
      <c r="A619">
        <v>1976</v>
      </c>
      <c r="B619" t="s">
        <v>183</v>
      </c>
      <c r="C619" s="190" t="s">
        <v>600</v>
      </c>
      <c r="D619" s="108" t="s">
        <v>601</v>
      </c>
      <c r="E619" s="32">
        <f t="shared" si="47"/>
        <v>27941</v>
      </c>
      <c r="F619" s="88" t="str">
        <f t="shared" si="51"/>
        <v>Date check - OK</v>
      </c>
      <c r="H619" s="111"/>
      <c r="I619" s="26"/>
      <c r="J619" s="94">
        <f t="shared" si="48"/>
        <v>0.30403037122121113</v>
      </c>
      <c r="K619" s="35"/>
      <c r="L619" s="26">
        <v>195</v>
      </c>
      <c r="M619" s="26" t="s">
        <v>203</v>
      </c>
      <c r="N619" s="26">
        <v>1074.9043362048894</v>
      </c>
      <c r="O619" s="90">
        <f t="shared" si="50"/>
        <v>209606.34555995345</v>
      </c>
      <c r="P619" s="92">
        <f t="shared" si="49"/>
        <v>16568.940713237665</v>
      </c>
      <c r="Q619" s="188">
        <v>0.26</v>
      </c>
    </row>
    <row r="620" spans="1:17" x14ac:dyDescent="0.25">
      <c r="A620">
        <v>1976</v>
      </c>
      <c r="B620" t="s">
        <v>183</v>
      </c>
      <c r="C620" s="190" t="s">
        <v>600</v>
      </c>
      <c r="D620" s="108" t="s">
        <v>601</v>
      </c>
      <c r="E620" s="32">
        <f t="shared" si="47"/>
        <v>27941</v>
      </c>
      <c r="F620" s="88" t="str">
        <f t="shared" si="51"/>
        <v>Date check - OK</v>
      </c>
      <c r="H620" s="111"/>
      <c r="I620" s="26"/>
      <c r="J620" s="94">
        <f t="shared" si="48"/>
        <v>0.30403037122121113</v>
      </c>
      <c r="K620" s="35"/>
      <c r="L620" s="26">
        <v>70</v>
      </c>
      <c r="M620" s="26" t="s">
        <v>203</v>
      </c>
      <c r="N620" s="26">
        <v>950.93964796274736</v>
      </c>
      <c r="O620" s="90">
        <f t="shared" si="50"/>
        <v>66565.775357392311</v>
      </c>
      <c r="P620" s="92">
        <f t="shared" si="49"/>
        <v>5261.8845220592902</v>
      </c>
      <c r="Q620" s="188">
        <v>0.26</v>
      </c>
    </row>
    <row r="621" spans="1:17" x14ac:dyDescent="0.25">
      <c r="A621">
        <v>1976</v>
      </c>
      <c r="B621" t="s">
        <v>183</v>
      </c>
      <c r="C621" s="190" t="s">
        <v>600</v>
      </c>
      <c r="D621" s="108" t="s">
        <v>601</v>
      </c>
      <c r="E621" s="32">
        <f t="shared" si="47"/>
        <v>27941</v>
      </c>
      <c r="F621" s="88" t="str">
        <f t="shared" si="51"/>
        <v>Date check - OK</v>
      </c>
      <c r="H621" s="111"/>
      <c r="I621" s="26"/>
      <c r="J621" s="94">
        <f t="shared" si="48"/>
        <v>0.30403037122121113</v>
      </c>
      <c r="K621" s="35"/>
      <c r="L621" s="26">
        <v>11</v>
      </c>
      <c r="M621" s="26" t="s">
        <v>203</v>
      </c>
      <c r="N621" s="26">
        <v>440.40086612339928</v>
      </c>
      <c r="O621" s="90">
        <f t="shared" si="50"/>
        <v>4844.4095273573921</v>
      </c>
      <c r="P621" s="92">
        <f t="shared" si="49"/>
        <v>382.94038300701038</v>
      </c>
      <c r="Q621" s="188">
        <v>0.26</v>
      </c>
    </row>
    <row r="622" spans="1:17" x14ac:dyDescent="0.25">
      <c r="A622">
        <v>1977</v>
      </c>
      <c r="B622" t="s">
        <v>183</v>
      </c>
      <c r="C622" s="190" t="s">
        <v>602</v>
      </c>
      <c r="D622" s="108" t="s">
        <v>603</v>
      </c>
      <c r="E622" s="32">
        <f t="shared" si="47"/>
        <v>28306</v>
      </c>
      <c r="F622" s="88" t="str">
        <f t="shared" si="51"/>
        <v>Date check - OK</v>
      </c>
      <c r="H622" s="111"/>
      <c r="I622" s="26"/>
      <c r="J622" s="94">
        <f t="shared" si="48"/>
        <v>0.30403037122121113</v>
      </c>
      <c r="K622" s="35"/>
      <c r="L622" s="26">
        <v>12</v>
      </c>
      <c r="M622" s="26" t="s">
        <v>203</v>
      </c>
      <c r="N622" s="26">
        <v>440.40086612339928</v>
      </c>
      <c r="O622" s="90">
        <f t="shared" si="50"/>
        <v>5284.8103934807914</v>
      </c>
      <c r="P622" s="92">
        <f t="shared" si="49"/>
        <v>996.18057677348156</v>
      </c>
      <c r="Q622" s="188">
        <v>0.62</v>
      </c>
    </row>
    <row r="623" spans="1:17" x14ac:dyDescent="0.25">
      <c r="A623">
        <v>1977</v>
      </c>
      <c r="B623" t="s">
        <v>183</v>
      </c>
      <c r="C623" s="190" t="s">
        <v>602</v>
      </c>
      <c r="D623" s="108" t="s">
        <v>603</v>
      </c>
      <c r="E623" s="32">
        <f t="shared" si="47"/>
        <v>28306</v>
      </c>
      <c r="F623" s="88" t="str">
        <f t="shared" si="51"/>
        <v>Date check - OK</v>
      </c>
      <c r="H623" s="111"/>
      <c r="I623" s="26"/>
      <c r="J623" s="94">
        <f t="shared" si="48"/>
        <v>0.30403037122121113</v>
      </c>
      <c r="K623" s="35"/>
      <c r="L623" s="26">
        <v>222</v>
      </c>
      <c r="M623" s="26" t="s">
        <v>203</v>
      </c>
      <c r="N623" s="26">
        <v>565.99666868451686</v>
      </c>
      <c r="O623" s="90">
        <f t="shared" si="50"/>
        <v>125651.26044796275</v>
      </c>
      <c r="P623" s="92">
        <f t="shared" si="49"/>
        <v>23685.11560221246</v>
      </c>
      <c r="Q623" s="188">
        <v>0.62</v>
      </c>
    </row>
    <row r="624" spans="1:17" x14ac:dyDescent="0.25">
      <c r="A624">
        <v>1977</v>
      </c>
      <c r="B624" t="s">
        <v>183</v>
      </c>
      <c r="C624" s="190" t="s">
        <v>602</v>
      </c>
      <c r="D624" s="108" t="s">
        <v>603</v>
      </c>
      <c r="E624" s="32">
        <f t="shared" si="47"/>
        <v>28306</v>
      </c>
      <c r="F624" s="88" t="str">
        <f t="shared" si="51"/>
        <v>Date check - OK</v>
      </c>
      <c r="H624" s="111"/>
      <c r="I624" s="26"/>
      <c r="J624" s="94">
        <f t="shared" si="48"/>
        <v>0.30403037122121113</v>
      </c>
      <c r="K624" s="35"/>
      <c r="L624" s="26">
        <v>50</v>
      </c>
      <c r="M624" s="26" t="s">
        <v>203</v>
      </c>
      <c r="N624" s="26">
        <v>751.94370104772986</v>
      </c>
      <c r="O624" s="90">
        <f t="shared" si="50"/>
        <v>37597.185052386492</v>
      </c>
      <c r="P624" s="92">
        <f t="shared" si="49"/>
        <v>7087.0253995767735</v>
      </c>
      <c r="Q624" s="188">
        <v>0.62</v>
      </c>
    </row>
    <row r="625" spans="1:17" x14ac:dyDescent="0.25">
      <c r="A625">
        <v>1977</v>
      </c>
      <c r="B625" t="s">
        <v>183</v>
      </c>
      <c r="C625" s="190" t="s">
        <v>602</v>
      </c>
      <c r="D625" s="108" t="s">
        <v>603</v>
      </c>
      <c r="E625" s="32">
        <f t="shared" si="47"/>
        <v>28306</v>
      </c>
      <c r="F625" s="88" t="str">
        <f t="shared" si="51"/>
        <v>Date check - OK</v>
      </c>
      <c r="H625" s="111"/>
      <c r="I625" s="26"/>
      <c r="J625" s="94">
        <f t="shared" si="48"/>
        <v>0.30403037122121113</v>
      </c>
      <c r="K625" s="35"/>
      <c r="L625" s="26">
        <v>73</v>
      </c>
      <c r="M625" s="26" t="s">
        <v>203</v>
      </c>
      <c r="N625" s="26">
        <v>404.51635110593713</v>
      </c>
      <c r="O625" s="90">
        <f t="shared" si="50"/>
        <v>29529.693630733411</v>
      </c>
      <c r="P625" s="92">
        <f t="shared" si="49"/>
        <v>5566.3127042923179</v>
      </c>
      <c r="Q625" s="188">
        <v>0.62</v>
      </c>
    </row>
    <row r="626" spans="1:17" x14ac:dyDescent="0.25">
      <c r="A626">
        <v>1977</v>
      </c>
      <c r="B626" t="s">
        <v>183</v>
      </c>
      <c r="C626" s="190" t="s">
        <v>604</v>
      </c>
      <c r="D626" s="108" t="s">
        <v>605</v>
      </c>
      <c r="E626" s="32">
        <f t="shared" si="47"/>
        <v>28306</v>
      </c>
      <c r="F626" s="88" t="str">
        <f t="shared" si="51"/>
        <v>Date check - OK</v>
      </c>
      <c r="H626" s="111"/>
      <c r="I626" s="26"/>
      <c r="J626" s="94">
        <f t="shared" si="48"/>
        <v>0.30403037122121113</v>
      </c>
      <c r="K626" s="35"/>
      <c r="L626" s="26">
        <v>42</v>
      </c>
      <c r="M626" s="26" t="s">
        <v>203</v>
      </c>
      <c r="N626" s="26">
        <v>1386.4471711292199</v>
      </c>
      <c r="O626" s="90">
        <f t="shared" si="50"/>
        <v>58230.781187427237</v>
      </c>
      <c r="P626" s="92">
        <f t="shared" si="49"/>
        <v>2124.4711225097544</v>
      </c>
      <c r="Q626" s="188">
        <v>0.12</v>
      </c>
    </row>
    <row r="627" spans="1:17" x14ac:dyDescent="0.25">
      <c r="A627">
        <v>1977</v>
      </c>
      <c r="B627" t="s">
        <v>183</v>
      </c>
      <c r="C627" s="190" t="s">
        <v>604</v>
      </c>
      <c r="D627" s="108" t="s">
        <v>605</v>
      </c>
      <c r="E627" s="32">
        <f t="shared" si="47"/>
        <v>28306</v>
      </c>
      <c r="F627" s="88" t="str">
        <f t="shared" si="51"/>
        <v>Date check - OK</v>
      </c>
      <c r="H627" s="111"/>
      <c r="I627" s="26"/>
      <c r="J627" s="94">
        <f t="shared" si="48"/>
        <v>0.30403037122121113</v>
      </c>
      <c r="K627" s="35"/>
      <c r="L627" s="26">
        <v>469</v>
      </c>
      <c r="M627" s="26" t="s">
        <v>203</v>
      </c>
      <c r="N627" s="26">
        <v>946.04630500582073</v>
      </c>
      <c r="O627" s="90">
        <f t="shared" si="50"/>
        <v>443695.71704772994</v>
      </c>
      <c r="P627" s="92">
        <f t="shared" si="49"/>
        <v>16187.636827593933</v>
      </c>
      <c r="Q627" s="188">
        <v>0.12</v>
      </c>
    </row>
    <row r="628" spans="1:17" x14ac:dyDescent="0.25">
      <c r="A628">
        <v>1977</v>
      </c>
      <c r="B628" t="s">
        <v>183</v>
      </c>
      <c r="C628" s="190" t="s">
        <v>604</v>
      </c>
      <c r="D628" s="108" t="s">
        <v>605</v>
      </c>
      <c r="E628" s="32">
        <f t="shared" si="47"/>
        <v>28306</v>
      </c>
      <c r="F628" s="88" t="str">
        <f t="shared" si="51"/>
        <v>Date check - OK</v>
      </c>
      <c r="H628" s="111"/>
      <c r="I628" s="26"/>
      <c r="J628" s="94">
        <f t="shared" si="48"/>
        <v>0.30403037122121113</v>
      </c>
      <c r="K628" s="35"/>
      <c r="L628" s="26">
        <v>3</v>
      </c>
      <c r="M628" s="26" t="s">
        <v>203</v>
      </c>
      <c r="N628" s="26">
        <v>450.18755203725266</v>
      </c>
      <c r="O628" s="90">
        <f t="shared" si="50"/>
        <v>1350.5626561117579</v>
      </c>
      <c r="P628" s="92">
        <f t="shared" si="49"/>
        <v>49.273447883419514</v>
      </c>
      <c r="Q628" s="188">
        <v>0.12</v>
      </c>
    </row>
    <row r="629" spans="1:17" x14ac:dyDescent="0.25">
      <c r="A629">
        <v>1977</v>
      </c>
      <c r="B629" t="s">
        <v>183</v>
      </c>
      <c r="C629" s="190" t="s">
        <v>604</v>
      </c>
      <c r="D629" s="108" t="s">
        <v>605</v>
      </c>
      <c r="E629" s="32">
        <f t="shared" si="47"/>
        <v>28306</v>
      </c>
      <c r="F629" s="88" t="str">
        <f t="shared" si="51"/>
        <v>Date check - OK</v>
      </c>
      <c r="H629" s="111"/>
      <c r="I629" s="26"/>
      <c r="J629" s="94">
        <f t="shared" si="48"/>
        <v>0.30403037122121113</v>
      </c>
      <c r="K629" s="35"/>
      <c r="L629" s="26">
        <v>16</v>
      </c>
      <c r="M629" s="26" t="s">
        <v>203</v>
      </c>
      <c r="N629" s="26">
        <v>627.9790128055879</v>
      </c>
      <c r="O629" s="90">
        <f t="shared" si="50"/>
        <v>10047.664204889406</v>
      </c>
      <c r="P629" s="92">
        <f t="shared" si="49"/>
        <v>366.57540937423215</v>
      </c>
      <c r="Q629" s="188">
        <v>0.12</v>
      </c>
    </row>
    <row r="630" spans="1:17" x14ac:dyDescent="0.25">
      <c r="A630">
        <v>1977</v>
      </c>
      <c r="B630" t="s">
        <v>183</v>
      </c>
      <c r="C630" s="190" t="s">
        <v>606</v>
      </c>
      <c r="D630" s="108" t="s">
        <v>607</v>
      </c>
      <c r="E630" s="32">
        <f t="shared" si="47"/>
        <v>28306</v>
      </c>
      <c r="F630" s="88" t="str">
        <f t="shared" si="51"/>
        <v>Date check - OK</v>
      </c>
      <c r="H630" s="111"/>
      <c r="I630" s="26"/>
      <c r="J630" s="94">
        <f t="shared" si="48"/>
        <v>0.30403037122121113</v>
      </c>
      <c r="K630" s="35"/>
      <c r="L630" s="26">
        <v>90</v>
      </c>
      <c r="M630" s="26" t="s">
        <v>203</v>
      </c>
      <c r="N630" s="26">
        <v>751.94370104772986</v>
      </c>
      <c r="O630" s="90">
        <f t="shared" si="50"/>
        <v>67674.933094295688</v>
      </c>
      <c r="P630" s="92">
        <f t="shared" si="49"/>
        <v>20575.235031029344</v>
      </c>
      <c r="Q630" s="188">
        <v>1</v>
      </c>
    </row>
    <row r="631" spans="1:17" x14ac:dyDescent="0.25">
      <c r="A631">
        <v>1977</v>
      </c>
      <c r="B631" t="s">
        <v>183</v>
      </c>
      <c r="C631" s="190" t="s">
        <v>608</v>
      </c>
      <c r="D631" s="108" t="s">
        <v>609</v>
      </c>
      <c r="E631" s="32">
        <f t="shared" si="47"/>
        <v>28306</v>
      </c>
      <c r="F631" s="88" t="str">
        <f t="shared" si="51"/>
        <v>Date check - OK</v>
      </c>
      <c r="H631" s="111"/>
      <c r="I631" s="26"/>
      <c r="J631" s="94">
        <f t="shared" si="48"/>
        <v>0.30403037122121113</v>
      </c>
      <c r="K631" s="35"/>
      <c r="L631" s="26">
        <v>66</v>
      </c>
      <c r="M631" s="26" t="s">
        <v>203</v>
      </c>
      <c r="N631" s="26">
        <v>751.94370104772986</v>
      </c>
      <c r="O631" s="90">
        <f t="shared" si="50"/>
        <v>49628.284269150172</v>
      </c>
      <c r="P631" s="92">
        <f t="shared" si="49"/>
        <v>15088.505689421519</v>
      </c>
      <c r="Q631" s="188">
        <v>1</v>
      </c>
    </row>
    <row r="632" spans="1:17" x14ac:dyDescent="0.25">
      <c r="A632">
        <v>1978</v>
      </c>
      <c r="B632" t="s">
        <v>183</v>
      </c>
      <c r="C632" s="190" t="s">
        <v>610</v>
      </c>
      <c r="D632" s="108" t="s">
        <v>611</v>
      </c>
      <c r="E632" s="32">
        <f t="shared" si="47"/>
        <v>28671</v>
      </c>
      <c r="F632" s="88" t="str">
        <f t="shared" si="51"/>
        <v>Date check - OK</v>
      </c>
      <c r="H632" s="111"/>
      <c r="I632" s="26"/>
      <c r="J632" s="94">
        <f t="shared" si="48"/>
        <v>0.30403037122121113</v>
      </c>
      <c r="K632" s="35"/>
      <c r="L632" s="26">
        <v>966</v>
      </c>
      <c r="M632" s="26" t="s">
        <v>203</v>
      </c>
      <c r="N632" s="26">
        <v>1764.8656931315481</v>
      </c>
      <c r="O632" s="90">
        <f t="shared" si="50"/>
        <v>1704860.2595650754</v>
      </c>
      <c r="P632" s="92">
        <f t="shared" si="49"/>
        <v>253981.35582197149</v>
      </c>
      <c r="Q632" s="188">
        <v>0.49</v>
      </c>
    </row>
    <row r="633" spans="1:17" x14ac:dyDescent="0.25">
      <c r="A633">
        <v>1978</v>
      </c>
      <c r="B633" t="s">
        <v>183</v>
      </c>
      <c r="C633" s="190" t="s">
        <v>610</v>
      </c>
      <c r="D633" s="108" t="s">
        <v>611</v>
      </c>
      <c r="E633" s="32">
        <f t="shared" si="47"/>
        <v>28671</v>
      </c>
      <c r="F633" s="88" t="str">
        <f t="shared" si="51"/>
        <v>Date check - OK</v>
      </c>
      <c r="H633" s="111"/>
      <c r="I633" s="26"/>
      <c r="J633" s="94">
        <f t="shared" si="48"/>
        <v>0.30403037122121113</v>
      </c>
      <c r="K633" s="35"/>
      <c r="L633" s="26">
        <v>196</v>
      </c>
      <c r="M633" s="26" t="s">
        <v>203</v>
      </c>
      <c r="N633" s="26">
        <v>833.49941699650753</v>
      </c>
      <c r="O633" s="90">
        <f t="shared" si="50"/>
        <v>163365.88573131547</v>
      </c>
      <c r="P633" s="92">
        <f t="shared" si="49"/>
        <v>24337.413533049163</v>
      </c>
      <c r="Q633" s="188">
        <v>0.49</v>
      </c>
    </row>
    <row r="634" spans="1:17" x14ac:dyDescent="0.25">
      <c r="A634">
        <v>1978</v>
      </c>
      <c r="B634" t="s">
        <v>183</v>
      </c>
      <c r="C634" s="190" t="s">
        <v>610</v>
      </c>
      <c r="D634" s="108" t="s">
        <v>611</v>
      </c>
      <c r="E634" s="32">
        <f t="shared" si="47"/>
        <v>28671</v>
      </c>
      <c r="F634" s="88" t="str">
        <f t="shared" si="51"/>
        <v>Date check - OK</v>
      </c>
      <c r="H634" s="111"/>
      <c r="I634" s="26"/>
      <c r="J634" s="94">
        <f t="shared" si="48"/>
        <v>0.30403037122121113</v>
      </c>
      <c r="K634" s="35"/>
      <c r="L634" s="26">
        <v>463</v>
      </c>
      <c r="M634" s="26" t="s">
        <v>203</v>
      </c>
      <c r="N634" s="26">
        <v>946.04630500582073</v>
      </c>
      <c r="O634" s="90">
        <f t="shared" si="50"/>
        <v>438019.43921769498</v>
      </c>
      <c r="P634" s="92">
        <f t="shared" si="49"/>
        <v>65253.89422665663</v>
      </c>
      <c r="Q634" s="188">
        <v>0.49</v>
      </c>
    </row>
    <row r="635" spans="1:17" x14ac:dyDescent="0.25">
      <c r="A635">
        <v>1978</v>
      </c>
      <c r="B635" t="s">
        <v>183</v>
      </c>
      <c r="C635" s="190" t="s">
        <v>612</v>
      </c>
      <c r="D635" s="108" t="s">
        <v>613</v>
      </c>
      <c r="E635" s="32">
        <f t="shared" si="47"/>
        <v>28671</v>
      </c>
      <c r="F635" s="88" t="str">
        <f t="shared" si="51"/>
        <v>Date check - OK</v>
      </c>
      <c r="H635" s="111"/>
      <c r="I635" s="26"/>
      <c r="J635" s="94">
        <f t="shared" si="48"/>
        <v>0.30403037122121113</v>
      </c>
      <c r="K635" s="35"/>
      <c r="L635" s="26">
        <v>15</v>
      </c>
      <c r="M635" s="26" t="s">
        <v>203</v>
      </c>
      <c r="N635" s="26">
        <v>751.94370104772986</v>
      </c>
      <c r="O635" s="90">
        <f t="shared" si="50"/>
        <v>11279.155515715947</v>
      </c>
      <c r="P635" s="92">
        <f t="shared" si="49"/>
        <v>3429.2058385048904</v>
      </c>
      <c r="Q635" s="188">
        <v>1</v>
      </c>
    </row>
    <row r="636" spans="1:17" x14ac:dyDescent="0.25">
      <c r="A636">
        <v>1978</v>
      </c>
      <c r="B636" t="s">
        <v>183</v>
      </c>
      <c r="C636" s="190" t="s">
        <v>614</v>
      </c>
      <c r="D636" s="108" t="s">
        <v>615</v>
      </c>
      <c r="E636" s="32">
        <f t="shared" si="47"/>
        <v>28671</v>
      </c>
      <c r="F636" s="88" t="str">
        <f t="shared" si="51"/>
        <v>Date check - OK</v>
      </c>
      <c r="H636" s="111"/>
      <c r="I636" s="26"/>
      <c r="J636" s="94">
        <f t="shared" si="48"/>
        <v>0.30403037122121113</v>
      </c>
      <c r="K636" s="35"/>
      <c r="L636" s="26">
        <v>6</v>
      </c>
      <c r="M636" s="26" t="s">
        <v>203</v>
      </c>
      <c r="N636" s="26">
        <v>272.39609126891736</v>
      </c>
      <c r="O636" s="90">
        <f t="shared" si="50"/>
        <v>1634.376547613504</v>
      </c>
      <c r="P636" s="92">
        <f t="shared" si="49"/>
        <v>496.9001084861751</v>
      </c>
      <c r="Q636" s="188">
        <v>1</v>
      </c>
    </row>
    <row r="637" spans="1:17" x14ac:dyDescent="0.25">
      <c r="A637">
        <v>1978</v>
      </c>
      <c r="B637" t="s">
        <v>183</v>
      </c>
      <c r="C637" s="190" t="s">
        <v>614</v>
      </c>
      <c r="D637" s="108" t="s">
        <v>615</v>
      </c>
      <c r="E637" s="32">
        <f t="shared" si="47"/>
        <v>28671</v>
      </c>
      <c r="F637" s="88" t="str">
        <f t="shared" si="51"/>
        <v>Date check - OK</v>
      </c>
      <c r="H637" s="111"/>
      <c r="I637" s="26"/>
      <c r="J637" s="94">
        <f t="shared" si="48"/>
        <v>0.30403037122121113</v>
      </c>
      <c r="K637" s="35"/>
      <c r="L637" s="26">
        <v>14</v>
      </c>
      <c r="M637" s="26" t="s">
        <v>203</v>
      </c>
      <c r="N637" s="26">
        <v>358.84515017462166</v>
      </c>
      <c r="O637" s="90">
        <f t="shared" si="50"/>
        <v>5023.8321024447032</v>
      </c>
      <c r="P637" s="92">
        <f t="shared" si="49"/>
        <v>1527.3975390593007</v>
      </c>
      <c r="Q637" s="188">
        <v>1</v>
      </c>
    </row>
    <row r="638" spans="1:17" x14ac:dyDescent="0.25">
      <c r="A638">
        <v>1978</v>
      </c>
      <c r="B638" t="s">
        <v>183</v>
      </c>
      <c r="C638" s="190" t="s">
        <v>614</v>
      </c>
      <c r="D638" s="108" t="s">
        <v>615</v>
      </c>
      <c r="E638" s="32">
        <f t="shared" si="47"/>
        <v>28671</v>
      </c>
      <c r="F638" s="88" t="str">
        <f t="shared" si="51"/>
        <v>Date check - OK</v>
      </c>
      <c r="H638" s="111"/>
      <c r="I638" s="26"/>
      <c r="J638" s="94">
        <f t="shared" si="48"/>
        <v>0.30403037122121113</v>
      </c>
      <c r="K638" s="35"/>
      <c r="L638" s="26">
        <v>13</v>
      </c>
      <c r="M638" s="26" t="s">
        <v>203</v>
      </c>
      <c r="N638" s="26">
        <v>450.18755203725266</v>
      </c>
      <c r="O638" s="90">
        <f t="shared" si="50"/>
        <v>5852.4381764842847</v>
      </c>
      <c r="P638" s="92">
        <f t="shared" si="49"/>
        <v>1779.318951345705</v>
      </c>
      <c r="Q638" s="188">
        <v>1</v>
      </c>
    </row>
    <row r="639" spans="1:17" x14ac:dyDescent="0.25">
      <c r="A639">
        <v>1978</v>
      </c>
      <c r="B639" t="s">
        <v>183</v>
      </c>
      <c r="C639" s="190" t="s">
        <v>614</v>
      </c>
      <c r="D639" s="108" t="s">
        <v>615</v>
      </c>
      <c r="E639" s="32">
        <f t="shared" si="47"/>
        <v>28671</v>
      </c>
      <c r="F639" s="88" t="str">
        <f t="shared" si="51"/>
        <v>Date check - OK</v>
      </c>
      <c r="H639" s="111"/>
      <c r="I639" s="26"/>
      <c r="J639" s="94">
        <f t="shared" si="48"/>
        <v>0.30403037122121113</v>
      </c>
      <c r="K639" s="35"/>
      <c r="L639" s="26">
        <v>361</v>
      </c>
      <c r="M639" s="26" t="s">
        <v>203</v>
      </c>
      <c r="N639" s="26">
        <v>709.53472875436546</v>
      </c>
      <c r="O639" s="90">
        <f t="shared" si="50"/>
        <v>256142.03708032594</v>
      </c>
      <c r="P639" s="92">
        <f t="shared" si="49"/>
        <v>77874.958618888719</v>
      </c>
      <c r="Q639" s="188">
        <v>1</v>
      </c>
    </row>
    <row r="640" spans="1:17" x14ac:dyDescent="0.25">
      <c r="A640">
        <v>1978</v>
      </c>
      <c r="B640" t="s">
        <v>183</v>
      </c>
      <c r="C640" s="190" t="s">
        <v>614</v>
      </c>
      <c r="D640" s="108" t="s">
        <v>615</v>
      </c>
      <c r="E640" s="32">
        <f t="shared" si="47"/>
        <v>28671</v>
      </c>
      <c r="F640" s="88" t="str">
        <f t="shared" si="51"/>
        <v>Date check - OK</v>
      </c>
      <c r="H640" s="111"/>
      <c r="I640" s="26"/>
      <c r="J640" s="94">
        <f t="shared" si="48"/>
        <v>0.30403037122121113</v>
      </c>
      <c r="K640" s="35"/>
      <c r="L640" s="26">
        <v>234</v>
      </c>
      <c r="M640" s="26" t="s">
        <v>203</v>
      </c>
      <c r="N640" s="26">
        <v>1024.3397923166472</v>
      </c>
      <c r="O640" s="90">
        <f t="shared" si="50"/>
        <v>239695.51140209544</v>
      </c>
      <c r="P640" s="92">
        <f t="shared" si="49"/>
        <v>72874.715311637119</v>
      </c>
      <c r="Q640" s="188">
        <v>1</v>
      </c>
    </row>
    <row r="641" spans="1:17" x14ac:dyDescent="0.25">
      <c r="A641">
        <v>1978</v>
      </c>
      <c r="B641" t="s">
        <v>183</v>
      </c>
      <c r="C641" s="190" t="s">
        <v>614</v>
      </c>
      <c r="D641" s="108" t="s">
        <v>615</v>
      </c>
      <c r="E641" s="32">
        <f t="shared" si="47"/>
        <v>28671</v>
      </c>
      <c r="F641" s="88" t="str">
        <f t="shared" si="51"/>
        <v>Date check - OK</v>
      </c>
      <c r="H641" s="111"/>
      <c r="I641" s="26"/>
      <c r="J641" s="94">
        <f t="shared" si="48"/>
        <v>0.30403037122121113</v>
      </c>
      <c r="K641" s="35"/>
      <c r="L641" s="26">
        <v>248</v>
      </c>
      <c r="M641" s="26" t="s">
        <v>203</v>
      </c>
      <c r="N641" s="26">
        <v>1386.4471711292199</v>
      </c>
      <c r="O641" s="90">
        <f t="shared" si="50"/>
        <v>343838.89844004653</v>
      </c>
      <c r="P641" s="92">
        <f t="shared" si="49"/>
        <v>104537.46793301965</v>
      </c>
      <c r="Q641" s="188">
        <v>1</v>
      </c>
    </row>
    <row r="642" spans="1:17" x14ac:dyDescent="0.25">
      <c r="A642">
        <v>1978</v>
      </c>
      <c r="B642" t="s">
        <v>183</v>
      </c>
      <c r="C642" s="190" t="s">
        <v>614</v>
      </c>
      <c r="D642" s="108" t="s">
        <v>615</v>
      </c>
      <c r="E642" s="32">
        <f t="shared" si="47"/>
        <v>28671</v>
      </c>
      <c r="F642" s="88" t="str">
        <f t="shared" si="51"/>
        <v>Date check - OK</v>
      </c>
      <c r="H642" s="111"/>
      <c r="I642" s="26"/>
      <c r="J642" s="94">
        <f t="shared" si="48"/>
        <v>0.30403037122121113</v>
      </c>
      <c r="K642" s="35"/>
      <c r="L642" s="26">
        <v>883</v>
      </c>
      <c r="M642" s="26" t="s">
        <v>203</v>
      </c>
      <c r="N642" s="26">
        <v>1764.8656931315481</v>
      </c>
      <c r="O642" s="90">
        <f t="shared" si="50"/>
        <v>1558376.4070351571</v>
      </c>
      <c r="P642" s="92">
        <f t="shared" si="49"/>
        <v>473793.75753327605</v>
      </c>
      <c r="Q642" s="188">
        <v>1</v>
      </c>
    </row>
    <row r="643" spans="1:17" x14ac:dyDescent="0.25">
      <c r="A643">
        <v>1978</v>
      </c>
      <c r="B643" t="s">
        <v>183</v>
      </c>
      <c r="C643" s="190" t="s">
        <v>614</v>
      </c>
      <c r="D643" s="108" t="s">
        <v>615</v>
      </c>
      <c r="E643" s="32">
        <f t="shared" si="47"/>
        <v>28671</v>
      </c>
      <c r="F643" s="88" t="str">
        <f t="shared" si="51"/>
        <v>Date check - OK</v>
      </c>
      <c r="H643" s="111"/>
      <c r="I643" s="26"/>
      <c r="J643" s="94">
        <f t="shared" si="48"/>
        <v>0.30403037122121113</v>
      </c>
      <c r="K643" s="35"/>
      <c r="L643" s="26">
        <v>858</v>
      </c>
      <c r="M643" s="26" t="s">
        <v>203</v>
      </c>
      <c r="N643" s="26">
        <v>2560.8494807916181</v>
      </c>
      <c r="O643" s="90">
        <f t="shared" si="50"/>
        <v>2197208.8545192084</v>
      </c>
      <c r="P643" s="92">
        <f t="shared" si="49"/>
        <v>668018.223690007</v>
      </c>
      <c r="Q643" s="188">
        <v>1</v>
      </c>
    </row>
    <row r="644" spans="1:17" x14ac:dyDescent="0.25">
      <c r="A644">
        <v>1978</v>
      </c>
      <c r="B644" t="s">
        <v>183</v>
      </c>
      <c r="C644" s="190" t="s">
        <v>614</v>
      </c>
      <c r="D644" s="108" t="s">
        <v>615</v>
      </c>
      <c r="E644" s="32">
        <f t="shared" si="47"/>
        <v>28671</v>
      </c>
      <c r="F644" s="88" t="str">
        <f t="shared" si="51"/>
        <v>Date check - OK</v>
      </c>
      <c r="H644" s="111"/>
      <c r="I644" s="26"/>
      <c r="J644" s="94">
        <f t="shared" si="48"/>
        <v>0.30403037122121113</v>
      </c>
      <c r="K644" s="35"/>
      <c r="L644" s="26">
        <v>143</v>
      </c>
      <c r="M644" s="26" t="s">
        <v>203</v>
      </c>
      <c r="N644" s="26">
        <v>3032.2415189755529</v>
      </c>
      <c r="O644" s="90">
        <f t="shared" si="50"/>
        <v>433610.53721350408</v>
      </c>
      <c r="P644" s="92">
        <f t="shared" si="49"/>
        <v>131830.77259445042</v>
      </c>
      <c r="Q644" s="188">
        <v>1</v>
      </c>
    </row>
    <row r="645" spans="1:17" x14ac:dyDescent="0.25">
      <c r="A645">
        <v>1980</v>
      </c>
      <c r="B645" t="s">
        <v>183</v>
      </c>
      <c r="C645" s="190" t="s">
        <v>616</v>
      </c>
      <c r="D645" s="108" t="s">
        <v>617</v>
      </c>
      <c r="E645" s="32">
        <f t="shared" si="47"/>
        <v>29402</v>
      </c>
      <c r="F645" s="88" t="str">
        <f t="shared" si="51"/>
        <v>Date check - OK</v>
      </c>
      <c r="H645" s="111"/>
      <c r="I645" s="26"/>
      <c r="J645" s="94">
        <f t="shared" si="48"/>
        <v>0.30403037122121113</v>
      </c>
      <c r="K645" s="35"/>
      <c r="L645" s="26">
        <v>51</v>
      </c>
      <c r="M645" s="26" t="s">
        <v>203</v>
      </c>
      <c r="N645" s="26">
        <v>685.06801396973219</v>
      </c>
      <c r="O645" s="90">
        <f t="shared" si="50"/>
        <v>34938.468712456342</v>
      </c>
      <c r="P645" s="92">
        <f t="shared" si="49"/>
        <v>10622.355612548772</v>
      </c>
      <c r="Q645" s="188">
        <v>1</v>
      </c>
    </row>
    <row r="646" spans="1:17" x14ac:dyDescent="0.25">
      <c r="A646">
        <v>1982</v>
      </c>
      <c r="B646" t="s">
        <v>183</v>
      </c>
      <c r="C646" s="190" t="s">
        <v>210</v>
      </c>
      <c r="D646" s="108" t="s">
        <v>211</v>
      </c>
      <c r="E646" s="32">
        <f t="shared" si="47"/>
        <v>30132</v>
      </c>
      <c r="F646" s="88" t="str">
        <f t="shared" si="51"/>
        <v>Date check - OK</v>
      </c>
      <c r="H646" s="111"/>
      <c r="I646" s="26"/>
      <c r="J646" s="94">
        <f t="shared" si="48"/>
        <v>0.30403037122121113</v>
      </c>
      <c r="K646" s="35"/>
      <c r="L646" s="26">
        <v>25</v>
      </c>
      <c r="M646" s="26" t="s">
        <v>203</v>
      </c>
      <c r="N646" s="26">
        <v>505.64543888242139</v>
      </c>
      <c r="O646" s="90">
        <f t="shared" si="50"/>
        <v>12641.135972060534</v>
      </c>
      <c r="P646" s="92">
        <f t="shared" si="49"/>
        <v>3535.8261212639004</v>
      </c>
      <c r="Q646" s="188">
        <v>0.92</v>
      </c>
    </row>
    <row r="647" spans="1:17" x14ac:dyDescent="0.25">
      <c r="A647">
        <v>1982</v>
      </c>
      <c r="B647" t="s">
        <v>183</v>
      </c>
      <c r="C647" s="190" t="s">
        <v>210</v>
      </c>
      <c r="D647" s="108" t="s">
        <v>211</v>
      </c>
      <c r="E647" s="32">
        <f t="shared" si="47"/>
        <v>30132</v>
      </c>
      <c r="F647" s="88" t="str">
        <f t="shared" si="51"/>
        <v>Date check - OK</v>
      </c>
      <c r="H647" s="111"/>
      <c r="I647" s="26"/>
      <c r="J647" s="94">
        <f t="shared" si="48"/>
        <v>0.30403037122121113</v>
      </c>
      <c r="K647" s="35"/>
      <c r="L647" s="26">
        <v>15</v>
      </c>
      <c r="M647" s="26" t="s">
        <v>203</v>
      </c>
      <c r="N647" s="26">
        <v>1306.5225694994178</v>
      </c>
      <c r="O647" s="90">
        <f t="shared" si="50"/>
        <v>19597.838542491267</v>
      </c>
      <c r="P647" s="92">
        <f t="shared" si="49"/>
        <v>5481.6710770304207</v>
      </c>
      <c r="Q647" s="188">
        <v>0.92</v>
      </c>
    </row>
    <row r="648" spans="1:17" x14ac:dyDescent="0.25">
      <c r="A648">
        <v>1991</v>
      </c>
      <c r="B648" t="s">
        <v>183</v>
      </c>
      <c r="C648" s="190" t="s">
        <v>618</v>
      </c>
      <c r="D648" s="108" t="s">
        <v>619</v>
      </c>
      <c r="E648" s="32">
        <f t="shared" si="47"/>
        <v>33419</v>
      </c>
      <c r="F648" s="88" t="str">
        <f t="shared" si="51"/>
        <v>Date check - OK</v>
      </c>
      <c r="H648" s="111"/>
      <c r="I648" s="26"/>
      <c r="J648" s="94">
        <f t="shared" si="48"/>
        <v>0.30403037122121113</v>
      </c>
      <c r="K648" s="35"/>
      <c r="L648" s="26">
        <v>30</v>
      </c>
      <c r="M648" s="26" t="s">
        <v>203</v>
      </c>
      <c r="N648" s="26">
        <v>1024.3397923166472</v>
      </c>
      <c r="O648" s="90">
        <f t="shared" si="50"/>
        <v>30730.193769499416</v>
      </c>
      <c r="P648" s="92">
        <f t="shared" si="49"/>
        <v>9342.9122194406573</v>
      </c>
      <c r="Q648" s="188">
        <v>1</v>
      </c>
    </row>
    <row r="649" spans="1:17" x14ac:dyDescent="0.25">
      <c r="A649">
        <v>1991</v>
      </c>
      <c r="B649" t="s">
        <v>183</v>
      </c>
      <c r="C649" s="190" t="s">
        <v>618</v>
      </c>
      <c r="D649" s="108" t="s">
        <v>619</v>
      </c>
      <c r="E649" s="32">
        <f t="shared" si="47"/>
        <v>33419</v>
      </c>
      <c r="F649" s="88" t="str">
        <f t="shared" si="51"/>
        <v>Date check - OK</v>
      </c>
      <c r="H649" s="111"/>
      <c r="I649" s="26"/>
      <c r="J649" s="94">
        <f t="shared" ref="J649" si="52">J648</f>
        <v>0.30403037122121113</v>
      </c>
      <c r="K649" s="35"/>
      <c r="L649" s="26">
        <v>78</v>
      </c>
      <c r="M649" s="26" t="s">
        <v>203</v>
      </c>
      <c r="N649" s="26">
        <v>1024.3397923166472</v>
      </c>
      <c r="O649" s="90">
        <f t="shared" si="50"/>
        <v>79898.503800698483</v>
      </c>
      <c r="P649" s="92">
        <f t="shared" si="49"/>
        <v>24291.571770545706</v>
      </c>
      <c r="Q649" s="188">
        <v>1</v>
      </c>
    </row>
    <row r="650" spans="1:17" x14ac:dyDescent="0.25">
      <c r="A650">
        <v>1984</v>
      </c>
      <c r="B650" t="s">
        <v>184</v>
      </c>
      <c r="C650" s="190" t="s">
        <v>620</v>
      </c>
      <c r="D650" s="108" t="s">
        <v>621</v>
      </c>
      <c r="E650" s="32">
        <f t="shared" si="47"/>
        <v>30863</v>
      </c>
      <c r="F650" s="88" t="str">
        <f t="shared" ref="F650:F713" si="53">IF(E650="","-",IF(OR(E650&lt;$E$15,E650&gt;$E$16),"ERROR - date outside of range","Date check - OK"))</f>
        <v>Date check - OK</v>
      </c>
      <c r="H650" s="111"/>
      <c r="I650" s="26"/>
      <c r="J650" s="94">
        <f>J649</f>
        <v>0.30403037122121113</v>
      </c>
      <c r="K650" s="35"/>
      <c r="L650" s="26">
        <v>657</v>
      </c>
      <c r="M650" s="26" t="s">
        <v>203</v>
      </c>
      <c r="N650" s="26">
        <v>1810.5368940628637</v>
      </c>
      <c r="O650" s="90">
        <f t="shared" ref="O650:O713" si="54">IF(N650="","-",L650*N650)</f>
        <v>1189522.7393993014</v>
      </c>
      <c r="P650" s="92">
        <f t="shared" ref="P650:P713" si="55">IF(O650="-","-",IF(OR(E650&lt;$E$15,E650&gt;$E$16),0,O650*J650))*Q650</f>
        <v>361651.04003564158</v>
      </c>
      <c r="Q650" s="188">
        <v>1</v>
      </c>
    </row>
    <row r="651" spans="1:17" x14ac:dyDescent="0.25">
      <c r="A651">
        <v>1981</v>
      </c>
      <c r="B651" t="s">
        <v>184</v>
      </c>
      <c r="C651" s="190" t="s">
        <v>622</v>
      </c>
      <c r="D651" s="108" t="s">
        <v>623</v>
      </c>
      <c r="E651" s="32">
        <f t="shared" si="47"/>
        <v>29767</v>
      </c>
      <c r="F651" s="88" t="str">
        <f t="shared" si="53"/>
        <v>Date check - OK</v>
      </c>
      <c r="H651" s="111"/>
      <c r="I651" s="26"/>
      <c r="J651" s="94">
        <f t="shared" ref="J651:J714" si="56">J650</f>
        <v>0.30403037122121113</v>
      </c>
      <c r="K651" s="35"/>
      <c r="L651" s="26">
        <v>198</v>
      </c>
      <c r="M651" s="26" t="s">
        <v>203</v>
      </c>
      <c r="N651" s="26">
        <v>1060.2243073341094</v>
      </c>
      <c r="O651" s="90">
        <f t="shared" si="54"/>
        <v>209924.41285215368</v>
      </c>
      <c r="P651" s="92">
        <f t="shared" si="55"/>
        <v>63823.397167835064</v>
      </c>
      <c r="Q651" s="188">
        <v>1</v>
      </c>
    </row>
    <row r="652" spans="1:17" x14ac:dyDescent="0.25">
      <c r="A652">
        <v>1981</v>
      </c>
      <c r="B652" t="s">
        <v>184</v>
      </c>
      <c r="C652" s="190" t="s">
        <v>622</v>
      </c>
      <c r="D652" s="108" t="s">
        <v>623</v>
      </c>
      <c r="E652" s="32">
        <f t="shared" si="47"/>
        <v>29767</v>
      </c>
      <c r="F652" s="88" t="str">
        <f t="shared" si="53"/>
        <v>Date check - OK</v>
      </c>
      <c r="H652" s="111"/>
      <c r="I652" s="26"/>
      <c r="J652" s="94">
        <f t="shared" si="56"/>
        <v>0.30403037122121113</v>
      </c>
      <c r="K652" s="35"/>
      <c r="L652" s="26">
        <v>1215</v>
      </c>
      <c r="M652" s="26" t="s">
        <v>203</v>
      </c>
      <c r="N652" s="26">
        <v>1810.5368940628637</v>
      </c>
      <c r="O652" s="90">
        <f t="shared" si="54"/>
        <v>2199802.3262863792</v>
      </c>
      <c r="P652" s="92">
        <f t="shared" si="55"/>
        <v>668806.71787413163</v>
      </c>
      <c r="Q652" s="188">
        <v>1</v>
      </c>
    </row>
    <row r="653" spans="1:17" x14ac:dyDescent="0.25">
      <c r="A653">
        <v>1974</v>
      </c>
      <c r="B653" t="s">
        <v>184</v>
      </c>
      <c r="C653" s="190" t="s">
        <v>624</v>
      </c>
      <c r="D653" s="108" t="s">
        <v>625</v>
      </c>
      <c r="E653" s="32">
        <f t="shared" si="47"/>
        <v>27210</v>
      </c>
      <c r="F653" s="88" t="str">
        <f t="shared" si="53"/>
        <v>Date check - OK</v>
      </c>
      <c r="H653" s="111"/>
      <c r="I653" s="26"/>
      <c r="J653" s="94">
        <f t="shared" si="56"/>
        <v>0.30403037122121113</v>
      </c>
      <c r="K653" s="35"/>
      <c r="L653" s="26">
        <v>539</v>
      </c>
      <c r="M653" s="26" t="s">
        <v>203</v>
      </c>
      <c r="N653" s="26">
        <v>510.53878183934808</v>
      </c>
      <c r="O653" s="90">
        <f t="shared" si="54"/>
        <v>275180.4034114086</v>
      </c>
      <c r="P653" s="92">
        <f t="shared" si="55"/>
        <v>83663.200201973188</v>
      </c>
      <c r="Q653" s="188">
        <v>1</v>
      </c>
    </row>
    <row r="654" spans="1:17" x14ac:dyDescent="0.25">
      <c r="A654">
        <v>1974</v>
      </c>
      <c r="B654" t="s">
        <v>184</v>
      </c>
      <c r="C654" s="190" t="s">
        <v>624</v>
      </c>
      <c r="D654" s="108" t="s">
        <v>625</v>
      </c>
      <c r="E654" s="32">
        <f t="shared" si="47"/>
        <v>27210</v>
      </c>
      <c r="F654" s="88" t="str">
        <f t="shared" si="53"/>
        <v>Date check - OK</v>
      </c>
      <c r="H654" s="111"/>
      <c r="I654" s="26"/>
      <c r="J654" s="94">
        <f t="shared" si="56"/>
        <v>0.30403037122121113</v>
      </c>
      <c r="K654" s="35"/>
      <c r="L654" s="26">
        <v>192</v>
      </c>
      <c r="M654" s="26" t="s">
        <v>203</v>
      </c>
      <c r="N654" s="26">
        <v>510.53878183934808</v>
      </c>
      <c r="O654" s="90">
        <f t="shared" si="54"/>
        <v>98023.446113154831</v>
      </c>
      <c r="P654" s="92">
        <f t="shared" si="55"/>
        <v>29802.104710164847</v>
      </c>
      <c r="Q654" s="188">
        <v>1</v>
      </c>
    </row>
    <row r="655" spans="1:17" x14ac:dyDescent="0.25">
      <c r="A655">
        <v>1974</v>
      </c>
      <c r="B655" t="s">
        <v>184</v>
      </c>
      <c r="C655" s="190" t="s">
        <v>624</v>
      </c>
      <c r="D655" s="108" t="s">
        <v>625</v>
      </c>
      <c r="E655" s="32">
        <f t="shared" si="47"/>
        <v>27210</v>
      </c>
      <c r="F655" s="88" t="str">
        <f t="shared" si="53"/>
        <v>Date check - OK</v>
      </c>
      <c r="H655" s="111"/>
      <c r="I655" s="26"/>
      <c r="J655" s="94">
        <f t="shared" si="56"/>
        <v>0.30403037122121113</v>
      </c>
      <c r="K655" s="35"/>
      <c r="L655" s="26">
        <v>15</v>
      </c>
      <c r="M655" s="26" t="s">
        <v>203</v>
      </c>
      <c r="N655" s="26">
        <v>546.42329685681023</v>
      </c>
      <c r="O655" s="90">
        <f t="shared" si="54"/>
        <v>8196.3494528521533</v>
      </c>
      <c r="P655" s="92">
        <f t="shared" si="55"/>
        <v>2491.9391668094108</v>
      </c>
      <c r="Q655" s="188">
        <v>1</v>
      </c>
    </row>
    <row r="656" spans="1:17" x14ac:dyDescent="0.25">
      <c r="A656">
        <v>1974</v>
      </c>
      <c r="B656" t="s">
        <v>184</v>
      </c>
      <c r="C656" s="190" t="s">
        <v>626</v>
      </c>
      <c r="D656" s="108" t="s">
        <v>627</v>
      </c>
      <c r="E656" s="32">
        <f t="shared" si="47"/>
        <v>27210</v>
      </c>
      <c r="F656" s="88" t="str">
        <f t="shared" si="53"/>
        <v>Date check - OK</v>
      </c>
      <c r="H656" s="111"/>
      <c r="I656" s="26"/>
      <c r="J656" s="94">
        <f t="shared" si="56"/>
        <v>0.30403037122121113</v>
      </c>
      <c r="K656" s="35"/>
      <c r="L656" s="26">
        <v>428</v>
      </c>
      <c r="M656" s="26" t="s">
        <v>203</v>
      </c>
      <c r="N656" s="26">
        <v>430.61418020954596</v>
      </c>
      <c r="O656" s="90">
        <f t="shared" si="54"/>
        <v>184302.86912968569</v>
      </c>
      <c r="P656" s="92">
        <f t="shared" si="55"/>
        <v>56033.669718632635</v>
      </c>
      <c r="Q656" s="188">
        <v>1</v>
      </c>
    </row>
    <row r="657" spans="1:17" x14ac:dyDescent="0.25">
      <c r="A657">
        <v>1974</v>
      </c>
      <c r="B657" t="s">
        <v>184</v>
      </c>
      <c r="C657" s="190" t="s">
        <v>626</v>
      </c>
      <c r="D657" s="108" t="s">
        <v>627</v>
      </c>
      <c r="E657" s="32">
        <f t="shared" si="47"/>
        <v>27210</v>
      </c>
      <c r="F657" s="88" t="str">
        <f t="shared" si="53"/>
        <v>Date check - OK</v>
      </c>
      <c r="H657" s="111"/>
      <c r="I657" s="26"/>
      <c r="J657" s="94">
        <f t="shared" si="56"/>
        <v>0.30403037122121113</v>
      </c>
      <c r="K657" s="35"/>
      <c r="L657" s="26">
        <v>90</v>
      </c>
      <c r="M657" s="26" t="s">
        <v>203</v>
      </c>
      <c r="N657" s="26">
        <v>510.53878183934808</v>
      </c>
      <c r="O657" s="90">
        <f t="shared" si="54"/>
        <v>45948.490365541329</v>
      </c>
      <c r="P657" s="92">
        <f t="shared" si="55"/>
        <v>13969.736582889773</v>
      </c>
      <c r="Q657" s="188">
        <v>1</v>
      </c>
    </row>
    <row r="658" spans="1:17" x14ac:dyDescent="0.25">
      <c r="A658">
        <v>1974</v>
      </c>
      <c r="B658" t="s">
        <v>184</v>
      </c>
      <c r="C658" s="190" t="s">
        <v>628</v>
      </c>
      <c r="D658" s="108" t="s">
        <v>629</v>
      </c>
      <c r="E658" s="32">
        <f t="shared" si="47"/>
        <v>27210</v>
      </c>
      <c r="F658" s="88" t="str">
        <f t="shared" si="53"/>
        <v>Date check - OK</v>
      </c>
      <c r="H658" s="111"/>
      <c r="I658" s="26"/>
      <c r="J658" s="94">
        <f t="shared" si="56"/>
        <v>0.30403037122121113</v>
      </c>
      <c r="K658" s="35"/>
      <c r="L658" s="26">
        <v>439</v>
      </c>
      <c r="M658" s="26" t="s">
        <v>203</v>
      </c>
      <c r="N658" s="26">
        <v>349.05846426076835</v>
      </c>
      <c r="O658" s="90">
        <f t="shared" si="54"/>
        <v>153236.66581047731</v>
      </c>
      <c r="P658" s="92">
        <f t="shared" si="55"/>
        <v>46588.600391060085</v>
      </c>
      <c r="Q658" s="188">
        <v>1</v>
      </c>
    </row>
    <row r="659" spans="1:17" x14ac:dyDescent="0.25">
      <c r="A659">
        <v>1974</v>
      </c>
      <c r="B659" t="s">
        <v>184</v>
      </c>
      <c r="C659" s="190" t="s">
        <v>630</v>
      </c>
      <c r="D659" s="108" t="s">
        <v>631</v>
      </c>
      <c r="E659" s="32">
        <f t="shared" si="47"/>
        <v>27210</v>
      </c>
      <c r="F659" s="88" t="str">
        <f t="shared" si="53"/>
        <v>Date check - OK</v>
      </c>
      <c r="H659" s="111"/>
      <c r="I659" s="26"/>
      <c r="J659" s="94">
        <f t="shared" si="56"/>
        <v>0.30403037122121113</v>
      </c>
      <c r="K659" s="35"/>
      <c r="L659" s="26">
        <v>37</v>
      </c>
      <c r="M659" s="26" t="s">
        <v>203</v>
      </c>
      <c r="N659" s="26">
        <v>430.61418020954596</v>
      </c>
      <c r="O659" s="90">
        <f t="shared" si="54"/>
        <v>15932.7246677532</v>
      </c>
      <c r="P659" s="92">
        <f t="shared" si="55"/>
        <v>4844.0321953023531</v>
      </c>
      <c r="Q659" s="188">
        <v>1</v>
      </c>
    </row>
    <row r="660" spans="1:17" x14ac:dyDescent="0.25">
      <c r="A660">
        <v>1974</v>
      </c>
      <c r="B660" t="s">
        <v>184</v>
      </c>
      <c r="C660" s="190" t="s">
        <v>632</v>
      </c>
      <c r="D660" s="108" t="s">
        <v>633</v>
      </c>
      <c r="E660" s="32">
        <f t="shared" si="47"/>
        <v>27210</v>
      </c>
      <c r="F660" s="88" t="str">
        <f t="shared" si="53"/>
        <v>Date check - OK</v>
      </c>
      <c r="H660" s="111"/>
      <c r="I660" s="26"/>
      <c r="J660" s="94">
        <f t="shared" si="56"/>
        <v>0.30403037122121113</v>
      </c>
      <c r="K660" s="35"/>
      <c r="L660" s="26">
        <v>418</v>
      </c>
      <c r="M660" s="26" t="s">
        <v>203</v>
      </c>
      <c r="N660" s="26">
        <v>380.04963632130386</v>
      </c>
      <c r="O660" s="90">
        <f t="shared" si="54"/>
        <v>158860.74798230501</v>
      </c>
      <c r="P660" s="92">
        <f t="shared" si="55"/>
        <v>48298.492181539455</v>
      </c>
      <c r="Q660" s="188">
        <v>1</v>
      </c>
    </row>
    <row r="661" spans="1:17" x14ac:dyDescent="0.25">
      <c r="A661">
        <v>1975</v>
      </c>
      <c r="B661" t="s">
        <v>184</v>
      </c>
      <c r="C661" s="190" t="s">
        <v>634</v>
      </c>
      <c r="D661" s="108" t="s">
        <v>635</v>
      </c>
      <c r="E661" s="32">
        <f t="shared" si="47"/>
        <v>27575</v>
      </c>
      <c r="F661" s="88" t="str">
        <f t="shared" si="53"/>
        <v>Date check - OK</v>
      </c>
      <c r="H661" s="111"/>
      <c r="I661" s="26"/>
      <c r="J661" s="94">
        <f t="shared" si="56"/>
        <v>0.30403037122121113</v>
      </c>
      <c r="K661" s="35"/>
      <c r="L661" s="26">
        <v>326</v>
      </c>
      <c r="M661" s="26" t="s">
        <v>203</v>
      </c>
      <c r="N661" s="26">
        <v>316.43617788125727</v>
      </c>
      <c r="O661" s="90">
        <f t="shared" si="54"/>
        <v>103158.19398928987</v>
      </c>
      <c r="P661" s="92">
        <f t="shared" si="55"/>
        <v>31363.224013073508</v>
      </c>
      <c r="Q661" s="188">
        <v>1</v>
      </c>
    </row>
    <row r="662" spans="1:17" x14ac:dyDescent="0.25">
      <c r="A662">
        <v>1976</v>
      </c>
      <c r="B662" t="s">
        <v>184</v>
      </c>
      <c r="C662" s="190" t="s">
        <v>636</v>
      </c>
      <c r="D662" s="108" t="s">
        <v>637</v>
      </c>
      <c r="E662" s="32">
        <f t="shared" si="47"/>
        <v>27941</v>
      </c>
      <c r="F662" s="88" t="str">
        <f t="shared" si="53"/>
        <v>Date check - OK</v>
      </c>
      <c r="H662" s="111"/>
      <c r="I662" s="26"/>
      <c r="J662" s="94">
        <f t="shared" si="56"/>
        <v>0.30403037122121113</v>
      </c>
      <c r="K662" s="35"/>
      <c r="L662" s="26">
        <v>327</v>
      </c>
      <c r="M662" s="26" t="s">
        <v>203</v>
      </c>
      <c r="N662" s="26">
        <v>285.44500582072175</v>
      </c>
      <c r="O662" s="90">
        <f t="shared" si="54"/>
        <v>93340.516903376018</v>
      </c>
      <c r="P662" s="92">
        <f t="shared" si="55"/>
        <v>28378.352004113141</v>
      </c>
      <c r="Q662" s="188">
        <v>1</v>
      </c>
    </row>
    <row r="663" spans="1:17" x14ac:dyDescent="0.25">
      <c r="A663">
        <v>1983</v>
      </c>
      <c r="B663" t="s">
        <v>184</v>
      </c>
      <c r="C663" s="190" t="s">
        <v>638</v>
      </c>
      <c r="D663" s="108" t="s">
        <v>639</v>
      </c>
      <c r="E663" s="32">
        <f t="shared" ref="E663:E726" si="57">DATEVALUE("30 Jun "&amp;A663)</f>
        <v>30497</v>
      </c>
      <c r="F663" s="88" t="str">
        <f t="shared" si="53"/>
        <v>Date check - OK</v>
      </c>
      <c r="H663" s="111"/>
      <c r="I663" s="26"/>
      <c r="J663" s="94">
        <f t="shared" si="56"/>
        <v>0.30403037122121113</v>
      </c>
      <c r="K663" s="35"/>
      <c r="L663" s="26">
        <v>361</v>
      </c>
      <c r="M663" s="26" t="s">
        <v>203</v>
      </c>
      <c r="N663" s="26">
        <v>380.04963632130386</v>
      </c>
      <c r="O663" s="90">
        <f t="shared" si="54"/>
        <v>137197.9187119907</v>
      </c>
      <c r="P663" s="92">
        <f t="shared" si="55"/>
        <v>41712.334156784083</v>
      </c>
      <c r="Q663" s="188">
        <v>1</v>
      </c>
    </row>
    <row r="664" spans="1:17" x14ac:dyDescent="0.25">
      <c r="A664">
        <v>1984</v>
      </c>
      <c r="B664" t="s">
        <v>184</v>
      </c>
      <c r="C664" s="190" t="s">
        <v>640</v>
      </c>
      <c r="D664" s="108" t="s">
        <v>641</v>
      </c>
      <c r="E664" s="32">
        <f t="shared" si="57"/>
        <v>30863</v>
      </c>
      <c r="F664" s="88" t="str">
        <f t="shared" si="53"/>
        <v>Date check - OK</v>
      </c>
      <c r="H664" s="111"/>
      <c r="I664" s="26"/>
      <c r="J664" s="94">
        <f t="shared" si="56"/>
        <v>0.30403037122121113</v>
      </c>
      <c r="K664" s="35"/>
      <c r="L664" s="26">
        <v>933</v>
      </c>
      <c r="M664" s="26" t="s">
        <v>203</v>
      </c>
      <c r="N664" s="26">
        <v>430.61418020954596</v>
      </c>
      <c r="O664" s="90">
        <f t="shared" si="54"/>
        <v>401763.03013550636</v>
      </c>
      <c r="P664" s="92">
        <f t="shared" si="55"/>
        <v>122148.16319505664</v>
      </c>
      <c r="Q664" s="188">
        <v>1</v>
      </c>
    </row>
    <row r="665" spans="1:17" x14ac:dyDescent="0.25">
      <c r="A665">
        <v>1986</v>
      </c>
      <c r="B665" t="s">
        <v>184</v>
      </c>
      <c r="C665" s="190" t="s">
        <v>642</v>
      </c>
      <c r="D665" s="108" t="s">
        <v>643</v>
      </c>
      <c r="E665" s="32">
        <f t="shared" si="57"/>
        <v>31593</v>
      </c>
      <c r="F665" s="88" t="str">
        <f t="shared" si="53"/>
        <v>Date check - OK</v>
      </c>
      <c r="H665" s="111"/>
      <c r="I665" s="26"/>
      <c r="J665" s="94">
        <f t="shared" si="56"/>
        <v>0.30403037122121113</v>
      </c>
      <c r="K665" s="35"/>
      <c r="L665" s="26">
        <v>1864</v>
      </c>
      <c r="M665" s="26" t="s">
        <v>203</v>
      </c>
      <c r="N665" s="26">
        <v>510.53878183934808</v>
      </c>
      <c r="O665" s="90">
        <f t="shared" si="54"/>
        <v>951644.28934854479</v>
      </c>
      <c r="P665" s="92">
        <f t="shared" si="55"/>
        <v>289328.76656118373</v>
      </c>
      <c r="Q665" s="188">
        <v>1</v>
      </c>
    </row>
    <row r="666" spans="1:17" x14ac:dyDescent="0.25">
      <c r="A666">
        <v>1971</v>
      </c>
      <c r="B666" t="s">
        <v>184</v>
      </c>
      <c r="C666" s="190">
        <v>36395</v>
      </c>
      <c r="D666" s="108" t="s">
        <v>644</v>
      </c>
      <c r="E666" s="32">
        <f t="shared" si="57"/>
        <v>26114</v>
      </c>
      <c r="F666" s="88" t="str">
        <f t="shared" si="53"/>
        <v>Date check - OK</v>
      </c>
      <c r="H666" s="111"/>
      <c r="I666" s="26"/>
      <c r="J666" s="94">
        <f t="shared" si="56"/>
        <v>0.30403037122121113</v>
      </c>
      <c r="K666" s="35"/>
      <c r="L666" s="26">
        <v>508.07112000000006</v>
      </c>
      <c r="M666" s="26" t="s">
        <v>203</v>
      </c>
      <c r="N666" s="26">
        <v>546.42329685681023</v>
      </c>
      <c r="O666" s="90">
        <f t="shared" si="54"/>
        <v>277621.89642813208</v>
      </c>
      <c r="P666" s="92">
        <f t="shared" si="55"/>
        <v>84405.488230181625</v>
      </c>
      <c r="Q666" s="188">
        <v>1</v>
      </c>
    </row>
    <row r="667" spans="1:17" x14ac:dyDescent="0.25">
      <c r="A667">
        <v>1975</v>
      </c>
      <c r="B667" t="s">
        <v>184</v>
      </c>
      <c r="C667" s="190">
        <v>36812</v>
      </c>
      <c r="D667" s="108" t="s">
        <v>645</v>
      </c>
      <c r="E667" s="32">
        <f t="shared" si="57"/>
        <v>27575</v>
      </c>
      <c r="F667" s="88" t="str">
        <f t="shared" si="53"/>
        <v>Date check - OK</v>
      </c>
      <c r="H667" s="111"/>
      <c r="I667" s="26"/>
      <c r="J667" s="94">
        <f t="shared" si="56"/>
        <v>0.30403037122121113</v>
      </c>
      <c r="K667" s="35"/>
      <c r="L667" s="26">
        <v>366.61344000000003</v>
      </c>
      <c r="M667" s="26" t="s">
        <v>203</v>
      </c>
      <c r="N667" s="26">
        <v>869.38393201396968</v>
      </c>
      <c r="O667" s="90">
        <f t="shared" si="54"/>
        <v>318727.83399636758</v>
      </c>
      <c r="P667" s="92">
        <f t="shared" si="55"/>
        <v>96902.941688448191</v>
      </c>
      <c r="Q667" s="188">
        <v>1</v>
      </c>
    </row>
    <row r="668" spans="1:17" x14ac:dyDescent="0.25">
      <c r="A668">
        <v>1976</v>
      </c>
      <c r="B668" t="s">
        <v>184</v>
      </c>
      <c r="C668" s="190">
        <v>99459</v>
      </c>
      <c r="D668" s="108" t="s">
        <v>646</v>
      </c>
      <c r="E668" s="32">
        <f t="shared" si="57"/>
        <v>27941</v>
      </c>
      <c r="F668" s="88" t="str">
        <f t="shared" si="53"/>
        <v>Date check - OK</v>
      </c>
      <c r="H668" s="111"/>
      <c r="I668" s="26"/>
      <c r="J668" s="94">
        <f t="shared" si="56"/>
        <v>0.30403037122121113</v>
      </c>
      <c r="K668" s="35"/>
      <c r="L668" s="26">
        <v>758</v>
      </c>
      <c r="M668" s="26" t="s">
        <v>203</v>
      </c>
      <c r="N668" s="26">
        <v>380.04963632130386</v>
      </c>
      <c r="O668" s="90">
        <f t="shared" si="54"/>
        <v>288077.62433154834</v>
      </c>
      <c r="P668" s="92">
        <f t="shared" si="55"/>
        <v>87584.347066045244</v>
      </c>
      <c r="Q668" s="188">
        <v>1</v>
      </c>
    </row>
    <row r="669" spans="1:17" x14ac:dyDescent="0.25">
      <c r="A669">
        <v>1977</v>
      </c>
      <c r="B669" t="s">
        <v>184</v>
      </c>
      <c r="C669" s="190">
        <v>48011</v>
      </c>
      <c r="D669" s="108" t="s">
        <v>647</v>
      </c>
      <c r="E669" s="32">
        <f t="shared" si="57"/>
        <v>28306</v>
      </c>
      <c r="F669" s="88" t="str">
        <f t="shared" si="53"/>
        <v>Date check - OK</v>
      </c>
      <c r="H669" s="111"/>
      <c r="I669" s="26"/>
      <c r="J669" s="94">
        <f t="shared" si="56"/>
        <v>0.30403037122121113</v>
      </c>
      <c r="K669" s="35"/>
      <c r="L669" s="26">
        <v>234</v>
      </c>
      <c r="M669" s="26" t="s">
        <v>203</v>
      </c>
      <c r="N669" s="26">
        <v>316.43617788125727</v>
      </c>
      <c r="O669" s="90">
        <f t="shared" si="54"/>
        <v>74046.065624214199</v>
      </c>
      <c r="P669" s="92">
        <f t="shared" si="55"/>
        <v>22512.252819200003</v>
      </c>
      <c r="Q669" s="188">
        <v>1</v>
      </c>
    </row>
    <row r="670" spans="1:17" x14ac:dyDescent="0.25">
      <c r="A670">
        <v>1977</v>
      </c>
      <c r="B670" t="s">
        <v>184</v>
      </c>
      <c r="C670" s="190">
        <v>36893</v>
      </c>
      <c r="D670" s="108" t="s">
        <v>648</v>
      </c>
      <c r="E670" s="32">
        <f t="shared" si="57"/>
        <v>28306</v>
      </c>
      <c r="F670" s="88" t="str">
        <f t="shared" si="53"/>
        <v>Date check - OK</v>
      </c>
      <c r="H670" s="111"/>
      <c r="I670" s="26"/>
      <c r="J670" s="94">
        <f t="shared" si="56"/>
        <v>0.30403037122121113</v>
      </c>
      <c r="K670" s="35"/>
      <c r="L670" s="26">
        <v>91</v>
      </c>
      <c r="M670" s="26" t="s">
        <v>203</v>
      </c>
      <c r="N670" s="26">
        <v>316.43617788125727</v>
      </c>
      <c r="O670" s="90">
        <f t="shared" si="54"/>
        <v>28795.692187194411</v>
      </c>
      <c r="P670" s="92">
        <f t="shared" si="55"/>
        <v>8754.7649852444447</v>
      </c>
      <c r="Q670" s="188">
        <v>1</v>
      </c>
    </row>
    <row r="671" spans="1:17" x14ac:dyDescent="0.25">
      <c r="A671">
        <v>1978</v>
      </c>
      <c r="B671" t="s">
        <v>184</v>
      </c>
      <c r="C671" s="190">
        <v>55911</v>
      </c>
      <c r="D671" s="108" t="s">
        <v>649</v>
      </c>
      <c r="E671" s="32">
        <f t="shared" si="57"/>
        <v>28671</v>
      </c>
      <c r="F671" s="88" t="str">
        <f t="shared" si="53"/>
        <v>Date check - OK</v>
      </c>
      <c r="H671" s="111"/>
      <c r="I671" s="26"/>
      <c r="J671" s="94">
        <f t="shared" si="56"/>
        <v>0.30403037122121113</v>
      </c>
      <c r="K671" s="35"/>
      <c r="L671" s="26">
        <v>213</v>
      </c>
      <c r="M671" s="26" t="s">
        <v>203</v>
      </c>
      <c r="N671" s="26">
        <v>316.43617788125727</v>
      </c>
      <c r="O671" s="90">
        <f t="shared" si="54"/>
        <v>67400.905888707799</v>
      </c>
      <c r="P671" s="92">
        <f t="shared" si="55"/>
        <v>20491.922437989746</v>
      </c>
      <c r="Q671" s="188">
        <v>1</v>
      </c>
    </row>
    <row r="672" spans="1:17" ht="23" x14ac:dyDescent="0.25">
      <c r="A672">
        <v>1979</v>
      </c>
      <c r="B672" t="s">
        <v>184</v>
      </c>
      <c r="C672" s="190">
        <v>37041</v>
      </c>
      <c r="D672" s="108" t="s">
        <v>650</v>
      </c>
      <c r="E672" s="32">
        <f t="shared" si="57"/>
        <v>29036</v>
      </c>
      <c r="F672" s="88" t="str">
        <f t="shared" si="53"/>
        <v>Date check - OK</v>
      </c>
      <c r="H672" s="111"/>
      <c r="I672" s="26"/>
      <c r="J672" s="94">
        <f t="shared" si="56"/>
        <v>0.30403037122121113</v>
      </c>
      <c r="K672" s="35"/>
      <c r="L672" s="26">
        <v>849.5</v>
      </c>
      <c r="M672" s="26" t="s">
        <v>203</v>
      </c>
      <c r="N672" s="26">
        <v>430.61418020954596</v>
      </c>
      <c r="O672" s="90">
        <f t="shared" si="54"/>
        <v>365806.74608800927</v>
      </c>
      <c r="P672" s="92">
        <f t="shared" si="55"/>
        <v>111216.36080836078</v>
      </c>
      <c r="Q672" s="188">
        <v>1</v>
      </c>
    </row>
    <row r="673" spans="1:17" x14ac:dyDescent="0.25">
      <c r="A673">
        <v>1980</v>
      </c>
      <c r="B673" t="s">
        <v>184</v>
      </c>
      <c r="C673" s="190">
        <v>48333</v>
      </c>
      <c r="D673" s="108" t="s">
        <v>651</v>
      </c>
      <c r="E673" s="32">
        <f t="shared" si="57"/>
        <v>29402</v>
      </c>
      <c r="F673" s="88" t="str">
        <f t="shared" si="53"/>
        <v>Date check - OK</v>
      </c>
      <c r="H673" s="111"/>
      <c r="I673" s="26"/>
      <c r="J673" s="94">
        <f t="shared" si="56"/>
        <v>0.30403037122121113</v>
      </c>
      <c r="K673" s="35"/>
      <c r="L673" s="26">
        <v>292</v>
      </c>
      <c r="M673" s="26" t="s">
        <v>203</v>
      </c>
      <c r="N673" s="26">
        <v>316.43617788125727</v>
      </c>
      <c r="O673" s="90">
        <f t="shared" si="54"/>
        <v>92399.363941327116</v>
      </c>
      <c r="P673" s="92">
        <f t="shared" si="55"/>
        <v>28092.212919685473</v>
      </c>
      <c r="Q673" s="188">
        <v>1</v>
      </c>
    </row>
    <row r="674" spans="1:17" x14ac:dyDescent="0.25">
      <c r="A674">
        <v>1980</v>
      </c>
      <c r="B674" t="s">
        <v>184</v>
      </c>
      <c r="C674" s="190">
        <v>48207</v>
      </c>
      <c r="D674" s="108" t="s">
        <v>652</v>
      </c>
      <c r="E674" s="32">
        <f t="shared" si="57"/>
        <v>29402</v>
      </c>
      <c r="F674" s="88" t="str">
        <f t="shared" si="53"/>
        <v>Date check - OK</v>
      </c>
      <c r="H674" s="111"/>
      <c r="I674" s="26"/>
      <c r="J674" s="94">
        <f t="shared" si="56"/>
        <v>0.30403037122121113</v>
      </c>
      <c r="K674" s="35"/>
      <c r="L674" s="26">
        <v>583</v>
      </c>
      <c r="M674" s="26" t="s">
        <v>203</v>
      </c>
      <c r="N674" s="26">
        <v>316.43617788125727</v>
      </c>
      <c r="O674" s="90">
        <f t="shared" si="54"/>
        <v>184482.29170477297</v>
      </c>
      <c r="P674" s="92">
        <f t="shared" si="55"/>
        <v>56088.219630741885</v>
      </c>
      <c r="Q674" s="188">
        <v>1</v>
      </c>
    </row>
    <row r="675" spans="1:17" x14ac:dyDescent="0.25">
      <c r="A675">
        <v>1983</v>
      </c>
      <c r="B675" t="s">
        <v>184</v>
      </c>
      <c r="C675" s="190">
        <v>36890</v>
      </c>
      <c r="D675" s="108" t="s">
        <v>653</v>
      </c>
      <c r="E675" s="32">
        <f t="shared" si="57"/>
        <v>30497</v>
      </c>
      <c r="F675" s="88" t="str">
        <f t="shared" si="53"/>
        <v>Date check - OK</v>
      </c>
      <c r="H675" s="111"/>
      <c r="I675" s="26"/>
      <c r="J675" s="94">
        <f t="shared" si="56"/>
        <v>0.30403037122121113</v>
      </c>
      <c r="K675" s="35"/>
      <c r="L675" s="26">
        <v>1963</v>
      </c>
      <c r="M675" s="26" t="s">
        <v>203</v>
      </c>
      <c r="N675" s="26">
        <v>510.53878183934808</v>
      </c>
      <c r="O675" s="90">
        <f t="shared" si="54"/>
        <v>1002187.6287506403</v>
      </c>
      <c r="P675" s="92">
        <f t="shared" si="55"/>
        <v>304695.47680236248</v>
      </c>
      <c r="Q675" s="188">
        <v>1</v>
      </c>
    </row>
    <row r="676" spans="1:17" x14ac:dyDescent="0.25">
      <c r="A676">
        <v>1986</v>
      </c>
      <c r="B676" t="s">
        <v>184</v>
      </c>
      <c r="C676" s="190">
        <v>88685</v>
      </c>
      <c r="D676" s="108" t="s">
        <v>654</v>
      </c>
      <c r="E676" s="32">
        <f t="shared" si="57"/>
        <v>31593</v>
      </c>
      <c r="F676" s="88" t="str">
        <f t="shared" si="53"/>
        <v>Date check - OK</v>
      </c>
      <c r="H676" s="111"/>
      <c r="I676" s="26"/>
      <c r="J676" s="94">
        <f t="shared" si="56"/>
        <v>0.30403037122121113</v>
      </c>
      <c r="K676" s="35"/>
      <c r="L676" s="26">
        <v>456</v>
      </c>
      <c r="M676" s="26" t="s">
        <v>203</v>
      </c>
      <c r="N676" s="26">
        <v>380.04963632130386</v>
      </c>
      <c r="O676" s="90">
        <f t="shared" si="54"/>
        <v>173302.63416251456</v>
      </c>
      <c r="P676" s="92">
        <f t="shared" si="55"/>
        <v>52689.264198043049</v>
      </c>
      <c r="Q676" s="188">
        <v>1</v>
      </c>
    </row>
    <row r="677" spans="1:17" ht="23" x14ac:dyDescent="0.25">
      <c r="A677">
        <v>1994</v>
      </c>
      <c r="B677" t="s">
        <v>184</v>
      </c>
      <c r="C677" s="190">
        <v>310461</v>
      </c>
      <c r="D677" s="108" t="s">
        <v>655</v>
      </c>
      <c r="E677" s="32">
        <f t="shared" si="57"/>
        <v>34515</v>
      </c>
      <c r="F677" s="88" t="str">
        <f t="shared" si="53"/>
        <v>Date check - OK</v>
      </c>
      <c r="H677" s="111"/>
      <c r="I677" s="26"/>
      <c r="J677" s="94">
        <f t="shared" si="56"/>
        <v>0.30403037122121113</v>
      </c>
      <c r="K677" s="35"/>
      <c r="L677" s="26">
        <v>894.97</v>
      </c>
      <c r="M677" s="26" t="s">
        <v>203</v>
      </c>
      <c r="N677" s="26">
        <v>430.61418020954596</v>
      </c>
      <c r="O677" s="90">
        <f t="shared" si="54"/>
        <v>385386.77286213735</v>
      </c>
      <c r="P677" s="92">
        <f t="shared" si="55"/>
        <v>117169.28361702019</v>
      </c>
      <c r="Q677" s="188">
        <v>1</v>
      </c>
    </row>
    <row r="678" spans="1:17" x14ac:dyDescent="0.25">
      <c r="A678">
        <v>1994</v>
      </c>
      <c r="B678" t="s">
        <v>184</v>
      </c>
      <c r="C678" s="190">
        <v>310462</v>
      </c>
      <c r="D678" s="108" t="s">
        <v>656</v>
      </c>
      <c r="E678" s="32">
        <f t="shared" si="57"/>
        <v>34515</v>
      </c>
      <c r="F678" s="88" t="str">
        <f t="shared" si="53"/>
        <v>Date check - OK</v>
      </c>
      <c r="H678" s="111"/>
      <c r="I678" s="26"/>
      <c r="J678" s="94">
        <f t="shared" si="56"/>
        <v>0.30403037122121113</v>
      </c>
      <c r="K678" s="35"/>
      <c r="L678" s="26">
        <v>647.23</v>
      </c>
      <c r="M678" s="26" t="s">
        <v>203</v>
      </c>
      <c r="N678" s="26">
        <v>380.04963632130386</v>
      </c>
      <c r="O678" s="90">
        <f t="shared" si="54"/>
        <v>245979.52611623751</v>
      </c>
      <c r="P678" s="92">
        <f t="shared" si="55"/>
        <v>74785.246637937293</v>
      </c>
      <c r="Q678" s="188">
        <v>1</v>
      </c>
    </row>
    <row r="679" spans="1:17" x14ac:dyDescent="0.25">
      <c r="A679">
        <v>1970</v>
      </c>
      <c r="B679" t="s">
        <v>184</v>
      </c>
      <c r="C679" s="190">
        <v>36380</v>
      </c>
      <c r="D679" s="108" t="s">
        <v>657</v>
      </c>
      <c r="E679" s="32">
        <f t="shared" si="57"/>
        <v>25749</v>
      </c>
      <c r="F679" s="88" t="str">
        <f t="shared" si="53"/>
        <v>Date check - OK</v>
      </c>
      <c r="H679" s="111"/>
      <c r="I679" s="26"/>
      <c r="J679" s="94">
        <f t="shared" si="56"/>
        <v>0.30403037122121113</v>
      </c>
      <c r="K679" s="35"/>
      <c r="L679" s="26">
        <v>844</v>
      </c>
      <c r="M679" s="26" t="s">
        <v>203</v>
      </c>
      <c r="N679" s="26">
        <v>869.38393201396968</v>
      </c>
      <c r="O679" s="90">
        <f t="shared" si="54"/>
        <v>733760.03861979046</v>
      </c>
      <c r="P679" s="92">
        <f t="shared" si="55"/>
        <v>223085.33692886512</v>
      </c>
      <c r="Q679" s="188">
        <v>1</v>
      </c>
    </row>
    <row r="680" spans="1:17" x14ac:dyDescent="0.25">
      <c r="A680">
        <v>1970</v>
      </c>
      <c r="B680" t="s">
        <v>184</v>
      </c>
      <c r="C680" s="190">
        <v>88269</v>
      </c>
      <c r="D680" s="108" t="s">
        <v>658</v>
      </c>
      <c r="E680" s="32">
        <f t="shared" si="57"/>
        <v>25749</v>
      </c>
      <c r="F680" s="88" t="str">
        <f t="shared" si="53"/>
        <v>Date check - OK</v>
      </c>
      <c r="H680" s="111"/>
      <c r="I680" s="26"/>
      <c r="J680" s="94">
        <f t="shared" si="56"/>
        <v>0.30403037122121113</v>
      </c>
      <c r="K680" s="35"/>
      <c r="L680" s="26">
        <v>113.26368000000001</v>
      </c>
      <c r="M680" s="26" t="s">
        <v>203</v>
      </c>
      <c r="N680" s="26">
        <v>184.31591804423746</v>
      </c>
      <c r="O680" s="90">
        <f t="shared" si="54"/>
        <v>20876.29916026874</v>
      </c>
      <c r="P680" s="92">
        <f t="shared" si="55"/>
        <v>6347.0289834215628</v>
      </c>
      <c r="Q680" s="188">
        <v>1</v>
      </c>
    </row>
    <row r="681" spans="1:17" x14ac:dyDescent="0.25">
      <c r="A681">
        <v>1970</v>
      </c>
      <c r="B681" t="s">
        <v>184</v>
      </c>
      <c r="C681" s="190">
        <v>36455</v>
      </c>
      <c r="D681" s="108" t="s">
        <v>659</v>
      </c>
      <c r="E681" s="32">
        <f t="shared" si="57"/>
        <v>25749</v>
      </c>
      <c r="F681" s="88" t="str">
        <f t="shared" si="53"/>
        <v>Date check - OK</v>
      </c>
      <c r="H681" s="111"/>
      <c r="I681" s="26"/>
      <c r="J681" s="94">
        <f t="shared" si="56"/>
        <v>0.30403037122121113</v>
      </c>
      <c r="K681" s="35"/>
      <c r="L681" s="26">
        <v>190</v>
      </c>
      <c r="M681" s="26" t="s">
        <v>203</v>
      </c>
      <c r="N681" s="26">
        <v>285.44500582072175</v>
      </c>
      <c r="O681" s="90">
        <f t="shared" si="54"/>
        <v>54234.551105937135</v>
      </c>
      <c r="P681" s="92">
        <f t="shared" si="55"/>
        <v>16488.950705753814</v>
      </c>
      <c r="Q681" s="188">
        <v>1</v>
      </c>
    </row>
    <row r="682" spans="1:17" x14ac:dyDescent="0.25">
      <c r="A682">
        <v>1971</v>
      </c>
      <c r="B682" t="s">
        <v>184</v>
      </c>
      <c r="C682" s="190">
        <v>36456</v>
      </c>
      <c r="D682" s="108" t="s">
        <v>660</v>
      </c>
      <c r="E682" s="32">
        <f t="shared" si="57"/>
        <v>26114</v>
      </c>
      <c r="F682" s="88" t="str">
        <f t="shared" si="53"/>
        <v>Date check - OK</v>
      </c>
      <c r="H682" s="111"/>
      <c r="I682" s="26"/>
      <c r="J682" s="94">
        <f t="shared" si="56"/>
        <v>0.30403037122121113</v>
      </c>
      <c r="K682" s="35"/>
      <c r="L682" s="26">
        <v>604</v>
      </c>
      <c r="M682" s="26" t="s">
        <v>203</v>
      </c>
      <c r="N682" s="26">
        <v>430.61418020954596</v>
      </c>
      <c r="O682" s="90">
        <f t="shared" si="54"/>
        <v>260090.96484656577</v>
      </c>
      <c r="P682" s="92">
        <f t="shared" si="55"/>
        <v>79075.552593584362</v>
      </c>
      <c r="Q682" s="188">
        <v>1</v>
      </c>
    </row>
    <row r="683" spans="1:17" x14ac:dyDescent="0.25">
      <c r="A683">
        <v>1971</v>
      </c>
      <c r="B683" t="s">
        <v>184</v>
      </c>
      <c r="C683" s="190">
        <v>36510</v>
      </c>
      <c r="D683" s="108" t="s">
        <v>661</v>
      </c>
      <c r="E683" s="32">
        <f t="shared" si="57"/>
        <v>26114</v>
      </c>
      <c r="F683" s="88" t="str">
        <f t="shared" si="53"/>
        <v>Date check - OK</v>
      </c>
      <c r="H683" s="111"/>
      <c r="I683" s="26"/>
      <c r="J683" s="94">
        <f t="shared" si="56"/>
        <v>0.30403037122121113</v>
      </c>
      <c r="K683" s="35"/>
      <c r="L683" s="26">
        <v>531</v>
      </c>
      <c r="M683" s="26" t="s">
        <v>203</v>
      </c>
      <c r="N683" s="26">
        <v>546.42329685681023</v>
      </c>
      <c r="O683" s="90">
        <f t="shared" si="54"/>
        <v>290150.77063096623</v>
      </c>
      <c r="P683" s="92">
        <f t="shared" si="55"/>
        <v>88214.646505053141</v>
      </c>
      <c r="Q683" s="188">
        <v>1</v>
      </c>
    </row>
    <row r="684" spans="1:17" x14ac:dyDescent="0.25">
      <c r="A684">
        <v>1971</v>
      </c>
      <c r="B684" t="s">
        <v>184</v>
      </c>
      <c r="C684" s="190">
        <v>36509</v>
      </c>
      <c r="D684" s="108" t="s">
        <v>662</v>
      </c>
      <c r="E684" s="32">
        <f t="shared" si="57"/>
        <v>26114</v>
      </c>
      <c r="F684" s="88" t="str">
        <f t="shared" si="53"/>
        <v>Date check - OK</v>
      </c>
      <c r="H684" s="111"/>
      <c r="I684" s="26"/>
      <c r="J684" s="94">
        <f t="shared" si="56"/>
        <v>0.30403037122121113</v>
      </c>
      <c r="K684" s="35"/>
      <c r="L684" s="26">
        <v>844</v>
      </c>
      <c r="M684" s="26" t="s">
        <v>203</v>
      </c>
      <c r="N684" s="26">
        <v>430.61418020954596</v>
      </c>
      <c r="O684" s="90">
        <f t="shared" si="54"/>
        <v>363438.36809685681</v>
      </c>
      <c r="P684" s="92">
        <f t="shared" si="55"/>
        <v>110496.30196851856</v>
      </c>
      <c r="Q684" s="188">
        <v>1</v>
      </c>
    </row>
    <row r="685" spans="1:17" x14ac:dyDescent="0.25">
      <c r="A685">
        <v>1972</v>
      </c>
      <c r="B685" t="s">
        <v>184</v>
      </c>
      <c r="C685" s="190">
        <v>89339</v>
      </c>
      <c r="D685" s="108" t="s">
        <v>663</v>
      </c>
      <c r="E685" s="32">
        <f t="shared" si="57"/>
        <v>26480</v>
      </c>
      <c r="F685" s="88" t="str">
        <f t="shared" si="53"/>
        <v>Date check - OK</v>
      </c>
      <c r="H685" s="111"/>
      <c r="I685" s="26"/>
      <c r="J685" s="94">
        <f t="shared" si="56"/>
        <v>0.30403037122121113</v>
      </c>
      <c r="K685" s="35"/>
      <c r="L685" s="26">
        <v>88.08720000000001</v>
      </c>
      <c r="M685" s="26" t="s">
        <v>203</v>
      </c>
      <c r="N685" s="26">
        <v>285.44500582072175</v>
      </c>
      <c r="O685" s="90">
        <f t="shared" si="54"/>
        <v>25144.051316731082</v>
      </c>
      <c r="P685" s="92">
        <f t="shared" si="55"/>
        <v>7644.5552558309337</v>
      </c>
      <c r="Q685" s="188">
        <v>1</v>
      </c>
    </row>
    <row r="686" spans="1:17" x14ac:dyDescent="0.25">
      <c r="A686">
        <v>1973</v>
      </c>
      <c r="B686" t="s">
        <v>184</v>
      </c>
      <c r="C686" s="190">
        <v>36588</v>
      </c>
      <c r="D686" s="108" t="s">
        <v>664</v>
      </c>
      <c r="E686" s="32">
        <f t="shared" si="57"/>
        <v>26845</v>
      </c>
      <c r="F686" s="88" t="str">
        <f t="shared" si="53"/>
        <v>Date check - OK</v>
      </c>
      <c r="H686" s="111"/>
      <c r="I686" s="26"/>
      <c r="J686" s="94">
        <f t="shared" si="56"/>
        <v>0.30403037122121113</v>
      </c>
      <c r="K686" s="35"/>
      <c r="L686" s="26">
        <v>1063</v>
      </c>
      <c r="M686" s="26" t="s">
        <v>203</v>
      </c>
      <c r="N686" s="26">
        <v>869.38393201396968</v>
      </c>
      <c r="O686" s="90">
        <f t="shared" si="54"/>
        <v>924155.11973084975</v>
      </c>
      <c r="P686" s="92">
        <f t="shared" si="55"/>
        <v>280971.22411775304</v>
      </c>
      <c r="Q686" s="188">
        <v>1</v>
      </c>
    </row>
    <row r="687" spans="1:17" x14ac:dyDescent="0.25">
      <c r="A687">
        <v>1973</v>
      </c>
      <c r="B687" t="s">
        <v>184</v>
      </c>
      <c r="C687" s="190">
        <v>36510</v>
      </c>
      <c r="D687" s="108" t="s">
        <v>665</v>
      </c>
      <c r="E687" s="32">
        <f t="shared" si="57"/>
        <v>26845</v>
      </c>
      <c r="F687" s="88" t="str">
        <f t="shared" si="53"/>
        <v>Date check - OK</v>
      </c>
      <c r="H687" s="111"/>
      <c r="I687" s="26"/>
      <c r="J687" s="94">
        <f t="shared" si="56"/>
        <v>0.30403037122121113</v>
      </c>
      <c r="K687" s="35"/>
      <c r="L687" s="26">
        <v>530.41296</v>
      </c>
      <c r="M687" s="26" t="s">
        <v>203</v>
      </c>
      <c r="N687" s="26">
        <v>546.42329685681023</v>
      </c>
      <c r="O687" s="90">
        <f t="shared" si="54"/>
        <v>289829.99829877942</v>
      </c>
      <c r="P687" s="92">
        <f t="shared" si="55"/>
        <v>88117.121973820904</v>
      </c>
      <c r="Q687" s="188">
        <v>1</v>
      </c>
    </row>
    <row r="688" spans="1:17" x14ac:dyDescent="0.25">
      <c r="A688">
        <v>1974</v>
      </c>
      <c r="B688" t="s">
        <v>184</v>
      </c>
      <c r="C688" s="190">
        <v>46471</v>
      </c>
      <c r="D688" s="108" t="s">
        <v>666</v>
      </c>
      <c r="E688" s="32">
        <f t="shared" si="57"/>
        <v>27210</v>
      </c>
      <c r="F688" s="88" t="str">
        <f t="shared" si="53"/>
        <v>Date check - OK</v>
      </c>
      <c r="H688" s="111"/>
      <c r="I688" s="26"/>
      <c r="J688" s="94">
        <f t="shared" si="56"/>
        <v>0.30403037122121113</v>
      </c>
      <c r="K688" s="35"/>
      <c r="L688" s="26">
        <v>37</v>
      </c>
      <c r="M688" s="26" t="s">
        <v>203</v>
      </c>
      <c r="N688" s="26">
        <v>184.31591804423746</v>
      </c>
      <c r="O688" s="90">
        <f t="shared" si="54"/>
        <v>6819.6889676367864</v>
      </c>
      <c r="P688" s="92">
        <f t="shared" si="55"/>
        <v>2073.3925684438104</v>
      </c>
      <c r="Q688" s="188">
        <v>1</v>
      </c>
    </row>
    <row r="689" spans="1:17" x14ac:dyDescent="0.25">
      <c r="A689">
        <v>1975</v>
      </c>
      <c r="B689" t="s">
        <v>184</v>
      </c>
      <c r="C689" s="190">
        <v>89919</v>
      </c>
      <c r="D689" s="108" t="s">
        <v>667</v>
      </c>
      <c r="E689" s="32">
        <f t="shared" si="57"/>
        <v>27575</v>
      </c>
      <c r="F689" s="88" t="str">
        <f t="shared" si="53"/>
        <v>Date check - OK</v>
      </c>
      <c r="H689" s="111"/>
      <c r="I689" s="26"/>
      <c r="J689" s="94">
        <f t="shared" si="56"/>
        <v>0.30403037122121113</v>
      </c>
      <c r="K689" s="35"/>
      <c r="L689" s="26">
        <v>89.976960000000005</v>
      </c>
      <c r="M689" s="26" t="s">
        <v>203</v>
      </c>
      <c r="N689" s="26">
        <v>184.31591804423746</v>
      </c>
      <c r="O689" s="90">
        <f t="shared" si="54"/>
        <v>16584.185985229633</v>
      </c>
      <c r="P689" s="92">
        <f t="shared" si="55"/>
        <v>5042.0962214909723</v>
      </c>
      <c r="Q689" s="188">
        <v>1</v>
      </c>
    </row>
    <row r="690" spans="1:17" x14ac:dyDescent="0.25">
      <c r="A690">
        <v>1975</v>
      </c>
      <c r="B690" t="s">
        <v>184</v>
      </c>
      <c r="C690" s="190">
        <v>36784</v>
      </c>
      <c r="D690" s="108" t="s">
        <v>668</v>
      </c>
      <c r="E690" s="32">
        <f t="shared" si="57"/>
        <v>27575</v>
      </c>
      <c r="F690" s="88" t="str">
        <f t="shared" si="53"/>
        <v>Date check - OK</v>
      </c>
      <c r="H690" s="111"/>
      <c r="I690" s="26"/>
      <c r="J690" s="94">
        <f t="shared" si="56"/>
        <v>0.30403037122121113</v>
      </c>
      <c r="K690" s="35"/>
      <c r="L690" s="26">
        <v>450</v>
      </c>
      <c r="M690" s="26" t="s">
        <v>203</v>
      </c>
      <c r="N690" s="26">
        <v>546.42329685681023</v>
      </c>
      <c r="O690" s="90">
        <f t="shared" si="54"/>
        <v>245890.48358556459</v>
      </c>
      <c r="P690" s="92">
        <f t="shared" si="55"/>
        <v>74758.175004282326</v>
      </c>
      <c r="Q690" s="188">
        <v>1</v>
      </c>
    </row>
    <row r="691" spans="1:17" x14ac:dyDescent="0.25">
      <c r="A691">
        <v>1976</v>
      </c>
      <c r="B691" t="s">
        <v>184</v>
      </c>
      <c r="C691" s="190">
        <v>47617</v>
      </c>
      <c r="D691" s="108" t="s">
        <v>669</v>
      </c>
      <c r="E691" s="32">
        <f t="shared" si="57"/>
        <v>27941</v>
      </c>
      <c r="F691" s="88" t="str">
        <f t="shared" si="53"/>
        <v>Date check - OK</v>
      </c>
      <c r="H691" s="111"/>
      <c r="I691" s="26"/>
      <c r="J691" s="94">
        <f t="shared" si="56"/>
        <v>0.30403037122121113</v>
      </c>
      <c r="K691" s="35"/>
      <c r="L691" s="26">
        <v>28</v>
      </c>
      <c r="M691" s="26" t="s">
        <v>203</v>
      </c>
      <c r="N691" s="26">
        <v>184.31591804423746</v>
      </c>
      <c r="O691" s="90">
        <f t="shared" si="54"/>
        <v>5160.8457052386493</v>
      </c>
      <c r="P691" s="92">
        <f t="shared" si="55"/>
        <v>1569.0538355790998</v>
      </c>
      <c r="Q691" s="188">
        <v>1</v>
      </c>
    </row>
    <row r="692" spans="1:17" x14ac:dyDescent="0.25">
      <c r="A692">
        <v>1976</v>
      </c>
      <c r="B692" t="s">
        <v>184</v>
      </c>
      <c r="C692" s="190">
        <v>46471</v>
      </c>
      <c r="D692" s="108" t="s">
        <v>666</v>
      </c>
      <c r="E692" s="32">
        <f t="shared" si="57"/>
        <v>27941</v>
      </c>
      <c r="F692" s="88" t="str">
        <f t="shared" si="53"/>
        <v>Date check - OK</v>
      </c>
      <c r="H692" s="111"/>
      <c r="I692" s="26"/>
      <c r="J692" s="94">
        <f t="shared" si="56"/>
        <v>0.30403037122121113</v>
      </c>
      <c r="K692" s="35"/>
      <c r="L692" s="26">
        <v>37</v>
      </c>
      <c r="M692" s="26" t="s">
        <v>203</v>
      </c>
      <c r="N692" s="26">
        <v>184.31591804423746</v>
      </c>
      <c r="O692" s="90">
        <f t="shared" si="54"/>
        <v>6819.6889676367864</v>
      </c>
      <c r="P692" s="92">
        <f t="shared" si="55"/>
        <v>2073.3925684438104</v>
      </c>
      <c r="Q692" s="188">
        <v>1</v>
      </c>
    </row>
    <row r="693" spans="1:17" x14ac:dyDescent="0.25">
      <c r="A693">
        <v>1976</v>
      </c>
      <c r="B693" t="s">
        <v>184</v>
      </c>
      <c r="C693" s="190">
        <v>36807</v>
      </c>
      <c r="D693" s="108" t="s">
        <v>670</v>
      </c>
      <c r="E693" s="32">
        <f t="shared" si="57"/>
        <v>27941</v>
      </c>
      <c r="F693" s="88" t="str">
        <f t="shared" si="53"/>
        <v>Date check - OK</v>
      </c>
      <c r="H693" s="111"/>
      <c r="I693" s="26"/>
      <c r="J693" s="94">
        <f t="shared" si="56"/>
        <v>0.30403037122121113</v>
      </c>
      <c r="K693" s="35"/>
      <c r="L693" s="26">
        <v>114</v>
      </c>
      <c r="M693" s="26" t="s">
        <v>203</v>
      </c>
      <c r="N693" s="26">
        <v>430.61418020954596</v>
      </c>
      <c r="O693" s="90">
        <f t="shared" si="54"/>
        <v>49090.01654388824</v>
      </c>
      <c r="P693" s="92">
        <f t="shared" si="55"/>
        <v>14924.855953093736</v>
      </c>
      <c r="Q693" s="188">
        <v>1</v>
      </c>
    </row>
    <row r="694" spans="1:17" x14ac:dyDescent="0.25">
      <c r="A694">
        <v>1976</v>
      </c>
      <c r="B694" t="s">
        <v>184</v>
      </c>
      <c r="C694" s="190">
        <v>99469</v>
      </c>
      <c r="D694" s="108" t="s">
        <v>671</v>
      </c>
      <c r="E694" s="32">
        <f t="shared" si="57"/>
        <v>27941</v>
      </c>
      <c r="F694" s="88" t="str">
        <f t="shared" si="53"/>
        <v>Date check - OK</v>
      </c>
      <c r="H694" s="111"/>
      <c r="I694" s="26"/>
      <c r="J694" s="94">
        <f t="shared" si="56"/>
        <v>0.30403037122121113</v>
      </c>
      <c r="K694" s="35"/>
      <c r="L694" s="26">
        <v>737</v>
      </c>
      <c r="M694" s="26" t="s">
        <v>203</v>
      </c>
      <c r="N694" s="26">
        <v>546.42329685681023</v>
      </c>
      <c r="O694" s="90">
        <f t="shared" si="54"/>
        <v>402713.96978346916</v>
      </c>
      <c r="P694" s="92">
        <f t="shared" si="55"/>
        <v>122437.27772923574</v>
      </c>
      <c r="Q694" s="188">
        <v>1</v>
      </c>
    </row>
    <row r="695" spans="1:17" x14ac:dyDescent="0.25">
      <c r="A695">
        <v>1977</v>
      </c>
      <c r="B695" t="s">
        <v>184</v>
      </c>
      <c r="C695" s="190">
        <v>47898</v>
      </c>
      <c r="D695" s="108" t="s">
        <v>672</v>
      </c>
      <c r="E695" s="32">
        <f t="shared" si="57"/>
        <v>28306</v>
      </c>
      <c r="F695" s="88" t="str">
        <f t="shared" si="53"/>
        <v>Date check - OK</v>
      </c>
      <c r="H695" s="111"/>
      <c r="I695" s="26"/>
      <c r="J695" s="94">
        <f t="shared" si="56"/>
        <v>0.30403037122121113</v>
      </c>
      <c r="K695" s="35"/>
      <c r="L695" s="26">
        <v>270.89999999999998</v>
      </c>
      <c r="M695" s="26" t="s">
        <v>203</v>
      </c>
      <c r="N695" s="26">
        <v>349.05846426076835</v>
      </c>
      <c r="O695" s="90">
        <f t="shared" si="54"/>
        <v>94559.937968242142</v>
      </c>
      <c r="P695" s="92">
        <f t="shared" si="55"/>
        <v>28749.093043139354</v>
      </c>
      <c r="Q695" s="188">
        <v>1</v>
      </c>
    </row>
    <row r="696" spans="1:17" x14ac:dyDescent="0.25">
      <c r="A696">
        <v>1977</v>
      </c>
      <c r="B696" t="s">
        <v>184</v>
      </c>
      <c r="C696" s="190">
        <v>47774</v>
      </c>
      <c r="D696" s="108" t="s">
        <v>673</v>
      </c>
      <c r="E696" s="32">
        <f t="shared" si="57"/>
        <v>28306</v>
      </c>
      <c r="F696" s="88" t="str">
        <f t="shared" si="53"/>
        <v>Date check - OK</v>
      </c>
      <c r="H696" s="111"/>
      <c r="I696" s="26"/>
      <c r="J696" s="94">
        <f t="shared" si="56"/>
        <v>0.30403037122121113</v>
      </c>
      <c r="K696" s="35"/>
      <c r="L696" s="26">
        <v>95.32</v>
      </c>
      <c r="M696" s="26" t="s">
        <v>203</v>
      </c>
      <c r="N696" s="26">
        <v>316.43617788125727</v>
      </c>
      <c r="O696" s="90">
        <f t="shared" si="54"/>
        <v>30162.696475641442</v>
      </c>
      <c r="P696" s="92">
        <f t="shared" si="55"/>
        <v>9170.3758065219845</v>
      </c>
      <c r="Q696" s="188">
        <v>1</v>
      </c>
    </row>
    <row r="697" spans="1:17" x14ac:dyDescent="0.25">
      <c r="A697">
        <v>1977</v>
      </c>
      <c r="B697" t="s">
        <v>184</v>
      </c>
      <c r="C697" s="190">
        <v>36892</v>
      </c>
      <c r="D697" s="108" t="s">
        <v>674</v>
      </c>
      <c r="E697" s="32">
        <f t="shared" si="57"/>
        <v>28306</v>
      </c>
      <c r="F697" s="88" t="str">
        <f t="shared" si="53"/>
        <v>Date check - OK</v>
      </c>
      <c r="H697" s="111"/>
      <c r="I697" s="26"/>
      <c r="J697" s="94">
        <f t="shared" si="56"/>
        <v>0.30403037122121113</v>
      </c>
      <c r="K697" s="35"/>
      <c r="L697" s="26">
        <v>1005</v>
      </c>
      <c r="M697" s="26" t="s">
        <v>203</v>
      </c>
      <c r="N697" s="26">
        <v>722.58364330616996</v>
      </c>
      <c r="O697" s="90">
        <f t="shared" si="54"/>
        <v>726196.56152270082</v>
      </c>
      <c r="P697" s="92">
        <f t="shared" si="55"/>
        <v>220785.81017931382</v>
      </c>
      <c r="Q697" s="188">
        <v>1</v>
      </c>
    </row>
    <row r="698" spans="1:17" x14ac:dyDescent="0.25">
      <c r="A698">
        <v>1978</v>
      </c>
      <c r="B698" t="s">
        <v>184</v>
      </c>
      <c r="C698" s="190">
        <v>36906</v>
      </c>
      <c r="D698" s="108" t="s">
        <v>675</v>
      </c>
      <c r="E698" s="32">
        <f t="shared" si="57"/>
        <v>28671</v>
      </c>
      <c r="F698" s="88" t="str">
        <f t="shared" si="53"/>
        <v>Date check - OK</v>
      </c>
      <c r="H698" s="111"/>
      <c r="I698" s="26"/>
      <c r="J698" s="94">
        <f t="shared" si="56"/>
        <v>0.30403037122121113</v>
      </c>
      <c r="K698" s="35"/>
      <c r="L698" s="26">
        <v>370</v>
      </c>
      <c r="M698" s="26" t="s">
        <v>203</v>
      </c>
      <c r="N698" s="26">
        <v>380.04963632130386</v>
      </c>
      <c r="O698" s="90">
        <f t="shared" si="54"/>
        <v>140618.36543888244</v>
      </c>
      <c r="P698" s="92">
        <f t="shared" si="55"/>
        <v>42752.253844903353</v>
      </c>
      <c r="Q698" s="188">
        <v>1</v>
      </c>
    </row>
    <row r="699" spans="1:17" x14ac:dyDescent="0.25">
      <c r="A699">
        <v>1978</v>
      </c>
      <c r="B699" t="s">
        <v>184</v>
      </c>
      <c r="C699" s="190">
        <v>36050</v>
      </c>
      <c r="D699" s="108" t="s">
        <v>676</v>
      </c>
      <c r="E699" s="32">
        <f t="shared" si="57"/>
        <v>28671</v>
      </c>
      <c r="F699" s="88" t="str">
        <f t="shared" si="53"/>
        <v>Date check - OK</v>
      </c>
      <c r="H699" s="111"/>
      <c r="I699" s="26"/>
      <c r="J699" s="94">
        <f t="shared" si="56"/>
        <v>0.30403037122121113</v>
      </c>
      <c r="K699" s="35"/>
      <c r="L699" s="26">
        <v>393</v>
      </c>
      <c r="M699" s="26" t="s">
        <v>203</v>
      </c>
      <c r="N699" s="26">
        <v>285.44500582072175</v>
      </c>
      <c r="O699" s="90">
        <f t="shared" si="54"/>
        <v>112179.88728754365</v>
      </c>
      <c r="P699" s="92">
        <f t="shared" si="55"/>
        <v>34106.092775585515</v>
      </c>
      <c r="Q699" s="188">
        <v>1</v>
      </c>
    </row>
    <row r="700" spans="1:17" x14ac:dyDescent="0.25">
      <c r="A700">
        <v>1978</v>
      </c>
      <c r="B700" t="s">
        <v>184</v>
      </c>
      <c r="C700" s="190">
        <v>48206</v>
      </c>
      <c r="D700" s="108" t="s">
        <v>677</v>
      </c>
      <c r="E700" s="32">
        <f t="shared" si="57"/>
        <v>28671</v>
      </c>
      <c r="F700" s="88" t="str">
        <f t="shared" si="53"/>
        <v>Date check - OK</v>
      </c>
      <c r="H700" s="111"/>
      <c r="I700" s="26"/>
      <c r="J700" s="94">
        <f t="shared" si="56"/>
        <v>0.30403037122121113</v>
      </c>
      <c r="K700" s="35"/>
      <c r="L700" s="26">
        <v>173</v>
      </c>
      <c r="M700" s="26" t="s">
        <v>203</v>
      </c>
      <c r="N700" s="26">
        <v>316.43617788125727</v>
      </c>
      <c r="O700" s="90">
        <f t="shared" si="54"/>
        <v>54743.458773457503</v>
      </c>
      <c r="P700" s="92">
        <f t="shared" si="55"/>
        <v>16643.67409282735</v>
      </c>
      <c r="Q700" s="188">
        <v>1</v>
      </c>
    </row>
    <row r="701" spans="1:17" x14ac:dyDescent="0.25">
      <c r="A701">
        <v>1978</v>
      </c>
      <c r="B701" t="s">
        <v>184</v>
      </c>
      <c r="C701" s="190">
        <v>47773</v>
      </c>
      <c r="D701" s="108" t="s">
        <v>678</v>
      </c>
      <c r="E701" s="32">
        <f t="shared" si="57"/>
        <v>28671</v>
      </c>
      <c r="F701" s="88" t="str">
        <f t="shared" si="53"/>
        <v>Date check - OK</v>
      </c>
      <c r="H701" s="111"/>
      <c r="I701" s="26"/>
      <c r="J701" s="94">
        <f t="shared" si="56"/>
        <v>0.30403037122121113</v>
      </c>
      <c r="K701" s="35"/>
      <c r="L701" s="26">
        <v>161</v>
      </c>
      <c r="M701" s="26" t="s">
        <v>203</v>
      </c>
      <c r="N701" s="26">
        <v>184.31591804423746</v>
      </c>
      <c r="O701" s="90">
        <f t="shared" si="54"/>
        <v>29674.862805122233</v>
      </c>
      <c r="P701" s="92">
        <f t="shared" si="55"/>
        <v>9022.0595545798224</v>
      </c>
      <c r="Q701" s="188">
        <v>1</v>
      </c>
    </row>
    <row r="702" spans="1:17" x14ac:dyDescent="0.25">
      <c r="A702">
        <v>1979</v>
      </c>
      <c r="B702" t="s">
        <v>184</v>
      </c>
      <c r="C702" s="190">
        <v>37044</v>
      </c>
      <c r="D702" s="108" t="s">
        <v>679</v>
      </c>
      <c r="E702" s="32">
        <f t="shared" si="57"/>
        <v>29036</v>
      </c>
      <c r="F702" s="88" t="str">
        <f t="shared" si="53"/>
        <v>Date check - OK</v>
      </c>
      <c r="H702" s="111"/>
      <c r="I702" s="26"/>
      <c r="J702" s="94">
        <f t="shared" si="56"/>
        <v>0.30403037122121113</v>
      </c>
      <c r="K702" s="35"/>
      <c r="L702" s="26">
        <v>961</v>
      </c>
      <c r="M702" s="26" t="s">
        <v>203</v>
      </c>
      <c r="N702" s="26">
        <v>546.42329685681023</v>
      </c>
      <c r="O702" s="90">
        <f t="shared" si="54"/>
        <v>525112.78827939462</v>
      </c>
      <c r="P702" s="92">
        <f t="shared" si="55"/>
        <v>124527.18404379988</v>
      </c>
      <c r="Q702" s="188">
        <v>0.78</v>
      </c>
    </row>
    <row r="703" spans="1:17" x14ac:dyDescent="0.25">
      <c r="A703">
        <v>1979</v>
      </c>
      <c r="B703" t="s">
        <v>184</v>
      </c>
      <c r="C703" s="190">
        <v>37044</v>
      </c>
      <c r="D703" s="108" t="s">
        <v>679</v>
      </c>
      <c r="E703" s="32">
        <f t="shared" si="57"/>
        <v>29036</v>
      </c>
      <c r="F703" s="88" t="str">
        <f t="shared" si="53"/>
        <v>Date check - OK</v>
      </c>
      <c r="H703" s="111"/>
      <c r="I703" s="26"/>
      <c r="J703" s="94">
        <f t="shared" si="56"/>
        <v>0.30403037122121113</v>
      </c>
      <c r="K703" s="35"/>
      <c r="L703" s="26">
        <v>17</v>
      </c>
      <c r="M703" s="26" t="s">
        <v>203</v>
      </c>
      <c r="N703" s="26">
        <v>316.43617788125727</v>
      </c>
      <c r="O703" s="90">
        <f t="shared" si="54"/>
        <v>5379.4150239813735</v>
      </c>
      <c r="P703" s="92">
        <f t="shared" si="55"/>
        <v>1275.6943264213335</v>
      </c>
      <c r="Q703" s="188">
        <v>0.78</v>
      </c>
    </row>
    <row r="704" spans="1:17" x14ac:dyDescent="0.25">
      <c r="A704">
        <v>1979</v>
      </c>
      <c r="B704" t="s">
        <v>184</v>
      </c>
      <c r="C704" s="190">
        <v>37044</v>
      </c>
      <c r="D704" s="108" t="s">
        <v>679</v>
      </c>
      <c r="E704" s="32">
        <f t="shared" si="57"/>
        <v>29036</v>
      </c>
      <c r="F704" s="88" t="str">
        <f t="shared" si="53"/>
        <v>Date check - OK</v>
      </c>
      <c r="H704" s="111"/>
      <c r="I704" s="26"/>
      <c r="J704" s="94">
        <f t="shared" si="56"/>
        <v>0.30403037122121113</v>
      </c>
      <c r="K704" s="35"/>
      <c r="L704" s="26">
        <v>30</v>
      </c>
      <c r="M704" s="26" t="s">
        <v>203</v>
      </c>
      <c r="N704" s="26">
        <v>1060.2243073341094</v>
      </c>
      <c r="O704" s="90">
        <f t="shared" si="54"/>
        <v>31806.729220023284</v>
      </c>
      <c r="P704" s="92">
        <f t="shared" si="55"/>
        <v>7542.7651198350532</v>
      </c>
      <c r="Q704" s="188">
        <v>0.78</v>
      </c>
    </row>
    <row r="705" spans="1:17" x14ac:dyDescent="0.25">
      <c r="A705">
        <v>1979</v>
      </c>
      <c r="B705" t="s">
        <v>184</v>
      </c>
      <c r="C705" s="190">
        <v>55843</v>
      </c>
      <c r="D705" s="108" t="s">
        <v>680</v>
      </c>
      <c r="E705" s="32">
        <f t="shared" si="57"/>
        <v>29036</v>
      </c>
      <c r="F705" s="88" t="str">
        <f t="shared" si="53"/>
        <v>Date check - OK</v>
      </c>
      <c r="H705" s="111"/>
      <c r="I705" s="26"/>
      <c r="J705" s="94">
        <f t="shared" si="56"/>
        <v>0.30403037122121113</v>
      </c>
      <c r="K705" s="35"/>
      <c r="L705" s="26">
        <v>275.8</v>
      </c>
      <c r="M705" s="26" t="s">
        <v>203</v>
      </c>
      <c r="N705" s="26">
        <v>349.05846426076835</v>
      </c>
      <c r="O705" s="90">
        <f t="shared" si="54"/>
        <v>96270.324443119913</v>
      </c>
      <c r="P705" s="92">
        <f t="shared" si="55"/>
        <v>29269.102478028184</v>
      </c>
      <c r="Q705" s="188">
        <v>1</v>
      </c>
    </row>
    <row r="706" spans="1:17" x14ac:dyDescent="0.25">
      <c r="A706">
        <v>1988</v>
      </c>
      <c r="B706" t="s">
        <v>184</v>
      </c>
      <c r="C706" s="190">
        <v>300254</v>
      </c>
      <c r="D706" s="108" t="s">
        <v>681</v>
      </c>
      <c r="E706" s="32">
        <f t="shared" si="57"/>
        <v>32324</v>
      </c>
      <c r="F706" s="88" t="str">
        <f t="shared" si="53"/>
        <v>Date check - OK</v>
      </c>
      <c r="H706" s="111"/>
      <c r="I706" s="26"/>
      <c r="J706" s="94">
        <f t="shared" si="56"/>
        <v>0.30403037122121113</v>
      </c>
      <c r="K706" s="35"/>
      <c r="L706" s="26">
        <v>1837</v>
      </c>
      <c r="M706" s="26" t="s">
        <v>203</v>
      </c>
      <c r="N706" s="26">
        <v>869.38393201396968</v>
      </c>
      <c r="O706" s="90">
        <f t="shared" si="54"/>
        <v>1597058.2831096624</v>
      </c>
      <c r="P706" s="92">
        <f t="shared" si="55"/>
        <v>485554.22267574072</v>
      </c>
      <c r="Q706" s="188">
        <v>1</v>
      </c>
    </row>
    <row r="707" spans="1:17" x14ac:dyDescent="0.25">
      <c r="A707">
        <v>1990</v>
      </c>
      <c r="B707" t="s">
        <v>184</v>
      </c>
      <c r="C707" s="190">
        <v>300355</v>
      </c>
      <c r="D707" s="108" t="s">
        <v>682</v>
      </c>
      <c r="E707" s="32">
        <f t="shared" si="57"/>
        <v>33054</v>
      </c>
      <c r="F707" s="88" t="str">
        <f t="shared" si="53"/>
        <v>Date check - OK</v>
      </c>
      <c r="H707" s="111"/>
      <c r="I707" s="26"/>
      <c r="J707" s="94">
        <f t="shared" si="56"/>
        <v>0.30403037122121113</v>
      </c>
      <c r="K707" s="35"/>
      <c r="L707" s="26">
        <v>403</v>
      </c>
      <c r="M707" s="26" t="s">
        <v>203</v>
      </c>
      <c r="N707" s="26">
        <v>349.05846426076835</v>
      </c>
      <c r="O707" s="90">
        <f t="shared" si="54"/>
        <v>140670.56109708964</v>
      </c>
      <c r="P707" s="92">
        <f t="shared" si="55"/>
        <v>42768.122910244223</v>
      </c>
      <c r="Q707" s="188">
        <v>1</v>
      </c>
    </row>
    <row r="708" spans="1:17" x14ac:dyDescent="0.25">
      <c r="A708">
        <v>1991</v>
      </c>
      <c r="B708" t="s">
        <v>184</v>
      </c>
      <c r="C708" s="190">
        <v>305533</v>
      </c>
      <c r="D708" s="108" t="s">
        <v>683</v>
      </c>
      <c r="E708" s="32">
        <f t="shared" si="57"/>
        <v>33419</v>
      </c>
      <c r="F708" s="88" t="str">
        <f t="shared" si="53"/>
        <v>Date check - OK</v>
      </c>
      <c r="H708" s="111"/>
      <c r="I708" s="26"/>
      <c r="J708" s="94">
        <f t="shared" si="56"/>
        <v>0.30403037122121113</v>
      </c>
      <c r="K708" s="35"/>
      <c r="L708" s="26">
        <v>131.6</v>
      </c>
      <c r="M708" s="26" t="s">
        <v>203</v>
      </c>
      <c r="N708" s="26">
        <v>184.31591804423746</v>
      </c>
      <c r="O708" s="90">
        <f t="shared" si="54"/>
        <v>24255.974814621648</v>
      </c>
      <c r="P708" s="92">
        <f t="shared" si="55"/>
        <v>7374.5530272217675</v>
      </c>
      <c r="Q708" s="188">
        <v>1</v>
      </c>
    </row>
    <row r="709" spans="1:17" x14ac:dyDescent="0.25">
      <c r="A709">
        <v>1992</v>
      </c>
      <c r="B709" t="s">
        <v>184</v>
      </c>
      <c r="C709" s="190">
        <v>300355</v>
      </c>
      <c r="D709" s="108" t="s">
        <v>684</v>
      </c>
      <c r="E709" s="32">
        <f t="shared" si="57"/>
        <v>33785</v>
      </c>
      <c r="F709" s="88" t="str">
        <f t="shared" si="53"/>
        <v>Date check - OK</v>
      </c>
      <c r="H709" s="111"/>
      <c r="I709" s="26"/>
      <c r="J709" s="94">
        <f t="shared" si="56"/>
        <v>0.30403037122121113</v>
      </c>
      <c r="K709" s="35"/>
      <c r="L709" s="26">
        <v>403.4</v>
      </c>
      <c r="M709" s="26" t="s">
        <v>203</v>
      </c>
      <c r="N709" s="26">
        <v>349.05846426076835</v>
      </c>
      <c r="O709" s="90">
        <f t="shared" si="54"/>
        <v>140810.18448279393</v>
      </c>
      <c r="P709" s="92">
        <f t="shared" si="55"/>
        <v>42810.572660031059</v>
      </c>
      <c r="Q709" s="188">
        <v>1</v>
      </c>
    </row>
    <row r="710" spans="1:17" x14ac:dyDescent="0.25">
      <c r="A710">
        <v>1992</v>
      </c>
      <c r="B710" t="s">
        <v>184</v>
      </c>
      <c r="C710" s="190" t="s">
        <v>685</v>
      </c>
      <c r="D710" s="108" t="s">
        <v>686</v>
      </c>
      <c r="E710" s="32">
        <f t="shared" si="57"/>
        <v>33785</v>
      </c>
      <c r="F710" s="88" t="str">
        <f t="shared" si="53"/>
        <v>Date check - OK</v>
      </c>
      <c r="H710" s="111"/>
      <c r="I710" s="26"/>
      <c r="J710" s="94">
        <f t="shared" si="56"/>
        <v>0.30403037122121113</v>
      </c>
      <c r="K710" s="35"/>
      <c r="L710" s="26">
        <v>99.86</v>
      </c>
      <c r="M710" s="26" t="s">
        <v>203</v>
      </c>
      <c r="N710" s="26">
        <v>184.31591804423746</v>
      </c>
      <c r="O710" s="90">
        <f t="shared" si="54"/>
        <v>18405.787575897553</v>
      </c>
      <c r="P710" s="92">
        <f t="shared" si="55"/>
        <v>5595.9184293188891</v>
      </c>
      <c r="Q710" s="188">
        <v>1</v>
      </c>
    </row>
    <row r="711" spans="1:17" x14ac:dyDescent="0.25">
      <c r="A711">
        <v>1992</v>
      </c>
      <c r="B711" t="s">
        <v>184</v>
      </c>
      <c r="C711" s="190" t="s">
        <v>685</v>
      </c>
      <c r="D711" s="108" t="s">
        <v>687</v>
      </c>
      <c r="E711" s="32">
        <f t="shared" si="57"/>
        <v>33785</v>
      </c>
      <c r="F711" s="88" t="str">
        <f t="shared" si="53"/>
        <v>Date check - OK</v>
      </c>
      <c r="H711" s="111"/>
      <c r="I711" s="26"/>
      <c r="J711" s="94">
        <f t="shared" si="56"/>
        <v>0.30403037122121113</v>
      </c>
      <c r="K711" s="35"/>
      <c r="L711" s="26">
        <v>164.47</v>
      </c>
      <c r="M711" s="26" t="s">
        <v>203</v>
      </c>
      <c r="N711" s="26">
        <v>184.31591804423746</v>
      </c>
      <c r="O711" s="90">
        <f t="shared" si="54"/>
        <v>30314.439040735735</v>
      </c>
      <c r="P711" s="92">
        <f t="shared" si="55"/>
        <v>9216.5101549176616</v>
      </c>
      <c r="Q711" s="188">
        <v>1</v>
      </c>
    </row>
    <row r="712" spans="1:17" x14ac:dyDescent="0.25">
      <c r="A712">
        <v>1992</v>
      </c>
      <c r="B712" t="s">
        <v>184</v>
      </c>
      <c r="C712" s="190">
        <v>305827</v>
      </c>
      <c r="D712" s="108" t="s">
        <v>688</v>
      </c>
      <c r="E712" s="32">
        <f t="shared" si="57"/>
        <v>33785</v>
      </c>
      <c r="F712" s="88" t="str">
        <f t="shared" si="53"/>
        <v>Date check - OK</v>
      </c>
      <c r="H712" s="111"/>
      <c r="I712" s="26"/>
      <c r="J712" s="94">
        <f t="shared" si="56"/>
        <v>0.30403037122121113</v>
      </c>
      <c r="K712" s="35"/>
      <c r="L712" s="26">
        <v>1812</v>
      </c>
      <c r="M712" s="26" t="s">
        <v>203</v>
      </c>
      <c r="N712" s="26">
        <v>399.62300814901045</v>
      </c>
      <c r="O712" s="90">
        <f t="shared" si="54"/>
        <v>724116.89076600689</v>
      </c>
      <c r="P712" s="92">
        <f t="shared" si="55"/>
        <v>220153.52710713827</v>
      </c>
      <c r="Q712" s="188">
        <v>1</v>
      </c>
    </row>
    <row r="713" spans="1:17" x14ac:dyDescent="0.25">
      <c r="A713">
        <v>1994</v>
      </c>
      <c r="B713" t="s">
        <v>184</v>
      </c>
      <c r="C713" s="190">
        <v>304935</v>
      </c>
      <c r="D713" s="108" t="s">
        <v>689</v>
      </c>
      <c r="E713" s="32">
        <f t="shared" si="57"/>
        <v>34515</v>
      </c>
      <c r="F713" s="88" t="str">
        <f t="shared" si="53"/>
        <v>Date check - OK</v>
      </c>
      <c r="H713" s="111"/>
      <c r="I713" s="26"/>
      <c r="J713" s="94">
        <f t="shared" si="56"/>
        <v>0.30403037122121113</v>
      </c>
      <c r="K713" s="35"/>
      <c r="L713" s="26">
        <v>213.08</v>
      </c>
      <c r="M713" s="26" t="s">
        <v>203</v>
      </c>
      <c r="N713" s="26">
        <v>184.31591804423746</v>
      </c>
      <c r="O713" s="90">
        <f t="shared" si="54"/>
        <v>39274.035816866119</v>
      </c>
      <c r="P713" s="92">
        <f t="shared" si="55"/>
        <v>11940.499688756949</v>
      </c>
      <c r="Q713" s="188">
        <v>1</v>
      </c>
    </row>
    <row r="714" spans="1:17" x14ac:dyDescent="0.25">
      <c r="A714">
        <v>1984</v>
      </c>
      <c r="B714" t="s">
        <v>186</v>
      </c>
      <c r="C714" s="190"/>
      <c r="D714" s="108" t="s">
        <v>690</v>
      </c>
      <c r="E714" s="32">
        <f t="shared" si="57"/>
        <v>30863</v>
      </c>
      <c r="F714" s="88" t="str">
        <f t="shared" ref="F714:F777" si="58">IF(E714="","-",IF(OR(E714&lt;$E$15,E714&gt;$E$16),"ERROR - date outside of range","Date check - OK"))</f>
        <v>Date check - OK</v>
      </c>
      <c r="H714" s="111"/>
      <c r="I714" s="26"/>
      <c r="J714" s="94">
        <f t="shared" si="56"/>
        <v>0.30403037122121113</v>
      </c>
      <c r="K714" s="35"/>
      <c r="L714" s="26">
        <v>1</v>
      </c>
      <c r="M714" s="26"/>
      <c r="N714" s="26">
        <v>12526321.835147846</v>
      </c>
      <c r="O714" s="90">
        <f t="shared" ref="O714:O777" si="59">IF(N714="","-",L714*N714)</f>
        <v>12526321.835147846</v>
      </c>
      <c r="P714" s="92">
        <f t="shared" ref="P714:P777" si="60">IF(O714="-","-",IF(OR(E714&lt;$E$15,E714&gt;$E$16),0,O714*J714))*Q714</f>
        <v>3808382.2775763622</v>
      </c>
      <c r="Q714" s="188">
        <v>1</v>
      </c>
    </row>
    <row r="715" spans="1:17" x14ac:dyDescent="0.25">
      <c r="A715">
        <v>1980</v>
      </c>
      <c r="B715" t="s">
        <v>186</v>
      </c>
      <c r="C715" s="190"/>
      <c r="D715" s="108" t="s">
        <v>691</v>
      </c>
      <c r="E715" s="32">
        <f t="shared" si="57"/>
        <v>29402</v>
      </c>
      <c r="F715" s="88" t="str">
        <f t="shared" si="58"/>
        <v>Date check - OK</v>
      </c>
      <c r="H715" s="111"/>
      <c r="I715" s="26"/>
      <c r="J715" s="94">
        <f t="shared" ref="J715:J778" si="61">J714</f>
        <v>0.30403037122121113</v>
      </c>
      <c r="K715" s="35"/>
      <c r="L715" s="26">
        <v>1</v>
      </c>
      <c r="M715" s="26"/>
      <c r="N715" s="26">
        <v>3087723.8725355063</v>
      </c>
      <c r="O715" s="90">
        <f t="shared" si="59"/>
        <v>3087723.8725355063</v>
      </c>
      <c r="P715" s="92">
        <f t="shared" si="60"/>
        <v>619582.81122907333</v>
      </c>
      <c r="Q715" s="188">
        <v>0.66</v>
      </c>
    </row>
    <row r="716" spans="1:17" x14ac:dyDescent="0.25">
      <c r="A716">
        <v>1974</v>
      </c>
      <c r="B716" t="s">
        <v>186</v>
      </c>
      <c r="C716" s="190">
        <v>36523</v>
      </c>
      <c r="D716" s="108" t="s">
        <v>692</v>
      </c>
      <c r="E716" s="32">
        <f t="shared" si="57"/>
        <v>27210</v>
      </c>
      <c r="F716" s="88" t="str">
        <f t="shared" si="58"/>
        <v>Date check - OK</v>
      </c>
      <c r="H716" s="111"/>
      <c r="I716" s="26"/>
      <c r="J716" s="94">
        <f t="shared" si="61"/>
        <v>0.30403037122121113</v>
      </c>
      <c r="K716" s="35"/>
      <c r="L716" s="26">
        <v>1</v>
      </c>
      <c r="M716" s="26"/>
      <c r="N716" s="26">
        <v>742409.83785331785</v>
      </c>
      <c r="O716" s="90">
        <f t="shared" si="59"/>
        <v>742409.83785331785</v>
      </c>
      <c r="P716" s="92">
        <f t="shared" si="60"/>
        <v>225715.13860082338</v>
      </c>
      <c r="Q716" s="188">
        <v>1</v>
      </c>
    </row>
    <row r="717" spans="1:17" x14ac:dyDescent="0.25">
      <c r="A717">
        <v>1974</v>
      </c>
      <c r="B717" t="s">
        <v>186</v>
      </c>
      <c r="C717" s="190">
        <v>36524</v>
      </c>
      <c r="D717" s="108" t="s">
        <v>693</v>
      </c>
      <c r="E717" s="32">
        <f t="shared" si="57"/>
        <v>27210</v>
      </c>
      <c r="F717" s="88" t="str">
        <f t="shared" si="58"/>
        <v>Date check - OK</v>
      </c>
      <c r="H717" s="111"/>
      <c r="I717" s="26"/>
      <c r="J717" s="94">
        <f t="shared" si="61"/>
        <v>0.30403037122121113</v>
      </c>
      <c r="K717" s="35"/>
      <c r="L717" s="26">
        <v>1</v>
      </c>
      <c r="M717" s="26"/>
      <c r="N717" s="26">
        <v>5609697.3746486604</v>
      </c>
      <c r="O717" s="90">
        <f t="shared" si="59"/>
        <v>5609697.3746486604</v>
      </c>
      <c r="P717" s="92">
        <f t="shared" si="60"/>
        <v>1705518.3752530857</v>
      </c>
      <c r="Q717" s="188">
        <v>1</v>
      </c>
    </row>
    <row r="718" spans="1:17" x14ac:dyDescent="0.25">
      <c r="A718">
        <v>1974</v>
      </c>
      <c r="B718" t="s">
        <v>186</v>
      </c>
      <c r="C718" s="190">
        <v>36527</v>
      </c>
      <c r="D718" s="108" t="s">
        <v>694</v>
      </c>
      <c r="E718" s="32">
        <f t="shared" si="57"/>
        <v>27210</v>
      </c>
      <c r="F718" s="88" t="str">
        <f t="shared" si="58"/>
        <v>Date check - OK</v>
      </c>
      <c r="H718" s="111"/>
      <c r="I718" s="26"/>
      <c r="J718" s="94">
        <f t="shared" si="61"/>
        <v>0.30403037122121113</v>
      </c>
      <c r="K718" s="35"/>
      <c r="L718" s="26">
        <v>1</v>
      </c>
      <c r="M718" s="26"/>
      <c r="N718" s="26">
        <v>286397.57658300351</v>
      </c>
      <c r="O718" s="90">
        <f t="shared" si="59"/>
        <v>286397.57658300351</v>
      </c>
      <c r="P718" s="92">
        <f t="shared" si="60"/>
        <v>87073.561525385798</v>
      </c>
      <c r="Q718" s="188">
        <v>1</v>
      </c>
    </row>
    <row r="719" spans="1:17" x14ac:dyDescent="0.25">
      <c r="A719">
        <v>1975</v>
      </c>
      <c r="B719" t="s">
        <v>186</v>
      </c>
      <c r="C719" s="190">
        <v>36529</v>
      </c>
      <c r="D719" s="108" t="s">
        <v>695</v>
      </c>
      <c r="E719" s="32">
        <f t="shared" si="57"/>
        <v>27575</v>
      </c>
      <c r="F719" s="88" t="str">
        <f t="shared" si="58"/>
        <v>Date check - OK</v>
      </c>
      <c r="H719" s="111"/>
      <c r="I719" s="26"/>
      <c r="J719" s="94">
        <f t="shared" si="61"/>
        <v>0.30403037122121113</v>
      </c>
      <c r="K719" s="35"/>
      <c r="L719" s="26">
        <v>1</v>
      </c>
      <c r="M719" s="26"/>
      <c r="N719" s="26">
        <v>437988.44804563443</v>
      </c>
      <c r="O719" s="90">
        <f t="shared" si="59"/>
        <v>437988.44804563443</v>
      </c>
      <c r="P719" s="92">
        <f t="shared" si="60"/>
        <v>133161.79044991639</v>
      </c>
      <c r="Q719" s="188">
        <v>1</v>
      </c>
    </row>
    <row r="720" spans="1:17" x14ac:dyDescent="0.25">
      <c r="A720">
        <v>1976</v>
      </c>
      <c r="B720" t="s">
        <v>186</v>
      </c>
      <c r="C720" s="190">
        <v>36533</v>
      </c>
      <c r="D720" s="108" t="s">
        <v>696</v>
      </c>
      <c r="E720" s="32">
        <f t="shared" si="57"/>
        <v>27941</v>
      </c>
      <c r="F720" s="88" t="str">
        <f t="shared" si="58"/>
        <v>Date check - OK</v>
      </c>
      <c r="H720" s="111"/>
      <c r="I720" s="26"/>
      <c r="J720" s="94">
        <f t="shared" si="61"/>
        <v>0.30403037122121113</v>
      </c>
      <c r="K720" s="35"/>
      <c r="L720" s="26">
        <v>1</v>
      </c>
      <c r="M720" s="26"/>
      <c r="N720" s="26">
        <v>286397.57658300351</v>
      </c>
      <c r="O720" s="90">
        <f t="shared" si="59"/>
        <v>286397.57658300351</v>
      </c>
      <c r="P720" s="92">
        <f t="shared" si="60"/>
        <v>87073.561525385798</v>
      </c>
      <c r="Q720" s="188">
        <v>1</v>
      </c>
    </row>
    <row r="721" spans="1:17" x14ac:dyDescent="0.25">
      <c r="A721">
        <v>1976</v>
      </c>
      <c r="B721" t="s">
        <v>186</v>
      </c>
      <c r="C721" s="190">
        <v>36534</v>
      </c>
      <c r="D721" s="108" t="s">
        <v>697</v>
      </c>
      <c r="E721" s="32">
        <f t="shared" si="57"/>
        <v>27941</v>
      </c>
      <c r="F721" s="88" t="str">
        <f t="shared" si="58"/>
        <v>Date check - OK</v>
      </c>
      <c r="H721" s="111"/>
      <c r="I721" s="26"/>
      <c r="J721" s="94">
        <f t="shared" si="61"/>
        <v>0.30403037122121113</v>
      </c>
      <c r="K721" s="35"/>
      <c r="L721" s="26">
        <v>1</v>
      </c>
      <c r="M721" s="26"/>
      <c r="N721" s="26">
        <v>234718.98161490104</v>
      </c>
      <c r="O721" s="90">
        <f t="shared" si="59"/>
        <v>234718.98161490104</v>
      </c>
      <c r="P721" s="92">
        <f t="shared" si="60"/>
        <v>71361.699113042996</v>
      </c>
      <c r="Q721" s="188">
        <v>1</v>
      </c>
    </row>
    <row r="722" spans="1:17" x14ac:dyDescent="0.25">
      <c r="A722">
        <v>1979</v>
      </c>
      <c r="B722" t="s">
        <v>186</v>
      </c>
      <c r="C722" s="190">
        <v>36461</v>
      </c>
      <c r="D722" s="108" t="s">
        <v>698</v>
      </c>
      <c r="E722" s="32">
        <f t="shared" si="57"/>
        <v>29036</v>
      </c>
      <c r="F722" s="88" t="str">
        <f t="shared" si="58"/>
        <v>Date check - OK</v>
      </c>
      <c r="H722" s="111"/>
      <c r="I722" s="26"/>
      <c r="J722" s="94">
        <f t="shared" si="61"/>
        <v>0.30403037122121113</v>
      </c>
      <c r="K722" s="35"/>
      <c r="L722" s="26">
        <v>1</v>
      </c>
      <c r="M722" s="26"/>
      <c r="N722" s="26">
        <v>258835.00682095459</v>
      </c>
      <c r="O722" s="90">
        <f t="shared" si="59"/>
        <v>258835.00682095459</v>
      </c>
      <c r="P722" s="92">
        <f t="shared" si="60"/>
        <v>78693.703208819541</v>
      </c>
      <c r="Q722" s="188">
        <v>1</v>
      </c>
    </row>
    <row r="723" spans="1:17" x14ac:dyDescent="0.25">
      <c r="A723">
        <v>1984</v>
      </c>
      <c r="B723" t="s">
        <v>186</v>
      </c>
      <c r="C723" s="190">
        <v>37528</v>
      </c>
      <c r="D723" s="108" t="s">
        <v>699</v>
      </c>
      <c r="E723" s="32">
        <f t="shared" si="57"/>
        <v>30863</v>
      </c>
      <c r="F723" s="88" t="str">
        <f t="shared" si="58"/>
        <v>Date check - OK</v>
      </c>
      <c r="H723" s="111"/>
      <c r="I723" s="26"/>
      <c r="J723" s="94">
        <f t="shared" si="61"/>
        <v>0.30403037122121113</v>
      </c>
      <c r="K723" s="35"/>
      <c r="L723" s="26">
        <v>1</v>
      </c>
      <c r="M723" s="26"/>
      <c r="N723" s="26">
        <v>224382.61017555295</v>
      </c>
      <c r="O723" s="90">
        <f t="shared" si="59"/>
        <v>224382.61017555295</v>
      </c>
      <c r="P723" s="92">
        <f t="shared" si="60"/>
        <v>68219.128267257664</v>
      </c>
      <c r="Q723" s="188">
        <v>1</v>
      </c>
    </row>
    <row r="724" spans="1:17" x14ac:dyDescent="0.25">
      <c r="A724">
        <v>1985</v>
      </c>
      <c r="B724" t="s">
        <v>186</v>
      </c>
      <c r="C724" s="190">
        <v>37174</v>
      </c>
      <c r="D724" s="108" t="s">
        <v>700</v>
      </c>
      <c r="E724" s="32">
        <f t="shared" si="57"/>
        <v>31228</v>
      </c>
      <c r="F724" s="88" t="str">
        <f t="shared" si="58"/>
        <v>Date check - OK</v>
      </c>
      <c r="H724" s="111"/>
      <c r="I724" s="26"/>
      <c r="J724" s="94">
        <f t="shared" si="61"/>
        <v>0.30403037122121113</v>
      </c>
      <c r="K724" s="35"/>
      <c r="L724" s="26">
        <v>1</v>
      </c>
      <c r="M724" s="26"/>
      <c r="N724" s="26">
        <v>699826.336327823</v>
      </c>
      <c r="O724" s="90">
        <f t="shared" si="59"/>
        <v>699826.336327823</v>
      </c>
      <c r="P724" s="92">
        <f t="shared" si="60"/>
        <v>212768.46082412818</v>
      </c>
      <c r="Q724" s="188">
        <v>1</v>
      </c>
    </row>
    <row r="725" spans="1:17" x14ac:dyDescent="0.25">
      <c r="A725">
        <v>1988</v>
      </c>
      <c r="B725" t="s">
        <v>186</v>
      </c>
      <c r="C725" s="190"/>
      <c r="D725" s="108" t="s">
        <v>701</v>
      </c>
      <c r="E725" s="32">
        <f t="shared" si="57"/>
        <v>32324</v>
      </c>
      <c r="F725" s="88" t="str">
        <f t="shared" si="58"/>
        <v>Date check - OK</v>
      </c>
      <c r="H725" s="111"/>
      <c r="I725" s="26"/>
      <c r="J725" s="94">
        <f t="shared" si="61"/>
        <v>0.30403037122121113</v>
      </c>
      <c r="K725" s="35"/>
      <c r="L725" s="26">
        <v>1</v>
      </c>
      <c r="M725" s="26"/>
      <c r="N725" s="26">
        <v>431096.99004796275</v>
      </c>
      <c r="O725" s="90">
        <f t="shared" si="59"/>
        <v>431096.99004796275</v>
      </c>
      <c r="P725" s="92">
        <f t="shared" si="60"/>
        <v>131066.57791662887</v>
      </c>
      <c r="Q725" s="188">
        <v>1</v>
      </c>
    </row>
    <row r="726" spans="1:17" x14ac:dyDescent="0.25">
      <c r="A726">
        <v>1974</v>
      </c>
      <c r="B726" t="s">
        <v>186</v>
      </c>
      <c r="C726" s="190"/>
      <c r="D726" s="108" t="s">
        <v>702</v>
      </c>
      <c r="E726" s="32">
        <f t="shared" si="57"/>
        <v>27210</v>
      </c>
      <c r="F726" s="88" t="str">
        <f t="shared" si="58"/>
        <v>Date check - OK</v>
      </c>
      <c r="H726" s="111"/>
      <c r="I726" s="26"/>
      <c r="J726" s="94">
        <f t="shared" si="61"/>
        <v>0.30403037122121113</v>
      </c>
      <c r="K726" s="35"/>
      <c r="L726" s="26">
        <v>1</v>
      </c>
      <c r="M726" s="26"/>
      <c r="N726" s="26">
        <v>1698810.4565559952</v>
      </c>
      <c r="O726" s="90">
        <f t="shared" si="59"/>
        <v>1698810.4565559952</v>
      </c>
      <c r="P726" s="92">
        <f t="shared" si="60"/>
        <v>516489.97374119435</v>
      </c>
      <c r="Q726" s="188">
        <v>1</v>
      </c>
    </row>
    <row r="727" spans="1:17" x14ac:dyDescent="0.25">
      <c r="A727">
        <v>1975</v>
      </c>
      <c r="B727" t="s">
        <v>186</v>
      </c>
      <c r="C727" s="190"/>
      <c r="D727" s="108" t="s">
        <v>703</v>
      </c>
      <c r="E727" s="32">
        <f t="shared" ref="E727:E790" si="62">DATEVALUE("30 Jun "&amp;A727)</f>
        <v>27575</v>
      </c>
      <c r="F727" s="88" t="str">
        <f t="shared" si="58"/>
        <v>Date check - OK</v>
      </c>
      <c r="H727" s="111"/>
      <c r="I727" s="26"/>
      <c r="J727" s="94">
        <f t="shared" si="61"/>
        <v>0.30403037122121113</v>
      </c>
      <c r="K727" s="35"/>
      <c r="L727" s="26">
        <v>1</v>
      </c>
      <c r="M727" s="26"/>
      <c r="N727" s="26">
        <v>888611.50760605349</v>
      </c>
      <c r="O727" s="90">
        <f t="shared" si="59"/>
        <v>888611.50760605349</v>
      </c>
      <c r="P727" s="92">
        <f t="shared" si="60"/>
        <v>270164.88652890851</v>
      </c>
      <c r="Q727" s="188">
        <v>1</v>
      </c>
    </row>
    <row r="728" spans="1:17" x14ac:dyDescent="0.25">
      <c r="A728">
        <v>1976</v>
      </c>
      <c r="B728" t="s">
        <v>186</v>
      </c>
      <c r="C728" s="190"/>
      <c r="D728" s="108" t="s">
        <v>704</v>
      </c>
      <c r="E728" s="32">
        <f t="shared" si="62"/>
        <v>27941</v>
      </c>
      <c r="F728" s="88" t="str">
        <f t="shared" si="58"/>
        <v>Date check - OK</v>
      </c>
      <c r="H728" s="111"/>
      <c r="I728" s="26"/>
      <c r="J728" s="94">
        <f t="shared" si="61"/>
        <v>0.30403037122121113</v>
      </c>
      <c r="K728" s="35"/>
      <c r="L728" s="26">
        <v>1</v>
      </c>
      <c r="M728" s="26"/>
      <c r="N728" s="26">
        <v>286397.57658300351</v>
      </c>
      <c r="O728" s="90">
        <f t="shared" si="59"/>
        <v>286397.57658300351</v>
      </c>
      <c r="P728" s="92">
        <f t="shared" si="60"/>
        <v>87073.561525385798</v>
      </c>
      <c r="Q728" s="188">
        <v>1</v>
      </c>
    </row>
    <row r="729" spans="1:17" x14ac:dyDescent="0.25">
      <c r="A729">
        <v>1977</v>
      </c>
      <c r="B729" t="s">
        <v>186</v>
      </c>
      <c r="C729" s="190"/>
      <c r="D729" s="108" t="s">
        <v>705</v>
      </c>
      <c r="E729" s="32">
        <f t="shared" si="62"/>
        <v>28306</v>
      </c>
      <c r="F729" s="88" t="str">
        <f t="shared" si="58"/>
        <v>Date check - OK</v>
      </c>
      <c r="H729" s="111"/>
      <c r="I729" s="26"/>
      <c r="J729" s="94">
        <f t="shared" si="61"/>
        <v>0.30403037122121113</v>
      </c>
      <c r="K729" s="35"/>
      <c r="L729" s="26">
        <v>1</v>
      </c>
      <c r="M729" s="26"/>
      <c r="N729" s="26">
        <v>286397.57658300351</v>
      </c>
      <c r="O729" s="90">
        <f t="shared" si="59"/>
        <v>286397.57658300351</v>
      </c>
      <c r="P729" s="92">
        <f t="shared" si="60"/>
        <v>87073.561525385798</v>
      </c>
      <c r="Q729" s="188">
        <v>1</v>
      </c>
    </row>
    <row r="730" spans="1:17" x14ac:dyDescent="0.25">
      <c r="A730">
        <v>1977</v>
      </c>
      <c r="B730" t="s">
        <v>186</v>
      </c>
      <c r="C730" s="190"/>
      <c r="D730" s="108" t="s">
        <v>706</v>
      </c>
      <c r="E730" s="32">
        <f t="shared" si="62"/>
        <v>28306</v>
      </c>
      <c r="F730" s="88" t="str">
        <f t="shared" si="58"/>
        <v>Date check - OK</v>
      </c>
      <c r="H730" s="111"/>
      <c r="I730" s="26"/>
      <c r="J730" s="94">
        <f t="shared" si="61"/>
        <v>0.30403037122121113</v>
      </c>
      <c r="K730" s="35"/>
      <c r="L730" s="26">
        <v>1</v>
      </c>
      <c r="M730" s="26"/>
      <c r="N730" s="26">
        <v>234718.98161490104</v>
      </c>
      <c r="O730" s="90">
        <f t="shared" si="59"/>
        <v>234718.98161490104</v>
      </c>
      <c r="P730" s="92">
        <f t="shared" si="60"/>
        <v>71361.699113042996</v>
      </c>
      <c r="Q730" s="188">
        <v>1</v>
      </c>
    </row>
    <row r="731" spans="1:17" x14ac:dyDescent="0.25">
      <c r="A731">
        <v>1978</v>
      </c>
      <c r="B731" t="s">
        <v>186</v>
      </c>
      <c r="C731" s="190"/>
      <c r="D731" s="108" t="s">
        <v>707</v>
      </c>
      <c r="E731" s="32">
        <f t="shared" si="62"/>
        <v>28671</v>
      </c>
      <c r="F731" s="88" t="str">
        <f t="shared" si="58"/>
        <v>Date check - OK</v>
      </c>
      <c r="H731" s="111"/>
      <c r="I731" s="26"/>
      <c r="J731" s="94">
        <f t="shared" si="61"/>
        <v>0.30403037122121113</v>
      </c>
      <c r="K731" s="35"/>
      <c r="L731" s="26">
        <v>1</v>
      </c>
      <c r="M731" s="26"/>
      <c r="N731" s="26">
        <v>286397.57658300351</v>
      </c>
      <c r="O731" s="90">
        <f t="shared" si="59"/>
        <v>286397.57658300351</v>
      </c>
      <c r="P731" s="92">
        <f t="shared" si="60"/>
        <v>87073.561525385798</v>
      </c>
      <c r="Q731" s="188">
        <v>1</v>
      </c>
    </row>
    <row r="732" spans="1:17" x14ac:dyDescent="0.25">
      <c r="A732">
        <v>1979</v>
      </c>
      <c r="B732" t="s">
        <v>186</v>
      </c>
      <c r="C732" s="190"/>
      <c r="D732" s="108" t="s">
        <v>708</v>
      </c>
      <c r="E732" s="32">
        <f t="shared" si="62"/>
        <v>29036</v>
      </c>
      <c r="F732" s="88" t="str">
        <f t="shared" si="58"/>
        <v>Date check - OK</v>
      </c>
      <c r="H732" s="111"/>
      <c r="I732" s="26"/>
      <c r="J732" s="94">
        <f t="shared" si="61"/>
        <v>0.30403037122121113</v>
      </c>
      <c r="K732" s="35"/>
      <c r="L732" s="26">
        <v>1</v>
      </c>
      <c r="M732" s="26"/>
      <c r="N732" s="26">
        <v>1717087.0925001164</v>
      </c>
      <c r="O732" s="90">
        <f t="shared" si="59"/>
        <v>1717087.0925001164</v>
      </c>
      <c r="P732" s="92">
        <f t="shared" si="60"/>
        <v>522046.62615196052</v>
      </c>
      <c r="Q732" s="188">
        <v>1</v>
      </c>
    </row>
    <row r="733" spans="1:17" x14ac:dyDescent="0.25">
      <c r="A733">
        <v>1979</v>
      </c>
      <c r="B733" t="s">
        <v>186</v>
      </c>
      <c r="C733" s="190"/>
      <c r="D733" s="108" t="s">
        <v>709</v>
      </c>
      <c r="E733" s="32">
        <f t="shared" si="62"/>
        <v>29036</v>
      </c>
      <c r="F733" s="88" t="str">
        <f t="shared" si="58"/>
        <v>Date check - OK</v>
      </c>
      <c r="H733" s="111"/>
      <c r="I733" s="26"/>
      <c r="J733" s="94">
        <f t="shared" si="61"/>
        <v>0.30403037122121113</v>
      </c>
      <c r="K733" s="35"/>
      <c r="L733" s="26">
        <v>1</v>
      </c>
      <c r="M733" s="26"/>
      <c r="N733" s="26">
        <v>1430775.9649760185</v>
      </c>
      <c r="O733" s="90">
        <f t="shared" si="59"/>
        <v>1430775.9649760185</v>
      </c>
      <c r="P733" s="92">
        <f t="shared" si="60"/>
        <v>434999.34776604548</v>
      </c>
      <c r="Q733" s="188">
        <v>1</v>
      </c>
    </row>
    <row r="734" spans="1:17" x14ac:dyDescent="0.25">
      <c r="A734">
        <v>1979</v>
      </c>
      <c r="B734" t="s">
        <v>186</v>
      </c>
      <c r="C734" s="190"/>
      <c r="D734" s="108" t="s">
        <v>710</v>
      </c>
      <c r="E734" s="32">
        <f t="shared" si="62"/>
        <v>29036</v>
      </c>
      <c r="F734" s="88" t="str">
        <f t="shared" si="58"/>
        <v>Date check - OK</v>
      </c>
      <c r="H734" s="111"/>
      <c r="I734" s="26"/>
      <c r="J734" s="94">
        <f t="shared" si="61"/>
        <v>0.30403037122121113</v>
      </c>
      <c r="K734" s="35"/>
      <c r="L734" s="26">
        <v>1</v>
      </c>
      <c r="M734" s="26"/>
      <c r="N734" s="26">
        <v>286397.57658300351</v>
      </c>
      <c r="O734" s="90">
        <f t="shared" si="59"/>
        <v>286397.57658300351</v>
      </c>
      <c r="P734" s="92">
        <f t="shared" si="60"/>
        <v>87073.561525385798</v>
      </c>
      <c r="Q734" s="188">
        <v>1</v>
      </c>
    </row>
    <row r="735" spans="1:17" x14ac:dyDescent="0.25">
      <c r="A735">
        <v>1980</v>
      </c>
      <c r="B735" t="s">
        <v>186</v>
      </c>
      <c r="C735" s="190"/>
      <c r="D735" s="108" t="s">
        <v>711</v>
      </c>
      <c r="E735" s="32">
        <f t="shared" si="62"/>
        <v>29402</v>
      </c>
      <c r="F735" s="88" t="str">
        <f t="shared" si="58"/>
        <v>Date check - OK</v>
      </c>
      <c r="H735" s="111"/>
      <c r="I735" s="26"/>
      <c r="J735" s="94">
        <f t="shared" si="61"/>
        <v>0.30403037122121113</v>
      </c>
      <c r="K735" s="35"/>
      <c r="L735" s="26">
        <v>1</v>
      </c>
      <c r="M735" s="26"/>
      <c r="N735" s="26">
        <v>307068.68834738067</v>
      </c>
      <c r="O735" s="90">
        <f t="shared" si="59"/>
        <v>307068.68834738067</v>
      </c>
      <c r="P735" s="92">
        <f t="shared" si="60"/>
        <v>93358.207308664525</v>
      </c>
      <c r="Q735" s="188">
        <v>1</v>
      </c>
    </row>
    <row r="736" spans="1:17" x14ac:dyDescent="0.25">
      <c r="A736">
        <v>1981</v>
      </c>
      <c r="B736" t="s">
        <v>186</v>
      </c>
      <c r="C736" s="190"/>
      <c r="D736" s="108" t="s">
        <v>712</v>
      </c>
      <c r="E736" s="32">
        <f t="shared" si="62"/>
        <v>29767</v>
      </c>
      <c r="F736" s="88" t="str">
        <f t="shared" si="58"/>
        <v>Date check - OK</v>
      </c>
      <c r="H736" s="111"/>
      <c r="I736" s="26"/>
      <c r="J736" s="94">
        <f t="shared" si="61"/>
        <v>0.30403037122121113</v>
      </c>
      <c r="K736" s="35"/>
      <c r="L736" s="26">
        <v>1</v>
      </c>
      <c r="M736" s="26"/>
      <c r="N736" s="26">
        <v>699826.336327823</v>
      </c>
      <c r="O736" s="90">
        <f t="shared" si="59"/>
        <v>699826.336327823</v>
      </c>
      <c r="P736" s="92">
        <f t="shared" si="60"/>
        <v>212768.46082412818</v>
      </c>
      <c r="Q736" s="188">
        <v>1</v>
      </c>
    </row>
    <row r="737" spans="1:17" x14ac:dyDescent="0.25">
      <c r="A737">
        <v>1994</v>
      </c>
      <c r="B737" t="s">
        <v>186</v>
      </c>
      <c r="C737" s="190"/>
      <c r="D737" s="108" t="s">
        <v>713</v>
      </c>
      <c r="E737" s="32">
        <f t="shared" si="62"/>
        <v>34515</v>
      </c>
      <c r="F737" s="88" t="str">
        <f t="shared" si="58"/>
        <v>Date check - OK</v>
      </c>
      <c r="H737" s="111"/>
      <c r="I737" s="26"/>
      <c r="J737" s="94">
        <f t="shared" si="61"/>
        <v>0.30403037122121113</v>
      </c>
      <c r="K737" s="35"/>
      <c r="L737" s="26">
        <v>1</v>
      </c>
      <c r="M737" s="26"/>
      <c r="N737" s="26">
        <v>596469.14639161818</v>
      </c>
      <c r="O737" s="90">
        <f t="shared" si="59"/>
        <v>596469.14639161818</v>
      </c>
      <c r="P737" s="92">
        <f t="shared" si="60"/>
        <v>181344.73599944261</v>
      </c>
      <c r="Q737" s="188">
        <v>1</v>
      </c>
    </row>
    <row r="738" spans="1:17" x14ac:dyDescent="0.25">
      <c r="A738">
        <v>1994</v>
      </c>
      <c r="B738" t="s">
        <v>186</v>
      </c>
      <c r="C738" s="190"/>
      <c r="D738" s="108" t="s">
        <v>714</v>
      </c>
      <c r="E738" s="32">
        <f t="shared" si="62"/>
        <v>34515</v>
      </c>
      <c r="F738" s="88" t="str">
        <f t="shared" si="58"/>
        <v>Date check - OK</v>
      </c>
      <c r="H738" s="111"/>
      <c r="I738" s="26"/>
      <c r="J738" s="94">
        <f t="shared" si="61"/>
        <v>0.30403037122121113</v>
      </c>
      <c r="K738" s="35"/>
      <c r="L738" s="26">
        <v>1</v>
      </c>
      <c r="M738" s="26"/>
      <c r="N738" s="26">
        <v>3159727.7830323628</v>
      </c>
      <c r="O738" s="90">
        <f t="shared" si="59"/>
        <v>3159727.7830323628</v>
      </c>
      <c r="P738" s="92">
        <f t="shared" si="60"/>
        <v>960653.21083330375</v>
      </c>
      <c r="Q738" s="188">
        <v>1</v>
      </c>
    </row>
    <row r="739" spans="1:17" x14ac:dyDescent="0.25">
      <c r="A739">
        <v>1970</v>
      </c>
      <c r="B739" t="s">
        <v>186</v>
      </c>
      <c r="C739" s="190">
        <v>36455</v>
      </c>
      <c r="D739" s="108" t="s">
        <v>715</v>
      </c>
      <c r="E739" s="32">
        <f t="shared" si="62"/>
        <v>25749</v>
      </c>
      <c r="F739" s="88" t="str">
        <f t="shared" si="58"/>
        <v>Date check - OK</v>
      </c>
      <c r="H739" s="111"/>
      <c r="I739" s="26"/>
      <c r="J739" s="94">
        <f t="shared" si="61"/>
        <v>0.30403037122121113</v>
      </c>
      <c r="K739" s="35"/>
      <c r="L739" s="26">
        <v>1</v>
      </c>
      <c r="M739" s="26"/>
      <c r="N739" s="26">
        <v>334631.25810942956</v>
      </c>
      <c r="O739" s="90">
        <f t="shared" si="59"/>
        <v>334631.25810942956</v>
      </c>
      <c r="P739" s="92">
        <f t="shared" si="60"/>
        <v>101738.06562523078</v>
      </c>
      <c r="Q739" s="188">
        <v>1</v>
      </c>
    </row>
    <row r="740" spans="1:17" x14ac:dyDescent="0.25">
      <c r="A740">
        <v>1970</v>
      </c>
      <c r="B740" t="s">
        <v>186</v>
      </c>
      <c r="C740" s="190">
        <v>36559</v>
      </c>
      <c r="D740" s="108" t="s">
        <v>716</v>
      </c>
      <c r="E740" s="32">
        <f t="shared" si="62"/>
        <v>25749</v>
      </c>
      <c r="F740" s="88" t="str">
        <f t="shared" si="58"/>
        <v>Date check - OK</v>
      </c>
      <c r="H740" s="111"/>
      <c r="I740" s="26"/>
      <c r="J740" s="94">
        <f t="shared" si="61"/>
        <v>0.30403037122121113</v>
      </c>
      <c r="K740" s="35"/>
      <c r="L740" s="26">
        <v>1</v>
      </c>
      <c r="M740" s="26"/>
      <c r="N740" s="26">
        <v>1491693.1914467984</v>
      </c>
      <c r="O740" s="90">
        <f t="shared" si="59"/>
        <v>1491693.1914467984</v>
      </c>
      <c r="P740" s="92">
        <f t="shared" si="60"/>
        <v>453520.03474372328</v>
      </c>
      <c r="Q740" s="188">
        <v>1</v>
      </c>
    </row>
    <row r="741" spans="1:17" x14ac:dyDescent="0.25">
      <c r="A741">
        <v>1970</v>
      </c>
      <c r="B741" t="s">
        <v>186</v>
      </c>
      <c r="C741" s="190">
        <v>304164</v>
      </c>
      <c r="D741" s="108" t="s">
        <v>717</v>
      </c>
      <c r="E741" s="32">
        <f t="shared" si="62"/>
        <v>25749</v>
      </c>
      <c r="F741" s="88" t="str">
        <f t="shared" si="58"/>
        <v>Date check - OK</v>
      </c>
      <c r="H741" s="111"/>
      <c r="I741" s="26"/>
      <c r="J741" s="94">
        <f t="shared" si="61"/>
        <v>0.30403037122121113</v>
      </c>
      <c r="K741" s="35"/>
      <c r="L741" s="26">
        <v>1</v>
      </c>
      <c r="M741" s="26"/>
      <c r="N741" s="26">
        <v>207156.41185285215</v>
      </c>
      <c r="O741" s="90">
        <f t="shared" si="59"/>
        <v>207156.41185285215</v>
      </c>
      <c r="P741" s="92">
        <f t="shared" si="60"/>
        <v>62981.840796476739</v>
      </c>
      <c r="Q741" s="188">
        <v>1</v>
      </c>
    </row>
    <row r="742" spans="1:17" x14ac:dyDescent="0.25">
      <c r="A742">
        <v>1971</v>
      </c>
      <c r="B742" t="s">
        <v>186</v>
      </c>
      <c r="C742" s="190">
        <v>36456</v>
      </c>
      <c r="D742" s="108" t="s">
        <v>718</v>
      </c>
      <c r="E742" s="32">
        <f t="shared" si="62"/>
        <v>26114</v>
      </c>
      <c r="F742" s="88" t="str">
        <f t="shared" si="58"/>
        <v>Date check - OK</v>
      </c>
      <c r="H742" s="111"/>
      <c r="I742" s="26"/>
      <c r="J742" s="94">
        <f t="shared" si="61"/>
        <v>0.30403037122121113</v>
      </c>
      <c r="K742" s="35"/>
      <c r="L742" s="26">
        <v>1</v>
      </c>
      <c r="M742" s="26"/>
      <c r="N742" s="26">
        <v>894703.7195874271</v>
      </c>
      <c r="O742" s="90">
        <f t="shared" si="59"/>
        <v>894703.7195874271</v>
      </c>
      <c r="P742" s="92">
        <f t="shared" si="60"/>
        <v>272017.10399916384</v>
      </c>
      <c r="Q742" s="188">
        <v>1</v>
      </c>
    </row>
    <row r="743" spans="1:17" x14ac:dyDescent="0.25">
      <c r="A743">
        <v>1971</v>
      </c>
      <c r="B743" t="s">
        <v>186</v>
      </c>
      <c r="C743" s="190">
        <v>43310</v>
      </c>
      <c r="D743" s="108" t="s">
        <v>719</v>
      </c>
      <c r="E743" s="32">
        <f t="shared" si="62"/>
        <v>26114</v>
      </c>
      <c r="F743" s="88" t="str">
        <f t="shared" si="58"/>
        <v>Date check - OK</v>
      </c>
      <c r="H743" s="111"/>
      <c r="I743" s="26"/>
      <c r="J743" s="94">
        <f t="shared" si="61"/>
        <v>0.30403037122121113</v>
      </c>
      <c r="K743" s="35"/>
      <c r="L743" s="26">
        <v>1</v>
      </c>
      <c r="M743" s="26"/>
      <c r="N743" s="26">
        <v>234718.98161490104</v>
      </c>
      <c r="O743" s="90">
        <f t="shared" si="59"/>
        <v>234718.98161490104</v>
      </c>
      <c r="P743" s="92">
        <f t="shared" si="60"/>
        <v>71361.699113042996</v>
      </c>
      <c r="Q743" s="188">
        <v>1</v>
      </c>
    </row>
    <row r="744" spans="1:17" ht="23" x14ac:dyDescent="0.25">
      <c r="A744">
        <v>1971</v>
      </c>
      <c r="B744" t="s">
        <v>186</v>
      </c>
      <c r="C744" s="190">
        <v>36457</v>
      </c>
      <c r="D744" s="108" t="s">
        <v>720</v>
      </c>
      <c r="E744" s="32">
        <f t="shared" si="62"/>
        <v>26114</v>
      </c>
      <c r="F744" s="88" t="str">
        <f t="shared" si="58"/>
        <v>Date check - OK</v>
      </c>
      <c r="H744" s="111"/>
      <c r="I744" s="26"/>
      <c r="J744" s="94">
        <f t="shared" si="61"/>
        <v>0.30403037122121113</v>
      </c>
      <c r="K744" s="35"/>
      <c r="L744" s="26">
        <v>1</v>
      </c>
      <c r="M744" s="26"/>
      <c r="N744" s="26">
        <v>1254114.8664307334</v>
      </c>
      <c r="O744" s="90">
        <f t="shared" si="59"/>
        <v>1254114.8664307334</v>
      </c>
      <c r="P744" s="92">
        <f t="shared" si="60"/>
        <v>381289.00839497545</v>
      </c>
      <c r="Q744" s="188">
        <v>1</v>
      </c>
    </row>
    <row r="745" spans="1:17" x14ac:dyDescent="0.25">
      <c r="A745">
        <v>1971</v>
      </c>
      <c r="B745" t="s">
        <v>186</v>
      </c>
      <c r="C745" s="190">
        <v>58864</v>
      </c>
      <c r="D745" s="108" t="s">
        <v>721</v>
      </c>
      <c r="E745" s="32">
        <f t="shared" si="62"/>
        <v>26114</v>
      </c>
      <c r="F745" s="88" t="str">
        <f t="shared" si="58"/>
        <v>Date check - OK</v>
      </c>
      <c r="H745" s="111"/>
      <c r="I745" s="26"/>
      <c r="J745" s="94">
        <f t="shared" si="61"/>
        <v>0.30403037122121113</v>
      </c>
      <c r="K745" s="35"/>
      <c r="L745" s="26">
        <v>1</v>
      </c>
      <c r="M745" s="26"/>
      <c r="N745" s="26">
        <v>258835.00682095459</v>
      </c>
      <c r="O745" s="90">
        <f t="shared" si="59"/>
        <v>258835.00682095459</v>
      </c>
      <c r="P745" s="92">
        <f t="shared" si="60"/>
        <v>78693.703208819541</v>
      </c>
      <c r="Q745" s="188">
        <v>1</v>
      </c>
    </row>
    <row r="746" spans="1:17" x14ac:dyDescent="0.25">
      <c r="A746">
        <v>1971</v>
      </c>
      <c r="B746" t="s">
        <v>186</v>
      </c>
      <c r="C746" s="190">
        <v>36366</v>
      </c>
      <c r="D746" s="108" t="s">
        <v>722</v>
      </c>
      <c r="E746" s="32">
        <f t="shared" si="62"/>
        <v>26114</v>
      </c>
      <c r="F746" s="88" t="str">
        <f t="shared" si="58"/>
        <v>Date check - OK</v>
      </c>
      <c r="H746" s="111"/>
      <c r="I746" s="26"/>
      <c r="J746" s="94">
        <f t="shared" si="61"/>
        <v>0.30403037122121113</v>
      </c>
      <c r="K746" s="35"/>
      <c r="L746" s="26">
        <v>1</v>
      </c>
      <c r="M746" s="26"/>
      <c r="N746" s="26">
        <v>234718.98161490104</v>
      </c>
      <c r="O746" s="90">
        <f t="shared" si="59"/>
        <v>234718.98161490104</v>
      </c>
      <c r="P746" s="92">
        <f t="shared" si="60"/>
        <v>71361.699113042996</v>
      </c>
      <c r="Q746" s="188">
        <v>1</v>
      </c>
    </row>
    <row r="747" spans="1:17" x14ac:dyDescent="0.25">
      <c r="A747">
        <v>1972</v>
      </c>
      <c r="B747" t="s">
        <v>186</v>
      </c>
      <c r="C747" s="190">
        <v>36387</v>
      </c>
      <c r="D747" s="108" t="s">
        <v>723</v>
      </c>
      <c r="E747" s="32">
        <f t="shared" si="62"/>
        <v>26480</v>
      </c>
      <c r="F747" s="88" t="str">
        <f t="shared" si="58"/>
        <v>Date check - OK</v>
      </c>
      <c r="H747" s="111"/>
      <c r="I747" s="26"/>
      <c r="J747" s="94">
        <f t="shared" si="61"/>
        <v>0.30403037122121113</v>
      </c>
      <c r="K747" s="35"/>
      <c r="L747" s="26">
        <v>1</v>
      </c>
      <c r="M747" s="26"/>
      <c r="N747" s="26">
        <v>888611.50760605349</v>
      </c>
      <c r="O747" s="90">
        <f t="shared" si="59"/>
        <v>888611.50760605349</v>
      </c>
      <c r="P747" s="92">
        <f t="shared" si="60"/>
        <v>270164.88652890851</v>
      </c>
      <c r="Q747" s="188">
        <v>1</v>
      </c>
    </row>
    <row r="748" spans="1:17" x14ac:dyDescent="0.25">
      <c r="A748">
        <v>1973</v>
      </c>
      <c r="B748" t="s">
        <v>186</v>
      </c>
      <c r="C748" s="190">
        <v>36511</v>
      </c>
      <c r="D748" s="108" t="s">
        <v>724</v>
      </c>
      <c r="E748" s="32">
        <f t="shared" si="62"/>
        <v>26845</v>
      </c>
      <c r="F748" s="88" t="str">
        <f t="shared" si="58"/>
        <v>Date check - OK</v>
      </c>
      <c r="H748" s="111"/>
      <c r="I748" s="26"/>
      <c r="J748" s="94">
        <f t="shared" si="61"/>
        <v>0.30403037122121113</v>
      </c>
      <c r="K748" s="35"/>
      <c r="L748" s="26">
        <v>1</v>
      </c>
      <c r="M748" s="26"/>
      <c r="N748" s="26">
        <v>5280744.025483585</v>
      </c>
      <c r="O748" s="90">
        <f t="shared" si="59"/>
        <v>5280744.025483585</v>
      </c>
      <c r="P748" s="92">
        <f t="shared" si="60"/>
        <v>1605506.5663919672</v>
      </c>
      <c r="Q748" s="188">
        <v>1</v>
      </c>
    </row>
    <row r="749" spans="1:17" x14ac:dyDescent="0.25">
      <c r="A749">
        <v>1973</v>
      </c>
      <c r="B749" t="s">
        <v>186</v>
      </c>
      <c r="C749" s="190">
        <v>36685</v>
      </c>
      <c r="D749" s="108" t="s">
        <v>725</v>
      </c>
      <c r="E749" s="32">
        <f t="shared" si="62"/>
        <v>26845</v>
      </c>
      <c r="F749" s="88" t="str">
        <f t="shared" si="58"/>
        <v>Date check - OK</v>
      </c>
      <c r="H749" s="111"/>
      <c r="I749" s="26"/>
      <c r="J749" s="94">
        <f t="shared" si="61"/>
        <v>0.30403037122121113</v>
      </c>
      <c r="K749" s="35"/>
      <c r="L749" s="26">
        <v>1</v>
      </c>
      <c r="M749" s="26"/>
      <c r="N749" s="26">
        <v>258835.00682095459</v>
      </c>
      <c r="O749" s="90">
        <f t="shared" si="59"/>
        <v>258835.00682095459</v>
      </c>
      <c r="P749" s="92">
        <f t="shared" si="60"/>
        <v>78693.703208819541</v>
      </c>
      <c r="Q749" s="188">
        <v>1</v>
      </c>
    </row>
    <row r="750" spans="1:17" x14ac:dyDescent="0.25">
      <c r="A750">
        <v>1973</v>
      </c>
      <c r="B750" t="s">
        <v>186</v>
      </c>
      <c r="C750" s="190">
        <v>36684</v>
      </c>
      <c r="D750" s="108" t="s">
        <v>726</v>
      </c>
      <c r="E750" s="32">
        <f t="shared" si="62"/>
        <v>26845</v>
      </c>
      <c r="F750" s="88" t="str">
        <f t="shared" si="58"/>
        <v>Date check - OK</v>
      </c>
      <c r="H750" s="111"/>
      <c r="I750" s="26"/>
      <c r="J750" s="94">
        <f t="shared" si="61"/>
        <v>0.30403037122121113</v>
      </c>
      <c r="K750" s="35"/>
      <c r="L750" s="26">
        <v>1</v>
      </c>
      <c r="M750" s="26"/>
      <c r="N750" s="26">
        <v>3066705.333421187</v>
      </c>
      <c r="O750" s="90">
        <f t="shared" si="59"/>
        <v>3066705.333421187</v>
      </c>
      <c r="P750" s="92">
        <f t="shared" si="60"/>
        <v>932371.56094611157</v>
      </c>
      <c r="Q750" s="188">
        <v>1</v>
      </c>
    </row>
    <row r="751" spans="1:17" x14ac:dyDescent="0.25">
      <c r="A751">
        <v>1973</v>
      </c>
      <c r="B751" t="s">
        <v>186</v>
      </c>
      <c r="C751" s="190">
        <v>36683</v>
      </c>
      <c r="D751" s="108" t="s">
        <v>727</v>
      </c>
      <c r="E751" s="32">
        <f t="shared" si="62"/>
        <v>26845</v>
      </c>
      <c r="F751" s="88" t="str">
        <f t="shared" si="58"/>
        <v>Date check - OK</v>
      </c>
      <c r="H751" s="111"/>
      <c r="I751" s="26"/>
      <c r="J751" s="94">
        <f t="shared" si="61"/>
        <v>0.30403037122121113</v>
      </c>
      <c r="K751" s="35"/>
      <c r="L751" s="26">
        <v>1</v>
      </c>
      <c r="M751" s="26"/>
      <c r="N751" s="26">
        <v>3066705.333421187</v>
      </c>
      <c r="O751" s="90">
        <f t="shared" si="59"/>
        <v>3066705.333421187</v>
      </c>
      <c r="P751" s="92">
        <f t="shared" si="60"/>
        <v>932371.56094611157</v>
      </c>
      <c r="Q751" s="188">
        <v>1</v>
      </c>
    </row>
    <row r="752" spans="1:17" x14ac:dyDescent="0.25">
      <c r="A752">
        <v>1974</v>
      </c>
      <c r="B752" t="s">
        <v>186</v>
      </c>
      <c r="C752" s="190">
        <v>46471</v>
      </c>
      <c r="D752" s="108" t="s">
        <v>728</v>
      </c>
      <c r="E752" s="32">
        <f t="shared" si="62"/>
        <v>27210</v>
      </c>
      <c r="F752" s="88" t="str">
        <f t="shared" si="58"/>
        <v>Date check - OK</v>
      </c>
      <c r="H752" s="111"/>
      <c r="I752" s="26"/>
      <c r="J752" s="94">
        <f t="shared" si="61"/>
        <v>0.30403037122121113</v>
      </c>
      <c r="K752" s="35"/>
      <c r="L752" s="26">
        <v>1</v>
      </c>
      <c r="M752" s="26"/>
      <c r="N752" s="26">
        <v>220937.6967338766</v>
      </c>
      <c r="O752" s="90">
        <f t="shared" si="59"/>
        <v>220937.6967338766</v>
      </c>
      <c r="P752" s="92">
        <f t="shared" si="60"/>
        <v>67171.76995475986</v>
      </c>
      <c r="Q752" s="188">
        <v>1</v>
      </c>
    </row>
    <row r="753" spans="1:17" x14ac:dyDescent="0.25">
      <c r="A753">
        <v>1974</v>
      </c>
      <c r="B753" t="s">
        <v>186</v>
      </c>
      <c r="C753" s="190">
        <v>36730</v>
      </c>
      <c r="D753" s="108" t="s">
        <v>729</v>
      </c>
      <c r="E753" s="32">
        <f t="shared" si="62"/>
        <v>27210</v>
      </c>
      <c r="F753" s="88" t="str">
        <f t="shared" si="58"/>
        <v>Date check - OK</v>
      </c>
      <c r="H753" s="111"/>
      <c r="I753" s="26"/>
      <c r="J753" s="94">
        <f t="shared" si="61"/>
        <v>0.30403037122121113</v>
      </c>
      <c r="K753" s="35"/>
      <c r="L753" s="26">
        <v>1</v>
      </c>
      <c r="M753" s="26"/>
      <c r="N753" s="26">
        <v>1771912.1069895225</v>
      </c>
      <c r="O753" s="90">
        <f t="shared" si="59"/>
        <v>1771912.1069895225</v>
      </c>
      <c r="P753" s="92">
        <f t="shared" si="60"/>
        <v>538715.09565938287</v>
      </c>
      <c r="Q753" s="188">
        <v>1</v>
      </c>
    </row>
    <row r="754" spans="1:17" x14ac:dyDescent="0.25">
      <c r="A754">
        <v>1974</v>
      </c>
      <c r="B754" t="s">
        <v>186</v>
      </c>
      <c r="C754" s="190">
        <v>36462</v>
      </c>
      <c r="D754" s="108" t="s">
        <v>730</v>
      </c>
      <c r="E754" s="32">
        <f t="shared" si="62"/>
        <v>27210</v>
      </c>
      <c r="F754" s="88" t="str">
        <f t="shared" si="58"/>
        <v>Date check - OK</v>
      </c>
      <c r="H754" s="111"/>
      <c r="I754" s="26"/>
      <c r="J754" s="94">
        <f t="shared" si="61"/>
        <v>0.30403037122121113</v>
      </c>
      <c r="K754" s="35"/>
      <c r="L754" s="26">
        <v>1</v>
      </c>
      <c r="M754" s="26"/>
      <c r="N754" s="26">
        <v>1254114.8664307334</v>
      </c>
      <c r="O754" s="90">
        <f t="shared" si="59"/>
        <v>1254114.8664307334</v>
      </c>
      <c r="P754" s="92">
        <f t="shared" si="60"/>
        <v>381289.00839497545</v>
      </c>
      <c r="Q754" s="188">
        <v>1</v>
      </c>
    </row>
    <row r="755" spans="1:17" x14ac:dyDescent="0.25">
      <c r="A755">
        <v>1975</v>
      </c>
      <c r="B755" t="s">
        <v>186</v>
      </c>
      <c r="C755" s="190">
        <v>36883</v>
      </c>
      <c r="D755" s="108" t="s">
        <v>731</v>
      </c>
      <c r="E755" s="32">
        <f t="shared" si="62"/>
        <v>27575</v>
      </c>
      <c r="F755" s="88" t="str">
        <f t="shared" si="58"/>
        <v>Date check - OK</v>
      </c>
      <c r="H755" s="111"/>
      <c r="I755" s="26"/>
      <c r="J755" s="94">
        <f t="shared" si="61"/>
        <v>0.30403037122121113</v>
      </c>
      <c r="K755" s="35"/>
      <c r="L755" s="26">
        <v>1</v>
      </c>
      <c r="M755" s="26"/>
      <c r="N755" s="26">
        <v>224382.61017555295</v>
      </c>
      <c r="O755" s="90">
        <f t="shared" si="59"/>
        <v>224382.61017555295</v>
      </c>
      <c r="P755" s="92">
        <f t="shared" si="60"/>
        <v>68219.128267257664</v>
      </c>
      <c r="Q755" s="188">
        <v>1</v>
      </c>
    </row>
    <row r="756" spans="1:17" x14ac:dyDescent="0.25">
      <c r="A756">
        <v>1975</v>
      </c>
      <c r="B756" t="s">
        <v>186</v>
      </c>
      <c r="C756" s="190">
        <v>36545</v>
      </c>
      <c r="D756" s="108" t="s">
        <v>732</v>
      </c>
      <c r="E756" s="32">
        <f t="shared" si="62"/>
        <v>27575</v>
      </c>
      <c r="F756" s="88" t="str">
        <f t="shared" si="58"/>
        <v>Date check - OK</v>
      </c>
      <c r="H756" s="111"/>
      <c r="I756" s="26"/>
      <c r="J756" s="94">
        <f t="shared" si="61"/>
        <v>0.30403037122121113</v>
      </c>
      <c r="K756" s="35"/>
      <c r="L756" s="26">
        <v>1</v>
      </c>
      <c r="M756" s="26"/>
      <c r="N756" s="26">
        <v>3977115.0527860299</v>
      </c>
      <c r="O756" s="90">
        <f t="shared" si="59"/>
        <v>3977115.0527860299</v>
      </c>
      <c r="P756" s="92">
        <f t="shared" si="60"/>
        <v>1209163.7658880034</v>
      </c>
      <c r="Q756" s="188">
        <v>1</v>
      </c>
    </row>
    <row r="757" spans="1:17" x14ac:dyDescent="0.25">
      <c r="A757">
        <v>1975</v>
      </c>
      <c r="B757" t="s">
        <v>186</v>
      </c>
      <c r="C757" s="190">
        <v>36593</v>
      </c>
      <c r="D757" s="108" t="s">
        <v>733</v>
      </c>
      <c r="E757" s="32">
        <f t="shared" si="62"/>
        <v>27575</v>
      </c>
      <c r="F757" s="88" t="str">
        <f t="shared" si="58"/>
        <v>Date check - OK</v>
      </c>
      <c r="H757" s="111"/>
      <c r="I757" s="26"/>
      <c r="J757" s="94">
        <f t="shared" si="61"/>
        <v>0.30403037122121113</v>
      </c>
      <c r="K757" s="35"/>
      <c r="L757" s="26">
        <v>1</v>
      </c>
      <c r="M757" s="26"/>
      <c r="N757" s="26">
        <v>224382.61017555295</v>
      </c>
      <c r="O757" s="90">
        <f t="shared" si="59"/>
        <v>224382.61017555295</v>
      </c>
      <c r="P757" s="92">
        <f t="shared" si="60"/>
        <v>68219.128267257664</v>
      </c>
      <c r="Q757" s="188">
        <v>1</v>
      </c>
    </row>
    <row r="758" spans="1:17" x14ac:dyDescent="0.25">
      <c r="A758">
        <v>1975</v>
      </c>
      <c r="B758" t="s">
        <v>186</v>
      </c>
      <c r="C758" s="190">
        <v>52442</v>
      </c>
      <c r="D758" s="108" t="s">
        <v>734</v>
      </c>
      <c r="E758" s="32">
        <f t="shared" si="62"/>
        <v>27575</v>
      </c>
      <c r="F758" s="88" t="str">
        <f t="shared" si="58"/>
        <v>Date check - OK</v>
      </c>
      <c r="H758" s="111"/>
      <c r="I758" s="26"/>
      <c r="J758" s="94">
        <f t="shared" si="61"/>
        <v>0.30403037122121113</v>
      </c>
      <c r="K758" s="35"/>
      <c r="L758" s="26">
        <v>1</v>
      </c>
      <c r="M758" s="26"/>
      <c r="N758" s="26">
        <v>193376.75808614667</v>
      </c>
      <c r="O758" s="90">
        <f t="shared" si="59"/>
        <v>193376.75808614667</v>
      </c>
      <c r="P758" s="92">
        <f t="shared" si="60"/>
        <v>58792.407546485512</v>
      </c>
      <c r="Q758" s="188">
        <v>1</v>
      </c>
    </row>
    <row r="759" spans="1:17" x14ac:dyDescent="0.25">
      <c r="A759">
        <v>1976</v>
      </c>
      <c r="B759" t="s">
        <v>186</v>
      </c>
      <c r="C759" s="190">
        <v>36785</v>
      </c>
      <c r="D759" s="108" t="s">
        <v>735</v>
      </c>
      <c r="E759" s="32">
        <f t="shared" si="62"/>
        <v>27941</v>
      </c>
      <c r="F759" s="88" t="str">
        <f t="shared" si="58"/>
        <v>Date check - OK</v>
      </c>
      <c r="H759" s="111"/>
      <c r="I759" s="26"/>
      <c r="J759" s="94">
        <f t="shared" si="61"/>
        <v>0.30403037122121113</v>
      </c>
      <c r="K759" s="35"/>
      <c r="L759" s="26">
        <v>1</v>
      </c>
      <c r="M759" s="26"/>
      <c r="N759" s="26">
        <v>258835.00682095459</v>
      </c>
      <c r="O759" s="90">
        <f t="shared" si="59"/>
        <v>258835.00682095459</v>
      </c>
      <c r="P759" s="92">
        <f t="shared" si="60"/>
        <v>78693.703208819541</v>
      </c>
      <c r="Q759" s="188">
        <v>1</v>
      </c>
    </row>
    <row r="760" spans="1:17" x14ac:dyDescent="0.25">
      <c r="A760">
        <v>1976</v>
      </c>
      <c r="B760" t="s">
        <v>186</v>
      </c>
      <c r="C760" s="190">
        <v>36783</v>
      </c>
      <c r="D760" s="108" t="s">
        <v>736</v>
      </c>
      <c r="E760" s="32">
        <f t="shared" si="62"/>
        <v>27941</v>
      </c>
      <c r="F760" s="88" t="str">
        <f t="shared" si="58"/>
        <v>Date check - OK</v>
      </c>
      <c r="H760" s="111"/>
      <c r="I760" s="26"/>
      <c r="J760" s="94">
        <f t="shared" si="61"/>
        <v>0.30403037122121113</v>
      </c>
      <c r="K760" s="35"/>
      <c r="L760" s="26">
        <v>1</v>
      </c>
      <c r="M760" s="26"/>
      <c r="N760" s="26">
        <v>286397.57658300351</v>
      </c>
      <c r="O760" s="90">
        <f t="shared" si="59"/>
        <v>286397.57658300351</v>
      </c>
      <c r="P760" s="92">
        <f t="shared" si="60"/>
        <v>87073.561525385798</v>
      </c>
      <c r="Q760" s="188">
        <v>1</v>
      </c>
    </row>
    <row r="761" spans="1:17" x14ac:dyDescent="0.25">
      <c r="A761">
        <v>1976</v>
      </c>
      <c r="B761" t="s">
        <v>186</v>
      </c>
      <c r="C761" s="190">
        <v>36453</v>
      </c>
      <c r="D761" s="108" t="s">
        <v>737</v>
      </c>
      <c r="E761" s="32">
        <f t="shared" si="62"/>
        <v>27941</v>
      </c>
      <c r="F761" s="88" t="str">
        <f t="shared" si="58"/>
        <v>Date check - OK</v>
      </c>
      <c r="H761" s="111"/>
      <c r="I761" s="26"/>
      <c r="J761" s="94">
        <f t="shared" si="61"/>
        <v>0.30403037122121113</v>
      </c>
      <c r="K761" s="35"/>
      <c r="L761" s="26">
        <v>1</v>
      </c>
      <c r="M761" s="26"/>
      <c r="N761" s="26">
        <v>258835.00682095459</v>
      </c>
      <c r="O761" s="90">
        <f t="shared" si="59"/>
        <v>258835.00682095459</v>
      </c>
      <c r="P761" s="92">
        <f t="shared" si="60"/>
        <v>78693.703208819541</v>
      </c>
      <c r="Q761" s="188">
        <v>1</v>
      </c>
    </row>
    <row r="762" spans="1:17" x14ac:dyDescent="0.25">
      <c r="A762">
        <v>1976</v>
      </c>
      <c r="B762" t="s">
        <v>186</v>
      </c>
      <c r="C762" s="190">
        <v>36891</v>
      </c>
      <c r="D762" s="108" t="s">
        <v>729</v>
      </c>
      <c r="E762" s="32">
        <f t="shared" si="62"/>
        <v>27941</v>
      </c>
      <c r="F762" s="88" t="str">
        <f t="shared" si="58"/>
        <v>Date check - OK</v>
      </c>
      <c r="H762" s="111"/>
      <c r="I762" s="26"/>
      <c r="J762" s="94">
        <f t="shared" si="61"/>
        <v>0.30403037122121113</v>
      </c>
      <c r="K762" s="35"/>
      <c r="L762" s="26">
        <v>1</v>
      </c>
      <c r="M762" s="26"/>
      <c r="N762" s="26">
        <v>265726.46481862629</v>
      </c>
      <c r="O762" s="90">
        <f t="shared" si="59"/>
        <v>265726.46481862629</v>
      </c>
      <c r="P762" s="92">
        <f t="shared" si="60"/>
        <v>80788.915742107056</v>
      </c>
      <c r="Q762" s="188">
        <v>1</v>
      </c>
    </row>
    <row r="763" spans="1:17" x14ac:dyDescent="0.25">
      <c r="A763">
        <v>1976</v>
      </c>
      <c r="B763" t="s">
        <v>186</v>
      </c>
      <c r="C763" s="190">
        <v>36884</v>
      </c>
      <c r="D763" s="108" t="s">
        <v>738</v>
      </c>
      <c r="E763" s="32">
        <f t="shared" si="62"/>
        <v>27941</v>
      </c>
      <c r="F763" s="88" t="str">
        <f t="shared" si="58"/>
        <v>Date check - OK</v>
      </c>
      <c r="H763" s="111"/>
      <c r="I763" s="26"/>
      <c r="J763" s="94">
        <f t="shared" si="61"/>
        <v>0.30403037122121113</v>
      </c>
      <c r="K763" s="35"/>
      <c r="L763" s="26">
        <v>1</v>
      </c>
      <c r="M763" s="26"/>
      <c r="N763" s="26">
        <v>220937.6967338766</v>
      </c>
      <c r="O763" s="90">
        <f t="shared" si="59"/>
        <v>220937.6967338766</v>
      </c>
      <c r="P763" s="92">
        <f t="shared" si="60"/>
        <v>67171.76995475986</v>
      </c>
      <c r="Q763" s="188">
        <v>1</v>
      </c>
    </row>
    <row r="764" spans="1:17" ht="23" x14ac:dyDescent="0.25">
      <c r="A764">
        <v>1977</v>
      </c>
      <c r="B764" t="s">
        <v>186</v>
      </c>
      <c r="C764" s="190">
        <v>99403</v>
      </c>
      <c r="D764" s="108" t="s">
        <v>739</v>
      </c>
      <c r="E764" s="32">
        <f t="shared" si="62"/>
        <v>28306</v>
      </c>
      <c r="F764" s="88" t="str">
        <f t="shared" si="58"/>
        <v>Date check - OK</v>
      </c>
      <c r="H764" s="111"/>
      <c r="I764" s="26"/>
      <c r="J764" s="94">
        <f t="shared" si="61"/>
        <v>0.30403037122121113</v>
      </c>
      <c r="K764" s="35"/>
      <c r="L764" s="26">
        <v>1</v>
      </c>
      <c r="M764" s="26"/>
      <c r="N764" s="26">
        <v>1016538.1725289872</v>
      </c>
      <c r="O764" s="90">
        <f t="shared" si="59"/>
        <v>1016538.1725289872</v>
      </c>
      <c r="P764" s="92">
        <f t="shared" si="60"/>
        <v>309058.47795451951</v>
      </c>
      <c r="Q764" s="188">
        <v>1</v>
      </c>
    </row>
    <row r="765" spans="1:17" x14ac:dyDescent="0.25">
      <c r="A765">
        <v>1977</v>
      </c>
      <c r="B765" t="s">
        <v>186</v>
      </c>
      <c r="C765" s="190">
        <v>99376</v>
      </c>
      <c r="D765" s="108" t="s">
        <v>740</v>
      </c>
      <c r="E765" s="32">
        <f t="shared" si="62"/>
        <v>28306</v>
      </c>
      <c r="F765" s="88" t="str">
        <f t="shared" si="58"/>
        <v>Date check - OK</v>
      </c>
      <c r="H765" s="111"/>
      <c r="I765" s="26"/>
      <c r="J765" s="94">
        <f t="shared" si="61"/>
        <v>0.30403037122121113</v>
      </c>
      <c r="K765" s="35"/>
      <c r="L765" s="26">
        <v>1</v>
      </c>
      <c r="M765" s="26"/>
      <c r="N765" s="26">
        <v>1260207.0784121072</v>
      </c>
      <c r="O765" s="90">
        <f t="shared" si="59"/>
        <v>1260207.0784121072</v>
      </c>
      <c r="P765" s="92">
        <f t="shared" si="60"/>
        <v>383141.2258652309</v>
      </c>
      <c r="Q765" s="188">
        <v>1</v>
      </c>
    </row>
    <row r="766" spans="1:17" x14ac:dyDescent="0.25">
      <c r="A766">
        <v>1977</v>
      </c>
      <c r="B766" t="s">
        <v>186</v>
      </c>
      <c r="C766" s="190">
        <v>36388</v>
      </c>
      <c r="D766" s="108" t="s">
        <v>741</v>
      </c>
      <c r="E766" s="32">
        <f t="shared" si="62"/>
        <v>28306</v>
      </c>
      <c r="F766" s="88" t="str">
        <f t="shared" si="58"/>
        <v>Date check - OK</v>
      </c>
      <c r="H766" s="111"/>
      <c r="I766" s="26"/>
      <c r="J766" s="94">
        <f t="shared" si="61"/>
        <v>0.30403037122121113</v>
      </c>
      <c r="K766" s="35"/>
      <c r="L766" s="26">
        <v>1</v>
      </c>
      <c r="M766" s="26"/>
      <c r="N766" s="26">
        <v>614484.80404470314</v>
      </c>
      <c r="O766" s="90">
        <f t="shared" si="59"/>
        <v>614484.80404470314</v>
      </c>
      <c r="P766" s="92">
        <f t="shared" si="60"/>
        <v>186822.04308350428</v>
      </c>
      <c r="Q766" s="188">
        <v>1</v>
      </c>
    </row>
    <row r="767" spans="1:17" x14ac:dyDescent="0.25">
      <c r="A767">
        <v>1977</v>
      </c>
      <c r="B767" t="s">
        <v>186</v>
      </c>
      <c r="C767" s="190">
        <v>99397</v>
      </c>
      <c r="D767" s="108" t="s">
        <v>742</v>
      </c>
      <c r="E767" s="32">
        <f t="shared" si="62"/>
        <v>28306</v>
      </c>
      <c r="F767" s="88" t="str">
        <f t="shared" si="58"/>
        <v>Date check - OK</v>
      </c>
      <c r="H767" s="111"/>
      <c r="I767" s="26"/>
      <c r="J767" s="94">
        <f t="shared" si="61"/>
        <v>0.30403037122121113</v>
      </c>
      <c r="K767" s="35"/>
      <c r="L767" s="26">
        <v>1</v>
      </c>
      <c r="M767" s="26"/>
      <c r="N767" s="26">
        <v>614484.80404470314</v>
      </c>
      <c r="O767" s="90">
        <f t="shared" si="59"/>
        <v>614484.80404470314</v>
      </c>
      <c r="P767" s="92">
        <f t="shared" si="60"/>
        <v>186822.04308350428</v>
      </c>
      <c r="Q767" s="188">
        <v>1</v>
      </c>
    </row>
    <row r="768" spans="1:17" x14ac:dyDescent="0.25">
      <c r="A768">
        <v>1977</v>
      </c>
      <c r="B768" t="s">
        <v>186</v>
      </c>
      <c r="C768" s="190">
        <v>36726</v>
      </c>
      <c r="D768" s="108" t="s">
        <v>743</v>
      </c>
      <c r="E768" s="32">
        <f t="shared" si="62"/>
        <v>28306</v>
      </c>
      <c r="F768" s="88" t="str">
        <f t="shared" si="58"/>
        <v>Date check - OK</v>
      </c>
      <c r="H768" s="111"/>
      <c r="I768" s="26"/>
      <c r="J768" s="94">
        <f t="shared" si="61"/>
        <v>0.30403037122121113</v>
      </c>
      <c r="K768" s="35"/>
      <c r="L768" s="26">
        <v>1</v>
      </c>
      <c r="M768" s="26"/>
      <c r="N768" s="26">
        <v>196821.67152782303</v>
      </c>
      <c r="O768" s="90">
        <f t="shared" si="59"/>
        <v>196821.67152782303</v>
      </c>
      <c r="P768" s="92">
        <f t="shared" si="60"/>
        <v>59839.765858983315</v>
      </c>
      <c r="Q768" s="188">
        <v>1</v>
      </c>
    </row>
    <row r="769" spans="1:17" x14ac:dyDescent="0.25">
      <c r="A769">
        <v>1977</v>
      </c>
      <c r="B769" t="s">
        <v>186</v>
      </c>
      <c r="C769" s="190">
        <v>36725</v>
      </c>
      <c r="D769" s="108" t="s">
        <v>744</v>
      </c>
      <c r="E769" s="32">
        <f t="shared" si="62"/>
        <v>28306</v>
      </c>
      <c r="F769" s="88" t="str">
        <f t="shared" si="58"/>
        <v>Date check - OK</v>
      </c>
      <c r="H769" s="111"/>
      <c r="I769" s="26"/>
      <c r="J769" s="94">
        <f t="shared" si="61"/>
        <v>0.30403037122121113</v>
      </c>
      <c r="K769" s="35"/>
      <c r="L769" s="26">
        <v>1</v>
      </c>
      <c r="M769" s="26"/>
      <c r="N769" s="26">
        <v>210602.95640884747</v>
      </c>
      <c r="O769" s="90">
        <f t="shared" si="59"/>
        <v>210602.95640884747</v>
      </c>
      <c r="P769" s="92">
        <f t="shared" si="60"/>
        <v>64029.695017266444</v>
      </c>
      <c r="Q769" s="188">
        <v>1</v>
      </c>
    </row>
    <row r="770" spans="1:17" x14ac:dyDescent="0.25">
      <c r="A770">
        <v>1978</v>
      </c>
      <c r="B770" t="s">
        <v>186</v>
      </c>
      <c r="C770" s="190">
        <v>36873</v>
      </c>
      <c r="D770" s="108" t="s">
        <v>745</v>
      </c>
      <c r="E770" s="32">
        <f t="shared" si="62"/>
        <v>28671</v>
      </c>
      <c r="F770" s="88" t="str">
        <f t="shared" si="58"/>
        <v>Date check - OK</v>
      </c>
      <c r="H770" s="111"/>
      <c r="I770" s="26"/>
      <c r="J770" s="94">
        <f t="shared" si="61"/>
        <v>0.30403037122121113</v>
      </c>
      <c r="K770" s="35"/>
      <c r="L770" s="26">
        <v>1</v>
      </c>
      <c r="M770" s="26"/>
      <c r="N770" s="26">
        <v>258835.00682095459</v>
      </c>
      <c r="O770" s="90">
        <f t="shared" si="59"/>
        <v>258835.00682095459</v>
      </c>
      <c r="P770" s="92">
        <f t="shared" si="60"/>
        <v>78693.703208819541</v>
      </c>
      <c r="Q770" s="188">
        <v>1</v>
      </c>
    </row>
    <row r="771" spans="1:17" x14ac:dyDescent="0.25">
      <c r="A771">
        <v>1978</v>
      </c>
      <c r="B771" t="s">
        <v>186</v>
      </c>
      <c r="C771" s="190">
        <v>36975</v>
      </c>
      <c r="D771" s="108" t="s">
        <v>746</v>
      </c>
      <c r="E771" s="32">
        <f t="shared" si="62"/>
        <v>28671</v>
      </c>
      <c r="F771" s="88" t="str">
        <f t="shared" si="58"/>
        <v>Date check - OK</v>
      </c>
      <c r="H771" s="111"/>
      <c r="I771" s="26"/>
      <c r="J771" s="94">
        <f t="shared" si="61"/>
        <v>0.30403037122121113</v>
      </c>
      <c r="K771" s="35"/>
      <c r="L771" s="26">
        <v>1</v>
      </c>
      <c r="M771" s="26"/>
      <c r="N771" s="26">
        <v>245055.35305424911</v>
      </c>
      <c r="O771" s="90">
        <f t="shared" si="59"/>
        <v>245055.35305424911</v>
      </c>
      <c r="P771" s="92">
        <f t="shared" si="60"/>
        <v>74504.269958828314</v>
      </c>
      <c r="Q771" s="188">
        <v>1</v>
      </c>
    </row>
    <row r="772" spans="1:17" x14ac:dyDescent="0.25">
      <c r="A772">
        <v>1978</v>
      </c>
      <c r="B772" t="s">
        <v>186</v>
      </c>
      <c r="C772" s="190" t="s">
        <v>747</v>
      </c>
      <c r="D772" s="108" t="s">
        <v>748</v>
      </c>
      <c r="E772" s="32">
        <f t="shared" si="62"/>
        <v>28671</v>
      </c>
      <c r="F772" s="88" t="str">
        <f t="shared" si="58"/>
        <v>Date check - OK</v>
      </c>
      <c r="H772" s="111"/>
      <c r="I772" s="26"/>
      <c r="J772" s="94">
        <f t="shared" si="61"/>
        <v>0.30403037122121113</v>
      </c>
      <c r="K772" s="35"/>
      <c r="L772" s="26">
        <v>1</v>
      </c>
      <c r="M772" s="26"/>
      <c r="N772" s="26">
        <v>372528.56819650758</v>
      </c>
      <c r="O772" s="90">
        <f t="shared" si="59"/>
        <v>372528.56819650758</v>
      </c>
      <c r="P772" s="92">
        <f t="shared" si="60"/>
        <v>113259.99887929046</v>
      </c>
      <c r="Q772" s="188">
        <v>1</v>
      </c>
    </row>
    <row r="773" spans="1:17" ht="23" x14ac:dyDescent="0.25">
      <c r="A773">
        <v>1979</v>
      </c>
      <c r="B773" t="s">
        <v>186</v>
      </c>
      <c r="C773" s="190">
        <v>99520</v>
      </c>
      <c r="D773" s="108" t="s">
        <v>749</v>
      </c>
      <c r="E773" s="32">
        <f t="shared" si="62"/>
        <v>29036</v>
      </c>
      <c r="F773" s="88" t="str">
        <f t="shared" si="58"/>
        <v>Date check - OK</v>
      </c>
      <c r="H773" s="111"/>
      <c r="I773" s="26"/>
      <c r="J773" s="94">
        <f t="shared" si="61"/>
        <v>0.30403037122121113</v>
      </c>
      <c r="K773" s="35"/>
      <c r="L773" s="26">
        <v>1</v>
      </c>
      <c r="M773" s="26"/>
      <c r="N773" s="26">
        <v>1954663.7864018625</v>
      </c>
      <c r="O773" s="90">
        <f t="shared" si="59"/>
        <v>1954663.7864018625</v>
      </c>
      <c r="P773" s="92">
        <f t="shared" si="60"/>
        <v>404108.46648284316</v>
      </c>
      <c r="Q773" s="188">
        <v>0.68</v>
      </c>
    </row>
    <row r="774" spans="1:17" ht="23" x14ac:dyDescent="0.25">
      <c r="A774">
        <v>1979</v>
      </c>
      <c r="B774" t="s">
        <v>186</v>
      </c>
      <c r="C774" s="190">
        <v>36905</v>
      </c>
      <c r="D774" s="108" t="s">
        <v>750</v>
      </c>
      <c r="E774" s="32">
        <f t="shared" si="62"/>
        <v>29036</v>
      </c>
      <c r="F774" s="88" t="str">
        <f t="shared" si="58"/>
        <v>Date check - OK</v>
      </c>
      <c r="H774" s="111"/>
      <c r="I774" s="26"/>
      <c r="J774" s="94">
        <f t="shared" si="61"/>
        <v>0.30403037122121113</v>
      </c>
      <c r="K774" s="35"/>
      <c r="L774" s="26">
        <v>1</v>
      </c>
      <c r="M774" s="26"/>
      <c r="N774" s="26">
        <v>276061.20514365542</v>
      </c>
      <c r="O774" s="90">
        <f t="shared" si="59"/>
        <v>276061.20514365542</v>
      </c>
      <c r="P774" s="92">
        <f t="shared" si="60"/>
        <v>83930.99067960048</v>
      </c>
      <c r="Q774" s="188">
        <v>1</v>
      </c>
    </row>
    <row r="775" spans="1:17" x14ac:dyDescent="0.25">
      <c r="A775">
        <v>1979</v>
      </c>
      <c r="B775" t="s">
        <v>186</v>
      </c>
      <c r="C775" s="190" t="s">
        <v>751</v>
      </c>
      <c r="D775" s="108" t="s">
        <v>752</v>
      </c>
      <c r="E775" s="32">
        <f t="shared" si="62"/>
        <v>29036</v>
      </c>
      <c r="F775" s="88" t="str">
        <f t="shared" si="58"/>
        <v>Date check - OK</v>
      </c>
      <c r="H775" s="111"/>
      <c r="I775" s="26"/>
      <c r="J775" s="94">
        <f t="shared" si="61"/>
        <v>0.30403037122121113</v>
      </c>
      <c r="K775" s="35"/>
      <c r="L775" s="26">
        <v>1</v>
      </c>
      <c r="M775" s="26"/>
      <c r="N775" s="26">
        <v>286397.57658300351</v>
      </c>
      <c r="O775" s="90">
        <f t="shared" si="59"/>
        <v>286397.57658300351</v>
      </c>
      <c r="P775" s="92">
        <f t="shared" si="60"/>
        <v>87073.561525385798</v>
      </c>
      <c r="Q775" s="188">
        <v>1</v>
      </c>
    </row>
    <row r="776" spans="1:17" x14ac:dyDescent="0.25">
      <c r="A776">
        <v>1981</v>
      </c>
      <c r="B776" t="s">
        <v>186</v>
      </c>
      <c r="C776" s="190">
        <v>36785</v>
      </c>
      <c r="D776" s="108" t="s">
        <v>753</v>
      </c>
      <c r="E776" s="32">
        <f t="shared" si="62"/>
        <v>29767</v>
      </c>
      <c r="F776" s="88" t="str">
        <f t="shared" si="58"/>
        <v>Date check - OK</v>
      </c>
      <c r="H776" s="111"/>
      <c r="I776" s="26"/>
      <c r="J776" s="94">
        <f t="shared" si="61"/>
        <v>0.30403037122121113</v>
      </c>
      <c r="K776" s="35"/>
      <c r="L776" s="26">
        <v>1</v>
      </c>
      <c r="M776" s="26"/>
      <c r="N776" s="26">
        <v>258835.00682095459</v>
      </c>
      <c r="O776" s="90">
        <f t="shared" si="59"/>
        <v>258835.00682095459</v>
      </c>
      <c r="P776" s="92">
        <f t="shared" si="60"/>
        <v>78693.703208819541</v>
      </c>
      <c r="Q776" s="188">
        <v>1</v>
      </c>
    </row>
    <row r="777" spans="1:17" x14ac:dyDescent="0.25">
      <c r="A777">
        <v>1982</v>
      </c>
      <c r="B777" t="s">
        <v>186</v>
      </c>
      <c r="C777" s="190">
        <v>99628</v>
      </c>
      <c r="D777" s="108" t="s">
        <v>754</v>
      </c>
      <c r="E777" s="32">
        <f t="shared" si="62"/>
        <v>30132</v>
      </c>
      <c r="F777" s="88" t="str">
        <f t="shared" si="58"/>
        <v>Date check - OK</v>
      </c>
      <c r="H777" s="111"/>
      <c r="I777" s="26"/>
      <c r="J777" s="94">
        <f t="shared" si="61"/>
        <v>0.30403037122121113</v>
      </c>
      <c r="K777" s="35"/>
      <c r="L777" s="26">
        <v>1</v>
      </c>
      <c r="M777" s="26"/>
      <c r="N777" s="26">
        <v>245055.35305424911</v>
      </c>
      <c r="O777" s="90">
        <f t="shared" si="59"/>
        <v>245055.35305424911</v>
      </c>
      <c r="P777" s="92">
        <f t="shared" si="60"/>
        <v>74504.269958828314</v>
      </c>
      <c r="Q777" s="188">
        <v>1</v>
      </c>
    </row>
    <row r="778" spans="1:17" x14ac:dyDescent="0.25">
      <c r="A778">
        <v>1982</v>
      </c>
      <c r="B778" t="s">
        <v>186</v>
      </c>
      <c r="C778" s="190">
        <v>37343</v>
      </c>
      <c r="D778" s="108" t="s">
        <v>755</v>
      </c>
      <c r="E778" s="32">
        <f t="shared" si="62"/>
        <v>30132</v>
      </c>
      <c r="F778" s="88" t="str">
        <f t="shared" ref="F778:F790" si="63">IF(E778="","-",IF(OR(E778&lt;$E$15,E778&gt;$E$16),"ERROR - date outside of range","Date check - OK"))</f>
        <v>Date check - OK</v>
      </c>
      <c r="H778" s="111"/>
      <c r="I778" s="26"/>
      <c r="J778" s="94">
        <f t="shared" si="61"/>
        <v>0.30403037122121113</v>
      </c>
      <c r="K778" s="35"/>
      <c r="L778" s="26">
        <v>1</v>
      </c>
      <c r="M778" s="26"/>
      <c r="N778" s="26">
        <v>286397.57658300351</v>
      </c>
      <c r="O778" s="90">
        <f t="shared" ref="O778:O790" si="64">IF(N778="","-",L778*N778)</f>
        <v>286397.57658300351</v>
      </c>
      <c r="P778" s="92">
        <f t="shared" ref="P778:P790" si="65">IF(O778="-","-",IF(OR(E778&lt;$E$15,E778&gt;$E$16),0,O778*J778))*Q778</f>
        <v>87073.561525385798</v>
      </c>
      <c r="Q778" s="188">
        <v>1</v>
      </c>
    </row>
    <row r="779" spans="1:17" x14ac:dyDescent="0.25">
      <c r="A779">
        <v>1983</v>
      </c>
      <c r="B779" t="s">
        <v>186</v>
      </c>
      <c r="C779" s="190">
        <v>99621</v>
      </c>
      <c r="D779" s="108" t="s">
        <v>756</v>
      </c>
      <c r="E779" s="32">
        <f t="shared" si="62"/>
        <v>30497</v>
      </c>
      <c r="F779" s="88" t="str">
        <f t="shared" si="63"/>
        <v>Date check - OK</v>
      </c>
      <c r="H779" s="111"/>
      <c r="I779" s="26"/>
      <c r="J779" s="94">
        <f t="shared" ref="J779:J790" si="66">J778</f>
        <v>0.30403037122121113</v>
      </c>
      <c r="K779" s="35"/>
      <c r="L779" s="26">
        <v>1</v>
      </c>
      <c r="M779" s="26"/>
      <c r="N779" s="26">
        <v>565461.66318789287</v>
      </c>
      <c r="O779" s="90">
        <f t="shared" si="64"/>
        <v>565461.66318789287</v>
      </c>
      <c r="P779" s="92">
        <f t="shared" si="65"/>
        <v>171917.51937037852</v>
      </c>
      <c r="Q779" s="188">
        <v>1</v>
      </c>
    </row>
    <row r="780" spans="1:17" x14ac:dyDescent="0.25">
      <c r="A780">
        <v>1987</v>
      </c>
      <c r="B780" t="s">
        <v>186</v>
      </c>
      <c r="C780" s="190">
        <v>37168</v>
      </c>
      <c r="D780" s="108" t="s">
        <v>757</v>
      </c>
      <c r="E780" s="32">
        <f t="shared" si="62"/>
        <v>31958</v>
      </c>
      <c r="F780" s="88" t="str">
        <f t="shared" si="63"/>
        <v>Date check - OK</v>
      </c>
      <c r="H780" s="111"/>
      <c r="I780" s="26"/>
      <c r="J780" s="94">
        <f t="shared" si="66"/>
        <v>0.30403037122121113</v>
      </c>
      <c r="K780" s="35"/>
      <c r="L780" s="26">
        <v>1</v>
      </c>
      <c r="M780" s="26"/>
      <c r="N780" s="26">
        <v>1065021.4145462166</v>
      </c>
      <c r="O780" s="90">
        <f t="shared" si="64"/>
        <v>1065021.4145462166</v>
      </c>
      <c r="P780" s="92">
        <f t="shared" si="65"/>
        <v>323798.85602302564</v>
      </c>
      <c r="Q780" s="188">
        <v>1</v>
      </c>
    </row>
    <row r="781" spans="1:17" x14ac:dyDescent="0.25">
      <c r="A781">
        <v>1987</v>
      </c>
      <c r="B781" t="s">
        <v>186</v>
      </c>
      <c r="C781" s="190">
        <v>37175</v>
      </c>
      <c r="D781" s="108" t="s">
        <v>758</v>
      </c>
      <c r="E781" s="32">
        <f t="shared" si="62"/>
        <v>31958</v>
      </c>
      <c r="F781" s="88" t="str">
        <f t="shared" si="63"/>
        <v>Date check - OK</v>
      </c>
      <c r="H781" s="111"/>
      <c r="I781" s="26"/>
      <c r="J781" s="94">
        <f t="shared" si="66"/>
        <v>0.30403037122121113</v>
      </c>
      <c r="K781" s="35"/>
      <c r="L781" s="26">
        <v>1</v>
      </c>
      <c r="M781" s="26"/>
      <c r="N781" s="26">
        <v>1491693.1914467984</v>
      </c>
      <c r="O781" s="90">
        <f t="shared" si="64"/>
        <v>1491693.1914467984</v>
      </c>
      <c r="P781" s="92">
        <f t="shared" si="65"/>
        <v>22676.001737186165</v>
      </c>
      <c r="Q781" s="188">
        <v>0.05</v>
      </c>
    </row>
    <row r="782" spans="1:17" x14ac:dyDescent="0.25">
      <c r="A782">
        <v>1988</v>
      </c>
      <c r="B782" t="s">
        <v>186</v>
      </c>
      <c r="C782" s="190">
        <v>300167</v>
      </c>
      <c r="D782" s="108" t="s">
        <v>759</v>
      </c>
      <c r="E782" s="32">
        <f t="shared" si="62"/>
        <v>32324</v>
      </c>
      <c r="F782" s="88" t="str">
        <f t="shared" si="63"/>
        <v>Date check - OK</v>
      </c>
      <c r="H782" s="111"/>
      <c r="I782" s="26"/>
      <c r="J782" s="94">
        <f t="shared" si="66"/>
        <v>0.30403037122121113</v>
      </c>
      <c r="K782" s="35"/>
      <c r="L782" s="26">
        <v>1</v>
      </c>
      <c r="M782" s="26"/>
      <c r="N782" s="26">
        <v>431096.99004796275</v>
      </c>
      <c r="O782" s="90">
        <f t="shared" si="64"/>
        <v>431096.99004796275</v>
      </c>
      <c r="P782" s="92">
        <f t="shared" si="65"/>
        <v>131066.57791662887</v>
      </c>
      <c r="Q782" s="188">
        <v>1</v>
      </c>
    </row>
    <row r="783" spans="1:17" x14ac:dyDescent="0.25">
      <c r="A783">
        <v>1988</v>
      </c>
      <c r="B783" t="s">
        <v>186</v>
      </c>
      <c r="C783" s="190">
        <v>37585</v>
      </c>
      <c r="D783" s="108" t="s">
        <v>760</v>
      </c>
      <c r="E783" s="32">
        <f t="shared" si="62"/>
        <v>32324</v>
      </c>
      <c r="F783" s="88" t="str">
        <f t="shared" si="63"/>
        <v>Date check - OK</v>
      </c>
      <c r="H783" s="111"/>
      <c r="I783" s="26"/>
      <c r="J783" s="94">
        <f t="shared" si="66"/>
        <v>0.30403037122121113</v>
      </c>
      <c r="K783" s="35"/>
      <c r="L783" s="26">
        <v>1</v>
      </c>
      <c r="M783" s="26"/>
      <c r="N783" s="26">
        <v>1016538.1725289872</v>
      </c>
      <c r="O783" s="90">
        <f t="shared" si="64"/>
        <v>1016538.1725289872</v>
      </c>
      <c r="P783" s="92">
        <f t="shared" si="65"/>
        <v>309058.47795451951</v>
      </c>
      <c r="Q783" s="188">
        <v>1</v>
      </c>
    </row>
    <row r="784" spans="1:17" x14ac:dyDescent="0.25">
      <c r="A784">
        <v>1990</v>
      </c>
      <c r="B784" t="s">
        <v>186</v>
      </c>
      <c r="C784" s="190">
        <v>37123</v>
      </c>
      <c r="D784" s="108" t="s">
        <v>761</v>
      </c>
      <c r="E784" s="32">
        <f t="shared" si="62"/>
        <v>33054</v>
      </c>
      <c r="F784" s="88" t="str">
        <f t="shared" si="63"/>
        <v>Date check - OK</v>
      </c>
      <c r="H784" s="111"/>
      <c r="I784" s="26"/>
      <c r="J784" s="94">
        <f t="shared" si="66"/>
        <v>0.30403037122121113</v>
      </c>
      <c r="K784" s="35"/>
      <c r="L784" s="26">
        <v>1</v>
      </c>
      <c r="M784" s="26"/>
      <c r="N784" s="26">
        <v>1698945.8390444701</v>
      </c>
      <c r="O784" s="90">
        <f t="shared" si="64"/>
        <v>1698945.8390444701</v>
      </c>
      <c r="P784" s="92">
        <f t="shared" si="65"/>
        <v>516531.13412942225</v>
      </c>
      <c r="Q784" s="188">
        <v>1</v>
      </c>
    </row>
    <row r="785" spans="1:17" x14ac:dyDescent="0.25">
      <c r="A785">
        <v>1991</v>
      </c>
      <c r="B785" t="s">
        <v>186</v>
      </c>
      <c r="C785" s="190">
        <v>305533</v>
      </c>
      <c r="D785" s="108" t="s">
        <v>762</v>
      </c>
      <c r="E785" s="32">
        <f t="shared" si="62"/>
        <v>33419</v>
      </c>
      <c r="F785" s="88" t="str">
        <f t="shared" si="63"/>
        <v>Date check - OK</v>
      </c>
      <c r="H785" s="111"/>
      <c r="I785" s="26"/>
      <c r="J785" s="94">
        <f t="shared" si="66"/>
        <v>0.30403037122121113</v>
      </c>
      <c r="K785" s="35"/>
      <c r="L785" s="26">
        <v>1</v>
      </c>
      <c r="M785" s="26"/>
      <c r="N785" s="26">
        <v>203711.49841117577</v>
      </c>
      <c r="O785" s="90">
        <f t="shared" si="64"/>
        <v>203711.49841117577</v>
      </c>
      <c r="P785" s="92">
        <f t="shared" si="65"/>
        <v>61934.482483978929</v>
      </c>
      <c r="Q785" s="188">
        <v>1</v>
      </c>
    </row>
    <row r="786" spans="1:17" x14ac:dyDescent="0.25">
      <c r="A786">
        <v>1992</v>
      </c>
      <c r="B786" t="s">
        <v>186</v>
      </c>
      <c r="C786" s="190">
        <v>89340</v>
      </c>
      <c r="D786" s="108" t="s">
        <v>763</v>
      </c>
      <c r="E786" s="32">
        <f t="shared" si="62"/>
        <v>33785</v>
      </c>
      <c r="F786" s="88" t="str">
        <f t="shared" si="63"/>
        <v>Date check - OK</v>
      </c>
      <c r="H786" s="111"/>
      <c r="I786" s="26"/>
      <c r="J786" s="94">
        <f t="shared" si="66"/>
        <v>0.30403037122121113</v>
      </c>
      <c r="K786" s="35"/>
      <c r="L786" s="26">
        <v>1</v>
      </c>
      <c r="M786" s="26"/>
      <c r="N786" s="26">
        <v>382998.69101001165</v>
      </c>
      <c r="O786" s="90">
        <f t="shared" si="64"/>
        <v>382998.69101001165</v>
      </c>
      <c r="P786" s="92">
        <f t="shared" si="65"/>
        <v>116443.23420501177</v>
      </c>
      <c r="Q786" s="188">
        <v>1</v>
      </c>
    </row>
    <row r="787" spans="1:17" x14ac:dyDescent="0.25">
      <c r="A787">
        <v>1992</v>
      </c>
      <c r="B787" t="s">
        <v>186</v>
      </c>
      <c r="C787" s="190">
        <v>37609</v>
      </c>
      <c r="D787" s="108" t="s">
        <v>764</v>
      </c>
      <c r="E787" s="32">
        <f t="shared" si="62"/>
        <v>33785</v>
      </c>
      <c r="F787" s="88" t="str">
        <f t="shared" si="63"/>
        <v>Date check - OK</v>
      </c>
      <c r="H787" s="111"/>
      <c r="I787" s="26"/>
      <c r="J787" s="94">
        <f t="shared" si="66"/>
        <v>0.30403037122121113</v>
      </c>
      <c r="K787" s="35"/>
      <c r="L787" s="26">
        <v>1</v>
      </c>
      <c r="M787" s="26"/>
      <c r="N787" s="26">
        <v>214047.86985052386</v>
      </c>
      <c r="O787" s="90">
        <f t="shared" si="64"/>
        <v>214047.86985052386</v>
      </c>
      <c r="P787" s="92">
        <f t="shared" si="65"/>
        <v>65077.053329764254</v>
      </c>
      <c r="Q787" s="188">
        <v>1</v>
      </c>
    </row>
    <row r="788" spans="1:17" x14ac:dyDescent="0.25">
      <c r="A788">
        <v>1992</v>
      </c>
      <c r="B788" t="s">
        <v>186</v>
      </c>
      <c r="C788" s="190" t="s">
        <v>685</v>
      </c>
      <c r="D788" s="108" t="s">
        <v>765</v>
      </c>
      <c r="E788" s="32">
        <f t="shared" si="62"/>
        <v>33785</v>
      </c>
      <c r="F788" s="88" t="str">
        <f t="shared" si="63"/>
        <v>Date check - OK</v>
      </c>
      <c r="H788" s="111"/>
      <c r="I788" s="26"/>
      <c r="J788" s="94">
        <f t="shared" si="66"/>
        <v>0.30403037122121113</v>
      </c>
      <c r="K788" s="35"/>
      <c r="L788" s="26">
        <v>1</v>
      </c>
      <c r="M788" s="26"/>
      <c r="N788" s="26">
        <v>3815.176392083818</v>
      </c>
      <c r="O788" s="90">
        <f t="shared" si="64"/>
        <v>3815.176392083818</v>
      </c>
      <c r="P788" s="92">
        <f t="shared" si="65"/>
        <v>1159.9294947596441</v>
      </c>
      <c r="Q788" s="188">
        <v>1</v>
      </c>
    </row>
    <row r="789" spans="1:17" x14ac:dyDescent="0.25">
      <c r="A789">
        <v>1992</v>
      </c>
      <c r="B789" t="s">
        <v>186</v>
      </c>
      <c r="C789" s="190" t="s">
        <v>685</v>
      </c>
      <c r="D789" s="108" t="s">
        <v>765</v>
      </c>
      <c r="E789" s="32">
        <f t="shared" si="62"/>
        <v>33785</v>
      </c>
      <c r="F789" s="88" t="str">
        <f t="shared" si="63"/>
        <v>Date check - OK</v>
      </c>
      <c r="H789" s="111"/>
      <c r="I789" s="26"/>
      <c r="J789" s="94">
        <f t="shared" si="66"/>
        <v>0.30403037122121113</v>
      </c>
      <c r="K789" s="35"/>
      <c r="L789" s="26">
        <v>1</v>
      </c>
      <c r="M789" s="26"/>
      <c r="N789" s="26">
        <v>200266.58496949941</v>
      </c>
      <c r="O789" s="90">
        <f t="shared" si="64"/>
        <v>200266.58496949941</v>
      </c>
      <c r="P789" s="92">
        <f t="shared" si="65"/>
        <v>60887.124171481126</v>
      </c>
      <c r="Q789" s="188">
        <v>1</v>
      </c>
    </row>
    <row r="790" spans="1:17" ht="12" thickBot="1" x14ac:dyDescent="0.3">
      <c r="A790">
        <v>1994</v>
      </c>
      <c r="B790" t="s">
        <v>186</v>
      </c>
      <c r="C790" s="190">
        <v>304935</v>
      </c>
      <c r="D790" s="108" t="s">
        <v>766</v>
      </c>
      <c r="E790" s="32">
        <f t="shared" si="62"/>
        <v>34515</v>
      </c>
      <c r="F790" s="88" t="str">
        <f t="shared" si="63"/>
        <v>Date check - OK</v>
      </c>
      <c r="H790" s="111"/>
      <c r="I790" s="26"/>
      <c r="J790" s="94">
        <f t="shared" si="66"/>
        <v>0.30403037122121113</v>
      </c>
      <c r="K790" s="35"/>
      <c r="L790" s="26">
        <v>1</v>
      </c>
      <c r="M790" s="26"/>
      <c r="N790" s="26">
        <v>362192.19675715949</v>
      </c>
      <c r="O790" s="90">
        <f t="shared" si="64"/>
        <v>362192.19675715949</v>
      </c>
      <c r="P790" s="92">
        <f t="shared" si="65"/>
        <v>110117.42803350514</v>
      </c>
      <c r="Q790" s="188">
        <v>1</v>
      </c>
    </row>
    <row r="791" spans="1:17" ht="12" thickBot="1" x14ac:dyDescent="0.3">
      <c r="P791" s="195">
        <f>SUM(P22:P790)</f>
        <v>113691610.58328535</v>
      </c>
    </row>
  </sheetData>
  <conditionalFormatting sqref="F22:F217">
    <cfRule type="containsText" dxfId="37" priority="16" operator="containsText" text="ERROR">
      <formula>NOT(ISERROR(SEARCH("ERROR",F22)))</formula>
    </cfRule>
  </conditionalFormatting>
  <conditionalFormatting sqref="J22:J217">
    <cfRule type="cellIs" dxfId="36" priority="13" operator="equal">
      <formula>1</formula>
    </cfRule>
  </conditionalFormatting>
  <conditionalFormatting sqref="F219:F649">
    <cfRule type="containsText" dxfId="35" priority="6" operator="containsText" text="ERROR">
      <formula>NOT(ISERROR(SEARCH("ERROR",F219)))</formula>
    </cfRule>
  </conditionalFormatting>
  <conditionalFormatting sqref="J23:J649">
    <cfRule type="cellIs" dxfId="34" priority="5" operator="equal">
      <formula>1</formula>
    </cfRule>
  </conditionalFormatting>
  <conditionalFormatting sqref="F218">
    <cfRule type="containsText" dxfId="33" priority="10" operator="containsText" text="ERROR">
      <formula>NOT(ISERROR(SEARCH("ERROR",F218)))</formula>
    </cfRule>
  </conditionalFormatting>
  <conditionalFormatting sqref="J218">
    <cfRule type="cellIs" dxfId="32" priority="9" operator="equal">
      <formula>1</formula>
    </cfRule>
  </conditionalFormatting>
  <conditionalFormatting sqref="F726:F790">
    <cfRule type="containsText" dxfId="31" priority="2" operator="containsText" text="ERROR">
      <formula>NOT(ISERROR(SEARCH("ERROR",F726)))</formula>
    </cfRule>
  </conditionalFormatting>
  <conditionalFormatting sqref="J726:J790">
    <cfRule type="cellIs" dxfId="30" priority="1" operator="equal">
      <formula>1</formula>
    </cfRule>
  </conditionalFormatting>
  <conditionalFormatting sqref="F650:F725">
    <cfRule type="containsText" dxfId="29" priority="4" operator="containsText" text="ERROR">
      <formula>NOT(ISERROR(SEARCH("ERROR",F650)))</formula>
    </cfRule>
  </conditionalFormatting>
  <conditionalFormatting sqref="J650:J725">
    <cfRule type="cellIs" dxfId="28" priority="3"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A1:S3306"/>
  <sheetViews>
    <sheetView showGridLines="0" topLeftCell="E1" zoomScale="85" zoomScaleNormal="85" workbookViewId="0">
      <pane ySplit="21" topLeftCell="A22" activePane="bottomLeft" state="frozen"/>
      <selection activeCell="K34" sqref="K34"/>
      <selection pane="bottomLeft" activeCell="H17" sqref="H17"/>
    </sheetView>
  </sheetViews>
  <sheetFormatPr defaultRowHeight="11.5" outlineLevelRow="1" x14ac:dyDescent="0.25"/>
  <cols>
    <col min="1" max="1" width="7.19921875" customWidth="1"/>
    <col min="2" max="2" width="12" bestFit="1" customWidth="1"/>
    <col min="3" max="3" width="18" customWidth="1"/>
    <col min="4" max="4" width="50.69921875" bestFit="1" customWidth="1"/>
    <col min="5" max="5" width="15.69921875" customWidth="1"/>
    <col min="6" max="6" width="25.8984375" bestFit="1" customWidth="1"/>
    <col min="7" max="7" width="2.69921875" customWidth="1"/>
    <col min="8" max="8" width="16.3984375" customWidth="1"/>
    <col min="9" max="10" width="15.69921875" customWidth="1"/>
    <col min="11" max="11" width="2.69921875" customWidth="1"/>
    <col min="12" max="13" width="15.69921875" customWidth="1"/>
    <col min="14" max="14" width="18" customWidth="1"/>
    <col min="15" max="16" width="15.69921875" customWidth="1"/>
    <col min="17" max="17" width="14.69921875" bestFit="1" customWidth="1"/>
    <col min="18" max="18" width="12.09765625" bestFit="1" customWidth="1"/>
    <col min="19" max="19" width="13.69921875" bestFit="1" customWidth="1"/>
  </cols>
  <sheetData>
    <row r="1" spans="3:19" x14ac:dyDescent="0.25">
      <c r="E1" s="30"/>
    </row>
    <row r="2" spans="3:19" x14ac:dyDescent="0.25">
      <c r="E2" s="30"/>
    </row>
    <row r="3" spans="3:19" ht="20" x14ac:dyDescent="0.4">
      <c r="C3" s="56" t="s">
        <v>767</v>
      </c>
    </row>
    <row r="4" spans="3:19" hidden="1" outlineLevel="1" x14ac:dyDescent="0.25"/>
    <row r="5" spans="3:19" hidden="1" outlineLevel="1" x14ac:dyDescent="0.25">
      <c r="D5" s="30"/>
    </row>
    <row r="6" spans="3:19" ht="12" hidden="1" customHeight="1" outlineLevel="1" x14ac:dyDescent="0.25">
      <c r="C6" s="102"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19" hidden="1" outlineLevel="1" x14ac:dyDescent="0.25">
      <c r="C7" s="121" t="str">
        <f ca="1">"Hyperlink to the '"&amp;MID(CELL("filename",'Asset exclusions'!A1),FIND("]",CELL("filename",'Asset exclusions'!A1))+1,255)&amp;"' worksheet:"</f>
        <v>Hyperlink to the 'Asset exclusions' worksheet:</v>
      </c>
      <c r="E7" s="148" t="s">
        <v>175</v>
      </c>
    </row>
    <row r="8" spans="3:19" hidden="1" outlineLevel="1" x14ac:dyDescent="0.25">
      <c r="C8" s="121"/>
      <c r="E8" s="148"/>
    </row>
    <row r="9" spans="3:19" hidden="1" outlineLevel="1" x14ac:dyDescent="0.25">
      <c r="C9" s="121" t="s">
        <v>176</v>
      </c>
      <c r="E9" s="148"/>
    </row>
    <row r="10" spans="3:19" hidden="1" outlineLevel="1" x14ac:dyDescent="0.25">
      <c r="C10" s="121" t="s">
        <v>177</v>
      </c>
      <c r="E10" s="148"/>
    </row>
    <row r="11" spans="3:19" hidden="1" outlineLevel="1" x14ac:dyDescent="0.25">
      <c r="C11" s="121" t="s">
        <v>178</v>
      </c>
      <c r="E11" s="148"/>
    </row>
    <row r="12" spans="3:19" hidden="1" outlineLevel="1" x14ac:dyDescent="0.25">
      <c r="C12" s="121" t="s">
        <v>179</v>
      </c>
      <c r="E12" s="148"/>
    </row>
    <row r="13" spans="3:19" collapsed="1" x14ac:dyDescent="0.25"/>
    <row r="14" spans="3:19" x14ac:dyDescent="0.25">
      <c r="C14" s="6" t="s">
        <v>180</v>
      </c>
    </row>
    <row r="15" spans="3:19" x14ac:dyDescent="0.25">
      <c r="C15" s="62" t="s">
        <v>181</v>
      </c>
      <c r="E15" s="85">
        <f>'General inputs'!$H$24+1</f>
        <v>35065</v>
      </c>
    </row>
    <row r="16" spans="3:19" ht="12" x14ac:dyDescent="0.3">
      <c r="C16" s="62" t="s">
        <v>182</v>
      </c>
      <c r="E16" s="86">
        <f>'General inputs'!$H$18</f>
        <v>44377</v>
      </c>
      <c r="G16" s="229"/>
      <c r="H16" s="229"/>
      <c r="I16" s="229"/>
      <c r="J16" s="229"/>
      <c r="K16" s="229"/>
      <c r="L16" s="229"/>
      <c r="M16" s="229"/>
      <c r="N16" s="229"/>
      <c r="O16" s="229"/>
      <c r="Q16" s="231"/>
      <c r="R16" s="230"/>
      <c r="S16" s="230"/>
    </row>
    <row r="17" spans="1:19" ht="12" x14ac:dyDescent="0.3">
      <c r="G17" s="229"/>
      <c r="H17" s="229"/>
      <c r="I17" s="229"/>
      <c r="J17" s="229"/>
      <c r="K17" s="229"/>
      <c r="L17" s="229"/>
      <c r="M17" s="229"/>
      <c r="N17" s="229"/>
      <c r="O17" s="229"/>
      <c r="Q17" s="231"/>
      <c r="R17" s="230"/>
      <c r="S17" s="230"/>
    </row>
    <row r="18" spans="1:19" ht="15.5" x14ac:dyDescent="0.35">
      <c r="C18" s="2" t="s">
        <v>770</v>
      </c>
      <c r="G18" s="229"/>
      <c r="H18" s="229"/>
      <c r="I18" s="229"/>
      <c r="J18" s="229"/>
      <c r="K18" s="229"/>
      <c r="L18" s="229"/>
      <c r="M18" s="229"/>
      <c r="N18" s="229"/>
      <c r="O18" s="229"/>
      <c r="Q18" s="231"/>
      <c r="R18" s="230"/>
      <c r="S18" s="230"/>
    </row>
    <row r="19" spans="1:19" ht="12" x14ac:dyDescent="0.3">
      <c r="G19" s="229"/>
      <c r="H19" s="229"/>
      <c r="I19" s="229"/>
      <c r="J19" s="229"/>
      <c r="K19" s="229"/>
      <c r="L19" s="229"/>
      <c r="M19" s="229"/>
      <c r="N19" s="229"/>
      <c r="O19" s="229"/>
      <c r="Q19" s="231"/>
      <c r="S19" s="230"/>
    </row>
    <row r="20" spans="1:19" x14ac:dyDescent="0.25">
      <c r="C20" s="6" t="s">
        <v>187</v>
      </c>
      <c r="H20" s="6" t="s">
        <v>188</v>
      </c>
      <c r="L20" s="6" t="s">
        <v>189</v>
      </c>
      <c r="M20" s="6"/>
    </row>
    <row r="21" spans="1:19" ht="46" x14ac:dyDescent="0.25">
      <c r="C21" s="24" t="s">
        <v>190</v>
      </c>
      <c r="D21" s="24" t="s">
        <v>191</v>
      </c>
      <c r="E21" s="24" t="s">
        <v>192</v>
      </c>
      <c r="F21" s="24" t="s">
        <v>772</v>
      </c>
      <c r="H21" s="24" t="s">
        <v>194</v>
      </c>
      <c r="I21" s="24" t="s">
        <v>195</v>
      </c>
      <c r="J21" s="24" t="s">
        <v>196</v>
      </c>
      <c r="L21" s="24" t="s">
        <v>197</v>
      </c>
      <c r="M21" s="24" t="s">
        <v>198</v>
      </c>
      <c r="N21" s="24" t="s">
        <v>1154</v>
      </c>
      <c r="O21" s="24" t="s">
        <v>1155</v>
      </c>
      <c r="P21" s="24" t="s">
        <v>1156</v>
      </c>
      <c r="Q21" s="186" t="s">
        <v>199</v>
      </c>
    </row>
    <row r="22" spans="1:19" x14ac:dyDescent="0.25">
      <c r="A22">
        <v>2003</v>
      </c>
      <c r="B22" t="s">
        <v>773</v>
      </c>
      <c r="C22" s="190" t="s">
        <v>774</v>
      </c>
      <c r="D22" s="108" t="s">
        <v>775</v>
      </c>
      <c r="E22" s="32">
        <f>DATEVALUE("30 Jun "&amp;A22)</f>
        <v>37802</v>
      </c>
      <c r="F22" s="101" t="str">
        <f>IF(E22="","-",IF(OR(E22&lt;$E$15,E22&gt;$E$16),"ERROR - date outside of range",IF(MONTH(E22)&gt;=7,YEAR(E22)&amp;"-"&amp;IF(YEAR(E22)=1999,"00",IF(AND(YEAR(E22)&gt;=2000,YEAR(E22)&lt;2009),"0","")&amp;RIGHT(YEAR(E22),2)+1),RIGHT(YEAR(E22),4)-1&amp;"-"&amp;RIGHT(YEAR(E22),2))))</f>
        <v>2002-03</v>
      </c>
      <c r="H22" s="111" t="s">
        <v>776</v>
      </c>
      <c r="I22" s="26"/>
      <c r="J22" s="226">
        <f>'ET inputs'!AP21</f>
        <v>0.59165640875701331</v>
      </c>
      <c r="K22" s="35"/>
      <c r="L22" s="26">
        <v>613</v>
      </c>
      <c r="M22" s="26" t="s">
        <v>203</v>
      </c>
      <c r="N22" s="26">
        <v>420.39696372921208</v>
      </c>
      <c r="O22" s="90">
        <f>IF(N22="","-",L22*N22)</f>
        <v>257703.33876600701</v>
      </c>
      <c r="P22" s="92">
        <f>IF(O22="-","-",IF(OR(E22&lt;$E$15,E22&gt;$E$16),0,O22*J22))*Q22</f>
        <v>28969.648068407667</v>
      </c>
      <c r="Q22" s="188">
        <v>0.19</v>
      </c>
    </row>
    <row r="23" spans="1:19" x14ac:dyDescent="0.25">
      <c r="A23">
        <v>1996</v>
      </c>
      <c r="B23" t="s">
        <v>773</v>
      </c>
      <c r="C23" s="190" t="s">
        <v>777</v>
      </c>
      <c r="D23" s="108" t="s">
        <v>315</v>
      </c>
      <c r="E23" s="32">
        <f t="shared" ref="E23:E82" si="0">DATEVALUE("30 Jun "&amp;A23)</f>
        <v>35246</v>
      </c>
      <c r="F23" s="101" t="str">
        <f t="shared" ref="F23:F86" si="1">IF(E23="","-",IF(OR(E23&lt;$E$15,E23&gt;$E$16),"ERROR - date outside of range",IF(MONTH(E23)&gt;=7,YEAR(E23)&amp;"-"&amp;IF(YEAR(E23)=1999,"00",IF(AND(YEAR(E23)&gt;=2000,YEAR(E23)&lt;2009),"0","")&amp;RIGHT(YEAR(E23),2)+1),RIGHT(YEAR(E23),4)-1&amp;"-"&amp;RIGHT(YEAR(E23),2))))</f>
        <v>1995-96</v>
      </c>
      <c r="H23" s="111"/>
      <c r="I23" s="26"/>
      <c r="J23" s="94">
        <f>J22</f>
        <v>0.59165640875701331</v>
      </c>
      <c r="K23" s="35"/>
      <c r="L23" s="26">
        <v>72.400000000000006</v>
      </c>
      <c r="M23" s="26" t="s">
        <v>203</v>
      </c>
      <c r="N23" s="26">
        <v>685.06801396973219</v>
      </c>
      <c r="O23" s="90">
        <f t="shared" ref="O23:O86" si="2">IF(N23="","-",L23*N23)</f>
        <v>49598.924211408616</v>
      </c>
      <c r="P23" s="92">
        <f t="shared" ref="P23:P86" si="3">IF(O23="-","-",IF(OR(E23&lt;$E$15,E23&gt;$E$16),0,O23*J23))*Q23</f>
        <v>29345.5213771333</v>
      </c>
      <c r="Q23" s="188">
        <v>1</v>
      </c>
    </row>
    <row r="24" spans="1:19" x14ac:dyDescent="0.25">
      <c r="A24">
        <v>2002</v>
      </c>
      <c r="B24" t="s">
        <v>773</v>
      </c>
      <c r="C24" s="190" t="s">
        <v>778</v>
      </c>
      <c r="D24" s="108" t="s">
        <v>779</v>
      </c>
      <c r="E24" s="32">
        <f t="shared" si="0"/>
        <v>37437</v>
      </c>
      <c r="F24" s="101" t="str">
        <f t="shared" si="1"/>
        <v>2001-02</v>
      </c>
      <c r="H24" s="111"/>
      <c r="I24" s="26"/>
      <c r="J24" s="94">
        <f t="shared" ref="J24:J87" si="4">J23</f>
        <v>0.59165640875701331</v>
      </c>
      <c r="K24" s="35"/>
      <c r="L24" s="26">
        <v>1686.1516372048798</v>
      </c>
      <c r="M24" s="26" t="s">
        <v>203</v>
      </c>
      <c r="N24" s="26">
        <v>1071.0795017462165</v>
      </c>
      <c r="O24" s="90">
        <f t="shared" si="2"/>
        <v>1806002.4554459697</v>
      </c>
      <c r="P24" s="92">
        <f t="shared" si="3"/>
        <v>1068532.9269955105</v>
      </c>
      <c r="Q24" s="188">
        <v>1</v>
      </c>
    </row>
    <row r="25" spans="1:19" x14ac:dyDescent="0.25">
      <c r="A25">
        <v>2002</v>
      </c>
      <c r="B25" t="s">
        <v>773</v>
      </c>
      <c r="C25" s="190" t="s">
        <v>778</v>
      </c>
      <c r="D25" s="108" t="s">
        <v>779</v>
      </c>
      <c r="E25" s="32">
        <f t="shared" si="0"/>
        <v>37437</v>
      </c>
      <c r="F25" s="101" t="str">
        <f t="shared" si="1"/>
        <v>2001-02</v>
      </c>
      <c r="H25" s="111"/>
      <c r="I25" s="26"/>
      <c r="J25" s="94">
        <f t="shared" si="4"/>
        <v>0.59165640875701331</v>
      </c>
      <c r="K25" s="35"/>
      <c r="L25" s="26">
        <v>23.491085986760002</v>
      </c>
      <c r="M25" s="26" t="s">
        <v>203</v>
      </c>
      <c r="N25" s="26">
        <v>1071.0795017462165</v>
      </c>
      <c r="O25" s="90">
        <f t="shared" si="2"/>
        <v>25160.82067417643</v>
      </c>
      <c r="P25" s="92">
        <f t="shared" si="3"/>
        <v>14886.560801462441</v>
      </c>
      <c r="Q25" s="188">
        <v>1</v>
      </c>
    </row>
    <row r="26" spans="1:19" x14ac:dyDescent="0.25">
      <c r="A26">
        <v>2002</v>
      </c>
      <c r="B26" t="s">
        <v>773</v>
      </c>
      <c r="C26" s="190" t="s">
        <v>778</v>
      </c>
      <c r="D26" s="108" t="s">
        <v>779</v>
      </c>
      <c r="E26" s="32">
        <f t="shared" si="0"/>
        <v>37437</v>
      </c>
      <c r="F26" s="101" t="str">
        <f t="shared" si="1"/>
        <v>2001-02</v>
      </c>
      <c r="H26" s="111"/>
      <c r="I26" s="26"/>
      <c r="J26" s="94">
        <f t="shared" si="4"/>
        <v>0.59165640875701331</v>
      </c>
      <c r="K26" s="35"/>
      <c r="L26" s="26">
        <v>77.565199822099999</v>
      </c>
      <c r="M26" s="26" t="s">
        <v>203</v>
      </c>
      <c r="N26" s="26">
        <v>497.68957299185098</v>
      </c>
      <c r="O26" s="90">
        <f t="shared" si="2"/>
        <v>38603.391178488542</v>
      </c>
      <c r="P26" s="92">
        <f t="shared" si="3"/>
        <v>22839.943790506699</v>
      </c>
      <c r="Q26" s="188">
        <v>1</v>
      </c>
    </row>
    <row r="27" spans="1:19" x14ac:dyDescent="0.25">
      <c r="A27">
        <v>2002</v>
      </c>
      <c r="B27" t="s">
        <v>773</v>
      </c>
      <c r="C27" s="190" t="s">
        <v>778</v>
      </c>
      <c r="D27" s="108" t="s">
        <v>779</v>
      </c>
      <c r="E27" s="32">
        <f t="shared" si="0"/>
        <v>37437</v>
      </c>
      <c r="F27" s="101" t="str">
        <f t="shared" si="1"/>
        <v>2001-02</v>
      </c>
      <c r="H27" s="111"/>
      <c r="I27" s="26"/>
      <c r="J27" s="94">
        <f t="shared" si="4"/>
        <v>0.59165640875701331</v>
      </c>
      <c r="K27" s="35"/>
      <c r="L27" s="26">
        <v>30.101676033099999</v>
      </c>
      <c r="M27" s="26" t="s">
        <v>203</v>
      </c>
      <c r="N27" s="26">
        <v>1916.6685820721768</v>
      </c>
      <c r="O27" s="90">
        <f t="shared" si="2"/>
        <v>57694.9367203578</v>
      </c>
      <c r="P27" s="92">
        <f t="shared" si="3"/>
        <v>34135.579063430028</v>
      </c>
      <c r="Q27" s="188">
        <v>1</v>
      </c>
    </row>
    <row r="28" spans="1:19" x14ac:dyDescent="0.25">
      <c r="A28">
        <v>2002</v>
      </c>
      <c r="B28" t="s">
        <v>773</v>
      </c>
      <c r="C28" s="190" t="s">
        <v>778</v>
      </c>
      <c r="D28" s="108" t="s">
        <v>779</v>
      </c>
      <c r="E28" s="32">
        <f t="shared" si="0"/>
        <v>37437</v>
      </c>
      <c r="F28" s="101" t="str">
        <f t="shared" si="1"/>
        <v>2001-02</v>
      </c>
      <c r="H28" s="111"/>
      <c r="I28" s="26"/>
      <c r="J28" s="94">
        <f t="shared" si="4"/>
        <v>0.59165640875701331</v>
      </c>
      <c r="K28" s="35"/>
      <c r="L28" s="26">
        <v>198.91846982177998</v>
      </c>
      <c r="M28" s="26" t="s">
        <v>203</v>
      </c>
      <c r="N28" s="26">
        <v>1916.6685820721768</v>
      </c>
      <c r="O28" s="90">
        <f t="shared" si="2"/>
        <v>381260.78150127811</v>
      </c>
      <c r="P28" s="92">
        <f t="shared" si="3"/>
        <v>225575.38478293855</v>
      </c>
      <c r="Q28" s="188">
        <v>1</v>
      </c>
    </row>
    <row r="29" spans="1:19" x14ac:dyDescent="0.25">
      <c r="A29">
        <v>1996</v>
      </c>
      <c r="B29" t="s">
        <v>773</v>
      </c>
      <c r="C29" s="190">
        <v>370364</v>
      </c>
      <c r="D29" s="108" t="s">
        <v>525</v>
      </c>
      <c r="E29" s="32">
        <f t="shared" si="0"/>
        <v>35246</v>
      </c>
      <c r="F29" s="101" t="str">
        <f t="shared" si="1"/>
        <v>1995-96</v>
      </c>
      <c r="H29" s="111"/>
      <c r="I29" s="26"/>
      <c r="J29" s="94">
        <f t="shared" si="4"/>
        <v>0.59165640875701331</v>
      </c>
      <c r="K29" s="35"/>
      <c r="L29" s="26">
        <v>17.18</v>
      </c>
      <c r="M29" s="26" t="s">
        <v>203</v>
      </c>
      <c r="N29" s="26">
        <v>751.94370104772986</v>
      </c>
      <c r="O29" s="90">
        <f t="shared" si="2"/>
        <v>12918.392784</v>
      </c>
      <c r="P29" s="92">
        <f t="shared" si="3"/>
        <v>7643.2498814939545</v>
      </c>
      <c r="Q29" s="188">
        <v>1</v>
      </c>
    </row>
    <row r="30" spans="1:19" x14ac:dyDescent="0.25">
      <c r="A30">
        <v>1997</v>
      </c>
      <c r="B30" t="s">
        <v>773</v>
      </c>
      <c r="C30" s="190">
        <v>370573</v>
      </c>
      <c r="D30" s="108" t="s">
        <v>780</v>
      </c>
      <c r="E30" s="32">
        <f t="shared" si="0"/>
        <v>35611</v>
      </c>
      <c r="F30" s="101" t="str">
        <f t="shared" si="1"/>
        <v>1996-97</v>
      </c>
      <c r="H30" s="111"/>
      <c r="I30" s="26"/>
      <c r="J30" s="94">
        <f t="shared" si="4"/>
        <v>0.59165640875701331</v>
      </c>
      <c r="K30" s="35"/>
      <c r="L30" s="26">
        <v>546</v>
      </c>
      <c r="M30" s="26" t="s">
        <v>203</v>
      </c>
      <c r="N30" s="26">
        <v>1418.979009080326</v>
      </c>
      <c r="O30" s="90">
        <f t="shared" si="2"/>
        <v>774762.53895785799</v>
      </c>
      <c r="P30" s="92">
        <f t="shared" si="3"/>
        <v>458393.22143927187</v>
      </c>
      <c r="Q30" s="188">
        <v>1</v>
      </c>
    </row>
    <row r="31" spans="1:19" x14ac:dyDescent="0.25">
      <c r="A31">
        <v>1997</v>
      </c>
      <c r="B31" t="s">
        <v>773</v>
      </c>
      <c r="C31" s="190">
        <v>370573</v>
      </c>
      <c r="D31" s="108" t="s">
        <v>781</v>
      </c>
      <c r="E31" s="32">
        <f t="shared" si="0"/>
        <v>35611</v>
      </c>
      <c r="F31" s="101" t="str">
        <f t="shared" si="1"/>
        <v>1996-97</v>
      </c>
      <c r="H31" s="111"/>
      <c r="I31" s="26"/>
      <c r="J31" s="94">
        <f t="shared" si="4"/>
        <v>0.59165640875701331</v>
      </c>
      <c r="K31" s="35"/>
      <c r="L31" s="26">
        <v>56</v>
      </c>
      <c r="M31" s="26" t="s">
        <v>203</v>
      </c>
      <c r="N31" s="26">
        <v>1418.979009080326</v>
      </c>
      <c r="O31" s="90">
        <f t="shared" si="2"/>
        <v>79462.824508498263</v>
      </c>
      <c r="P31" s="92">
        <f t="shared" si="3"/>
        <v>47014.689378386865</v>
      </c>
      <c r="Q31" s="188">
        <v>1</v>
      </c>
    </row>
    <row r="32" spans="1:19" x14ac:dyDescent="0.25">
      <c r="A32">
        <v>1997</v>
      </c>
      <c r="B32" t="s">
        <v>773</v>
      </c>
      <c r="C32" s="190">
        <v>370573</v>
      </c>
      <c r="D32" s="108" t="s">
        <v>782</v>
      </c>
      <c r="E32" s="32">
        <f t="shared" si="0"/>
        <v>35611</v>
      </c>
      <c r="F32" s="101" t="str">
        <f t="shared" si="1"/>
        <v>1996-97</v>
      </c>
      <c r="H32" s="111"/>
      <c r="I32" s="26"/>
      <c r="J32" s="94">
        <f t="shared" si="4"/>
        <v>0.59165640875701331</v>
      </c>
      <c r="K32" s="35"/>
      <c r="L32" s="26">
        <v>185</v>
      </c>
      <c r="M32" s="26" t="s">
        <v>203</v>
      </c>
      <c r="N32" s="26">
        <v>1153.2224409778812</v>
      </c>
      <c r="O32" s="90">
        <f t="shared" si="2"/>
        <v>213346.15158090802</v>
      </c>
      <c r="P32" s="92">
        <f t="shared" si="3"/>
        <v>126227.61786648944</v>
      </c>
      <c r="Q32" s="188">
        <v>1</v>
      </c>
    </row>
    <row r="33" spans="1:17" x14ac:dyDescent="0.25">
      <c r="A33">
        <v>1997</v>
      </c>
      <c r="B33" t="s">
        <v>773</v>
      </c>
      <c r="C33" s="190">
        <v>370779</v>
      </c>
      <c r="D33" s="108" t="s">
        <v>534</v>
      </c>
      <c r="E33" s="32">
        <f t="shared" si="0"/>
        <v>35611</v>
      </c>
      <c r="F33" s="101" t="str">
        <f t="shared" si="1"/>
        <v>1996-97</v>
      </c>
      <c r="H33" s="111"/>
      <c r="I33" s="26"/>
      <c r="J33" s="94">
        <f t="shared" si="4"/>
        <v>0.59165640875701331</v>
      </c>
      <c r="K33" s="35"/>
      <c r="L33" s="26">
        <v>261</v>
      </c>
      <c r="M33" s="26" t="s">
        <v>203</v>
      </c>
      <c r="N33" s="26">
        <v>2989.3587296856813</v>
      </c>
      <c r="O33" s="90">
        <f t="shared" si="2"/>
        <v>780222.62844796281</v>
      </c>
      <c r="P33" s="92">
        <f t="shared" si="3"/>
        <v>461623.71837847919</v>
      </c>
      <c r="Q33" s="188">
        <v>1</v>
      </c>
    </row>
    <row r="34" spans="1:17" x14ac:dyDescent="0.25">
      <c r="A34">
        <v>1997</v>
      </c>
      <c r="B34" t="s">
        <v>773</v>
      </c>
      <c r="C34" s="190">
        <v>370779</v>
      </c>
      <c r="D34" s="108" t="s">
        <v>535</v>
      </c>
      <c r="E34" s="32">
        <f t="shared" si="0"/>
        <v>35611</v>
      </c>
      <c r="F34" s="101" t="str">
        <f t="shared" si="1"/>
        <v>1996-97</v>
      </c>
      <c r="H34" s="111"/>
      <c r="I34" s="26"/>
      <c r="J34" s="94">
        <f t="shared" si="4"/>
        <v>0.59165640875701331</v>
      </c>
      <c r="K34" s="35"/>
      <c r="L34" s="26">
        <v>3</v>
      </c>
      <c r="M34" s="26" t="s">
        <v>203</v>
      </c>
      <c r="N34" s="26">
        <v>737.67580721769491</v>
      </c>
      <c r="O34" s="90">
        <f t="shared" si="2"/>
        <v>2213.0274216530847</v>
      </c>
      <c r="P34" s="92">
        <f t="shared" si="3"/>
        <v>1309.3518567760568</v>
      </c>
      <c r="Q34" s="188">
        <v>1</v>
      </c>
    </row>
    <row r="35" spans="1:17" x14ac:dyDescent="0.25">
      <c r="A35">
        <v>1997</v>
      </c>
      <c r="B35" t="s">
        <v>773</v>
      </c>
      <c r="C35" s="190">
        <v>370757</v>
      </c>
      <c r="D35" s="108" t="s">
        <v>783</v>
      </c>
      <c r="E35" s="32">
        <f t="shared" si="0"/>
        <v>35611</v>
      </c>
      <c r="F35" s="101" t="str">
        <f t="shared" si="1"/>
        <v>1996-97</v>
      </c>
      <c r="H35" s="111"/>
      <c r="I35" s="26"/>
      <c r="J35" s="94">
        <f t="shared" si="4"/>
        <v>0.59165640875701331</v>
      </c>
      <c r="K35" s="35"/>
      <c r="L35" s="26">
        <v>1195</v>
      </c>
      <c r="M35" s="26" t="s">
        <v>203</v>
      </c>
      <c r="N35" s="26">
        <v>1919.8898738067521</v>
      </c>
      <c r="O35" s="90">
        <f t="shared" si="2"/>
        <v>2294268.399199069</v>
      </c>
      <c r="P35" s="92">
        <f t="shared" si="3"/>
        <v>1357418.6017948231</v>
      </c>
      <c r="Q35" s="188">
        <v>1</v>
      </c>
    </row>
    <row r="36" spans="1:17" x14ac:dyDescent="0.25">
      <c r="A36">
        <v>1997</v>
      </c>
      <c r="B36" t="s">
        <v>773</v>
      </c>
      <c r="C36" s="190">
        <v>370757</v>
      </c>
      <c r="D36" s="108" t="s">
        <v>783</v>
      </c>
      <c r="E36" s="32">
        <f t="shared" si="0"/>
        <v>35611</v>
      </c>
      <c r="F36" s="101" t="str">
        <f t="shared" si="1"/>
        <v>1996-97</v>
      </c>
      <c r="H36" s="111"/>
      <c r="I36" s="26"/>
      <c r="J36" s="94">
        <f t="shared" si="4"/>
        <v>0.59165640875701331</v>
      </c>
      <c r="K36" s="35"/>
      <c r="L36" s="26">
        <v>823</v>
      </c>
      <c r="M36" s="26" t="s">
        <v>203</v>
      </c>
      <c r="N36" s="26">
        <v>1418.979009080326</v>
      </c>
      <c r="O36" s="90">
        <f t="shared" si="2"/>
        <v>1167819.7244731083</v>
      </c>
      <c r="P36" s="92">
        <f t="shared" si="3"/>
        <v>690948.02425736398</v>
      </c>
      <c r="Q36" s="188">
        <v>1</v>
      </c>
    </row>
    <row r="37" spans="1:17" x14ac:dyDescent="0.25">
      <c r="A37">
        <v>1997</v>
      </c>
      <c r="B37" t="s">
        <v>773</v>
      </c>
      <c r="C37" s="190">
        <v>370757</v>
      </c>
      <c r="D37" s="108" t="s">
        <v>783</v>
      </c>
      <c r="E37" s="32">
        <f t="shared" si="0"/>
        <v>35611</v>
      </c>
      <c r="F37" s="101" t="str">
        <f t="shared" si="1"/>
        <v>1996-97</v>
      </c>
      <c r="H37" s="111"/>
      <c r="I37" s="26"/>
      <c r="J37" s="94">
        <f t="shared" si="4"/>
        <v>0.59165640875701331</v>
      </c>
      <c r="K37" s="35"/>
      <c r="L37" s="26">
        <v>583</v>
      </c>
      <c r="M37" s="26" t="s">
        <v>203</v>
      </c>
      <c r="N37" s="26">
        <v>1309.455090104773</v>
      </c>
      <c r="O37" s="90">
        <f t="shared" si="2"/>
        <v>763412.31753108266</v>
      </c>
      <c r="P37" s="92">
        <f t="shared" si="3"/>
        <v>451677.79019130906</v>
      </c>
      <c r="Q37" s="188">
        <v>1</v>
      </c>
    </row>
    <row r="38" spans="1:17" x14ac:dyDescent="0.25">
      <c r="A38">
        <v>1997</v>
      </c>
      <c r="B38" t="s">
        <v>773</v>
      </c>
      <c r="C38" s="190">
        <v>370757</v>
      </c>
      <c r="D38" s="108" t="s">
        <v>783</v>
      </c>
      <c r="E38" s="32">
        <f t="shared" si="0"/>
        <v>35611</v>
      </c>
      <c r="F38" s="101" t="str">
        <f t="shared" si="1"/>
        <v>1996-97</v>
      </c>
      <c r="H38" s="111"/>
      <c r="I38" s="26"/>
      <c r="J38" s="94">
        <f t="shared" si="4"/>
        <v>0.59165640875701331</v>
      </c>
      <c r="K38" s="35"/>
      <c r="L38" s="26">
        <v>198</v>
      </c>
      <c r="M38" s="26" t="s">
        <v>203</v>
      </c>
      <c r="N38" s="26">
        <v>1153.2224409778812</v>
      </c>
      <c r="O38" s="90">
        <f t="shared" si="2"/>
        <v>228338.04331362047</v>
      </c>
      <c r="P38" s="92">
        <f t="shared" si="3"/>
        <v>135097.66668954003</v>
      </c>
      <c r="Q38" s="188">
        <v>1</v>
      </c>
    </row>
    <row r="39" spans="1:17" x14ac:dyDescent="0.25">
      <c r="A39">
        <v>1997</v>
      </c>
      <c r="B39" t="s">
        <v>773</v>
      </c>
      <c r="C39" s="190">
        <v>370757</v>
      </c>
      <c r="D39" s="108" t="s">
        <v>783</v>
      </c>
      <c r="E39" s="32">
        <f t="shared" si="0"/>
        <v>35611</v>
      </c>
      <c r="F39" s="101" t="str">
        <f t="shared" si="1"/>
        <v>1996-97</v>
      </c>
      <c r="H39" s="111"/>
      <c r="I39" s="26"/>
      <c r="J39" s="94">
        <f t="shared" si="4"/>
        <v>0.59165640875701331</v>
      </c>
      <c r="K39" s="35"/>
      <c r="L39" s="26">
        <v>8</v>
      </c>
      <c r="M39" s="26" t="s">
        <v>203</v>
      </c>
      <c r="N39" s="26">
        <v>737.67580721769491</v>
      </c>
      <c r="O39" s="90">
        <f t="shared" si="2"/>
        <v>5901.4064577415593</v>
      </c>
      <c r="P39" s="92">
        <f t="shared" si="3"/>
        <v>3491.6049514028182</v>
      </c>
      <c r="Q39" s="188">
        <v>1</v>
      </c>
    </row>
    <row r="40" spans="1:17" x14ac:dyDescent="0.25">
      <c r="A40">
        <v>1997</v>
      </c>
      <c r="B40" t="s">
        <v>773</v>
      </c>
      <c r="C40" s="190">
        <v>370757</v>
      </c>
      <c r="D40" s="108" t="s">
        <v>783</v>
      </c>
      <c r="E40" s="32">
        <f t="shared" si="0"/>
        <v>35611</v>
      </c>
      <c r="F40" s="101" t="str">
        <f t="shared" si="1"/>
        <v>1996-97</v>
      </c>
      <c r="H40" s="111"/>
      <c r="I40" s="26"/>
      <c r="J40" s="94">
        <f t="shared" si="4"/>
        <v>0.59165640875701331</v>
      </c>
      <c r="K40" s="35"/>
      <c r="L40" s="26">
        <v>20</v>
      </c>
      <c r="M40" s="26" t="s">
        <v>203</v>
      </c>
      <c r="N40" s="26">
        <v>1153.2224409778812</v>
      </c>
      <c r="O40" s="90">
        <f t="shared" si="2"/>
        <v>23064.448819557623</v>
      </c>
      <c r="P40" s="92">
        <f t="shared" si="3"/>
        <v>13646.228958539397</v>
      </c>
      <c r="Q40" s="188">
        <v>1</v>
      </c>
    </row>
    <row r="41" spans="1:17" x14ac:dyDescent="0.25">
      <c r="A41">
        <v>1997</v>
      </c>
      <c r="B41" t="s">
        <v>773</v>
      </c>
      <c r="C41" s="190">
        <v>370939</v>
      </c>
      <c r="D41" s="108" t="s">
        <v>784</v>
      </c>
      <c r="E41" s="32">
        <f t="shared" si="0"/>
        <v>35611</v>
      </c>
      <c r="F41" s="101" t="str">
        <f t="shared" si="1"/>
        <v>1996-97</v>
      </c>
      <c r="H41" s="111"/>
      <c r="I41" s="26"/>
      <c r="J41" s="94">
        <f t="shared" si="4"/>
        <v>0.59165640875701331</v>
      </c>
      <c r="K41" s="35"/>
      <c r="L41" s="26">
        <v>606</v>
      </c>
      <c r="M41" s="26" t="s">
        <v>203</v>
      </c>
      <c r="N41" s="26">
        <v>1153.2224409778812</v>
      </c>
      <c r="O41" s="90">
        <f t="shared" si="2"/>
        <v>698852.79923259607</v>
      </c>
      <c r="P41" s="92">
        <f t="shared" si="3"/>
        <v>413480.7374437438</v>
      </c>
      <c r="Q41" s="188">
        <v>1</v>
      </c>
    </row>
    <row r="42" spans="1:17" x14ac:dyDescent="0.25">
      <c r="A42">
        <v>1997</v>
      </c>
      <c r="B42" t="s">
        <v>773</v>
      </c>
      <c r="C42" s="190">
        <v>370939</v>
      </c>
      <c r="D42" s="108" t="s">
        <v>784</v>
      </c>
      <c r="E42" s="32">
        <f t="shared" si="0"/>
        <v>35611</v>
      </c>
      <c r="F42" s="101" t="str">
        <f t="shared" si="1"/>
        <v>1996-97</v>
      </c>
      <c r="H42" s="111"/>
      <c r="I42" s="26"/>
      <c r="J42" s="94">
        <f t="shared" si="4"/>
        <v>0.59165640875701331</v>
      </c>
      <c r="K42" s="35"/>
      <c r="L42" s="26">
        <v>228</v>
      </c>
      <c r="M42" s="26" t="s">
        <v>203</v>
      </c>
      <c r="N42" s="26">
        <v>1153.2224409778812</v>
      </c>
      <c r="O42" s="90">
        <f t="shared" si="2"/>
        <v>262934.71654295694</v>
      </c>
      <c r="P42" s="92">
        <f t="shared" si="3"/>
        <v>155567.01012734917</v>
      </c>
      <c r="Q42" s="188">
        <v>1</v>
      </c>
    </row>
    <row r="43" spans="1:17" x14ac:dyDescent="0.25">
      <c r="A43">
        <v>1998</v>
      </c>
      <c r="B43" t="s">
        <v>773</v>
      </c>
      <c r="C43" s="190">
        <v>371293</v>
      </c>
      <c r="D43" s="108" t="s">
        <v>785</v>
      </c>
      <c r="E43" s="32">
        <f t="shared" si="0"/>
        <v>35976</v>
      </c>
      <c r="F43" s="101" t="str">
        <f t="shared" si="1"/>
        <v>1997-98</v>
      </c>
      <c r="H43" s="111"/>
      <c r="I43" s="26"/>
      <c r="J43" s="94">
        <f t="shared" si="4"/>
        <v>0.59165640875701331</v>
      </c>
      <c r="K43" s="35"/>
      <c r="L43" s="26">
        <v>114</v>
      </c>
      <c r="M43" s="26" t="s">
        <v>203</v>
      </c>
      <c r="N43" s="26">
        <v>2071.2905853317811</v>
      </c>
      <c r="O43" s="90">
        <f t="shared" si="2"/>
        <v>236127.12672782305</v>
      </c>
      <c r="P43" s="92">
        <f t="shared" si="3"/>
        <v>139706.12780989596</v>
      </c>
      <c r="Q43" s="188">
        <v>1</v>
      </c>
    </row>
    <row r="44" spans="1:17" x14ac:dyDescent="0.25">
      <c r="A44">
        <v>1998</v>
      </c>
      <c r="B44" t="s">
        <v>773</v>
      </c>
      <c r="C44" s="190">
        <v>371293</v>
      </c>
      <c r="D44" s="108" t="s">
        <v>785</v>
      </c>
      <c r="E44" s="32">
        <f t="shared" si="0"/>
        <v>35976</v>
      </c>
      <c r="F44" s="101" t="str">
        <f t="shared" si="1"/>
        <v>1997-98</v>
      </c>
      <c r="H44" s="111"/>
      <c r="I44" s="26"/>
      <c r="J44" s="94">
        <f t="shared" si="4"/>
        <v>0.59165640875701331</v>
      </c>
      <c r="K44" s="35"/>
      <c r="L44" s="26">
        <v>530</v>
      </c>
      <c r="M44" s="26" t="s">
        <v>203</v>
      </c>
      <c r="N44" s="26">
        <v>1309.455090104773</v>
      </c>
      <c r="O44" s="90">
        <f t="shared" si="2"/>
        <v>694011.19775552966</v>
      </c>
      <c r="P44" s="92">
        <f t="shared" si="3"/>
        <v>410616.17290119006</v>
      </c>
      <c r="Q44" s="188">
        <v>1</v>
      </c>
    </row>
    <row r="45" spans="1:17" x14ac:dyDescent="0.25">
      <c r="A45">
        <v>1998</v>
      </c>
      <c r="B45" t="s">
        <v>773</v>
      </c>
      <c r="C45" s="190">
        <v>371293</v>
      </c>
      <c r="D45" s="108" t="s">
        <v>785</v>
      </c>
      <c r="E45" s="32">
        <f t="shared" si="0"/>
        <v>35976</v>
      </c>
      <c r="F45" s="101" t="str">
        <f t="shared" si="1"/>
        <v>1997-98</v>
      </c>
      <c r="H45" s="111"/>
      <c r="I45" s="26"/>
      <c r="J45" s="94">
        <f t="shared" si="4"/>
        <v>0.59165640875701331</v>
      </c>
      <c r="K45" s="35"/>
      <c r="L45" s="26">
        <v>654</v>
      </c>
      <c r="M45" s="26" t="s">
        <v>203</v>
      </c>
      <c r="N45" s="26">
        <v>1066.2475641443541</v>
      </c>
      <c r="O45" s="90">
        <f t="shared" si="2"/>
        <v>697325.90695040755</v>
      </c>
      <c r="P45" s="92">
        <f t="shared" si="3"/>
        <v>412577.34183950536</v>
      </c>
      <c r="Q45" s="188">
        <v>1</v>
      </c>
    </row>
    <row r="46" spans="1:17" x14ac:dyDescent="0.25">
      <c r="A46">
        <v>2000</v>
      </c>
      <c r="B46" t="s">
        <v>773</v>
      </c>
      <c r="C46" s="190">
        <v>3000155</v>
      </c>
      <c r="D46" s="108" t="s">
        <v>786</v>
      </c>
      <c r="E46" s="32">
        <f t="shared" si="0"/>
        <v>36707</v>
      </c>
      <c r="F46" s="101" t="str">
        <f t="shared" si="1"/>
        <v>1999-00</v>
      </c>
      <c r="H46" s="111"/>
      <c r="I46" s="26"/>
      <c r="J46" s="94">
        <f t="shared" si="4"/>
        <v>0.59165640875701331</v>
      </c>
      <c r="K46" s="35"/>
      <c r="L46" s="26">
        <v>100.124053339</v>
      </c>
      <c r="M46" s="26" t="s">
        <v>203</v>
      </c>
      <c r="N46" s="26">
        <v>5577.6666384167638</v>
      </c>
      <c r="O46" s="90">
        <f t="shared" si="2"/>
        <v>558458.59201200085</v>
      </c>
      <c r="P46" s="92">
        <f t="shared" si="3"/>
        <v>330415.60498931853</v>
      </c>
      <c r="Q46" s="188">
        <v>1</v>
      </c>
    </row>
    <row r="47" spans="1:17" x14ac:dyDescent="0.25">
      <c r="A47">
        <v>2000</v>
      </c>
      <c r="B47" t="s">
        <v>773</v>
      </c>
      <c r="C47" s="190">
        <v>3000155</v>
      </c>
      <c r="D47" s="108" t="s">
        <v>787</v>
      </c>
      <c r="E47" s="32">
        <f t="shared" si="0"/>
        <v>36707</v>
      </c>
      <c r="F47" s="101" t="str">
        <f t="shared" si="1"/>
        <v>1999-00</v>
      </c>
      <c r="H47" s="111"/>
      <c r="I47" s="26"/>
      <c r="J47" s="94">
        <f t="shared" si="4"/>
        <v>0.59165640875701331</v>
      </c>
      <c r="K47" s="35"/>
      <c r="L47" s="26">
        <v>40.7684785617</v>
      </c>
      <c r="M47" s="26" t="s">
        <v>203</v>
      </c>
      <c r="N47" s="26">
        <v>5577.6666384167638</v>
      </c>
      <c r="O47" s="90">
        <f t="shared" si="2"/>
        <v>227392.98277260314</v>
      </c>
      <c r="P47" s="92">
        <f t="shared" si="3"/>
        <v>134538.51556378376</v>
      </c>
      <c r="Q47" s="188">
        <v>1</v>
      </c>
    </row>
    <row r="48" spans="1:17" x14ac:dyDescent="0.25">
      <c r="A48">
        <v>2001</v>
      </c>
      <c r="B48" t="s">
        <v>773</v>
      </c>
      <c r="C48" s="190">
        <v>3001963</v>
      </c>
      <c r="D48" s="108" t="s">
        <v>788</v>
      </c>
      <c r="E48" s="32">
        <f t="shared" si="0"/>
        <v>37072</v>
      </c>
      <c r="F48" s="101" t="str">
        <f t="shared" si="1"/>
        <v>2000-01</v>
      </c>
      <c r="H48" s="111"/>
      <c r="I48" s="26"/>
      <c r="J48" s="94">
        <f t="shared" si="4"/>
        <v>0.59165640875701331</v>
      </c>
      <c r="K48" s="35"/>
      <c r="L48" s="26">
        <v>56.562616136000003</v>
      </c>
      <c r="M48" s="26" t="s">
        <v>203</v>
      </c>
      <c r="N48" s="26">
        <v>5577.6666384167638</v>
      </c>
      <c r="O48" s="90">
        <f t="shared" si="2"/>
        <v>315487.41700334096</v>
      </c>
      <c r="P48" s="92">
        <f t="shared" si="3"/>
        <v>186660.15215222302</v>
      </c>
      <c r="Q48" s="188">
        <v>1</v>
      </c>
    </row>
    <row r="49" spans="1:17" x14ac:dyDescent="0.25">
      <c r="A49">
        <v>2001</v>
      </c>
      <c r="B49" t="s">
        <v>773</v>
      </c>
      <c r="C49" s="190">
        <v>3001963</v>
      </c>
      <c r="D49" s="108" t="s">
        <v>788</v>
      </c>
      <c r="E49" s="32">
        <f t="shared" si="0"/>
        <v>37072</v>
      </c>
      <c r="F49" s="101" t="str">
        <f t="shared" si="1"/>
        <v>2000-01</v>
      </c>
      <c r="H49" s="111"/>
      <c r="I49" s="26"/>
      <c r="J49" s="94">
        <f t="shared" si="4"/>
        <v>0.59165640875701331</v>
      </c>
      <c r="K49" s="35"/>
      <c r="L49" s="26">
        <v>94.246404882199997</v>
      </c>
      <c r="M49" s="26" t="s">
        <v>203</v>
      </c>
      <c r="N49" s="26">
        <v>5577.6666384167638</v>
      </c>
      <c r="O49" s="90">
        <f t="shared" si="2"/>
        <v>525675.02830216568</v>
      </c>
      <c r="P49" s="92">
        <f t="shared" si="3"/>
        <v>311018.99941850069</v>
      </c>
      <c r="Q49" s="188">
        <v>1</v>
      </c>
    </row>
    <row r="50" spans="1:17" x14ac:dyDescent="0.25">
      <c r="A50">
        <v>2001</v>
      </c>
      <c r="B50" t="s">
        <v>773</v>
      </c>
      <c r="C50" s="190">
        <v>3001963</v>
      </c>
      <c r="D50" s="108" t="s">
        <v>788</v>
      </c>
      <c r="E50" s="32">
        <f t="shared" si="0"/>
        <v>37072</v>
      </c>
      <c r="F50" s="101" t="str">
        <f t="shared" si="1"/>
        <v>2000-01</v>
      </c>
      <c r="H50" s="111"/>
      <c r="I50" s="26"/>
      <c r="J50" s="94">
        <f t="shared" si="4"/>
        <v>0.59165640875701331</v>
      </c>
      <c r="K50" s="35"/>
      <c r="L50" s="26">
        <v>21.2298230092</v>
      </c>
      <c r="M50" s="26" t="s">
        <v>203</v>
      </c>
      <c r="N50" s="26">
        <v>4719.1923911525028</v>
      </c>
      <c r="O50" s="90">
        <f t="shared" si="2"/>
        <v>100187.61921053097</v>
      </c>
      <c r="P50" s="92">
        <f t="shared" si="3"/>
        <v>59276.646984017912</v>
      </c>
      <c r="Q50" s="188">
        <v>1</v>
      </c>
    </row>
    <row r="51" spans="1:17" x14ac:dyDescent="0.25">
      <c r="A51">
        <v>2001</v>
      </c>
      <c r="B51" t="s">
        <v>773</v>
      </c>
      <c r="C51" s="190">
        <v>3001963</v>
      </c>
      <c r="D51" s="108" t="s">
        <v>788</v>
      </c>
      <c r="E51" s="32">
        <f t="shared" si="0"/>
        <v>37072</v>
      </c>
      <c r="F51" s="101" t="str">
        <f t="shared" si="1"/>
        <v>2000-01</v>
      </c>
      <c r="H51" s="111"/>
      <c r="I51" s="26"/>
      <c r="J51" s="94">
        <f t="shared" si="4"/>
        <v>0.59165640875701331</v>
      </c>
      <c r="K51" s="35"/>
      <c r="L51" s="26">
        <v>41.5454429029</v>
      </c>
      <c r="M51" s="26" t="s">
        <v>203</v>
      </c>
      <c r="N51" s="26">
        <v>5577.6666384167638</v>
      </c>
      <c r="O51" s="90">
        <f t="shared" si="2"/>
        <v>231726.63085775383</v>
      </c>
      <c r="P51" s="92">
        <f t="shared" si="3"/>
        <v>137102.54622666072</v>
      </c>
      <c r="Q51" s="188">
        <v>1</v>
      </c>
    </row>
    <row r="52" spans="1:17" x14ac:dyDescent="0.25">
      <c r="A52">
        <v>2001</v>
      </c>
      <c r="B52" t="s">
        <v>773</v>
      </c>
      <c r="C52" s="190">
        <v>3001963</v>
      </c>
      <c r="D52" s="108" t="s">
        <v>788</v>
      </c>
      <c r="E52" s="32">
        <f t="shared" si="0"/>
        <v>37072</v>
      </c>
      <c r="F52" s="101" t="str">
        <f t="shared" si="1"/>
        <v>2000-01</v>
      </c>
      <c r="H52" s="111"/>
      <c r="I52" s="26"/>
      <c r="J52" s="94">
        <f t="shared" si="4"/>
        <v>0.59165640875701331</v>
      </c>
      <c r="K52" s="35"/>
      <c r="L52" s="26">
        <v>41.132489057299999</v>
      </c>
      <c r="M52" s="26" t="s">
        <v>203</v>
      </c>
      <c r="N52" s="26">
        <v>5577.6666384167638</v>
      </c>
      <c r="O52" s="90">
        <f t="shared" si="2"/>
        <v>229423.3119699448</v>
      </c>
      <c r="P52" s="92">
        <f t="shared" si="3"/>
        <v>135739.77284527745</v>
      </c>
      <c r="Q52" s="188">
        <v>1</v>
      </c>
    </row>
    <row r="53" spans="1:17" x14ac:dyDescent="0.25">
      <c r="A53">
        <v>2001</v>
      </c>
      <c r="B53" t="s">
        <v>773</v>
      </c>
      <c r="C53" s="190">
        <v>3001963</v>
      </c>
      <c r="D53" s="108" t="s">
        <v>788</v>
      </c>
      <c r="E53" s="32">
        <f t="shared" si="0"/>
        <v>37072</v>
      </c>
      <c r="F53" s="101" t="str">
        <f t="shared" si="1"/>
        <v>2000-01</v>
      </c>
      <c r="H53" s="111"/>
      <c r="I53" s="26"/>
      <c r="J53" s="94">
        <f t="shared" si="4"/>
        <v>0.59165640875701331</v>
      </c>
      <c r="K53" s="35"/>
      <c r="L53" s="26">
        <v>139.59144460300001</v>
      </c>
      <c r="M53" s="26" t="s">
        <v>203</v>
      </c>
      <c r="N53" s="26">
        <v>5577.6666384167638</v>
      </c>
      <c r="O53" s="90">
        <f t="shared" si="2"/>
        <v>778594.54357055505</v>
      </c>
      <c r="P53" s="92">
        <f t="shared" si="3"/>
        <v>460660.45152676053</v>
      </c>
      <c r="Q53" s="188">
        <v>1</v>
      </c>
    </row>
    <row r="54" spans="1:17" x14ac:dyDescent="0.25">
      <c r="A54">
        <v>2001</v>
      </c>
      <c r="B54" t="s">
        <v>773</v>
      </c>
      <c r="C54" s="190">
        <v>3001963</v>
      </c>
      <c r="D54" s="108" t="s">
        <v>788</v>
      </c>
      <c r="E54" s="32">
        <f t="shared" si="0"/>
        <v>37072</v>
      </c>
      <c r="F54" s="101" t="str">
        <f t="shared" si="1"/>
        <v>2000-01</v>
      </c>
      <c r="H54" s="111"/>
      <c r="I54" s="26"/>
      <c r="J54" s="94">
        <f t="shared" si="4"/>
        <v>0.59165640875701331</v>
      </c>
      <c r="K54" s="35"/>
      <c r="L54" s="26">
        <v>131.970940509</v>
      </c>
      <c r="M54" s="26" t="s">
        <v>203</v>
      </c>
      <c r="N54" s="26">
        <v>5577.6666384167638</v>
      </c>
      <c r="O54" s="90">
        <f t="shared" si="2"/>
        <v>736089.9121175328</v>
      </c>
      <c r="P54" s="92">
        <f t="shared" si="3"/>
        <v>435512.313925725</v>
      </c>
      <c r="Q54" s="188">
        <v>1</v>
      </c>
    </row>
    <row r="55" spans="1:17" x14ac:dyDescent="0.25">
      <c r="A55">
        <v>2001</v>
      </c>
      <c r="B55" t="s">
        <v>773</v>
      </c>
      <c r="C55" s="190">
        <v>3001963</v>
      </c>
      <c r="D55" s="108" t="s">
        <v>788</v>
      </c>
      <c r="E55" s="32">
        <f t="shared" si="0"/>
        <v>37072</v>
      </c>
      <c r="F55" s="101" t="str">
        <f t="shared" si="1"/>
        <v>2000-01</v>
      </c>
      <c r="H55" s="111"/>
      <c r="I55" s="26"/>
      <c r="J55" s="94">
        <f t="shared" si="4"/>
        <v>0.59165640875701331</v>
      </c>
      <c r="K55" s="35"/>
      <c r="L55" s="26">
        <v>39.206995658499999</v>
      </c>
      <c r="M55" s="26" t="s">
        <v>203</v>
      </c>
      <c r="N55" s="26">
        <v>5577.6666384167638</v>
      </c>
      <c r="O55" s="90">
        <f t="shared" si="2"/>
        <v>218683.55167696634</v>
      </c>
      <c r="P55" s="92">
        <f t="shared" si="3"/>
        <v>129385.52483942264</v>
      </c>
      <c r="Q55" s="188">
        <v>1</v>
      </c>
    </row>
    <row r="56" spans="1:17" x14ac:dyDescent="0.25">
      <c r="A56">
        <v>2001</v>
      </c>
      <c r="B56" t="s">
        <v>773</v>
      </c>
      <c r="C56" s="190">
        <v>3001963</v>
      </c>
      <c r="D56" s="108" t="s">
        <v>788</v>
      </c>
      <c r="E56" s="32">
        <f t="shared" si="0"/>
        <v>37072</v>
      </c>
      <c r="F56" s="101" t="str">
        <f t="shared" si="1"/>
        <v>2000-01</v>
      </c>
      <c r="H56" s="111"/>
      <c r="I56" s="26"/>
      <c r="J56" s="94">
        <f t="shared" si="4"/>
        <v>0.59165640875701331</v>
      </c>
      <c r="K56" s="35"/>
      <c r="L56" s="26">
        <v>10.9203678052</v>
      </c>
      <c r="M56" s="26" t="s">
        <v>203</v>
      </c>
      <c r="N56" s="26">
        <v>5577.6666384167638</v>
      </c>
      <c r="O56" s="90">
        <f t="shared" si="2"/>
        <v>60910.171186304535</v>
      </c>
      <c r="P56" s="92">
        <f t="shared" si="3"/>
        <v>36037.893140863853</v>
      </c>
      <c r="Q56" s="188">
        <v>1</v>
      </c>
    </row>
    <row r="57" spans="1:17" x14ac:dyDescent="0.25">
      <c r="A57">
        <v>2001</v>
      </c>
      <c r="B57" t="s">
        <v>773</v>
      </c>
      <c r="C57" s="190">
        <v>3001963</v>
      </c>
      <c r="D57" s="108" t="s">
        <v>788</v>
      </c>
      <c r="E57" s="32">
        <f t="shared" si="0"/>
        <v>37072</v>
      </c>
      <c r="F57" s="101" t="str">
        <f t="shared" si="1"/>
        <v>2000-01</v>
      </c>
      <c r="H57" s="111"/>
      <c r="I57" s="26"/>
      <c r="J57" s="94">
        <f t="shared" si="4"/>
        <v>0.59165640875701331</v>
      </c>
      <c r="K57" s="35"/>
      <c r="L57" s="26">
        <v>34.9818365012</v>
      </c>
      <c r="M57" s="26" t="s">
        <v>203</v>
      </c>
      <c r="N57" s="26">
        <v>5577.6666384167638</v>
      </c>
      <c r="O57" s="90">
        <f t="shared" si="2"/>
        <v>195117.02240329306</v>
      </c>
      <c r="P57" s="92">
        <f t="shared" si="3"/>
        <v>115442.23676249408</v>
      </c>
      <c r="Q57" s="188">
        <v>1</v>
      </c>
    </row>
    <row r="58" spans="1:17" x14ac:dyDescent="0.25">
      <c r="A58">
        <v>2001</v>
      </c>
      <c r="B58" t="s">
        <v>773</v>
      </c>
      <c r="C58" s="190">
        <v>3001963</v>
      </c>
      <c r="D58" s="108" t="s">
        <v>788</v>
      </c>
      <c r="E58" s="32">
        <f t="shared" si="0"/>
        <v>37072</v>
      </c>
      <c r="F58" s="101" t="str">
        <f t="shared" si="1"/>
        <v>2000-01</v>
      </c>
      <c r="H58" s="111"/>
      <c r="I58" s="26"/>
      <c r="J58" s="94">
        <f t="shared" si="4"/>
        <v>0.59165640875701331</v>
      </c>
      <c r="K58" s="35"/>
      <c r="L58" s="26">
        <v>19.990275160700001</v>
      </c>
      <c r="M58" s="26" t="s">
        <v>203</v>
      </c>
      <c r="N58" s="26">
        <v>5577.6666384167638</v>
      </c>
      <c r="O58" s="90">
        <f t="shared" si="2"/>
        <v>111499.09085660771</v>
      </c>
      <c r="P58" s="92">
        <f t="shared" si="3"/>
        <v>65969.151675892455</v>
      </c>
      <c r="Q58" s="188">
        <v>1</v>
      </c>
    </row>
    <row r="59" spans="1:17" x14ac:dyDescent="0.25">
      <c r="A59">
        <v>2001</v>
      </c>
      <c r="B59" t="s">
        <v>773</v>
      </c>
      <c r="C59" s="190">
        <v>3001963</v>
      </c>
      <c r="D59" s="108" t="s">
        <v>788</v>
      </c>
      <c r="E59" s="32">
        <f t="shared" si="0"/>
        <v>37072</v>
      </c>
      <c r="F59" s="101" t="str">
        <f t="shared" si="1"/>
        <v>2000-01</v>
      </c>
      <c r="H59" s="111"/>
      <c r="I59" s="26"/>
      <c r="J59" s="94">
        <f t="shared" si="4"/>
        <v>0.59165640875701331</v>
      </c>
      <c r="K59" s="35"/>
      <c r="L59" s="26">
        <v>1.6440535271100001</v>
      </c>
      <c r="M59" s="26" t="s">
        <v>203</v>
      </c>
      <c r="N59" s="26">
        <v>1153.2224409778812</v>
      </c>
      <c r="O59" s="90">
        <f t="shared" si="2"/>
        <v>1895.9594216320895</v>
      </c>
      <c r="P59" s="92">
        <f t="shared" si="3"/>
        <v>1121.756542551866</v>
      </c>
      <c r="Q59" s="188">
        <v>1</v>
      </c>
    </row>
    <row r="60" spans="1:17" x14ac:dyDescent="0.25">
      <c r="A60">
        <v>2003</v>
      </c>
      <c r="B60" t="s">
        <v>773</v>
      </c>
      <c r="C60" s="190">
        <v>10000125</v>
      </c>
      <c r="D60" s="108" t="s">
        <v>789</v>
      </c>
      <c r="E60" s="32">
        <f t="shared" si="0"/>
        <v>37802</v>
      </c>
      <c r="F60" s="101" t="str">
        <f t="shared" si="1"/>
        <v>2002-03</v>
      </c>
      <c r="H60" s="111"/>
      <c r="I60" s="26"/>
      <c r="J60" s="94">
        <f t="shared" si="4"/>
        <v>0.59165640875701331</v>
      </c>
      <c r="K60" s="35"/>
      <c r="L60" s="26">
        <v>15.899275443634</v>
      </c>
      <c r="M60" s="26" t="s">
        <v>203</v>
      </c>
      <c r="N60" s="26">
        <v>1138.7266281722934</v>
      </c>
      <c r="O60" s="90">
        <f t="shared" si="2"/>
        <v>18104.928316311889</v>
      </c>
      <c r="P60" s="92">
        <f t="shared" si="3"/>
        <v>10711.896868432252</v>
      </c>
      <c r="Q60" s="188">
        <v>1</v>
      </c>
    </row>
    <row r="61" spans="1:17" x14ac:dyDescent="0.25">
      <c r="A61">
        <v>2003</v>
      </c>
      <c r="B61" t="s">
        <v>773</v>
      </c>
      <c r="C61" s="190">
        <v>10000125</v>
      </c>
      <c r="D61" s="108" t="s">
        <v>790</v>
      </c>
      <c r="E61" s="32">
        <f t="shared" si="0"/>
        <v>37802</v>
      </c>
      <c r="F61" s="101" t="str">
        <f t="shared" si="1"/>
        <v>2002-03</v>
      </c>
      <c r="H61" s="111"/>
      <c r="I61" s="26"/>
      <c r="J61" s="94">
        <f t="shared" si="4"/>
        <v>0.59165640875701331</v>
      </c>
      <c r="K61" s="35"/>
      <c r="L61" s="26">
        <v>287</v>
      </c>
      <c r="M61" s="26" t="s">
        <v>203</v>
      </c>
      <c r="N61" s="26">
        <v>1418.979009080326</v>
      </c>
      <c r="O61" s="90">
        <f t="shared" si="2"/>
        <v>407246.97560605354</v>
      </c>
      <c r="P61" s="92">
        <f t="shared" si="3"/>
        <v>240950.28306423264</v>
      </c>
      <c r="Q61" s="188">
        <v>1</v>
      </c>
    </row>
    <row r="62" spans="1:17" x14ac:dyDescent="0.25">
      <c r="A62">
        <v>2003</v>
      </c>
      <c r="B62" t="s">
        <v>773</v>
      </c>
      <c r="C62" s="190">
        <v>10000125</v>
      </c>
      <c r="D62" s="108" t="s">
        <v>790</v>
      </c>
      <c r="E62" s="32">
        <f t="shared" si="0"/>
        <v>37802</v>
      </c>
      <c r="F62" s="101" t="str">
        <f t="shared" si="1"/>
        <v>2002-03</v>
      </c>
      <c r="H62" s="111"/>
      <c r="I62" s="26"/>
      <c r="J62" s="94">
        <f t="shared" si="4"/>
        <v>0.59165640875701331</v>
      </c>
      <c r="K62" s="35"/>
      <c r="L62" s="26">
        <v>290</v>
      </c>
      <c r="M62" s="26" t="s">
        <v>203</v>
      </c>
      <c r="N62" s="26">
        <v>2127.6631906868452</v>
      </c>
      <c r="O62" s="90">
        <f t="shared" si="2"/>
        <v>617022.32529918512</v>
      </c>
      <c r="P62" s="92">
        <f t="shared" si="3"/>
        <v>365065.21310941753</v>
      </c>
      <c r="Q62" s="188">
        <v>1</v>
      </c>
    </row>
    <row r="63" spans="1:17" x14ac:dyDescent="0.25">
      <c r="A63">
        <v>2004</v>
      </c>
      <c r="B63" t="s">
        <v>773</v>
      </c>
      <c r="C63" s="190">
        <v>10000125</v>
      </c>
      <c r="D63" s="108" t="s">
        <v>791</v>
      </c>
      <c r="E63" s="32">
        <f t="shared" si="0"/>
        <v>38168</v>
      </c>
      <c r="F63" s="101" t="str">
        <f t="shared" si="1"/>
        <v>2003-04</v>
      </c>
      <c r="H63" s="111"/>
      <c r="I63" s="26"/>
      <c r="J63" s="94">
        <f t="shared" si="4"/>
        <v>0.59165640875701331</v>
      </c>
      <c r="K63" s="35"/>
      <c r="L63" s="26">
        <v>47</v>
      </c>
      <c r="M63" s="26" t="s">
        <v>203</v>
      </c>
      <c r="N63" s="26">
        <v>827.87197578579753</v>
      </c>
      <c r="O63" s="90">
        <f t="shared" si="2"/>
        <v>38909.982861932484</v>
      </c>
      <c r="P63" s="92">
        <f t="shared" si="3"/>
        <v>23021.340724887908</v>
      </c>
      <c r="Q63" s="188">
        <v>1</v>
      </c>
    </row>
    <row r="64" spans="1:17" x14ac:dyDescent="0.25">
      <c r="A64">
        <v>2004</v>
      </c>
      <c r="B64" t="s">
        <v>773</v>
      </c>
      <c r="C64" s="190">
        <v>10000125</v>
      </c>
      <c r="D64" s="108" t="s">
        <v>791</v>
      </c>
      <c r="E64" s="32">
        <f t="shared" si="0"/>
        <v>38168</v>
      </c>
      <c r="F64" s="101" t="str">
        <f t="shared" si="1"/>
        <v>2003-04</v>
      </c>
      <c r="H64" s="111"/>
      <c r="I64" s="26"/>
      <c r="J64" s="94">
        <f t="shared" si="4"/>
        <v>0.59165640875701331</v>
      </c>
      <c r="K64" s="35"/>
      <c r="L64" s="26">
        <v>17</v>
      </c>
      <c r="M64" s="26" t="s">
        <v>203</v>
      </c>
      <c r="N64" s="26">
        <v>670.02868079161817</v>
      </c>
      <c r="O64" s="90">
        <f t="shared" si="2"/>
        <v>11390.487573457509</v>
      </c>
      <c r="P64" s="92">
        <f t="shared" si="3"/>
        <v>6739.2549717032562</v>
      </c>
      <c r="Q64" s="188">
        <v>1</v>
      </c>
    </row>
    <row r="65" spans="1:17" x14ac:dyDescent="0.25">
      <c r="A65">
        <v>2004</v>
      </c>
      <c r="B65" t="s">
        <v>773</v>
      </c>
      <c r="C65" s="190">
        <v>10000125</v>
      </c>
      <c r="D65" s="108" t="s">
        <v>791</v>
      </c>
      <c r="E65" s="32">
        <f t="shared" si="0"/>
        <v>38168</v>
      </c>
      <c r="F65" s="101" t="str">
        <f t="shared" si="1"/>
        <v>2003-04</v>
      </c>
      <c r="H65" s="111"/>
      <c r="I65" s="26"/>
      <c r="J65" s="94">
        <f t="shared" si="4"/>
        <v>0.59165640875701331</v>
      </c>
      <c r="K65" s="35"/>
      <c r="L65" s="26">
        <v>34</v>
      </c>
      <c r="M65" s="26" t="s">
        <v>203</v>
      </c>
      <c r="N65" s="26">
        <v>1766.8785164144354</v>
      </c>
      <c r="O65" s="90">
        <f t="shared" si="2"/>
        <v>60073.869558090802</v>
      </c>
      <c r="P65" s="92">
        <f t="shared" si="3"/>
        <v>35543.089922877269</v>
      </c>
      <c r="Q65" s="188">
        <v>1</v>
      </c>
    </row>
    <row r="66" spans="1:17" x14ac:dyDescent="0.25">
      <c r="A66">
        <v>2004</v>
      </c>
      <c r="B66" t="s">
        <v>773</v>
      </c>
      <c r="C66" s="190">
        <v>10000125</v>
      </c>
      <c r="D66" s="108" t="s">
        <v>791</v>
      </c>
      <c r="E66" s="32">
        <f t="shared" si="0"/>
        <v>38168</v>
      </c>
      <c r="F66" s="101" t="str">
        <f t="shared" si="1"/>
        <v>2003-04</v>
      </c>
      <c r="H66" s="111"/>
      <c r="I66" s="26"/>
      <c r="J66" s="94">
        <f t="shared" si="4"/>
        <v>0.59165640875701331</v>
      </c>
      <c r="K66" s="35"/>
      <c r="L66" s="26">
        <v>9</v>
      </c>
      <c r="M66" s="26" t="s">
        <v>203</v>
      </c>
      <c r="N66" s="26">
        <v>1964.9879580908034</v>
      </c>
      <c r="O66" s="90">
        <f t="shared" si="2"/>
        <v>17684.891622817231</v>
      </c>
      <c r="P66" s="92">
        <f t="shared" si="3"/>
        <v>10463.379466813032</v>
      </c>
      <c r="Q66" s="188">
        <v>1</v>
      </c>
    </row>
    <row r="67" spans="1:17" x14ac:dyDescent="0.25">
      <c r="A67">
        <v>2004</v>
      </c>
      <c r="B67" t="s">
        <v>773</v>
      </c>
      <c r="C67" s="190">
        <v>10000125</v>
      </c>
      <c r="D67" s="108" t="s">
        <v>791</v>
      </c>
      <c r="E67" s="32">
        <f t="shared" si="0"/>
        <v>38168</v>
      </c>
      <c r="F67" s="101" t="str">
        <f t="shared" si="1"/>
        <v>2003-04</v>
      </c>
      <c r="H67" s="111"/>
      <c r="I67" s="26"/>
      <c r="J67" s="94">
        <f t="shared" si="4"/>
        <v>0.59165640875701331</v>
      </c>
      <c r="K67" s="35"/>
      <c r="L67" s="26">
        <v>29</v>
      </c>
      <c r="M67" s="26" t="s">
        <v>203</v>
      </c>
      <c r="N67" s="26">
        <v>2280.6745480791619</v>
      </c>
      <c r="O67" s="90">
        <f t="shared" si="2"/>
        <v>66139.561894295693</v>
      </c>
      <c r="P67" s="92">
        <f t="shared" si="3"/>
        <v>39131.895667141194</v>
      </c>
      <c r="Q67" s="188">
        <v>1</v>
      </c>
    </row>
    <row r="68" spans="1:17" x14ac:dyDescent="0.25">
      <c r="A68">
        <v>2004</v>
      </c>
      <c r="B68" t="s">
        <v>773</v>
      </c>
      <c r="C68" s="190">
        <v>10000125</v>
      </c>
      <c r="D68" s="108" t="s">
        <v>791</v>
      </c>
      <c r="E68" s="32">
        <f t="shared" si="0"/>
        <v>38168</v>
      </c>
      <c r="F68" s="101" t="str">
        <f t="shared" si="1"/>
        <v>2003-04</v>
      </c>
      <c r="H68" s="111"/>
      <c r="I68" s="26"/>
      <c r="J68" s="94">
        <f t="shared" si="4"/>
        <v>0.59165640875701331</v>
      </c>
      <c r="K68" s="35"/>
      <c r="L68" s="26">
        <v>99</v>
      </c>
      <c r="M68" s="26" t="s">
        <v>203</v>
      </c>
      <c r="N68" s="26">
        <v>2786.4173504074506</v>
      </c>
      <c r="O68" s="90">
        <f t="shared" si="2"/>
        <v>275855.3176903376</v>
      </c>
      <c r="P68" s="92">
        <f t="shared" si="3"/>
        <v>163211.56660119013</v>
      </c>
      <c r="Q68" s="188">
        <v>1</v>
      </c>
    </row>
    <row r="69" spans="1:17" x14ac:dyDescent="0.25">
      <c r="A69">
        <v>2004</v>
      </c>
      <c r="B69" t="s">
        <v>773</v>
      </c>
      <c r="C69" s="190">
        <v>10000125</v>
      </c>
      <c r="D69" s="108" t="s">
        <v>791</v>
      </c>
      <c r="E69" s="32">
        <f t="shared" si="0"/>
        <v>38168</v>
      </c>
      <c r="F69" s="101" t="str">
        <f t="shared" si="1"/>
        <v>2003-04</v>
      </c>
      <c r="H69" s="111"/>
      <c r="I69" s="26"/>
      <c r="J69" s="94">
        <f t="shared" si="4"/>
        <v>0.59165640875701331</v>
      </c>
      <c r="K69" s="35"/>
      <c r="L69" s="26">
        <v>2161</v>
      </c>
      <c r="M69" s="26" t="s">
        <v>203</v>
      </c>
      <c r="N69" s="26">
        <v>6711.5613289871944</v>
      </c>
      <c r="O69" s="90">
        <f t="shared" si="2"/>
        <v>14503684.031941326</v>
      </c>
      <c r="P69" s="92">
        <f t="shared" si="3"/>
        <v>8581197.6080848444</v>
      </c>
      <c r="Q69" s="188">
        <v>1</v>
      </c>
    </row>
    <row r="70" spans="1:17" x14ac:dyDescent="0.25">
      <c r="A70">
        <v>2004</v>
      </c>
      <c r="B70" t="s">
        <v>773</v>
      </c>
      <c r="C70" s="190">
        <v>10000125</v>
      </c>
      <c r="D70" s="108" t="s">
        <v>791</v>
      </c>
      <c r="E70" s="32">
        <f t="shared" si="0"/>
        <v>38168</v>
      </c>
      <c r="F70" s="101" t="str">
        <f t="shared" si="1"/>
        <v>2003-04</v>
      </c>
      <c r="H70" s="111"/>
      <c r="I70" s="26"/>
      <c r="J70" s="94">
        <f t="shared" si="4"/>
        <v>0.59165640875701331</v>
      </c>
      <c r="K70" s="35"/>
      <c r="L70" s="26">
        <v>3362</v>
      </c>
      <c r="M70" s="26" t="s">
        <v>203</v>
      </c>
      <c r="N70" s="26">
        <v>10275.920633294529</v>
      </c>
      <c r="O70" s="90">
        <f t="shared" si="2"/>
        <v>34547645.169136204</v>
      </c>
      <c r="P70" s="92">
        <f t="shared" si="3"/>
        <v>20440335.671782706</v>
      </c>
      <c r="Q70" s="188">
        <v>1</v>
      </c>
    </row>
    <row r="71" spans="1:17" x14ac:dyDescent="0.25">
      <c r="A71">
        <v>2004</v>
      </c>
      <c r="B71" t="s">
        <v>773</v>
      </c>
      <c r="C71" s="190">
        <v>10000125</v>
      </c>
      <c r="D71" s="108" t="s">
        <v>791</v>
      </c>
      <c r="E71" s="32">
        <f t="shared" si="0"/>
        <v>38168</v>
      </c>
      <c r="F71" s="101" t="str">
        <f t="shared" si="1"/>
        <v>2003-04</v>
      </c>
      <c r="H71" s="111"/>
      <c r="I71" s="26"/>
      <c r="J71" s="94">
        <f t="shared" si="4"/>
        <v>0.59165640875701331</v>
      </c>
      <c r="K71" s="35"/>
      <c r="L71" s="26">
        <v>2018</v>
      </c>
      <c r="M71" s="26" t="s">
        <v>203</v>
      </c>
      <c r="N71" s="26">
        <v>9364.2950724097791</v>
      </c>
      <c r="O71" s="90">
        <f t="shared" si="2"/>
        <v>18897147.456122935</v>
      </c>
      <c r="P71" s="92">
        <f t="shared" si="3"/>
        <v>11180618.399641424</v>
      </c>
      <c r="Q71" s="188">
        <v>1</v>
      </c>
    </row>
    <row r="72" spans="1:17" x14ac:dyDescent="0.25">
      <c r="A72">
        <v>2004</v>
      </c>
      <c r="B72" t="s">
        <v>773</v>
      </c>
      <c r="C72" s="190">
        <v>10000125</v>
      </c>
      <c r="D72" s="108" t="s">
        <v>792</v>
      </c>
      <c r="E72" s="32">
        <f t="shared" si="0"/>
        <v>38168</v>
      </c>
      <c r="F72" s="101" t="str">
        <f t="shared" si="1"/>
        <v>2003-04</v>
      </c>
      <c r="H72" s="111"/>
      <c r="I72" s="26"/>
      <c r="J72" s="94">
        <f t="shared" si="4"/>
        <v>0.59165640875701331</v>
      </c>
      <c r="K72" s="35"/>
      <c r="L72" s="26">
        <v>300.30559764889995</v>
      </c>
      <c r="M72" s="26" t="s">
        <v>203</v>
      </c>
      <c r="N72" s="26">
        <v>2127.6631906868452</v>
      </c>
      <c r="O72" s="90">
        <f t="shared" si="2"/>
        <v>638949.16607477842</v>
      </c>
      <c r="P72" s="92">
        <f t="shared" si="3"/>
        <v>378038.36897809186</v>
      </c>
      <c r="Q72" s="188">
        <v>1</v>
      </c>
    </row>
    <row r="73" spans="1:17" x14ac:dyDescent="0.25">
      <c r="A73">
        <v>2004</v>
      </c>
      <c r="B73" t="s">
        <v>773</v>
      </c>
      <c r="C73" s="190">
        <v>10000125</v>
      </c>
      <c r="D73" s="108" t="s">
        <v>793</v>
      </c>
      <c r="E73" s="32">
        <f t="shared" si="0"/>
        <v>38168</v>
      </c>
      <c r="F73" s="101" t="str">
        <f t="shared" si="1"/>
        <v>2003-04</v>
      </c>
      <c r="H73" s="111"/>
      <c r="I73" s="26"/>
      <c r="J73" s="94">
        <f t="shared" si="4"/>
        <v>0.59165640875701331</v>
      </c>
      <c r="K73" s="35"/>
      <c r="L73" s="26">
        <v>491.5</v>
      </c>
      <c r="M73" s="26" t="s">
        <v>203</v>
      </c>
      <c r="N73" s="26">
        <v>5292.5823199068691</v>
      </c>
      <c r="O73" s="90">
        <f t="shared" si="2"/>
        <v>2601304.2102342262</v>
      </c>
      <c r="P73" s="92">
        <f t="shared" si="3"/>
        <v>1539078.307111681</v>
      </c>
      <c r="Q73" s="188">
        <v>1</v>
      </c>
    </row>
    <row r="74" spans="1:17" x14ac:dyDescent="0.25">
      <c r="A74">
        <v>2004</v>
      </c>
      <c r="B74" t="s">
        <v>773</v>
      </c>
      <c r="C74" s="190">
        <v>10000125</v>
      </c>
      <c r="D74" s="108" t="s">
        <v>794</v>
      </c>
      <c r="E74" s="32">
        <f t="shared" si="0"/>
        <v>38168</v>
      </c>
      <c r="F74" s="101" t="str">
        <f t="shared" si="1"/>
        <v>2003-04</v>
      </c>
      <c r="H74" s="111"/>
      <c r="I74" s="26"/>
      <c r="J74" s="94">
        <f t="shared" si="4"/>
        <v>0.59165640875701331</v>
      </c>
      <c r="K74" s="35"/>
      <c r="L74" s="26">
        <v>103</v>
      </c>
      <c r="M74" s="26" t="s">
        <v>203</v>
      </c>
      <c r="N74" s="26">
        <v>3200.3533383003496</v>
      </c>
      <c r="O74" s="90">
        <f t="shared" si="2"/>
        <v>329636.39384493598</v>
      </c>
      <c r="P74" s="92">
        <f t="shared" si="3"/>
        <v>195031.48497790727</v>
      </c>
      <c r="Q74" s="188">
        <v>1</v>
      </c>
    </row>
    <row r="75" spans="1:17" x14ac:dyDescent="0.25">
      <c r="A75">
        <v>2004</v>
      </c>
      <c r="B75" t="s">
        <v>773</v>
      </c>
      <c r="C75" s="190">
        <v>10000125</v>
      </c>
      <c r="D75" s="108" t="s">
        <v>795</v>
      </c>
      <c r="E75" s="32">
        <f t="shared" si="0"/>
        <v>38168</v>
      </c>
      <c r="F75" s="101" t="str">
        <f t="shared" si="1"/>
        <v>2003-04</v>
      </c>
      <c r="H75" s="111"/>
      <c r="I75" s="26"/>
      <c r="J75" s="94">
        <f t="shared" si="4"/>
        <v>0.59165640875701331</v>
      </c>
      <c r="K75" s="35"/>
      <c r="L75" s="26">
        <v>51</v>
      </c>
      <c r="M75" s="26" t="s">
        <v>203</v>
      </c>
      <c r="N75" s="26">
        <v>1418.979009080326</v>
      </c>
      <c r="O75" s="90">
        <f t="shared" si="2"/>
        <v>72367.929463096632</v>
      </c>
      <c r="P75" s="92">
        <f t="shared" si="3"/>
        <v>42816.949255316606</v>
      </c>
      <c r="Q75" s="188">
        <v>1</v>
      </c>
    </row>
    <row r="76" spans="1:17" x14ac:dyDescent="0.25">
      <c r="A76">
        <v>2004</v>
      </c>
      <c r="B76" t="s">
        <v>773</v>
      </c>
      <c r="C76" s="190">
        <v>10000125</v>
      </c>
      <c r="D76" s="108" t="s">
        <v>791</v>
      </c>
      <c r="E76" s="32">
        <f t="shared" si="0"/>
        <v>38168</v>
      </c>
      <c r="F76" s="101" t="str">
        <f t="shared" si="1"/>
        <v>2003-04</v>
      </c>
      <c r="H76" s="111"/>
      <c r="I76" s="26"/>
      <c r="J76" s="94">
        <f t="shared" si="4"/>
        <v>0.59165640875701331</v>
      </c>
      <c r="K76" s="35"/>
      <c r="L76" s="26">
        <v>74</v>
      </c>
      <c r="M76" s="26" t="s">
        <v>203</v>
      </c>
      <c r="N76" s="26">
        <v>8658.8321825378353</v>
      </c>
      <c r="O76" s="90">
        <f t="shared" si="2"/>
        <v>640753.5815077998</v>
      </c>
      <c r="P76" s="92">
        <f t="shared" si="3"/>
        <v>379105.96293309901</v>
      </c>
      <c r="Q76" s="188">
        <v>1</v>
      </c>
    </row>
    <row r="77" spans="1:17" x14ac:dyDescent="0.25">
      <c r="A77">
        <v>2004</v>
      </c>
      <c r="B77" t="s">
        <v>773</v>
      </c>
      <c r="C77" s="190">
        <v>10000125</v>
      </c>
      <c r="D77" s="108" t="s">
        <v>796</v>
      </c>
      <c r="E77" s="32">
        <f t="shared" si="0"/>
        <v>38168</v>
      </c>
      <c r="F77" s="101" t="str">
        <f t="shared" si="1"/>
        <v>2003-04</v>
      </c>
      <c r="H77" s="111"/>
      <c r="I77" s="26"/>
      <c r="J77" s="94">
        <f t="shared" si="4"/>
        <v>0.59165640875701331</v>
      </c>
      <c r="K77" s="35"/>
      <c r="L77" s="26">
        <v>101.72950761600001</v>
      </c>
      <c r="M77" s="26" t="s">
        <v>203</v>
      </c>
      <c r="N77" s="26">
        <v>7740.7640381839346</v>
      </c>
      <c r="O77" s="90">
        <f t="shared" si="2"/>
        <v>787464.11417609151</v>
      </c>
      <c r="P77" s="92">
        <f t="shared" si="3"/>
        <v>465908.18981844897</v>
      </c>
      <c r="Q77" s="188">
        <v>1</v>
      </c>
    </row>
    <row r="78" spans="1:17" x14ac:dyDescent="0.25">
      <c r="A78">
        <v>1998</v>
      </c>
      <c r="B78" t="s">
        <v>773</v>
      </c>
      <c r="C78" s="190" t="s">
        <v>797</v>
      </c>
      <c r="D78" s="108" t="s">
        <v>798</v>
      </c>
      <c r="E78" s="32">
        <f t="shared" si="0"/>
        <v>35976</v>
      </c>
      <c r="F78" s="101" t="str">
        <f t="shared" si="1"/>
        <v>1997-98</v>
      </c>
      <c r="H78" s="111"/>
      <c r="I78" s="26"/>
      <c r="J78" s="94">
        <f t="shared" si="4"/>
        <v>0.59165640875701331</v>
      </c>
      <c r="K78" s="35"/>
      <c r="L78" s="26">
        <v>380</v>
      </c>
      <c r="M78" s="26" t="s">
        <v>203</v>
      </c>
      <c r="N78" s="26">
        <v>4477.5955110593713</v>
      </c>
      <c r="O78" s="90">
        <f t="shared" si="2"/>
        <v>1701486.294202561</v>
      </c>
      <c r="P78" s="92">
        <f t="shared" si="3"/>
        <v>322142.48652069317</v>
      </c>
      <c r="Q78" s="188">
        <v>0.32</v>
      </c>
    </row>
    <row r="79" spans="1:17" x14ac:dyDescent="0.25">
      <c r="A79">
        <v>1998</v>
      </c>
      <c r="B79" t="s">
        <v>773</v>
      </c>
      <c r="C79" s="190" t="s">
        <v>799</v>
      </c>
      <c r="D79" s="108" t="s">
        <v>800</v>
      </c>
      <c r="E79" s="32">
        <f t="shared" si="0"/>
        <v>35976</v>
      </c>
      <c r="F79" s="101" t="str">
        <f t="shared" si="1"/>
        <v>1997-98</v>
      </c>
      <c r="H79" s="111"/>
      <c r="I79" s="26"/>
      <c r="J79" s="94">
        <f t="shared" si="4"/>
        <v>0.59165640875701331</v>
      </c>
      <c r="K79" s="35"/>
      <c r="L79" s="26">
        <v>324</v>
      </c>
      <c r="M79" s="26" t="s">
        <v>203</v>
      </c>
      <c r="N79" s="26">
        <v>1195.0992335273575</v>
      </c>
      <c r="O79" s="90">
        <f t="shared" si="2"/>
        <v>387212.15166286379</v>
      </c>
      <c r="P79" s="92">
        <f t="shared" si="3"/>
        <v>229096.55107992596</v>
      </c>
      <c r="Q79" s="188">
        <v>1</v>
      </c>
    </row>
    <row r="80" spans="1:17" x14ac:dyDescent="0.25">
      <c r="A80">
        <v>1998</v>
      </c>
      <c r="B80" t="s">
        <v>773</v>
      </c>
      <c r="C80" s="190" t="s">
        <v>799</v>
      </c>
      <c r="D80" s="108" t="s">
        <v>801</v>
      </c>
      <c r="E80" s="32">
        <f t="shared" si="0"/>
        <v>35976</v>
      </c>
      <c r="F80" s="101" t="str">
        <f t="shared" si="1"/>
        <v>1997-98</v>
      </c>
      <c r="H80" s="111"/>
      <c r="I80" s="26"/>
      <c r="J80" s="94">
        <f t="shared" si="4"/>
        <v>0.59165640875701331</v>
      </c>
      <c r="K80" s="35"/>
      <c r="L80" s="26">
        <v>23</v>
      </c>
      <c r="M80" s="26" t="s">
        <v>203</v>
      </c>
      <c r="N80" s="26">
        <v>926.12137369033769</v>
      </c>
      <c r="O80" s="90">
        <f t="shared" si="2"/>
        <v>21300.791594877766</v>
      </c>
      <c r="P80" s="92">
        <f t="shared" si="3"/>
        <v>12602.749858706953</v>
      </c>
      <c r="Q80" s="188">
        <v>1</v>
      </c>
    </row>
    <row r="81" spans="1:17" x14ac:dyDescent="0.25">
      <c r="A81">
        <v>2003</v>
      </c>
      <c r="B81" t="s">
        <v>773</v>
      </c>
      <c r="C81" s="190" t="s">
        <v>802</v>
      </c>
      <c r="D81" s="108" t="s">
        <v>803</v>
      </c>
      <c r="E81" s="32">
        <f t="shared" si="0"/>
        <v>37802</v>
      </c>
      <c r="F81" s="101" t="str">
        <f t="shared" si="1"/>
        <v>2002-03</v>
      </c>
      <c r="H81" s="111"/>
      <c r="I81" s="26"/>
      <c r="J81" s="94">
        <f t="shared" si="4"/>
        <v>0.59165640875701331</v>
      </c>
      <c r="K81" s="35"/>
      <c r="L81" s="26">
        <v>64</v>
      </c>
      <c r="M81" s="26" t="s">
        <v>203</v>
      </c>
      <c r="N81" s="26">
        <v>1025.9814174621654</v>
      </c>
      <c r="O81" s="90">
        <f t="shared" si="2"/>
        <v>65662.810717578584</v>
      </c>
      <c r="P81" s="92">
        <f t="shared" si="3"/>
        <v>3107.9858222443254</v>
      </c>
      <c r="Q81" s="188">
        <v>0.08</v>
      </c>
    </row>
    <row r="82" spans="1:17" x14ac:dyDescent="0.25">
      <c r="A82">
        <v>2004</v>
      </c>
      <c r="B82" t="s">
        <v>773</v>
      </c>
      <c r="C82" s="190" t="s">
        <v>804</v>
      </c>
      <c r="D82" s="108" t="s">
        <v>805</v>
      </c>
      <c r="E82" s="32">
        <f t="shared" si="0"/>
        <v>38168</v>
      </c>
      <c r="F82" s="101" t="str">
        <f t="shared" si="1"/>
        <v>2003-04</v>
      </c>
      <c r="H82" s="111"/>
      <c r="I82" s="26"/>
      <c r="J82" s="94">
        <f t="shared" si="4"/>
        <v>0.59165640875701331</v>
      </c>
      <c r="K82" s="35"/>
      <c r="L82" s="26">
        <v>104</v>
      </c>
      <c r="M82" s="26" t="s">
        <v>203</v>
      </c>
      <c r="N82" s="26">
        <v>1418.979009080326</v>
      </c>
      <c r="O82" s="90">
        <f t="shared" si="2"/>
        <v>147573.81694435389</v>
      </c>
      <c r="P82" s="92">
        <f t="shared" si="3"/>
        <v>15716.339020775033</v>
      </c>
      <c r="Q82" s="188">
        <v>0.18</v>
      </c>
    </row>
    <row r="83" spans="1:17" x14ac:dyDescent="0.25">
      <c r="A83">
        <v>38650</v>
      </c>
      <c r="B83" t="s">
        <v>773</v>
      </c>
      <c r="C83" s="190" t="s">
        <v>806</v>
      </c>
      <c r="D83" s="108" t="s">
        <v>807</v>
      </c>
      <c r="E83" s="32">
        <f>A83</f>
        <v>38650</v>
      </c>
      <c r="F83" s="101" t="str">
        <f t="shared" si="1"/>
        <v>2005-06</v>
      </c>
      <c r="H83" s="111"/>
      <c r="I83" s="26"/>
      <c r="J83" s="94">
        <f t="shared" si="4"/>
        <v>0.59165640875701331</v>
      </c>
      <c r="K83" s="35"/>
      <c r="L83" s="26">
        <v>12.2978605137</v>
      </c>
      <c r="M83" s="26" t="s">
        <v>203</v>
      </c>
      <c r="N83" s="26">
        <v>3592.3639024390236</v>
      </c>
      <c r="O83" s="90">
        <f t="shared" si="2"/>
        <v>44178.390186646109</v>
      </c>
      <c r="P83" s="92">
        <f t="shared" si="3"/>
        <v>26138.427682497117</v>
      </c>
      <c r="Q83" s="188">
        <v>1</v>
      </c>
    </row>
    <row r="84" spans="1:17" x14ac:dyDescent="0.25">
      <c r="A84">
        <v>38678</v>
      </c>
      <c r="B84" t="s">
        <v>773</v>
      </c>
      <c r="C84" s="190" t="s">
        <v>808</v>
      </c>
      <c r="D84" s="108" t="s">
        <v>807</v>
      </c>
      <c r="E84" s="32">
        <f t="shared" ref="E84:E147" si="5">A84</f>
        <v>38678</v>
      </c>
      <c r="F84" s="101" t="str">
        <f t="shared" si="1"/>
        <v>2005-06</v>
      </c>
      <c r="H84" s="111"/>
      <c r="I84" s="26"/>
      <c r="J84" s="94">
        <f t="shared" si="4"/>
        <v>0.59165640875701331</v>
      </c>
      <c r="K84" s="35"/>
      <c r="L84" s="26">
        <v>10.554568804600001</v>
      </c>
      <c r="M84" s="26" t="s">
        <v>203</v>
      </c>
      <c r="N84" s="26">
        <v>812.22926829268283</v>
      </c>
      <c r="O84" s="90">
        <f t="shared" si="2"/>
        <v>8572.7296973050343</v>
      </c>
      <c r="P84" s="92">
        <f t="shared" si="3"/>
        <v>5072.1104659520943</v>
      </c>
      <c r="Q84" s="188">
        <v>1</v>
      </c>
    </row>
    <row r="85" spans="1:17" x14ac:dyDescent="0.25">
      <c r="A85">
        <v>38700</v>
      </c>
      <c r="B85" t="s">
        <v>773</v>
      </c>
      <c r="C85" s="190" t="s">
        <v>809</v>
      </c>
      <c r="D85" s="108" t="s">
        <v>807</v>
      </c>
      <c r="E85" s="32">
        <f t="shared" si="5"/>
        <v>38700</v>
      </c>
      <c r="F85" s="101" t="str">
        <f t="shared" si="1"/>
        <v>2005-06</v>
      </c>
      <c r="H85" s="111"/>
      <c r="I85" s="26"/>
      <c r="J85" s="94">
        <f t="shared" si="4"/>
        <v>0.59165640875701331</v>
      </c>
      <c r="K85" s="35"/>
      <c r="L85" s="26">
        <v>7.9982236152799997</v>
      </c>
      <c r="M85" s="26" t="s">
        <v>203</v>
      </c>
      <c r="N85" s="26">
        <v>3592.3639024390236</v>
      </c>
      <c r="O85" s="90">
        <f t="shared" si="2"/>
        <v>28732.529799167216</v>
      </c>
      <c r="P85" s="92">
        <f t="shared" si="3"/>
        <v>16999.785395479143</v>
      </c>
      <c r="Q85" s="188">
        <v>1</v>
      </c>
    </row>
    <row r="86" spans="1:17" x14ac:dyDescent="0.25">
      <c r="A86">
        <v>38616</v>
      </c>
      <c r="B86" t="s">
        <v>773</v>
      </c>
      <c r="C86" s="190" t="s">
        <v>810</v>
      </c>
      <c r="D86" s="108" t="s">
        <v>807</v>
      </c>
      <c r="E86" s="32">
        <f t="shared" si="5"/>
        <v>38616</v>
      </c>
      <c r="F86" s="101" t="str">
        <f t="shared" si="1"/>
        <v>2005-06</v>
      </c>
      <c r="H86" s="111"/>
      <c r="I86" s="26"/>
      <c r="J86" s="94">
        <f t="shared" si="4"/>
        <v>0.59165640875701331</v>
      </c>
      <c r="K86" s="35"/>
      <c r="L86" s="26">
        <v>17.3952603163</v>
      </c>
      <c r="M86" s="26" t="s">
        <v>203</v>
      </c>
      <c r="N86" s="26">
        <v>3336.4019512195118</v>
      </c>
      <c r="O86" s="90">
        <f t="shared" si="2"/>
        <v>58037.580461274665</v>
      </c>
      <c r="P86" s="92">
        <f t="shared" si="3"/>
        <v>34338.306428663971</v>
      </c>
      <c r="Q86" s="188">
        <v>1</v>
      </c>
    </row>
    <row r="87" spans="1:17" x14ac:dyDescent="0.25">
      <c r="A87">
        <v>38635</v>
      </c>
      <c r="B87" t="s">
        <v>773</v>
      </c>
      <c r="C87" s="190" t="s">
        <v>811</v>
      </c>
      <c r="D87" s="108" t="s">
        <v>807</v>
      </c>
      <c r="E87" s="32">
        <f t="shared" si="5"/>
        <v>38635</v>
      </c>
      <c r="F87" s="101" t="str">
        <f t="shared" ref="F87:F119" si="6">IF(E87="","-",IF(OR(E87&lt;$E$15,E87&gt;$E$16),"ERROR - date outside of range",IF(MONTH(E87)&gt;=7,YEAR(E87)&amp;"-"&amp;IF(YEAR(E87)=1999,"00",IF(AND(YEAR(E87)&gt;=2000,YEAR(E87)&lt;2009),"0","")&amp;RIGHT(YEAR(E87),2)+1),RIGHT(YEAR(E87),4)-1&amp;"-"&amp;RIGHT(YEAR(E87),2))))</f>
        <v>2005-06</v>
      </c>
      <c r="H87" s="111"/>
      <c r="I87" s="26"/>
      <c r="J87" s="94">
        <f t="shared" si="4"/>
        <v>0.59165640875701331</v>
      </c>
      <c r="K87" s="35"/>
      <c r="L87" s="26">
        <v>28.9918511449</v>
      </c>
      <c r="M87" s="26" t="s">
        <v>203</v>
      </c>
      <c r="N87" s="26">
        <v>3875.3912195121943</v>
      </c>
      <c r="O87" s="90">
        <f t="shared" ref="O87:O150" si="7">IF(N87="","-",L87*N87)</f>
        <v>112354.76536435002</v>
      </c>
      <c r="P87" s="92">
        <f t="shared" ref="P87:P150" si="8">IF(O87="-","-",IF(OR(E87&lt;$E$15,E87&gt;$E$16),0,O87*J87))*Q87</f>
        <v>66475.416982208204</v>
      </c>
      <c r="Q87" s="188">
        <v>1</v>
      </c>
    </row>
    <row r="88" spans="1:17" x14ac:dyDescent="0.25">
      <c r="A88">
        <v>38616</v>
      </c>
      <c r="B88" t="s">
        <v>773</v>
      </c>
      <c r="C88" s="190" t="s">
        <v>812</v>
      </c>
      <c r="D88" s="108" t="s">
        <v>807</v>
      </c>
      <c r="E88" s="32">
        <f t="shared" si="5"/>
        <v>38616</v>
      </c>
      <c r="F88" s="101" t="str">
        <f t="shared" si="6"/>
        <v>2005-06</v>
      </c>
      <c r="H88" s="111"/>
      <c r="I88" s="26"/>
      <c r="J88" s="94">
        <f t="shared" ref="J88:J151" si="9">J87</f>
        <v>0.59165640875701331</v>
      </c>
      <c r="K88" s="35"/>
      <c r="L88" s="26">
        <v>13.9972479892</v>
      </c>
      <c r="M88" s="26" t="s">
        <v>203</v>
      </c>
      <c r="N88" s="26">
        <v>3336.4019512195118</v>
      </c>
      <c r="O88" s="90">
        <f t="shared" si="7"/>
        <v>46700.445502870265</v>
      </c>
      <c r="P88" s="92">
        <f t="shared" si="8"/>
        <v>27630.617873580832</v>
      </c>
      <c r="Q88" s="188">
        <v>1</v>
      </c>
    </row>
    <row r="89" spans="1:17" x14ac:dyDescent="0.25">
      <c r="A89">
        <v>39169</v>
      </c>
      <c r="B89" t="s">
        <v>773</v>
      </c>
      <c r="C89" s="190" t="s">
        <v>813</v>
      </c>
      <c r="D89" s="108" t="s">
        <v>807</v>
      </c>
      <c r="E89" s="32">
        <f t="shared" si="5"/>
        <v>39169</v>
      </c>
      <c r="F89" s="101" t="str">
        <f t="shared" si="6"/>
        <v>2006-07</v>
      </c>
      <c r="H89" s="111"/>
      <c r="I89" s="26"/>
      <c r="J89" s="94">
        <f t="shared" si="9"/>
        <v>0.59165640875701331</v>
      </c>
      <c r="K89" s="35"/>
      <c r="L89" s="26">
        <v>23.2916104631</v>
      </c>
      <c r="M89" s="26" t="s">
        <v>203</v>
      </c>
      <c r="N89" s="26">
        <v>3336.4019512195118</v>
      </c>
      <c r="O89" s="90">
        <f t="shared" si="7"/>
        <v>77710.174596131634</v>
      </c>
      <c r="P89" s="92">
        <f t="shared" si="8"/>
        <v>45977.722825427729</v>
      </c>
      <c r="Q89" s="188">
        <v>1</v>
      </c>
    </row>
    <row r="90" spans="1:17" x14ac:dyDescent="0.25">
      <c r="A90">
        <v>39167</v>
      </c>
      <c r="B90" t="s">
        <v>773</v>
      </c>
      <c r="C90" s="190" t="s">
        <v>814</v>
      </c>
      <c r="D90" s="108" t="s">
        <v>815</v>
      </c>
      <c r="E90" s="32">
        <f t="shared" si="5"/>
        <v>39167</v>
      </c>
      <c r="F90" s="101" t="str">
        <f t="shared" si="6"/>
        <v>2006-07</v>
      </c>
      <c r="H90" s="111"/>
      <c r="I90" s="26"/>
      <c r="J90" s="94">
        <f t="shared" si="9"/>
        <v>0.59165640875701331</v>
      </c>
      <c r="K90" s="35"/>
      <c r="L90" s="26">
        <v>15.5028293224</v>
      </c>
      <c r="M90" s="26" t="s">
        <v>203</v>
      </c>
      <c r="N90" s="26">
        <v>3592.3639024390236</v>
      </c>
      <c r="O90" s="90">
        <f t="shared" si="7"/>
        <v>55691.804443462992</v>
      </c>
      <c r="P90" s="92">
        <f t="shared" si="8"/>
        <v>28766.781226507374</v>
      </c>
      <c r="Q90" s="188">
        <v>0.87303249322232479</v>
      </c>
    </row>
    <row r="91" spans="1:17" x14ac:dyDescent="0.25">
      <c r="A91">
        <v>39167</v>
      </c>
      <c r="B91" t="s">
        <v>773</v>
      </c>
      <c r="C91" s="190" t="s">
        <v>814</v>
      </c>
      <c r="D91" s="108" t="s">
        <v>815</v>
      </c>
      <c r="E91" s="32">
        <f t="shared" si="5"/>
        <v>39167</v>
      </c>
      <c r="F91" s="101" t="str">
        <f t="shared" si="6"/>
        <v>2006-07</v>
      </c>
      <c r="H91" s="111"/>
      <c r="I91" s="26"/>
      <c r="J91" s="94">
        <f t="shared" si="9"/>
        <v>0.59165640875701331</v>
      </c>
      <c r="K91" s="35"/>
      <c r="L91" s="26">
        <v>3.10441363223</v>
      </c>
      <c r="M91" s="26" t="s">
        <v>203</v>
      </c>
      <c r="N91" s="26">
        <v>3592.3639024390236</v>
      </c>
      <c r="O91" s="90">
        <f t="shared" si="7"/>
        <v>11152.183470662667</v>
      </c>
      <c r="P91" s="92">
        <f t="shared" si="8"/>
        <v>5760.4960964068932</v>
      </c>
      <c r="Q91" s="188">
        <v>0.87303249322232479</v>
      </c>
    </row>
    <row r="92" spans="1:17" x14ac:dyDescent="0.25">
      <c r="A92">
        <v>39167</v>
      </c>
      <c r="B92" t="s">
        <v>773</v>
      </c>
      <c r="C92" s="190" t="s">
        <v>814</v>
      </c>
      <c r="D92" s="108" t="s">
        <v>815</v>
      </c>
      <c r="E92" s="32">
        <f t="shared" si="5"/>
        <v>39167</v>
      </c>
      <c r="F92" s="101" t="str">
        <f t="shared" si="6"/>
        <v>2006-07</v>
      </c>
      <c r="H92" s="111"/>
      <c r="I92" s="26"/>
      <c r="J92" s="94">
        <f t="shared" si="9"/>
        <v>0.59165640875701331</v>
      </c>
      <c r="K92" s="35"/>
      <c r="L92" s="26">
        <v>2.5869866640599999</v>
      </c>
      <c r="M92" s="26" t="s">
        <v>203</v>
      </c>
      <c r="N92" s="26">
        <v>3592.3639024390236</v>
      </c>
      <c r="O92" s="90">
        <f t="shared" si="7"/>
        <v>9293.3975080602922</v>
      </c>
      <c r="P92" s="92">
        <f t="shared" si="8"/>
        <v>4800.3675879587927</v>
      </c>
      <c r="Q92" s="188">
        <v>0.87303249322232479</v>
      </c>
    </row>
    <row r="93" spans="1:17" x14ac:dyDescent="0.25">
      <c r="A93">
        <v>41208</v>
      </c>
      <c r="B93" t="s">
        <v>773</v>
      </c>
      <c r="C93" s="190" t="s">
        <v>816</v>
      </c>
      <c r="D93" s="108" t="s">
        <v>815</v>
      </c>
      <c r="E93" s="32">
        <f t="shared" si="5"/>
        <v>41208</v>
      </c>
      <c r="F93" s="101" t="str">
        <f t="shared" si="6"/>
        <v>2012-13</v>
      </c>
      <c r="H93" s="111"/>
      <c r="I93" s="26"/>
      <c r="J93" s="94">
        <f t="shared" si="9"/>
        <v>0.59165640875701331</v>
      </c>
      <c r="K93" s="35"/>
      <c r="L93" s="26">
        <v>22.656955074300001</v>
      </c>
      <c r="M93" s="26" t="s">
        <v>203</v>
      </c>
      <c r="N93" s="26">
        <v>950.87219512195099</v>
      </c>
      <c r="O93" s="90">
        <f t="shared" si="7"/>
        <v>21543.868606279069</v>
      </c>
      <c r="P93" s="92">
        <f t="shared" si="8"/>
        <v>794.68527700763264</v>
      </c>
      <c r="Q93" s="188">
        <v>6.2345039178513258E-2</v>
      </c>
    </row>
    <row r="94" spans="1:17" x14ac:dyDescent="0.25">
      <c r="A94">
        <v>40891</v>
      </c>
      <c r="B94" t="s">
        <v>773</v>
      </c>
      <c r="C94" s="190" t="s">
        <v>817</v>
      </c>
      <c r="D94" s="108" t="s">
        <v>807</v>
      </c>
      <c r="E94" s="32">
        <f t="shared" si="5"/>
        <v>40891</v>
      </c>
      <c r="F94" s="101" t="str">
        <f t="shared" si="6"/>
        <v>2011-12</v>
      </c>
      <c r="H94" s="111"/>
      <c r="I94" s="26"/>
      <c r="J94" s="94">
        <f t="shared" si="9"/>
        <v>0.59165640875701331</v>
      </c>
      <c r="K94" s="35"/>
      <c r="L94" s="26">
        <v>28.215778240599999</v>
      </c>
      <c r="M94" s="26" t="s">
        <v>203</v>
      </c>
      <c r="N94" s="26">
        <v>950.87219512195099</v>
      </c>
      <c r="O94" s="90">
        <f t="shared" si="7"/>
        <v>26829.598992713502</v>
      </c>
      <c r="P94" s="92">
        <f t="shared" si="8"/>
        <v>1712.7098045279647</v>
      </c>
      <c r="Q94" s="188">
        <v>0.10789467948139832</v>
      </c>
    </row>
    <row r="95" spans="1:17" x14ac:dyDescent="0.25">
      <c r="A95">
        <v>40891</v>
      </c>
      <c r="B95" t="s">
        <v>773</v>
      </c>
      <c r="C95" s="190" t="s">
        <v>817</v>
      </c>
      <c r="D95" s="108" t="s">
        <v>807</v>
      </c>
      <c r="E95" s="32">
        <f t="shared" si="5"/>
        <v>40891</v>
      </c>
      <c r="F95" s="101" t="str">
        <f t="shared" si="6"/>
        <v>2011-12</v>
      </c>
      <c r="H95" s="111"/>
      <c r="I95" s="26"/>
      <c r="J95" s="94">
        <f t="shared" si="9"/>
        <v>0.59165640875701331</v>
      </c>
      <c r="K95" s="35"/>
      <c r="L95" s="26">
        <v>29.8716043091</v>
      </c>
      <c r="M95" s="26" t="s">
        <v>203</v>
      </c>
      <c r="N95" s="26">
        <v>812.22926829268283</v>
      </c>
      <c r="O95" s="90">
        <f t="shared" si="7"/>
        <v>24262.591310708845</v>
      </c>
      <c r="P95" s="92">
        <f t="shared" si="8"/>
        <v>1548.8408169049289</v>
      </c>
      <c r="Q95" s="188">
        <v>0.10789467948139832</v>
      </c>
    </row>
    <row r="96" spans="1:17" x14ac:dyDescent="0.25">
      <c r="A96">
        <v>40891</v>
      </c>
      <c r="B96" t="s">
        <v>773</v>
      </c>
      <c r="C96" s="190" t="s">
        <v>817</v>
      </c>
      <c r="D96" s="108" t="s">
        <v>807</v>
      </c>
      <c r="E96" s="32">
        <f t="shared" si="5"/>
        <v>40891</v>
      </c>
      <c r="F96" s="101" t="str">
        <f t="shared" si="6"/>
        <v>2011-12</v>
      </c>
      <c r="H96" s="111"/>
      <c r="I96" s="26"/>
      <c r="J96" s="94">
        <f t="shared" si="9"/>
        <v>0.59165640875701331</v>
      </c>
      <c r="K96" s="35"/>
      <c r="L96" s="26">
        <v>11.029242267700001</v>
      </c>
      <c r="M96" s="26" t="s">
        <v>203</v>
      </c>
      <c r="N96" s="26">
        <v>950.87219512195099</v>
      </c>
      <c r="O96" s="90">
        <f t="shared" si="7"/>
        <v>10487.399805619705</v>
      </c>
      <c r="P96" s="92">
        <f t="shared" si="8"/>
        <v>669.47972185375193</v>
      </c>
      <c r="Q96" s="188">
        <v>0.10789467948139832</v>
      </c>
    </row>
    <row r="97" spans="1:17" x14ac:dyDescent="0.25">
      <c r="A97">
        <v>40891</v>
      </c>
      <c r="B97" t="s">
        <v>773</v>
      </c>
      <c r="C97" s="190" t="s">
        <v>817</v>
      </c>
      <c r="D97" s="108" t="s">
        <v>807</v>
      </c>
      <c r="E97" s="32">
        <f t="shared" si="5"/>
        <v>40891</v>
      </c>
      <c r="F97" s="101" t="str">
        <f t="shared" si="6"/>
        <v>2011-12</v>
      </c>
      <c r="H97" s="111"/>
      <c r="I97" s="26"/>
      <c r="J97" s="94">
        <f t="shared" si="9"/>
        <v>0.59165640875701331</v>
      </c>
      <c r="K97" s="35"/>
      <c r="L97" s="26">
        <v>9.2767615577899996</v>
      </c>
      <c r="M97" s="26" t="s">
        <v>203</v>
      </c>
      <c r="N97" s="26">
        <v>950.87219512195099</v>
      </c>
      <c r="O97" s="90">
        <f t="shared" si="7"/>
        <v>8821.014626078706</v>
      </c>
      <c r="P97" s="92">
        <f t="shared" si="8"/>
        <v>563.10339338551535</v>
      </c>
      <c r="Q97" s="188">
        <v>0.10789467948139832</v>
      </c>
    </row>
    <row r="98" spans="1:17" x14ac:dyDescent="0.25">
      <c r="A98">
        <v>40891</v>
      </c>
      <c r="B98" t="s">
        <v>773</v>
      </c>
      <c r="C98" s="190" t="s">
        <v>817</v>
      </c>
      <c r="D98" s="108" t="s">
        <v>807</v>
      </c>
      <c r="E98" s="32">
        <f t="shared" si="5"/>
        <v>40891</v>
      </c>
      <c r="F98" s="101" t="str">
        <f t="shared" si="6"/>
        <v>2011-12</v>
      </c>
      <c r="H98" s="111"/>
      <c r="I98" s="26"/>
      <c r="J98" s="94">
        <f t="shared" si="9"/>
        <v>0.59165640875701331</v>
      </c>
      <c r="K98" s="35"/>
      <c r="L98" s="26">
        <v>8.9043760589899996</v>
      </c>
      <c r="M98" s="26" t="s">
        <v>203</v>
      </c>
      <c r="N98" s="26">
        <v>950.87219512195099</v>
      </c>
      <c r="O98" s="90">
        <f t="shared" si="7"/>
        <v>8466.9236094031676</v>
      </c>
      <c r="P98" s="92">
        <f t="shared" si="8"/>
        <v>540.49943437292734</v>
      </c>
      <c r="Q98" s="188">
        <v>0.10789467948139832</v>
      </c>
    </row>
    <row r="99" spans="1:17" x14ac:dyDescent="0.25">
      <c r="A99">
        <v>40891</v>
      </c>
      <c r="B99" t="s">
        <v>773</v>
      </c>
      <c r="C99" s="190" t="s">
        <v>817</v>
      </c>
      <c r="D99" s="108" t="s">
        <v>807</v>
      </c>
      <c r="E99" s="32">
        <f t="shared" si="5"/>
        <v>40891</v>
      </c>
      <c r="F99" s="101" t="str">
        <f t="shared" si="6"/>
        <v>2011-12</v>
      </c>
      <c r="H99" s="111"/>
      <c r="I99" s="26"/>
      <c r="J99" s="94">
        <f t="shared" si="9"/>
        <v>0.59165640875701331</v>
      </c>
      <c r="K99" s="35"/>
      <c r="L99" s="26">
        <v>5.5808963437800001</v>
      </c>
      <c r="M99" s="26" t="s">
        <v>203</v>
      </c>
      <c r="N99" s="26">
        <v>950.87219512195099</v>
      </c>
      <c r="O99" s="90">
        <f t="shared" si="7"/>
        <v>5306.7191571581589</v>
      </c>
      <c r="P99" s="92">
        <f t="shared" si="8"/>
        <v>338.76279450950983</v>
      </c>
      <c r="Q99" s="188">
        <v>0.10789467948139832</v>
      </c>
    </row>
    <row r="100" spans="1:17" x14ac:dyDescent="0.25">
      <c r="A100">
        <v>40891</v>
      </c>
      <c r="B100" t="s">
        <v>773</v>
      </c>
      <c r="C100" s="190" t="s">
        <v>817</v>
      </c>
      <c r="D100" s="108" t="s">
        <v>807</v>
      </c>
      <c r="E100" s="32">
        <f t="shared" si="5"/>
        <v>40891</v>
      </c>
      <c r="F100" s="101" t="str">
        <f t="shared" si="6"/>
        <v>2011-12</v>
      </c>
      <c r="H100" s="111"/>
      <c r="I100" s="26"/>
      <c r="J100" s="94">
        <f t="shared" si="9"/>
        <v>0.59165640875701331</v>
      </c>
      <c r="K100" s="35"/>
      <c r="L100" s="26">
        <v>23.874471889599999</v>
      </c>
      <c r="M100" s="26" t="s">
        <v>203</v>
      </c>
      <c r="N100" s="26">
        <v>3875.3912195121943</v>
      </c>
      <c r="O100" s="90">
        <f t="shared" si="7"/>
        <v>92522.918731446538</v>
      </c>
      <c r="P100" s="92">
        <f t="shared" si="8"/>
        <v>5906.3465726017421</v>
      </c>
      <c r="Q100" s="188">
        <v>0.10789467948139832</v>
      </c>
    </row>
    <row r="101" spans="1:17" x14ac:dyDescent="0.25">
      <c r="A101">
        <v>40891</v>
      </c>
      <c r="B101" t="s">
        <v>773</v>
      </c>
      <c r="C101" s="190" t="s">
        <v>817</v>
      </c>
      <c r="D101" s="108" t="s">
        <v>807</v>
      </c>
      <c r="E101" s="32">
        <f t="shared" si="5"/>
        <v>40891</v>
      </c>
      <c r="F101" s="101" t="str">
        <f t="shared" si="6"/>
        <v>2011-12</v>
      </c>
      <c r="H101" s="111"/>
      <c r="I101" s="26"/>
      <c r="J101" s="94">
        <f t="shared" si="9"/>
        <v>0.59165640875701331</v>
      </c>
      <c r="K101" s="35"/>
      <c r="L101" s="26">
        <v>14.5737330714</v>
      </c>
      <c r="M101" s="26" t="s">
        <v>203</v>
      </c>
      <c r="N101" s="26">
        <v>950.87219512195099</v>
      </c>
      <c r="O101" s="90">
        <f t="shared" si="7"/>
        <v>13857.757556723491</v>
      </c>
      <c r="P101" s="92">
        <f t="shared" si="8"/>
        <v>884.63182929486504</v>
      </c>
      <c r="Q101" s="188">
        <v>0.10789467948139832</v>
      </c>
    </row>
    <row r="102" spans="1:17" x14ac:dyDescent="0.25">
      <c r="A102">
        <v>40891</v>
      </c>
      <c r="B102" t="s">
        <v>773</v>
      </c>
      <c r="C102" s="190" t="s">
        <v>817</v>
      </c>
      <c r="D102" s="108" t="s">
        <v>807</v>
      </c>
      <c r="E102" s="32">
        <f t="shared" si="5"/>
        <v>40891</v>
      </c>
      <c r="F102" s="101" t="str">
        <f t="shared" si="6"/>
        <v>2011-12</v>
      </c>
      <c r="H102" s="111"/>
      <c r="I102" s="26"/>
      <c r="J102" s="94">
        <f t="shared" si="9"/>
        <v>0.59165640875701331</v>
      </c>
      <c r="K102" s="35"/>
      <c r="L102" s="26">
        <v>26.672142864800001</v>
      </c>
      <c r="M102" s="26" t="s">
        <v>203</v>
      </c>
      <c r="N102" s="26">
        <v>812.22926829268283</v>
      </c>
      <c r="O102" s="90">
        <f t="shared" si="7"/>
        <v>21663.895082874405</v>
      </c>
      <c r="P102" s="92">
        <f t="shared" si="8"/>
        <v>1382.9489409357557</v>
      </c>
      <c r="Q102" s="188">
        <v>0.10789467948139832</v>
      </c>
    </row>
    <row r="103" spans="1:17" x14ac:dyDescent="0.25">
      <c r="A103">
        <v>41208</v>
      </c>
      <c r="B103" t="s">
        <v>773</v>
      </c>
      <c r="C103" s="190" t="s">
        <v>816</v>
      </c>
      <c r="D103" s="108" t="s">
        <v>815</v>
      </c>
      <c r="E103" s="32">
        <f t="shared" si="5"/>
        <v>41208</v>
      </c>
      <c r="F103" s="101" t="str">
        <f t="shared" si="6"/>
        <v>2012-13</v>
      </c>
      <c r="H103" s="111"/>
      <c r="I103" s="26"/>
      <c r="J103" s="94">
        <f t="shared" si="9"/>
        <v>0.59165640875701331</v>
      </c>
      <c r="K103" s="35"/>
      <c r="L103" s="26">
        <v>25.116705840800002</v>
      </c>
      <c r="M103" s="26" t="s">
        <v>203</v>
      </c>
      <c r="N103" s="26">
        <v>950.87219512195099</v>
      </c>
      <c r="O103" s="90">
        <f t="shared" si="7"/>
        <v>23882.777217073824</v>
      </c>
      <c r="P103" s="92">
        <f t="shared" si="8"/>
        <v>880.96022934944381</v>
      </c>
      <c r="Q103" s="188">
        <v>6.2345039178513258E-2</v>
      </c>
    </row>
    <row r="104" spans="1:17" x14ac:dyDescent="0.25">
      <c r="A104">
        <v>41208</v>
      </c>
      <c r="B104" t="s">
        <v>773</v>
      </c>
      <c r="C104" s="190" t="s">
        <v>816</v>
      </c>
      <c r="D104" s="108" t="s">
        <v>815</v>
      </c>
      <c r="E104" s="32">
        <f t="shared" si="5"/>
        <v>41208</v>
      </c>
      <c r="F104" s="101" t="str">
        <f t="shared" si="6"/>
        <v>2012-13</v>
      </c>
      <c r="H104" s="111"/>
      <c r="I104" s="26"/>
      <c r="J104" s="94">
        <f t="shared" si="9"/>
        <v>0.59165640875701331</v>
      </c>
      <c r="K104" s="35"/>
      <c r="L104" s="26">
        <v>25.126741330800002</v>
      </c>
      <c r="M104" s="26" t="s">
        <v>203</v>
      </c>
      <c r="N104" s="26">
        <v>3592.3639024390236</v>
      </c>
      <c r="O104" s="90">
        <f t="shared" si="7"/>
        <v>90264.398542688592</v>
      </c>
      <c r="P104" s="92">
        <f t="shared" si="8"/>
        <v>3329.5686058407005</v>
      </c>
      <c r="Q104" s="188">
        <v>6.2345039178513258E-2</v>
      </c>
    </row>
    <row r="105" spans="1:17" x14ac:dyDescent="0.25">
      <c r="A105">
        <v>41208</v>
      </c>
      <c r="B105" t="s">
        <v>773</v>
      </c>
      <c r="C105" s="190" t="s">
        <v>816</v>
      </c>
      <c r="D105" s="108" t="s">
        <v>815</v>
      </c>
      <c r="E105" s="32">
        <f t="shared" si="5"/>
        <v>41208</v>
      </c>
      <c r="F105" s="101" t="str">
        <f t="shared" si="6"/>
        <v>2012-13</v>
      </c>
      <c r="H105" s="111"/>
      <c r="I105" s="26"/>
      <c r="J105" s="94">
        <f t="shared" si="9"/>
        <v>0.59165640875701331</v>
      </c>
      <c r="K105" s="35"/>
      <c r="L105" s="26">
        <v>7.9664643450900003</v>
      </c>
      <c r="M105" s="26" t="s">
        <v>203</v>
      </c>
      <c r="N105" s="26">
        <v>950.87219512195099</v>
      </c>
      <c r="O105" s="90">
        <f t="shared" si="7"/>
        <v>7575.0894391764841</v>
      </c>
      <c r="P105" s="92">
        <f t="shared" si="8"/>
        <v>279.42112715889158</v>
      </c>
      <c r="Q105" s="188">
        <v>6.2345039178513258E-2</v>
      </c>
    </row>
    <row r="106" spans="1:17" x14ac:dyDescent="0.25">
      <c r="A106">
        <v>41208</v>
      </c>
      <c r="B106" t="s">
        <v>773</v>
      </c>
      <c r="C106" s="190" t="s">
        <v>816</v>
      </c>
      <c r="D106" s="108" t="s">
        <v>815</v>
      </c>
      <c r="E106" s="32">
        <f t="shared" si="5"/>
        <v>41208</v>
      </c>
      <c r="F106" s="101" t="str">
        <f t="shared" si="6"/>
        <v>2012-13</v>
      </c>
      <c r="H106" s="111"/>
      <c r="I106" s="26"/>
      <c r="J106" s="94">
        <f t="shared" si="9"/>
        <v>0.59165640875701331</v>
      </c>
      <c r="K106" s="35"/>
      <c r="L106" s="26">
        <v>19.559214165699998</v>
      </c>
      <c r="M106" s="26" t="s">
        <v>203</v>
      </c>
      <c r="N106" s="26">
        <v>3592.3639024390236</v>
      </c>
      <c r="O106" s="90">
        <f t="shared" si="7"/>
        <v>70263.814928934677</v>
      </c>
      <c r="P106" s="92">
        <f t="shared" si="8"/>
        <v>2591.8102384888907</v>
      </c>
      <c r="Q106" s="188">
        <v>6.2345039178513258E-2</v>
      </c>
    </row>
    <row r="107" spans="1:17" x14ac:dyDescent="0.25">
      <c r="A107">
        <v>41208</v>
      </c>
      <c r="B107" t="s">
        <v>773</v>
      </c>
      <c r="C107" s="190" t="s">
        <v>816</v>
      </c>
      <c r="D107" s="108" t="s">
        <v>815</v>
      </c>
      <c r="E107" s="32">
        <f t="shared" si="5"/>
        <v>41208</v>
      </c>
      <c r="F107" s="101" t="str">
        <f t="shared" si="6"/>
        <v>2012-13</v>
      </c>
      <c r="H107" s="111"/>
      <c r="I107" s="26"/>
      <c r="J107" s="94">
        <f t="shared" si="9"/>
        <v>0.59165640875701331</v>
      </c>
      <c r="K107" s="35"/>
      <c r="L107" s="26">
        <v>12.513943943699999</v>
      </c>
      <c r="M107" s="26" t="s">
        <v>203</v>
      </c>
      <c r="N107" s="26">
        <v>950.87219512195099</v>
      </c>
      <c r="O107" s="90">
        <f t="shared" si="7"/>
        <v>11899.161347379062</v>
      </c>
      <c r="P107" s="92">
        <f t="shared" si="8"/>
        <v>438.92248436496777</v>
      </c>
      <c r="Q107" s="188">
        <v>6.2345039178513258E-2</v>
      </c>
    </row>
    <row r="108" spans="1:17" x14ac:dyDescent="0.25">
      <c r="A108">
        <v>41208</v>
      </c>
      <c r="B108" t="s">
        <v>773</v>
      </c>
      <c r="C108" s="190" t="s">
        <v>816</v>
      </c>
      <c r="D108" s="108" t="s">
        <v>815</v>
      </c>
      <c r="E108" s="32">
        <f t="shared" si="5"/>
        <v>41208</v>
      </c>
      <c r="F108" s="101" t="str">
        <f t="shared" si="6"/>
        <v>2012-13</v>
      </c>
      <c r="H108" s="111"/>
      <c r="I108" s="26"/>
      <c r="J108" s="94">
        <f t="shared" si="9"/>
        <v>0.59165640875701331</v>
      </c>
      <c r="K108" s="35"/>
      <c r="L108" s="26">
        <v>41.498195494900003</v>
      </c>
      <c r="M108" s="26" t="s">
        <v>203</v>
      </c>
      <c r="N108" s="26">
        <v>950.87219512195099</v>
      </c>
      <c r="O108" s="90">
        <f t="shared" si="7"/>
        <v>39459.480243835424</v>
      </c>
      <c r="P108" s="92">
        <f t="shared" si="8"/>
        <v>1455.5356125320109</v>
      </c>
      <c r="Q108" s="188">
        <v>6.2345039178513258E-2</v>
      </c>
    </row>
    <row r="109" spans="1:17" x14ac:dyDescent="0.25">
      <c r="A109">
        <v>41208</v>
      </c>
      <c r="B109" t="s">
        <v>773</v>
      </c>
      <c r="C109" s="190" t="s">
        <v>816</v>
      </c>
      <c r="D109" s="108" t="s">
        <v>815</v>
      </c>
      <c r="E109" s="32">
        <f t="shared" si="5"/>
        <v>41208</v>
      </c>
      <c r="F109" s="101" t="str">
        <f t="shared" si="6"/>
        <v>2012-13</v>
      </c>
      <c r="H109" s="111"/>
      <c r="I109" s="26"/>
      <c r="J109" s="94">
        <f t="shared" si="9"/>
        <v>0.59165640875701331</v>
      </c>
      <c r="K109" s="35"/>
      <c r="L109" s="26">
        <v>18.9900092944</v>
      </c>
      <c r="M109" s="26" t="s">
        <v>203</v>
      </c>
      <c r="N109" s="26">
        <v>950.87219512195099</v>
      </c>
      <c r="O109" s="90">
        <f t="shared" si="7"/>
        <v>18057.071823152379</v>
      </c>
      <c r="P109" s="92">
        <f t="shared" si="8"/>
        <v>666.06835503751063</v>
      </c>
      <c r="Q109" s="188">
        <v>6.2345039178513258E-2</v>
      </c>
    </row>
    <row r="110" spans="1:17" x14ac:dyDescent="0.25">
      <c r="A110">
        <v>41208</v>
      </c>
      <c r="B110" t="s">
        <v>773</v>
      </c>
      <c r="C110" s="190" t="s">
        <v>816</v>
      </c>
      <c r="D110" s="108" t="s">
        <v>815</v>
      </c>
      <c r="E110" s="32">
        <f t="shared" si="5"/>
        <v>41208</v>
      </c>
      <c r="F110" s="101" t="str">
        <f t="shared" si="6"/>
        <v>2012-13</v>
      </c>
      <c r="H110" s="111"/>
      <c r="I110" s="26"/>
      <c r="J110" s="94">
        <f t="shared" si="9"/>
        <v>0.59165640875701331</v>
      </c>
      <c r="K110" s="35"/>
      <c r="L110" s="26">
        <v>7.0466339482100002</v>
      </c>
      <c r="M110" s="26" t="s">
        <v>203</v>
      </c>
      <c r="N110" s="26">
        <v>950.87219512195099</v>
      </c>
      <c r="O110" s="90">
        <f t="shared" si="7"/>
        <v>6700.4482905553032</v>
      </c>
      <c r="P110" s="92">
        <f t="shared" si="8"/>
        <v>247.15837731684528</v>
      </c>
      <c r="Q110" s="188">
        <v>6.2345039178513258E-2</v>
      </c>
    </row>
    <row r="111" spans="1:17" x14ac:dyDescent="0.25">
      <c r="A111">
        <v>40891</v>
      </c>
      <c r="B111" t="s">
        <v>773</v>
      </c>
      <c r="C111" s="190" t="s">
        <v>817</v>
      </c>
      <c r="D111" s="108" t="s">
        <v>807</v>
      </c>
      <c r="E111" s="32">
        <f t="shared" si="5"/>
        <v>40891</v>
      </c>
      <c r="F111" s="101" t="str">
        <f t="shared" si="6"/>
        <v>2011-12</v>
      </c>
      <c r="H111" s="111"/>
      <c r="I111" s="26"/>
      <c r="J111" s="94">
        <f t="shared" si="9"/>
        <v>0.59165640875701331</v>
      </c>
      <c r="K111" s="35"/>
      <c r="L111" s="26">
        <v>20.308366057699999</v>
      </c>
      <c r="M111" s="26" t="s">
        <v>203</v>
      </c>
      <c r="N111" s="26">
        <v>1162.6195121951216</v>
      </c>
      <c r="O111" s="90">
        <f t="shared" si="7"/>
        <v>23610.902639483138</v>
      </c>
      <c r="P111" s="92">
        <f t="shared" si="8"/>
        <v>1507.2392418306538</v>
      </c>
      <c r="Q111" s="188">
        <v>0.10789467948139832</v>
      </c>
    </row>
    <row r="112" spans="1:17" x14ac:dyDescent="0.25">
      <c r="A112">
        <v>40891</v>
      </c>
      <c r="B112" t="s">
        <v>773</v>
      </c>
      <c r="C112" s="190" t="s">
        <v>817</v>
      </c>
      <c r="D112" s="108" t="s">
        <v>807</v>
      </c>
      <c r="E112" s="32">
        <f t="shared" si="5"/>
        <v>40891</v>
      </c>
      <c r="F112" s="101" t="str">
        <f t="shared" si="6"/>
        <v>2011-12</v>
      </c>
      <c r="H112" s="111"/>
      <c r="I112" s="26"/>
      <c r="J112" s="94">
        <f t="shared" si="9"/>
        <v>0.59165640875701331</v>
      </c>
      <c r="K112" s="35"/>
      <c r="L112" s="26">
        <v>23.335329138500001</v>
      </c>
      <c r="M112" s="26" t="s">
        <v>203</v>
      </c>
      <c r="N112" s="26">
        <v>1162.6195121951216</v>
      </c>
      <c r="O112" s="90">
        <f t="shared" si="7"/>
        <v>27130.10897991548</v>
      </c>
      <c r="P112" s="92">
        <f t="shared" si="8"/>
        <v>1731.8933339418475</v>
      </c>
      <c r="Q112" s="188">
        <v>0.10789467948139832</v>
      </c>
    </row>
    <row r="113" spans="1:17" x14ac:dyDescent="0.25">
      <c r="A113">
        <v>40891</v>
      </c>
      <c r="B113" t="s">
        <v>773</v>
      </c>
      <c r="C113" s="190" t="s">
        <v>817</v>
      </c>
      <c r="D113" s="108" t="s">
        <v>807</v>
      </c>
      <c r="E113" s="32">
        <f t="shared" si="5"/>
        <v>40891</v>
      </c>
      <c r="F113" s="101" t="str">
        <f t="shared" si="6"/>
        <v>2011-12</v>
      </c>
      <c r="H113" s="111"/>
      <c r="I113" s="26"/>
      <c r="J113" s="94">
        <f t="shared" si="9"/>
        <v>0.59165640875701331</v>
      </c>
      <c r="K113" s="35"/>
      <c r="L113" s="26">
        <v>7.4111020098199996</v>
      </c>
      <c r="M113" s="26" t="s">
        <v>203</v>
      </c>
      <c r="N113" s="26">
        <v>1162.6195121951216</v>
      </c>
      <c r="O113" s="90">
        <f t="shared" si="7"/>
        <v>8616.2918034852137</v>
      </c>
      <c r="P113" s="92">
        <f t="shared" si="8"/>
        <v>550.03458883268775</v>
      </c>
      <c r="Q113" s="188">
        <v>0.10789467948139832</v>
      </c>
    </row>
    <row r="114" spans="1:17" x14ac:dyDescent="0.25">
      <c r="A114">
        <v>40891</v>
      </c>
      <c r="B114" t="s">
        <v>773</v>
      </c>
      <c r="C114" s="190" t="s">
        <v>817</v>
      </c>
      <c r="D114" s="108" t="s">
        <v>807</v>
      </c>
      <c r="E114" s="32">
        <f t="shared" si="5"/>
        <v>40891</v>
      </c>
      <c r="F114" s="101" t="str">
        <f t="shared" si="6"/>
        <v>2011-12</v>
      </c>
      <c r="H114" s="111"/>
      <c r="I114" s="26"/>
      <c r="J114" s="94">
        <f t="shared" si="9"/>
        <v>0.59165640875701331</v>
      </c>
      <c r="K114" s="35"/>
      <c r="L114" s="26">
        <v>8.2475912241099998</v>
      </c>
      <c r="M114" s="26" t="s">
        <v>203</v>
      </c>
      <c r="N114" s="26">
        <v>1162.6195121951216</v>
      </c>
      <c r="O114" s="90">
        <f t="shared" si="7"/>
        <v>9588.8104857595335</v>
      </c>
      <c r="P114" s="92">
        <f t="shared" si="8"/>
        <v>612.11685411999997</v>
      </c>
      <c r="Q114" s="188">
        <v>0.10789467948139832</v>
      </c>
    </row>
    <row r="115" spans="1:17" x14ac:dyDescent="0.25">
      <c r="A115">
        <v>40891</v>
      </c>
      <c r="B115" t="s">
        <v>773</v>
      </c>
      <c r="C115" s="190" t="s">
        <v>817</v>
      </c>
      <c r="D115" s="108" t="s">
        <v>807</v>
      </c>
      <c r="E115" s="32">
        <f t="shared" si="5"/>
        <v>40891</v>
      </c>
      <c r="F115" s="101" t="str">
        <f t="shared" si="6"/>
        <v>2011-12</v>
      </c>
      <c r="H115" s="111"/>
      <c r="I115" s="26"/>
      <c r="J115" s="94">
        <f t="shared" si="9"/>
        <v>0.59165640875701331</v>
      </c>
      <c r="K115" s="35"/>
      <c r="L115" s="26">
        <v>67.694295231200002</v>
      </c>
      <c r="M115" s="26" t="s">
        <v>203</v>
      </c>
      <c r="N115" s="26">
        <v>812.22926829268283</v>
      </c>
      <c r="O115" s="90">
        <f t="shared" si="7"/>
        <v>54983.287883226425</v>
      </c>
      <c r="P115" s="92">
        <f t="shared" si="8"/>
        <v>3509.9449778716689</v>
      </c>
      <c r="Q115" s="188">
        <v>0.10789467948139832</v>
      </c>
    </row>
    <row r="116" spans="1:17" x14ac:dyDescent="0.25">
      <c r="A116">
        <v>40891</v>
      </c>
      <c r="B116" t="s">
        <v>773</v>
      </c>
      <c r="C116" s="190" t="s">
        <v>817</v>
      </c>
      <c r="D116" s="108" t="s">
        <v>807</v>
      </c>
      <c r="E116" s="32">
        <f t="shared" si="5"/>
        <v>40891</v>
      </c>
      <c r="F116" s="101" t="str">
        <f t="shared" si="6"/>
        <v>2011-12</v>
      </c>
      <c r="H116" s="111"/>
      <c r="I116" s="26"/>
      <c r="J116" s="94">
        <f t="shared" si="9"/>
        <v>0.59165640875701331</v>
      </c>
      <c r="K116" s="35"/>
      <c r="L116" s="26">
        <v>32.682296921099997</v>
      </c>
      <c r="M116" s="26" t="s">
        <v>203</v>
      </c>
      <c r="N116" s="26">
        <v>1162.6195121951216</v>
      </c>
      <c r="O116" s="90">
        <f t="shared" si="7"/>
        <v>37997.076103825406</v>
      </c>
      <c r="P116" s="92">
        <f t="shared" si="8"/>
        <v>2425.6033347382927</v>
      </c>
      <c r="Q116" s="188">
        <v>0.10789467948139832</v>
      </c>
    </row>
    <row r="117" spans="1:17" x14ac:dyDescent="0.25">
      <c r="A117">
        <v>40891</v>
      </c>
      <c r="B117" t="s">
        <v>773</v>
      </c>
      <c r="C117" s="190" t="s">
        <v>817</v>
      </c>
      <c r="D117" s="108" t="s">
        <v>807</v>
      </c>
      <c r="E117" s="32">
        <f t="shared" si="5"/>
        <v>40891</v>
      </c>
      <c r="F117" s="101" t="str">
        <f t="shared" si="6"/>
        <v>2011-12</v>
      </c>
      <c r="H117" s="111"/>
      <c r="I117" s="26"/>
      <c r="J117" s="94">
        <f t="shared" si="9"/>
        <v>0.59165640875701331</v>
      </c>
      <c r="K117" s="35"/>
      <c r="L117" s="26">
        <v>86.324169747400006</v>
      </c>
      <c r="M117" s="26" t="s">
        <v>203</v>
      </c>
      <c r="N117" s="26">
        <v>3336.4019512195118</v>
      </c>
      <c r="O117" s="90">
        <f t="shared" si="7"/>
        <v>288012.12838262971</v>
      </c>
      <c r="P117" s="92">
        <f t="shared" si="8"/>
        <v>18385.708867205369</v>
      </c>
      <c r="Q117" s="188">
        <v>0.10789467948139832</v>
      </c>
    </row>
    <row r="118" spans="1:17" x14ac:dyDescent="0.25">
      <c r="A118">
        <v>40891</v>
      </c>
      <c r="B118" t="s">
        <v>773</v>
      </c>
      <c r="C118" s="190" t="s">
        <v>817</v>
      </c>
      <c r="D118" s="108" t="s">
        <v>807</v>
      </c>
      <c r="E118" s="32">
        <f t="shared" si="5"/>
        <v>40891</v>
      </c>
      <c r="F118" s="101" t="str">
        <f t="shared" si="6"/>
        <v>2011-12</v>
      </c>
      <c r="H118" s="111"/>
      <c r="I118" s="26"/>
      <c r="J118" s="94">
        <f t="shared" si="9"/>
        <v>0.59165640875701331</v>
      </c>
      <c r="K118" s="35"/>
      <c r="L118" s="26">
        <v>31.303816152700001</v>
      </c>
      <c r="M118" s="26" t="s">
        <v>203</v>
      </c>
      <c r="N118" s="26">
        <v>812.22926829268283</v>
      </c>
      <c r="O118" s="90">
        <f t="shared" si="7"/>
        <v>25425.87568847619</v>
      </c>
      <c r="P118" s="92">
        <f t="shared" si="8"/>
        <v>1623.1009115040858</v>
      </c>
      <c r="Q118" s="188">
        <v>0.10789467948139832</v>
      </c>
    </row>
    <row r="119" spans="1:17" x14ac:dyDescent="0.25">
      <c r="A119">
        <v>40891</v>
      </c>
      <c r="B119" t="s">
        <v>773</v>
      </c>
      <c r="C119" s="190" t="s">
        <v>817</v>
      </c>
      <c r="D119" s="108" t="s">
        <v>807</v>
      </c>
      <c r="E119" s="32">
        <f t="shared" si="5"/>
        <v>40891</v>
      </c>
      <c r="F119" s="101" t="str">
        <f t="shared" si="6"/>
        <v>2011-12</v>
      </c>
      <c r="H119" s="111"/>
      <c r="I119" s="26"/>
      <c r="J119" s="94">
        <f t="shared" si="9"/>
        <v>0.59165640875701331</v>
      </c>
      <c r="K119" s="35"/>
      <c r="L119" s="26">
        <v>26.1314840183</v>
      </c>
      <c r="M119" s="26" t="s">
        <v>203</v>
      </c>
      <c r="N119" s="26">
        <v>812.22926829268283</v>
      </c>
      <c r="O119" s="90">
        <f t="shared" si="7"/>
        <v>21224.756143585746</v>
      </c>
      <c r="P119" s="92">
        <f t="shared" si="8"/>
        <v>1354.915813527703</v>
      </c>
      <c r="Q119" s="188">
        <v>0.10789467948139832</v>
      </c>
    </row>
    <row r="120" spans="1:17" x14ac:dyDescent="0.25">
      <c r="A120">
        <v>40891</v>
      </c>
      <c r="B120" t="s">
        <v>773</v>
      </c>
      <c r="C120" s="190" t="s">
        <v>817</v>
      </c>
      <c r="D120" s="108" t="s">
        <v>807</v>
      </c>
      <c r="E120" s="32">
        <f t="shared" si="5"/>
        <v>40891</v>
      </c>
      <c r="F120" s="101" t="str">
        <f t="shared" ref="F120:F183" si="10">IF(E120="","-",IF(OR(E120&lt;$E$15,E120&gt;$E$16),"ERROR - date outside of range",IF(MONTH(E120)&gt;=7,YEAR(E120)&amp;"-"&amp;IF(YEAR(E120)=1999,"00",IF(AND(YEAR(E120)&gt;=2000,YEAR(E120)&lt;2009),"0","")&amp;RIGHT(YEAR(E120),2)+1),RIGHT(YEAR(E120),4)-1&amp;"-"&amp;RIGHT(YEAR(E120),2))))</f>
        <v>2011-12</v>
      </c>
      <c r="H120" s="111"/>
      <c r="I120" s="26"/>
      <c r="J120" s="94">
        <f t="shared" si="9"/>
        <v>0.59165640875701331</v>
      </c>
      <c r="K120" s="35"/>
      <c r="L120" s="26">
        <v>17.152554824300001</v>
      </c>
      <c r="M120" s="26" t="s">
        <v>203</v>
      </c>
      <c r="N120" s="26">
        <v>812.22926829268283</v>
      </c>
      <c r="O120" s="90">
        <f t="shared" si="7"/>
        <v>13931.807054291317</v>
      </c>
      <c r="P120" s="92">
        <f t="shared" si="8"/>
        <v>889.35889586560404</v>
      </c>
      <c r="Q120" s="188">
        <v>0.10789467948139832</v>
      </c>
    </row>
    <row r="121" spans="1:17" x14ac:dyDescent="0.25">
      <c r="A121">
        <v>40891</v>
      </c>
      <c r="B121" t="s">
        <v>773</v>
      </c>
      <c r="C121" s="190" t="s">
        <v>817</v>
      </c>
      <c r="D121" s="108" t="s">
        <v>807</v>
      </c>
      <c r="E121" s="32">
        <f t="shared" si="5"/>
        <v>40891</v>
      </c>
      <c r="F121" s="101" t="str">
        <f t="shared" si="10"/>
        <v>2011-12</v>
      </c>
      <c r="H121" s="111"/>
      <c r="I121" s="26"/>
      <c r="J121" s="94">
        <f t="shared" si="9"/>
        <v>0.59165640875701331</v>
      </c>
      <c r="K121" s="35"/>
      <c r="L121" s="26">
        <v>6.5146545572300001</v>
      </c>
      <c r="M121" s="26" t="s">
        <v>203</v>
      </c>
      <c r="N121" s="26">
        <v>812.22926829268283</v>
      </c>
      <c r="O121" s="90">
        <f t="shared" si="7"/>
        <v>5291.3931041985143</v>
      </c>
      <c r="P121" s="92">
        <f t="shared" si="8"/>
        <v>337.784431725339</v>
      </c>
      <c r="Q121" s="188">
        <v>0.10789467948139832</v>
      </c>
    </row>
    <row r="122" spans="1:17" x14ac:dyDescent="0.25">
      <c r="A122">
        <v>40891</v>
      </c>
      <c r="B122" t="s">
        <v>773</v>
      </c>
      <c r="C122" s="190" t="s">
        <v>817</v>
      </c>
      <c r="D122" s="108" t="s">
        <v>807</v>
      </c>
      <c r="E122" s="32">
        <f t="shared" si="5"/>
        <v>40891</v>
      </c>
      <c r="F122" s="101" t="str">
        <f t="shared" si="10"/>
        <v>2011-12</v>
      </c>
      <c r="H122" s="111"/>
      <c r="I122" s="26"/>
      <c r="J122" s="94">
        <f t="shared" si="9"/>
        <v>0.59165640875701331</v>
      </c>
      <c r="K122" s="35"/>
      <c r="L122" s="26">
        <v>30.929099958999998</v>
      </c>
      <c r="M122" s="26" t="s">
        <v>203</v>
      </c>
      <c r="N122" s="26">
        <v>1162.6195121951216</v>
      </c>
      <c r="O122" s="90">
        <f t="shared" si="7"/>
        <v>35958.775106966736</v>
      </c>
      <c r="P122" s="92">
        <f t="shared" si="8"/>
        <v>2295.4851729704978</v>
      </c>
      <c r="Q122" s="188">
        <v>0.10789467948139832</v>
      </c>
    </row>
    <row r="123" spans="1:17" x14ac:dyDescent="0.25">
      <c r="A123">
        <v>40891</v>
      </c>
      <c r="B123" t="s">
        <v>773</v>
      </c>
      <c r="C123" s="190" t="s">
        <v>817</v>
      </c>
      <c r="D123" s="108" t="s">
        <v>807</v>
      </c>
      <c r="E123" s="32">
        <f t="shared" si="5"/>
        <v>40891</v>
      </c>
      <c r="F123" s="101" t="str">
        <f t="shared" si="10"/>
        <v>2011-12</v>
      </c>
      <c r="H123" s="111"/>
      <c r="I123" s="26"/>
      <c r="J123" s="94">
        <f t="shared" si="9"/>
        <v>0.59165640875701331</v>
      </c>
      <c r="K123" s="35"/>
      <c r="L123" s="26">
        <v>26.983755212599998</v>
      </c>
      <c r="M123" s="26" t="s">
        <v>203</v>
      </c>
      <c r="N123" s="26">
        <v>1162.6195121951216</v>
      </c>
      <c r="O123" s="90">
        <f t="shared" si="7"/>
        <v>31371.840322465581</v>
      </c>
      <c r="P123" s="92">
        <f t="shared" si="8"/>
        <v>2002.6709501310477</v>
      </c>
      <c r="Q123" s="188">
        <v>0.10789467948139832</v>
      </c>
    </row>
    <row r="124" spans="1:17" x14ac:dyDescent="0.25">
      <c r="A124">
        <v>40891</v>
      </c>
      <c r="B124" t="s">
        <v>773</v>
      </c>
      <c r="C124" s="190" t="s">
        <v>817</v>
      </c>
      <c r="D124" s="108" t="s">
        <v>807</v>
      </c>
      <c r="E124" s="32">
        <f t="shared" si="5"/>
        <v>40891</v>
      </c>
      <c r="F124" s="101" t="str">
        <f t="shared" si="10"/>
        <v>2011-12</v>
      </c>
      <c r="H124" s="111"/>
      <c r="I124" s="26"/>
      <c r="J124" s="94">
        <f t="shared" si="9"/>
        <v>0.59165640875701331</v>
      </c>
      <c r="K124" s="35"/>
      <c r="L124" s="26">
        <v>22.153561006499999</v>
      </c>
      <c r="M124" s="26" t="s">
        <v>203</v>
      </c>
      <c r="N124" s="26">
        <v>3875.3912195121943</v>
      </c>
      <c r="O124" s="90">
        <f t="shared" si="7"/>
        <v>85853.71580551783</v>
      </c>
      <c r="P124" s="92">
        <f t="shared" si="8"/>
        <v>5480.607475915026</v>
      </c>
      <c r="Q124" s="188">
        <v>0.10789467948139832</v>
      </c>
    </row>
    <row r="125" spans="1:17" x14ac:dyDescent="0.25">
      <c r="A125">
        <v>40891</v>
      </c>
      <c r="B125" t="s">
        <v>773</v>
      </c>
      <c r="C125" s="190" t="s">
        <v>817</v>
      </c>
      <c r="D125" s="108" t="s">
        <v>807</v>
      </c>
      <c r="E125" s="32">
        <f t="shared" si="5"/>
        <v>40891</v>
      </c>
      <c r="F125" s="101" t="str">
        <f t="shared" si="10"/>
        <v>2011-12</v>
      </c>
      <c r="H125" s="111"/>
      <c r="I125" s="26"/>
      <c r="J125" s="94">
        <f t="shared" si="9"/>
        <v>0.59165640875701331</v>
      </c>
      <c r="K125" s="35"/>
      <c r="L125" s="26">
        <v>32.117103858199997</v>
      </c>
      <c r="M125" s="26" t="s">
        <v>203</v>
      </c>
      <c r="N125" s="26">
        <v>1162.6195121951216</v>
      </c>
      <c r="O125" s="90">
        <f t="shared" si="7"/>
        <v>37339.971620740536</v>
      </c>
      <c r="P125" s="92">
        <f t="shared" si="8"/>
        <v>2383.6560327646635</v>
      </c>
      <c r="Q125" s="188">
        <v>0.10789467948139832</v>
      </c>
    </row>
    <row r="126" spans="1:17" x14ac:dyDescent="0.25">
      <c r="A126">
        <v>40891</v>
      </c>
      <c r="B126" t="s">
        <v>773</v>
      </c>
      <c r="C126" s="190" t="s">
        <v>817</v>
      </c>
      <c r="D126" s="108" t="s">
        <v>807</v>
      </c>
      <c r="E126" s="32">
        <f t="shared" si="5"/>
        <v>40891</v>
      </c>
      <c r="F126" s="101" t="str">
        <f t="shared" si="10"/>
        <v>2011-12</v>
      </c>
      <c r="H126" s="111"/>
      <c r="I126" s="26"/>
      <c r="J126" s="94">
        <f t="shared" si="9"/>
        <v>0.59165640875701331</v>
      </c>
      <c r="K126" s="35"/>
      <c r="L126" s="26">
        <v>25.962290076199999</v>
      </c>
      <c r="M126" s="26" t="s">
        <v>203</v>
      </c>
      <c r="N126" s="26">
        <v>812.22926829268283</v>
      </c>
      <c r="O126" s="90">
        <f t="shared" si="7"/>
        <v>21087.331871794304</v>
      </c>
      <c r="P126" s="92">
        <f t="shared" si="8"/>
        <v>1346.1431182018714</v>
      </c>
      <c r="Q126" s="188">
        <v>0.10789467948139832</v>
      </c>
    </row>
    <row r="127" spans="1:17" x14ac:dyDescent="0.25">
      <c r="A127">
        <v>40891</v>
      </c>
      <c r="B127" t="s">
        <v>773</v>
      </c>
      <c r="C127" s="190" t="s">
        <v>817</v>
      </c>
      <c r="D127" s="108" t="s">
        <v>807</v>
      </c>
      <c r="E127" s="32">
        <f t="shared" si="5"/>
        <v>40891</v>
      </c>
      <c r="F127" s="101" t="str">
        <f t="shared" si="10"/>
        <v>2011-12</v>
      </c>
      <c r="H127" s="111"/>
      <c r="I127" s="26"/>
      <c r="J127" s="94">
        <f t="shared" si="9"/>
        <v>0.59165640875701331</v>
      </c>
      <c r="K127" s="35"/>
      <c r="L127" s="26">
        <v>14.5619971501</v>
      </c>
      <c r="M127" s="26" t="s">
        <v>203</v>
      </c>
      <c r="N127" s="26">
        <v>1162.6195121951216</v>
      </c>
      <c r="O127" s="90">
        <f t="shared" si="7"/>
        <v>16930.062023236012</v>
      </c>
      <c r="P127" s="92">
        <f t="shared" si="8"/>
        <v>1080.7572348113665</v>
      </c>
      <c r="Q127" s="188">
        <v>0.10789467948139832</v>
      </c>
    </row>
    <row r="128" spans="1:17" x14ac:dyDescent="0.25">
      <c r="A128">
        <v>40891</v>
      </c>
      <c r="B128" t="s">
        <v>773</v>
      </c>
      <c r="C128" s="190" t="s">
        <v>817</v>
      </c>
      <c r="D128" s="108" t="s">
        <v>807</v>
      </c>
      <c r="E128" s="32">
        <f t="shared" si="5"/>
        <v>40891</v>
      </c>
      <c r="F128" s="101" t="str">
        <f t="shared" si="10"/>
        <v>2011-12</v>
      </c>
      <c r="H128" s="111"/>
      <c r="I128" s="26"/>
      <c r="J128" s="94">
        <f t="shared" si="9"/>
        <v>0.59165640875701331</v>
      </c>
      <c r="K128" s="35"/>
      <c r="L128" s="26">
        <v>6.3164065733600001</v>
      </c>
      <c r="M128" s="26" t="s">
        <v>203</v>
      </c>
      <c r="N128" s="26">
        <v>1162.6195121951216</v>
      </c>
      <c r="O128" s="90">
        <f t="shared" si="7"/>
        <v>7343.5775291458631</v>
      </c>
      <c r="P128" s="92">
        <f t="shared" si="8"/>
        <v>468.78886404135949</v>
      </c>
      <c r="Q128" s="188">
        <v>0.10789467948139832</v>
      </c>
    </row>
    <row r="129" spans="1:17" x14ac:dyDescent="0.25">
      <c r="A129">
        <v>40891</v>
      </c>
      <c r="B129" t="s">
        <v>773</v>
      </c>
      <c r="C129" s="190" t="s">
        <v>817</v>
      </c>
      <c r="D129" s="108" t="s">
        <v>807</v>
      </c>
      <c r="E129" s="32">
        <f t="shared" si="5"/>
        <v>40891</v>
      </c>
      <c r="F129" s="101" t="str">
        <f t="shared" si="10"/>
        <v>2011-12</v>
      </c>
      <c r="H129" s="111"/>
      <c r="I129" s="26"/>
      <c r="J129" s="94">
        <f t="shared" si="9"/>
        <v>0.59165640875701331</v>
      </c>
      <c r="K129" s="35"/>
      <c r="L129" s="26">
        <v>16.9234051243</v>
      </c>
      <c r="M129" s="26" t="s">
        <v>203</v>
      </c>
      <c r="N129" s="26">
        <v>812.22926829268283</v>
      </c>
      <c r="O129" s="90">
        <f t="shared" si="7"/>
        <v>13745.684961130828</v>
      </c>
      <c r="P129" s="92">
        <f t="shared" si="8"/>
        <v>877.47749823898232</v>
      </c>
      <c r="Q129" s="188">
        <v>0.10789467948139832</v>
      </c>
    </row>
    <row r="130" spans="1:17" x14ac:dyDescent="0.25">
      <c r="A130">
        <v>40891</v>
      </c>
      <c r="B130" t="s">
        <v>773</v>
      </c>
      <c r="C130" s="190" t="s">
        <v>817</v>
      </c>
      <c r="D130" s="108" t="s">
        <v>807</v>
      </c>
      <c r="E130" s="32">
        <f t="shared" si="5"/>
        <v>40891</v>
      </c>
      <c r="F130" s="101" t="str">
        <f t="shared" si="10"/>
        <v>2011-12</v>
      </c>
      <c r="H130" s="111"/>
      <c r="I130" s="26"/>
      <c r="J130" s="94">
        <f t="shared" si="9"/>
        <v>0.59165640875701331</v>
      </c>
      <c r="K130" s="35"/>
      <c r="L130" s="26">
        <v>25.802850299500001</v>
      </c>
      <c r="M130" s="26" t="s">
        <v>203</v>
      </c>
      <c r="N130" s="26">
        <v>1162.6195121951216</v>
      </c>
      <c r="O130" s="90">
        <f t="shared" si="7"/>
        <v>29998.897228448441</v>
      </c>
      <c r="P130" s="92">
        <f t="shared" si="8"/>
        <v>1915.0269604157806</v>
      </c>
      <c r="Q130" s="188">
        <v>0.10789467948139832</v>
      </c>
    </row>
    <row r="131" spans="1:17" x14ac:dyDescent="0.25">
      <c r="A131">
        <v>40891</v>
      </c>
      <c r="B131" t="s">
        <v>773</v>
      </c>
      <c r="C131" s="190" t="s">
        <v>817</v>
      </c>
      <c r="D131" s="108" t="s">
        <v>807</v>
      </c>
      <c r="E131" s="32">
        <f t="shared" si="5"/>
        <v>40891</v>
      </c>
      <c r="F131" s="101" t="str">
        <f t="shared" si="10"/>
        <v>2011-12</v>
      </c>
      <c r="H131" s="111"/>
      <c r="I131" s="26"/>
      <c r="J131" s="94">
        <f t="shared" si="9"/>
        <v>0.59165640875701331</v>
      </c>
      <c r="K131" s="35"/>
      <c r="L131" s="26">
        <v>29.730787712400002</v>
      </c>
      <c r="M131" s="26" t="s">
        <v>203</v>
      </c>
      <c r="N131" s="26">
        <v>3336.4019512195118</v>
      </c>
      <c r="O131" s="90">
        <f t="shared" si="7"/>
        <v>99193.858134944458</v>
      </c>
      <c r="P131" s="92">
        <f t="shared" si="8"/>
        <v>6332.1965200752693</v>
      </c>
      <c r="Q131" s="188">
        <v>0.10789467948139832</v>
      </c>
    </row>
    <row r="132" spans="1:17" x14ac:dyDescent="0.25">
      <c r="A132">
        <v>40891</v>
      </c>
      <c r="B132" t="s">
        <v>773</v>
      </c>
      <c r="C132" s="190" t="s">
        <v>817</v>
      </c>
      <c r="D132" s="108" t="s">
        <v>807</v>
      </c>
      <c r="E132" s="32">
        <f t="shared" si="5"/>
        <v>40891</v>
      </c>
      <c r="F132" s="101" t="str">
        <f t="shared" si="10"/>
        <v>2011-12</v>
      </c>
      <c r="H132" s="111"/>
      <c r="I132" s="26"/>
      <c r="J132" s="94">
        <f t="shared" si="9"/>
        <v>0.59165640875701331</v>
      </c>
      <c r="K132" s="35"/>
      <c r="L132" s="26">
        <v>14.0991074896</v>
      </c>
      <c r="M132" s="26" t="s">
        <v>203</v>
      </c>
      <c r="N132" s="26">
        <v>812.22926829268283</v>
      </c>
      <c r="O132" s="90">
        <f t="shared" si="7"/>
        <v>11451.707759857693</v>
      </c>
      <c r="P132" s="92">
        <f t="shared" si="8"/>
        <v>731.03784235552496</v>
      </c>
      <c r="Q132" s="188">
        <v>0.10789467948139832</v>
      </c>
    </row>
    <row r="133" spans="1:17" x14ac:dyDescent="0.25">
      <c r="A133">
        <v>40891</v>
      </c>
      <c r="B133" t="s">
        <v>773</v>
      </c>
      <c r="C133" s="190" t="s">
        <v>817</v>
      </c>
      <c r="D133" s="108" t="s">
        <v>807</v>
      </c>
      <c r="E133" s="32">
        <f t="shared" si="5"/>
        <v>40891</v>
      </c>
      <c r="F133" s="101" t="str">
        <f t="shared" si="10"/>
        <v>2011-12</v>
      </c>
      <c r="H133" s="111"/>
      <c r="I133" s="26"/>
      <c r="J133" s="94">
        <f t="shared" si="9"/>
        <v>0.59165640875701331</v>
      </c>
      <c r="K133" s="35"/>
      <c r="L133" s="26">
        <v>7.8694755225500002</v>
      </c>
      <c r="M133" s="26" t="s">
        <v>203</v>
      </c>
      <c r="N133" s="26">
        <v>1162.6195121951216</v>
      </c>
      <c r="O133" s="90">
        <f t="shared" si="7"/>
        <v>9149.2057932585303</v>
      </c>
      <c r="P133" s="92">
        <f t="shared" si="8"/>
        <v>584.05399462040589</v>
      </c>
      <c r="Q133" s="188">
        <v>0.10789467948139832</v>
      </c>
    </row>
    <row r="134" spans="1:17" x14ac:dyDescent="0.25">
      <c r="A134">
        <v>40891</v>
      </c>
      <c r="B134" t="s">
        <v>773</v>
      </c>
      <c r="C134" s="190" t="s">
        <v>817</v>
      </c>
      <c r="D134" s="108" t="s">
        <v>807</v>
      </c>
      <c r="E134" s="32">
        <f t="shared" si="5"/>
        <v>40891</v>
      </c>
      <c r="F134" s="101" t="str">
        <f t="shared" si="10"/>
        <v>2011-12</v>
      </c>
      <c r="H134" s="111"/>
      <c r="I134" s="26"/>
      <c r="J134" s="94">
        <f t="shared" si="9"/>
        <v>0.59165640875701331</v>
      </c>
      <c r="K134" s="35"/>
      <c r="L134" s="26">
        <v>17.3767033122</v>
      </c>
      <c r="M134" s="26" t="s">
        <v>203</v>
      </c>
      <c r="N134" s="26">
        <v>1162.6195121951216</v>
      </c>
      <c r="O134" s="90">
        <f t="shared" si="7"/>
        <v>20202.494328389319</v>
      </c>
      <c r="P134" s="92">
        <f t="shared" si="8"/>
        <v>1289.6581168264972</v>
      </c>
      <c r="Q134" s="188">
        <v>0.10789467948139832</v>
      </c>
    </row>
    <row r="135" spans="1:17" x14ac:dyDescent="0.25">
      <c r="A135">
        <v>40891</v>
      </c>
      <c r="B135" t="s">
        <v>773</v>
      </c>
      <c r="C135" s="190" t="s">
        <v>817</v>
      </c>
      <c r="D135" s="108" t="s">
        <v>807</v>
      </c>
      <c r="E135" s="32">
        <f t="shared" si="5"/>
        <v>40891</v>
      </c>
      <c r="F135" s="101" t="str">
        <f t="shared" si="10"/>
        <v>2011-12</v>
      </c>
      <c r="H135" s="111"/>
      <c r="I135" s="26"/>
      <c r="J135" s="94">
        <f t="shared" si="9"/>
        <v>0.59165640875701331</v>
      </c>
      <c r="K135" s="35"/>
      <c r="L135" s="26">
        <v>7.0332576387300003</v>
      </c>
      <c r="M135" s="26" t="s">
        <v>203</v>
      </c>
      <c r="N135" s="26">
        <v>1162.6195121951216</v>
      </c>
      <c r="O135" s="90">
        <f t="shared" si="7"/>
        <v>8177.0025650828857</v>
      </c>
      <c r="P135" s="92">
        <f t="shared" si="8"/>
        <v>521.99186684345398</v>
      </c>
      <c r="Q135" s="188">
        <v>0.10789467948139832</v>
      </c>
    </row>
    <row r="136" spans="1:17" x14ac:dyDescent="0.25">
      <c r="A136">
        <v>40891</v>
      </c>
      <c r="B136" t="s">
        <v>773</v>
      </c>
      <c r="C136" s="190" t="s">
        <v>817</v>
      </c>
      <c r="D136" s="108" t="s">
        <v>807</v>
      </c>
      <c r="E136" s="32">
        <f t="shared" si="5"/>
        <v>40891</v>
      </c>
      <c r="F136" s="101" t="str">
        <f t="shared" si="10"/>
        <v>2011-12</v>
      </c>
      <c r="H136" s="111"/>
      <c r="I136" s="26"/>
      <c r="J136" s="94">
        <f t="shared" si="9"/>
        <v>0.59165640875701331</v>
      </c>
      <c r="K136" s="35"/>
      <c r="L136" s="26">
        <v>13.1462507535</v>
      </c>
      <c r="M136" s="26" t="s">
        <v>203</v>
      </c>
      <c r="N136" s="26">
        <v>1162.6195121951216</v>
      </c>
      <c r="O136" s="90">
        <f t="shared" si="7"/>
        <v>15284.087638228921</v>
      </c>
      <c r="P136" s="92">
        <f t="shared" si="8"/>
        <v>975.68386163239541</v>
      </c>
      <c r="Q136" s="188">
        <v>0.10789467948139832</v>
      </c>
    </row>
    <row r="137" spans="1:17" x14ac:dyDescent="0.25">
      <c r="A137">
        <v>40891</v>
      </c>
      <c r="B137" t="s">
        <v>773</v>
      </c>
      <c r="C137" s="190" t="s">
        <v>817</v>
      </c>
      <c r="D137" s="108" t="s">
        <v>807</v>
      </c>
      <c r="E137" s="32">
        <f t="shared" si="5"/>
        <v>40891</v>
      </c>
      <c r="F137" s="101" t="str">
        <f t="shared" si="10"/>
        <v>2011-12</v>
      </c>
      <c r="H137" s="111"/>
      <c r="I137" s="26"/>
      <c r="J137" s="94">
        <f t="shared" si="9"/>
        <v>0.59165640875701331</v>
      </c>
      <c r="K137" s="35"/>
      <c r="L137" s="26">
        <v>14.7954785661</v>
      </c>
      <c r="M137" s="26" t="s">
        <v>203</v>
      </c>
      <c r="N137" s="26">
        <v>1162.6195121951216</v>
      </c>
      <c r="O137" s="90">
        <f t="shared" si="7"/>
        <v>17201.512073212558</v>
      </c>
      <c r="P137" s="92">
        <f t="shared" si="8"/>
        <v>1098.0856772588552</v>
      </c>
      <c r="Q137" s="188">
        <v>0.10789467948139832</v>
      </c>
    </row>
    <row r="138" spans="1:17" x14ac:dyDescent="0.25">
      <c r="A138">
        <v>40891</v>
      </c>
      <c r="B138" t="s">
        <v>773</v>
      </c>
      <c r="C138" s="190" t="s">
        <v>817</v>
      </c>
      <c r="D138" s="108" t="s">
        <v>807</v>
      </c>
      <c r="E138" s="32">
        <f t="shared" si="5"/>
        <v>40891</v>
      </c>
      <c r="F138" s="101" t="str">
        <f t="shared" si="10"/>
        <v>2011-12</v>
      </c>
      <c r="H138" s="111"/>
      <c r="I138" s="26"/>
      <c r="J138" s="94">
        <f t="shared" si="9"/>
        <v>0.59165640875701331</v>
      </c>
      <c r="K138" s="35"/>
      <c r="L138" s="26">
        <v>20.536286178400001</v>
      </c>
      <c r="M138" s="26" t="s">
        <v>203</v>
      </c>
      <c r="N138" s="26">
        <v>1162.6195121951216</v>
      </c>
      <c r="O138" s="90">
        <f t="shared" si="7"/>
        <v>23875.887019030826</v>
      </c>
      <c r="P138" s="92">
        <f t="shared" si="8"/>
        <v>1524.1549379996998</v>
      </c>
      <c r="Q138" s="188">
        <v>0.10789467948139832</v>
      </c>
    </row>
    <row r="139" spans="1:17" x14ac:dyDescent="0.25">
      <c r="A139">
        <v>40891</v>
      </c>
      <c r="B139" t="s">
        <v>773</v>
      </c>
      <c r="C139" s="190" t="s">
        <v>817</v>
      </c>
      <c r="D139" s="108" t="s">
        <v>807</v>
      </c>
      <c r="E139" s="32">
        <f t="shared" si="5"/>
        <v>40891</v>
      </c>
      <c r="F139" s="101" t="str">
        <f t="shared" si="10"/>
        <v>2011-12</v>
      </c>
      <c r="H139" s="111"/>
      <c r="I139" s="26"/>
      <c r="J139" s="94">
        <f t="shared" si="9"/>
        <v>0.59165640875701331</v>
      </c>
      <c r="K139" s="35"/>
      <c r="L139" s="26">
        <v>14.216609267600001</v>
      </c>
      <c r="M139" s="26" t="s">
        <v>203</v>
      </c>
      <c r="N139" s="26">
        <v>1162.6195121951216</v>
      </c>
      <c r="O139" s="90">
        <f t="shared" si="7"/>
        <v>16528.507331765759</v>
      </c>
      <c r="P139" s="92">
        <f t="shared" si="8"/>
        <v>1055.1233571927676</v>
      </c>
      <c r="Q139" s="188">
        <v>0.10789467948139832</v>
      </c>
    </row>
    <row r="140" spans="1:17" x14ac:dyDescent="0.25">
      <c r="A140">
        <v>40891</v>
      </c>
      <c r="B140" t="s">
        <v>773</v>
      </c>
      <c r="C140" s="190" t="s">
        <v>817</v>
      </c>
      <c r="D140" s="108" t="s">
        <v>807</v>
      </c>
      <c r="E140" s="32">
        <f t="shared" si="5"/>
        <v>40891</v>
      </c>
      <c r="F140" s="101" t="str">
        <f t="shared" si="10"/>
        <v>2011-12</v>
      </c>
      <c r="H140" s="111"/>
      <c r="I140" s="26"/>
      <c r="J140" s="94">
        <f t="shared" si="9"/>
        <v>0.59165640875701331</v>
      </c>
      <c r="K140" s="35"/>
      <c r="L140" s="26">
        <v>7.0340043360799998</v>
      </c>
      <c r="M140" s="26" t="s">
        <v>203</v>
      </c>
      <c r="N140" s="26">
        <v>1162.6195121951216</v>
      </c>
      <c r="O140" s="90">
        <f t="shared" si="7"/>
        <v>8177.8706899916997</v>
      </c>
      <c r="P140" s="92">
        <f t="shared" si="8"/>
        <v>522.04728496741802</v>
      </c>
      <c r="Q140" s="188">
        <v>0.10789467948139832</v>
      </c>
    </row>
    <row r="141" spans="1:17" x14ac:dyDescent="0.25">
      <c r="A141">
        <v>40891</v>
      </c>
      <c r="B141" t="s">
        <v>773</v>
      </c>
      <c r="C141" s="190" t="s">
        <v>817</v>
      </c>
      <c r="D141" s="108" t="s">
        <v>807</v>
      </c>
      <c r="E141" s="32">
        <f t="shared" si="5"/>
        <v>40891</v>
      </c>
      <c r="F141" s="101" t="str">
        <f t="shared" si="10"/>
        <v>2011-12</v>
      </c>
      <c r="H141" s="111"/>
      <c r="I141" s="26"/>
      <c r="J141" s="94">
        <f t="shared" si="9"/>
        <v>0.59165640875701331</v>
      </c>
      <c r="K141" s="35"/>
      <c r="L141" s="26">
        <v>12.9609569498</v>
      </c>
      <c r="M141" s="26" t="s">
        <v>203</v>
      </c>
      <c r="N141" s="26">
        <v>1162.6195121951216</v>
      </c>
      <c r="O141" s="90">
        <f t="shared" si="7"/>
        <v>15068.661446558448</v>
      </c>
      <c r="P141" s="92">
        <f t="shared" si="8"/>
        <v>961.93179061835076</v>
      </c>
      <c r="Q141" s="188">
        <v>0.10789467948139832</v>
      </c>
    </row>
    <row r="142" spans="1:17" x14ac:dyDescent="0.25">
      <c r="A142">
        <v>40891</v>
      </c>
      <c r="B142" t="s">
        <v>773</v>
      </c>
      <c r="C142" s="190" t="s">
        <v>817</v>
      </c>
      <c r="D142" s="108" t="s">
        <v>807</v>
      </c>
      <c r="E142" s="32">
        <f t="shared" si="5"/>
        <v>40891</v>
      </c>
      <c r="F142" s="101" t="str">
        <f t="shared" si="10"/>
        <v>2011-12</v>
      </c>
      <c r="H142" s="111"/>
      <c r="I142" s="26"/>
      <c r="J142" s="94">
        <f t="shared" si="9"/>
        <v>0.59165640875701331</v>
      </c>
      <c r="K142" s="35"/>
      <c r="L142" s="26">
        <v>13.0477737968</v>
      </c>
      <c r="M142" s="26" t="s">
        <v>203</v>
      </c>
      <c r="N142" s="26">
        <v>1162.6195121951216</v>
      </c>
      <c r="O142" s="90">
        <f t="shared" si="7"/>
        <v>15169.596406867906</v>
      </c>
      <c r="P142" s="92">
        <f t="shared" si="8"/>
        <v>968.3751331442154</v>
      </c>
      <c r="Q142" s="188">
        <v>0.10789467948139832</v>
      </c>
    </row>
    <row r="143" spans="1:17" x14ac:dyDescent="0.25">
      <c r="A143">
        <v>40891</v>
      </c>
      <c r="B143" t="s">
        <v>773</v>
      </c>
      <c r="C143" s="190" t="s">
        <v>817</v>
      </c>
      <c r="D143" s="108" t="s">
        <v>807</v>
      </c>
      <c r="E143" s="32">
        <f t="shared" si="5"/>
        <v>40891</v>
      </c>
      <c r="F143" s="101" t="str">
        <f t="shared" si="10"/>
        <v>2011-12</v>
      </c>
      <c r="H143" s="111"/>
      <c r="I143" s="26"/>
      <c r="J143" s="94">
        <f t="shared" si="9"/>
        <v>0.59165640875701331</v>
      </c>
      <c r="K143" s="35"/>
      <c r="L143" s="26">
        <v>84.370901658099996</v>
      </c>
      <c r="M143" s="26" t="s">
        <v>203</v>
      </c>
      <c r="N143" s="26">
        <v>812.22926829268283</v>
      </c>
      <c r="O143" s="90">
        <f t="shared" si="7"/>
        <v>68528.515718952462</v>
      </c>
      <c r="P143" s="92">
        <f t="shared" si="8"/>
        <v>4374.6259790716331</v>
      </c>
      <c r="Q143" s="188">
        <v>0.10789467948139832</v>
      </c>
    </row>
    <row r="144" spans="1:17" x14ac:dyDescent="0.25">
      <c r="A144">
        <v>40891</v>
      </c>
      <c r="B144" t="s">
        <v>773</v>
      </c>
      <c r="C144" s="190" t="s">
        <v>817</v>
      </c>
      <c r="D144" s="108" t="s">
        <v>807</v>
      </c>
      <c r="E144" s="32">
        <f t="shared" si="5"/>
        <v>40891</v>
      </c>
      <c r="F144" s="101" t="str">
        <f t="shared" si="10"/>
        <v>2011-12</v>
      </c>
      <c r="H144" s="111"/>
      <c r="I144" s="26"/>
      <c r="J144" s="94">
        <f t="shared" si="9"/>
        <v>0.59165640875701331</v>
      </c>
      <c r="K144" s="35"/>
      <c r="L144" s="26">
        <v>100.763385496</v>
      </c>
      <c r="M144" s="26" t="s">
        <v>203</v>
      </c>
      <c r="N144" s="26">
        <v>812.22926829268283</v>
      </c>
      <c r="O144" s="90">
        <f t="shared" si="7"/>
        <v>81842.97087210961</v>
      </c>
      <c r="P144" s="92">
        <f t="shared" si="8"/>
        <v>5224.5752417852991</v>
      </c>
      <c r="Q144" s="188">
        <v>0.10789467948139832</v>
      </c>
    </row>
    <row r="145" spans="1:17" x14ac:dyDescent="0.25">
      <c r="A145">
        <v>40891</v>
      </c>
      <c r="B145" t="s">
        <v>773</v>
      </c>
      <c r="C145" s="190" t="s">
        <v>817</v>
      </c>
      <c r="D145" s="108" t="s">
        <v>807</v>
      </c>
      <c r="E145" s="32">
        <f t="shared" si="5"/>
        <v>40891</v>
      </c>
      <c r="F145" s="101" t="str">
        <f t="shared" si="10"/>
        <v>2011-12</v>
      </c>
      <c r="H145" s="111"/>
      <c r="I145" s="26"/>
      <c r="J145" s="94">
        <f t="shared" si="9"/>
        <v>0.59165640875701331</v>
      </c>
      <c r="K145" s="35"/>
      <c r="L145" s="26">
        <v>88.8998747001</v>
      </c>
      <c r="M145" s="26" t="s">
        <v>203</v>
      </c>
      <c r="N145" s="26">
        <v>812.22926829268283</v>
      </c>
      <c r="O145" s="90">
        <f t="shared" si="7"/>
        <v>72207.080178973411</v>
      </c>
      <c r="P145" s="92">
        <f t="shared" si="8"/>
        <v>4609.4529483072556</v>
      </c>
      <c r="Q145" s="188">
        <v>0.10789467948139832</v>
      </c>
    </row>
    <row r="146" spans="1:17" x14ac:dyDescent="0.25">
      <c r="A146">
        <v>40891</v>
      </c>
      <c r="B146" t="s">
        <v>773</v>
      </c>
      <c r="C146" s="190" t="s">
        <v>817</v>
      </c>
      <c r="D146" s="108" t="s">
        <v>807</v>
      </c>
      <c r="E146" s="32">
        <f t="shared" si="5"/>
        <v>40891</v>
      </c>
      <c r="F146" s="101" t="str">
        <f t="shared" si="10"/>
        <v>2011-12</v>
      </c>
      <c r="H146" s="111"/>
      <c r="I146" s="26"/>
      <c r="J146" s="94">
        <f t="shared" si="9"/>
        <v>0.59165640875701331</v>
      </c>
      <c r="K146" s="35"/>
      <c r="L146" s="26">
        <v>37.013792704700002</v>
      </c>
      <c r="M146" s="26" t="s">
        <v>203</v>
      </c>
      <c r="N146" s="26">
        <v>812.22926829268283</v>
      </c>
      <c r="O146" s="90">
        <f t="shared" si="7"/>
        <v>30063.685765275524</v>
      </c>
      <c r="P146" s="92">
        <f t="shared" si="8"/>
        <v>1919.1628389384118</v>
      </c>
      <c r="Q146" s="188">
        <v>0.10789467948139832</v>
      </c>
    </row>
    <row r="147" spans="1:17" x14ac:dyDescent="0.25">
      <c r="A147">
        <v>40891</v>
      </c>
      <c r="B147" t="s">
        <v>773</v>
      </c>
      <c r="C147" s="190" t="s">
        <v>817</v>
      </c>
      <c r="D147" s="108" t="s">
        <v>807</v>
      </c>
      <c r="E147" s="32">
        <f t="shared" si="5"/>
        <v>40891</v>
      </c>
      <c r="F147" s="101" t="str">
        <f t="shared" si="10"/>
        <v>2011-12</v>
      </c>
      <c r="H147" s="111"/>
      <c r="I147" s="26"/>
      <c r="J147" s="94">
        <f t="shared" si="9"/>
        <v>0.59165640875701331</v>
      </c>
      <c r="K147" s="35"/>
      <c r="L147" s="26">
        <v>10.6287609859</v>
      </c>
      <c r="M147" s="26" t="s">
        <v>203</v>
      </c>
      <c r="N147" s="26">
        <v>812.22926829268283</v>
      </c>
      <c r="O147" s="90">
        <f t="shared" si="7"/>
        <v>8632.9907584353714</v>
      </c>
      <c r="P147" s="92">
        <f t="shared" si="8"/>
        <v>551.10059298266674</v>
      </c>
      <c r="Q147" s="188">
        <v>0.10789467948139832</v>
      </c>
    </row>
    <row r="148" spans="1:17" x14ac:dyDescent="0.25">
      <c r="A148">
        <v>40891</v>
      </c>
      <c r="B148" t="s">
        <v>773</v>
      </c>
      <c r="C148" s="190" t="s">
        <v>817</v>
      </c>
      <c r="D148" s="108" t="s">
        <v>807</v>
      </c>
      <c r="E148" s="32">
        <f t="shared" ref="E148:E211" si="11">A148</f>
        <v>40891</v>
      </c>
      <c r="F148" s="101" t="str">
        <f t="shared" si="10"/>
        <v>2011-12</v>
      </c>
      <c r="H148" s="111"/>
      <c r="I148" s="26"/>
      <c r="J148" s="94">
        <f t="shared" si="9"/>
        <v>0.59165640875701331</v>
      </c>
      <c r="K148" s="35"/>
      <c r="L148" s="26">
        <v>78.919211128699999</v>
      </c>
      <c r="M148" s="26" t="s">
        <v>203</v>
      </c>
      <c r="N148" s="26">
        <v>812.22926829268283</v>
      </c>
      <c r="O148" s="90">
        <f t="shared" si="7"/>
        <v>64100.49310929975</v>
      </c>
      <c r="P148" s="92">
        <f t="shared" si="8"/>
        <v>4091.9561657701615</v>
      </c>
      <c r="Q148" s="188">
        <v>0.10789467948139832</v>
      </c>
    </row>
    <row r="149" spans="1:17" x14ac:dyDescent="0.25">
      <c r="A149">
        <v>40891</v>
      </c>
      <c r="B149" t="s">
        <v>773</v>
      </c>
      <c r="C149" s="190" t="s">
        <v>817</v>
      </c>
      <c r="D149" s="108" t="s">
        <v>807</v>
      </c>
      <c r="E149" s="32">
        <f t="shared" si="11"/>
        <v>40891</v>
      </c>
      <c r="F149" s="101" t="str">
        <f t="shared" si="10"/>
        <v>2011-12</v>
      </c>
      <c r="H149" s="111"/>
      <c r="I149" s="26"/>
      <c r="J149" s="94">
        <f t="shared" si="9"/>
        <v>0.59165640875701331</v>
      </c>
      <c r="K149" s="35"/>
      <c r="L149" s="26">
        <v>27.927926167199999</v>
      </c>
      <c r="M149" s="26" t="s">
        <v>203</v>
      </c>
      <c r="N149" s="26">
        <v>3336.4019512195118</v>
      </c>
      <c r="O149" s="90">
        <f t="shared" si="7"/>
        <v>93178.787357760535</v>
      </c>
      <c r="P149" s="92">
        <f t="shared" si="8"/>
        <v>5948.2149817074969</v>
      </c>
      <c r="Q149" s="188">
        <v>0.10789467948139832</v>
      </c>
    </row>
    <row r="150" spans="1:17" x14ac:dyDescent="0.25">
      <c r="A150">
        <v>40891</v>
      </c>
      <c r="B150" t="s">
        <v>773</v>
      </c>
      <c r="C150" s="190" t="s">
        <v>817</v>
      </c>
      <c r="D150" s="108" t="s">
        <v>807</v>
      </c>
      <c r="E150" s="32">
        <f t="shared" si="11"/>
        <v>40891</v>
      </c>
      <c r="F150" s="101" t="str">
        <f t="shared" si="10"/>
        <v>2011-12</v>
      </c>
      <c r="H150" s="111"/>
      <c r="I150" s="26"/>
      <c r="J150" s="94">
        <f t="shared" si="9"/>
        <v>0.59165640875701331</v>
      </c>
      <c r="K150" s="35"/>
      <c r="L150" s="26">
        <v>2.6305446204199998</v>
      </c>
      <c r="M150" s="26" t="s">
        <v>203</v>
      </c>
      <c r="N150" s="26">
        <v>812.22926829268283</v>
      </c>
      <c r="O150" s="90">
        <f t="shared" si="7"/>
        <v>2136.6053322549897</v>
      </c>
      <c r="P150" s="92">
        <f t="shared" si="8"/>
        <v>136.39357419966214</v>
      </c>
      <c r="Q150" s="188">
        <v>0.10789467948139832</v>
      </c>
    </row>
    <row r="151" spans="1:17" x14ac:dyDescent="0.25">
      <c r="A151">
        <v>40891</v>
      </c>
      <c r="B151" t="s">
        <v>773</v>
      </c>
      <c r="C151" s="190" t="s">
        <v>817</v>
      </c>
      <c r="D151" s="108" t="s">
        <v>807</v>
      </c>
      <c r="E151" s="32">
        <f t="shared" si="11"/>
        <v>40891</v>
      </c>
      <c r="F151" s="101" t="str">
        <f t="shared" si="10"/>
        <v>2011-12</v>
      </c>
      <c r="H151" s="111"/>
      <c r="I151" s="26"/>
      <c r="J151" s="94">
        <f t="shared" si="9"/>
        <v>0.59165640875701331</v>
      </c>
      <c r="K151" s="35"/>
      <c r="L151" s="26">
        <v>31.317515821000001</v>
      </c>
      <c r="M151" s="26" t="s">
        <v>203</v>
      </c>
      <c r="N151" s="26">
        <v>812.22926829268283</v>
      </c>
      <c r="O151" s="90">
        <f t="shared" ref="O151:O214" si="12">IF(N151="","-",L151*N151)</f>
        <v>25437.002960035348</v>
      </c>
      <c r="P151" s="92">
        <f t="shared" ref="P151:P214" si="13">IF(O151="-","-",IF(OR(E151&lt;$E$15,E151&gt;$E$16),0,O151*J151))*Q151</f>
        <v>1623.8112384494193</v>
      </c>
      <c r="Q151" s="188">
        <v>0.10789467948139832</v>
      </c>
    </row>
    <row r="152" spans="1:17" x14ac:dyDescent="0.25">
      <c r="A152">
        <v>40891</v>
      </c>
      <c r="B152" t="s">
        <v>773</v>
      </c>
      <c r="C152" s="190" t="s">
        <v>817</v>
      </c>
      <c r="D152" s="108" t="s">
        <v>807</v>
      </c>
      <c r="E152" s="32">
        <f t="shared" si="11"/>
        <v>40891</v>
      </c>
      <c r="F152" s="101" t="str">
        <f t="shared" si="10"/>
        <v>2011-12</v>
      </c>
      <c r="H152" s="111"/>
      <c r="I152" s="26"/>
      <c r="J152" s="94">
        <f t="shared" ref="J152:J215" si="14">J151</f>
        <v>0.59165640875701331</v>
      </c>
      <c r="K152" s="35"/>
      <c r="L152" s="26">
        <v>8.9366043357699994</v>
      </c>
      <c r="M152" s="26" t="s">
        <v>203</v>
      </c>
      <c r="N152" s="26">
        <v>812.22926829268283</v>
      </c>
      <c r="O152" s="90">
        <f t="shared" si="12"/>
        <v>7258.5716006636831</v>
      </c>
      <c r="P152" s="92">
        <f t="shared" si="13"/>
        <v>463.3623764075349</v>
      </c>
      <c r="Q152" s="188">
        <v>0.10789467948139832</v>
      </c>
    </row>
    <row r="153" spans="1:17" x14ac:dyDescent="0.25">
      <c r="A153">
        <v>40891</v>
      </c>
      <c r="B153" t="s">
        <v>773</v>
      </c>
      <c r="C153" s="190" t="s">
        <v>817</v>
      </c>
      <c r="D153" s="108" t="s">
        <v>807</v>
      </c>
      <c r="E153" s="32">
        <f t="shared" si="11"/>
        <v>40891</v>
      </c>
      <c r="F153" s="101" t="str">
        <f t="shared" si="10"/>
        <v>2011-12</v>
      </c>
      <c r="H153" s="111"/>
      <c r="I153" s="26"/>
      <c r="J153" s="94">
        <f t="shared" si="14"/>
        <v>0.59165640875701331</v>
      </c>
      <c r="K153" s="35"/>
      <c r="L153" s="26">
        <v>68.2437805908</v>
      </c>
      <c r="M153" s="26" t="s">
        <v>203</v>
      </c>
      <c r="N153" s="26">
        <v>812.22926829268283</v>
      </c>
      <c r="O153" s="90">
        <f t="shared" si="12"/>
        <v>55429.595974791875</v>
      </c>
      <c r="P153" s="92">
        <f t="shared" si="13"/>
        <v>3538.4357594324333</v>
      </c>
      <c r="Q153" s="188">
        <v>0.10789467948139832</v>
      </c>
    </row>
    <row r="154" spans="1:17" x14ac:dyDescent="0.25">
      <c r="A154">
        <v>40891</v>
      </c>
      <c r="B154" t="s">
        <v>773</v>
      </c>
      <c r="C154" s="190" t="s">
        <v>817</v>
      </c>
      <c r="D154" s="108" t="s">
        <v>807</v>
      </c>
      <c r="E154" s="32">
        <f t="shared" si="11"/>
        <v>40891</v>
      </c>
      <c r="F154" s="101" t="str">
        <f t="shared" si="10"/>
        <v>2011-12</v>
      </c>
      <c r="H154" s="111"/>
      <c r="I154" s="26"/>
      <c r="J154" s="94">
        <f t="shared" si="14"/>
        <v>0.59165640875701331</v>
      </c>
      <c r="K154" s="35"/>
      <c r="L154" s="26">
        <v>40.127901146699998</v>
      </c>
      <c r="M154" s="26" t="s">
        <v>203</v>
      </c>
      <c r="N154" s="26">
        <v>812.22926829268283</v>
      </c>
      <c r="O154" s="90">
        <f t="shared" si="12"/>
        <v>32593.055786505247</v>
      </c>
      <c r="P154" s="92">
        <f t="shared" si="13"/>
        <v>2080.6291670715968</v>
      </c>
      <c r="Q154" s="188">
        <v>0.10789467948139832</v>
      </c>
    </row>
    <row r="155" spans="1:17" x14ac:dyDescent="0.25">
      <c r="A155">
        <v>40891</v>
      </c>
      <c r="B155" t="s">
        <v>773</v>
      </c>
      <c r="C155" s="190" t="s">
        <v>817</v>
      </c>
      <c r="D155" s="108" t="s">
        <v>807</v>
      </c>
      <c r="E155" s="32">
        <f t="shared" si="11"/>
        <v>40891</v>
      </c>
      <c r="F155" s="101" t="str">
        <f t="shared" si="10"/>
        <v>2011-12</v>
      </c>
      <c r="H155" s="111"/>
      <c r="I155" s="26"/>
      <c r="J155" s="94">
        <f t="shared" si="14"/>
        <v>0.59165640875701331</v>
      </c>
      <c r="K155" s="35"/>
      <c r="L155" s="26">
        <v>25.3105751224</v>
      </c>
      <c r="M155" s="26" t="s">
        <v>203</v>
      </c>
      <c r="N155" s="26">
        <v>812.22926829268283</v>
      </c>
      <c r="O155" s="90">
        <f t="shared" si="12"/>
        <v>20557.989911733934</v>
      </c>
      <c r="P155" s="92">
        <f t="shared" si="13"/>
        <v>1312.3517385696352</v>
      </c>
      <c r="Q155" s="188">
        <v>0.10789467948139832</v>
      </c>
    </row>
    <row r="156" spans="1:17" x14ac:dyDescent="0.25">
      <c r="A156">
        <v>40891</v>
      </c>
      <c r="B156" t="s">
        <v>773</v>
      </c>
      <c r="C156" s="190" t="s">
        <v>817</v>
      </c>
      <c r="D156" s="108" t="s">
        <v>807</v>
      </c>
      <c r="E156" s="32">
        <f t="shared" si="11"/>
        <v>40891</v>
      </c>
      <c r="F156" s="101" t="str">
        <f t="shared" si="10"/>
        <v>2011-12</v>
      </c>
      <c r="H156" s="111"/>
      <c r="I156" s="26"/>
      <c r="J156" s="94">
        <f t="shared" si="14"/>
        <v>0.59165640875701331</v>
      </c>
      <c r="K156" s="35"/>
      <c r="L156" s="26">
        <v>61.678424150200001</v>
      </c>
      <c r="M156" s="26" t="s">
        <v>203</v>
      </c>
      <c r="N156" s="26">
        <v>812.22926829268283</v>
      </c>
      <c r="O156" s="90">
        <f t="shared" si="12"/>
        <v>50097.021316962688</v>
      </c>
      <c r="P156" s="92">
        <f t="shared" si="13"/>
        <v>3198.0224382224583</v>
      </c>
      <c r="Q156" s="188">
        <v>0.10789467948139832</v>
      </c>
    </row>
    <row r="157" spans="1:17" x14ac:dyDescent="0.25">
      <c r="A157">
        <v>40891</v>
      </c>
      <c r="B157" t="s">
        <v>773</v>
      </c>
      <c r="C157" s="190" t="s">
        <v>817</v>
      </c>
      <c r="D157" s="108" t="s">
        <v>807</v>
      </c>
      <c r="E157" s="32">
        <f t="shared" si="11"/>
        <v>40891</v>
      </c>
      <c r="F157" s="101" t="str">
        <f t="shared" si="10"/>
        <v>2011-12</v>
      </c>
      <c r="H157" s="111"/>
      <c r="I157" s="26"/>
      <c r="J157" s="94">
        <f t="shared" si="14"/>
        <v>0.59165640875701331</v>
      </c>
      <c r="K157" s="35"/>
      <c r="L157" s="26">
        <v>69.652578990799995</v>
      </c>
      <c r="M157" s="26" t="s">
        <v>203</v>
      </c>
      <c r="N157" s="26">
        <v>812.22926829268283</v>
      </c>
      <c r="O157" s="90">
        <f t="shared" si="12"/>
        <v>56573.863268395769</v>
      </c>
      <c r="P157" s="92">
        <f t="shared" si="13"/>
        <v>3611.4818684439142</v>
      </c>
      <c r="Q157" s="188">
        <v>0.10789467948139832</v>
      </c>
    </row>
    <row r="158" spans="1:17" x14ac:dyDescent="0.25">
      <c r="A158">
        <v>40891</v>
      </c>
      <c r="B158" t="s">
        <v>773</v>
      </c>
      <c r="C158" s="190" t="s">
        <v>817</v>
      </c>
      <c r="D158" s="108" t="s">
        <v>807</v>
      </c>
      <c r="E158" s="32">
        <f t="shared" si="11"/>
        <v>40891</v>
      </c>
      <c r="F158" s="101" t="str">
        <f t="shared" si="10"/>
        <v>2011-12</v>
      </c>
      <c r="H158" s="111"/>
      <c r="I158" s="26"/>
      <c r="J158" s="94">
        <f t="shared" si="14"/>
        <v>0.59165640875701331</v>
      </c>
      <c r="K158" s="35"/>
      <c r="L158" s="26">
        <v>13.8975947559</v>
      </c>
      <c r="M158" s="26" t="s">
        <v>203</v>
      </c>
      <c r="N158" s="26">
        <v>812.22926829268283</v>
      </c>
      <c r="O158" s="90">
        <f t="shared" si="12"/>
        <v>11288.033219612884</v>
      </c>
      <c r="P158" s="92">
        <f t="shared" si="13"/>
        <v>720.58941970466753</v>
      </c>
      <c r="Q158" s="188">
        <v>0.10789467948139832</v>
      </c>
    </row>
    <row r="159" spans="1:17" x14ac:dyDescent="0.25">
      <c r="A159">
        <v>40891</v>
      </c>
      <c r="B159" t="s">
        <v>773</v>
      </c>
      <c r="C159" s="190" t="s">
        <v>817</v>
      </c>
      <c r="D159" s="108" t="s">
        <v>807</v>
      </c>
      <c r="E159" s="32">
        <f t="shared" si="11"/>
        <v>40891</v>
      </c>
      <c r="F159" s="101" t="str">
        <f t="shared" si="10"/>
        <v>2011-12</v>
      </c>
      <c r="H159" s="111"/>
      <c r="I159" s="26"/>
      <c r="J159" s="94">
        <f t="shared" si="14"/>
        <v>0.59165640875701331</v>
      </c>
      <c r="K159" s="35"/>
      <c r="L159" s="26">
        <v>3.1316321623099999</v>
      </c>
      <c r="M159" s="26" t="s">
        <v>203</v>
      </c>
      <c r="N159" s="26">
        <v>812.22926829268283</v>
      </c>
      <c r="O159" s="90">
        <f t="shared" si="12"/>
        <v>2543.6032997548832</v>
      </c>
      <c r="P159" s="92">
        <f t="shared" si="13"/>
        <v>162.37493193629231</v>
      </c>
      <c r="Q159" s="188">
        <v>0.10789467948139832</v>
      </c>
    </row>
    <row r="160" spans="1:17" x14ac:dyDescent="0.25">
      <c r="A160">
        <v>40891</v>
      </c>
      <c r="B160" t="s">
        <v>773</v>
      </c>
      <c r="C160" s="190" t="s">
        <v>817</v>
      </c>
      <c r="D160" s="108" t="s">
        <v>807</v>
      </c>
      <c r="E160" s="32">
        <f t="shared" si="11"/>
        <v>40891</v>
      </c>
      <c r="F160" s="101" t="str">
        <f t="shared" si="10"/>
        <v>2011-12</v>
      </c>
      <c r="H160" s="111"/>
      <c r="I160" s="26"/>
      <c r="J160" s="94">
        <f t="shared" si="14"/>
        <v>0.59165640875701331</v>
      </c>
      <c r="K160" s="35"/>
      <c r="L160" s="26">
        <v>3.1010595113899999</v>
      </c>
      <c r="M160" s="26" t="s">
        <v>203</v>
      </c>
      <c r="N160" s="26">
        <v>812.22926829268283</v>
      </c>
      <c r="O160" s="90">
        <f t="shared" si="12"/>
        <v>2518.7712978683639</v>
      </c>
      <c r="P160" s="92">
        <f t="shared" si="13"/>
        <v>160.78974189641698</v>
      </c>
      <c r="Q160" s="188">
        <v>0.10789467948139832</v>
      </c>
    </row>
    <row r="161" spans="1:17" x14ac:dyDescent="0.25">
      <c r="A161">
        <v>40891</v>
      </c>
      <c r="B161" t="s">
        <v>773</v>
      </c>
      <c r="C161" s="190" t="s">
        <v>817</v>
      </c>
      <c r="D161" s="108" t="s">
        <v>807</v>
      </c>
      <c r="E161" s="32">
        <f t="shared" si="11"/>
        <v>40891</v>
      </c>
      <c r="F161" s="101" t="str">
        <f t="shared" si="10"/>
        <v>2011-12</v>
      </c>
      <c r="H161" s="111"/>
      <c r="I161" s="26"/>
      <c r="J161" s="94">
        <f t="shared" si="14"/>
        <v>0.59165640875701331</v>
      </c>
      <c r="K161" s="35"/>
      <c r="L161" s="26">
        <v>29.2096207791</v>
      </c>
      <c r="M161" s="26" t="s">
        <v>203</v>
      </c>
      <c r="N161" s="26">
        <v>1162.6195121951216</v>
      </c>
      <c r="O161" s="90">
        <f t="shared" si="12"/>
        <v>33959.675061601731</v>
      </c>
      <c r="P161" s="92">
        <f t="shared" si="13"/>
        <v>2167.8694658233721</v>
      </c>
      <c r="Q161" s="188">
        <v>0.10789467948139832</v>
      </c>
    </row>
    <row r="162" spans="1:17" x14ac:dyDescent="0.25">
      <c r="A162">
        <v>40891</v>
      </c>
      <c r="B162" t="s">
        <v>773</v>
      </c>
      <c r="C162" s="190" t="s">
        <v>817</v>
      </c>
      <c r="D162" s="108" t="s">
        <v>807</v>
      </c>
      <c r="E162" s="32">
        <f t="shared" si="11"/>
        <v>40891</v>
      </c>
      <c r="F162" s="101" t="str">
        <f t="shared" si="10"/>
        <v>2011-12</v>
      </c>
      <c r="H162" s="111"/>
      <c r="I162" s="26"/>
      <c r="J162" s="94">
        <f t="shared" si="14"/>
        <v>0.59165640875701331</v>
      </c>
      <c r="K162" s="35"/>
      <c r="L162" s="26">
        <v>8.5978364720399991</v>
      </c>
      <c r="M162" s="26" t="s">
        <v>203</v>
      </c>
      <c r="N162" s="26">
        <v>1162.6195121951216</v>
      </c>
      <c r="O162" s="90">
        <f t="shared" si="12"/>
        <v>9996.012445056569</v>
      </c>
      <c r="P162" s="92">
        <f t="shared" si="13"/>
        <v>638.11123399501923</v>
      </c>
      <c r="Q162" s="188">
        <v>0.10789467948139832</v>
      </c>
    </row>
    <row r="163" spans="1:17" x14ac:dyDescent="0.25">
      <c r="A163">
        <v>40891</v>
      </c>
      <c r="B163" t="s">
        <v>773</v>
      </c>
      <c r="C163" s="190" t="s">
        <v>817</v>
      </c>
      <c r="D163" s="108" t="s">
        <v>807</v>
      </c>
      <c r="E163" s="32">
        <f t="shared" si="11"/>
        <v>40891</v>
      </c>
      <c r="F163" s="101" t="str">
        <f t="shared" si="10"/>
        <v>2011-12</v>
      </c>
      <c r="H163" s="111"/>
      <c r="I163" s="26"/>
      <c r="J163" s="94">
        <f t="shared" si="14"/>
        <v>0.59165640875701331</v>
      </c>
      <c r="K163" s="35"/>
      <c r="L163" s="26">
        <v>18.000680470599999</v>
      </c>
      <c r="M163" s="26" t="s">
        <v>203</v>
      </c>
      <c r="N163" s="26">
        <v>1162.6195121951216</v>
      </c>
      <c r="O163" s="90">
        <f t="shared" si="12"/>
        <v>20927.942347909222</v>
      </c>
      <c r="P163" s="92">
        <f t="shared" si="13"/>
        <v>1335.9682363346037</v>
      </c>
      <c r="Q163" s="188">
        <v>0.10789467948139832</v>
      </c>
    </row>
    <row r="164" spans="1:17" x14ac:dyDescent="0.25">
      <c r="A164">
        <v>40891</v>
      </c>
      <c r="B164" t="s">
        <v>773</v>
      </c>
      <c r="C164" s="190" t="s">
        <v>817</v>
      </c>
      <c r="D164" s="108" t="s">
        <v>807</v>
      </c>
      <c r="E164" s="32">
        <f t="shared" si="11"/>
        <v>40891</v>
      </c>
      <c r="F164" s="101" t="str">
        <f t="shared" si="10"/>
        <v>2011-12</v>
      </c>
      <c r="H164" s="111"/>
      <c r="I164" s="26"/>
      <c r="J164" s="94">
        <f t="shared" si="14"/>
        <v>0.59165640875701331</v>
      </c>
      <c r="K164" s="35"/>
      <c r="L164" s="26">
        <v>21.375976239500002</v>
      </c>
      <c r="M164" s="26" t="s">
        <v>203</v>
      </c>
      <c r="N164" s="26">
        <v>1162.6195121951216</v>
      </c>
      <c r="O164" s="90">
        <f t="shared" si="12"/>
        <v>24852.127068262002</v>
      </c>
      <c r="P164" s="92">
        <f t="shared" si="13"/>
        <v>1586.4747626212006</v>
      </c>
      <c r="Q164" s="188">
        <v>0.10789467948139832</v>
      </c>
    </row>
    <row r="165" spans="1:17" x14ac:dyDescent="0.25">
      <c r="A165">
        <v>40891</v>
      </c>
      <c r="B165" t="s">
        <v>773</v>
      </c>
      <c r="C165" s="190" t="s">
        <v>817</v>
      </c>
      <c r="D165" s="108" t="s">
        <v>807</v>
      </c>
      <c r="E165" s="32">
        <f t="shared" si="11"/>
        <v>40891</v>
      </c>
      <c r="F165" s="101" t="str">
        <f t="shared" si="10"/>
        <v>2011-12</v>
      </c>
      <c r="H165" s="111"/>
      <c r="I165" s="26"/>
      <c r="J165" s="94">
        <f t="shared" si="14"/>
        <v>0.59165640875701331</v>
      </c>
      <c r="K165" s="35"/>
      <c r="L165" s="26">
        <v>17.264588043300002</v>
      </c>
      <c r="M165" s="26" t="s">
        <v>203</v>
      </c>
      <c r="N165" s="26">
        <v>1162.6195121951216</v>
      </c>
      <c r="O165" s="90">
        <f t="shared" si="12"/>
        <v>20072.146929151178</v>
      </c>
      <c r="P165" s="92">
        <f t="shared" si="13"/>
        <v>1281.3371848315574</v>
      </c>
      <c r="Q165" s="188">
        <v>0.10789467948139832</v>
      </c>
    </row>
    <row r="166" spans="1:17" x14ac:dyDescent="0.25">
      <c r="A166">
        <v>40891</v>
      </c>
      <c r="B166" t="s">
        <v>773</v>
      </c>
      <c r="C166" s="190" t="s">
        <v>817</v>
      </c>
      <c r="D166" s="108" t="s">
        <v>807</v>
      </c>
      <c r="E166" s="32">
        <f t="shared" si="11"/>
        <v>40891</v>
      </c>
      <c r="F166" s="101" t="str">
        <f t="shared" si="10"/>
        <v>2011-12</v>
      </c>
      <c r="H166" s="111"/>
      <c r="I166" s="26"/>
      <c r="J166" s="94">
        <f t="shared" si="14"/>
        <v>0.59165640875701331</v>
      </c>
      <c r="K166" s="35"/>
      <c r="L166" s="26">
        <v>110.80534688500001</v>
      </c>
      <c r="M166" s="26" t="s">
        <v>203</v>
      </c>
      <c r="N166" s="26">
        <v>1162.6195121951216</v>
      </c>
      <c r="O166" s="90">
        <f t="shared" si="12"/>
        <v>128824.45834404994</v>
      </c>
      <c r="P166" s="92">
        <f t="shared" si="13"/>
        <v>8223.7126588727915</v>
      </c>
      <c r="Q166" s="188">
        <v>0.10789467948139832</v>
      </c>
    </row>
    <row r="167" spans="1:17" x14ac:dyDescent="0.25">
      <c r="A167">
        <v>40891</v>
      </c>
      <c r="B167" t="s">
        <v>773</v>
      </c>
      <c r="C167" s="190" t="s">
        <v>817</v>
      </c>
      <c r="D167" s="108" t="s">
        <v>807</v>
      </c>
      <c r="E167" s="32">
        <f t="shared" si="11"/>
        <v>40891</v>
      </c>
      <c r="F167" s="101" t="str">
        <f t="shared" si="10"/>
        <v>2011-12</v>
      </c>
      <c r="H167" s="111"/>
      <c r="I167" s="26"/>
      <c r="J167" s="94">
        <f t="shared" si="14"/>
        <v>0.59165640875701331</v>
      </c>
      <c r="K167" s="35"/>
      <c r="L167" s="26">
        <v>17.349861175499999</v>
      </c>
      <c r="M167" s="26" t="s">
        <v>203</v>
      </c>
      <c r="N167" s="26">
        <v>1162.6195121951216</v>
      </c>
      <c r="O167" s="90">
        <f t="shared" si="12"/>
        <v>20171.287136512889</v>
      </c>
      <c r="P167" s="92">
        <f t="shared" si="13"/>
        <v>1287.6659564698307</v>
      </c>
      <c r="Q167" s="188">
        <v>0.10789467948139832</v>
      </c>
    </row>
    <row r="168" spans="1:17" x14ac:dyDescent="0.25">
      <c r="A168">
        <v>40891</v>
      </c>
      <c r="B168" t="s">
        <v>773</v>
      </c>
      <c r="C168" s="190" t="s">
        <v>817</v>
      </c>
      <c r="D168" s="108" t="s">
        <v>807</v>
      </c>
      <c r="E168" s="32">
        <f t="shared" si="11"/>
        <v>40891</v>
      </c>
      <c r="F168" s="101" t="str">
        <f t="shared" si="10"/>
        <v>2011-12</v>
      </c>
      <c r="H168" s="111"/>
      <c r="I168" s="26"/>
      <c r="J168" s="94">
        <f t="shared" si="14"/>
        <v>0.59165640875701331</v>
      </c>
      <c r="K168" s="35"/>
      <c r="L168" s="26">
        <v>25.724230795099999</v>
      </c>
      <c r="M168" s="26" t="s">
        <v>203</v>
      </c>
      <c r="N168" s="26">
        <v>812.22926829268283</v>
      </c>
      <c r="O168" s="90">
        <f t="shared" si="12"/>
        <v>20893.97315609617</v>
      </c>
      <c r="P168" s="92">
        <f t="shared" si="13"/>
        <v>1333.7997593519285</v>
      </c>
      <c r="Q168" s="188">
        <v>0.10789467948139832</v>
      </c>
    </row>
    <row r="169" spans="1:17" x14ac:dyDescent="0.25">
      <c r="A169">
        <v>40891</v>
      </c>
      <c r="B169" t="s">
        <v>773</v>
      </c>
      <c r="C169" s="190" t="s">
        <v>817</v>
      </c>
      <c r="D169" s="108" t="s">
        <v>807</v>
      </c>
      <c r="E169" s="32">
        <f t="shared" si="11"/>
        <v>40891</v>
      </c>
      <c r="F169" s="101" t="str">
        <f t="shared" si="10"/>
        <v>2011-12</v>
      </c>
      <c r="H169" s="111"/>
      <c r="I169" s="26"/>
      <c r="J169" s="94">
        <f t="shared" si="14"/>
        <v>0.59165640875701331</v>
      </c>
      <c r="K169" s="35"/>
      <c r="L169" s="26">
        <v>22.384919075100001</v>
      </c>
      <c r="M169" s="26" t="s">
        <v>203</v>
      </c>
      <c r="N169" s="26">
        <v>812.22926829268283</v>
      </c>
      <c r="O169" s="90">
        <f t="shared" si="12"/>
        <v>18181.686441159392</v>
      </c>
      <c r="P169" s="92">
        <f t="shared" si="13"/>
        <v>1160.6566553262303</v>
      </c>
      <c r="Q169" s="188">
        <v>0.10789467948139832</v>
      </c>
    </row>
    <row r="170" spans="1:17" x14ac:dyDescent="0.25">
      <c r="A170">
        <v>40891</v>
      </c>
      <c r="B170" t="s">
        <v>773</v>
      </c>
      <c r="C170" s="190" t="s">
        <v>817</v>
      </c>
      <c r="D170" s="108" t="s">
        <v>807</v>
      </c>
      <c r="E170" s="32">
        <f t="shared" si="11"/>
        <v>40891</v>
      </c>
      <c r="F170" s="101" t="str">
        <f t="shared" si="10"/>
        <v>2011-12</v>
      </c>
      <c r="H170" s="111"/>
      <c r="I170" s="26"/>
      <c r="J170" s="94">
        <f t="shared" si="14"/>
        <v>0.59165640875701331</v>
      </c>
      <c r="K170" s="35"/>
      <c r="L170" s="26">
        <v>14.3741907946</v>
      </c>
      <c r="M170" s="26" t="s">
        <v>203</v>
      </c>
      <c r="N170" s="26">
        <v>812.22926829268283</v>
      </c>
      <c r="O170" s="90">
        <f t="shared" si="12"/>
        <v>11675.138471397375</v>
      </c>
      <c r="P170" s="92">
        <f t="shared" si="13"/>
        <v>745.30089453124333</v>
      </c>
      <c r="Q170" s="188">
        <v>0.10789467948139832</v>
      </c>
    </row>
    <row r="171" spans="1:17" x14ac:dyDescent="0.25">
      <c r="A171">
        <v>40891</v>
      </c>
      <c r="B171" t="s">
        <v>773</v>
      </c>
      <c r="C171" s="190" t="s">
        <v>817</v>
      </c>
      <c r="D171" s="108" t="s">
        <v>807</v>
      </c>
      <c r="E171" s="32">
        <f t="shared" si="11"/>
        <v>40891</v>
      </c>
      <c r="F171" s="101" t="str">
        <f t="shared" si="10"/>
        <v>2011-12</v>
      </c>
      <c r="H171" s="111"/>
      <c r="I171" s="26"/>
      <c r="J171" s="94">
        <f t="shared" si="14"/>
        <v>0.59165640875701331</v>
      </c>
      <c r="K171" s="35"/>
      <c r="L171" s="26">
        <v>14.7262688078</v>
      </c>
      <c r="M171" s="26" t="s">
        <v>203</v>
      </c>
      <c r="N171" s="26">
        <v>812.22926829268283</v>
      </c>
      <c r="O171" s="90">
        <f t="shared" si="12"/>
        <v>11961.106538440754</v>
      </c>
      <c r="P171" s="92">
        <f t="shared" si="13"/>
        <v>763.55611751613105</v>
      </c>
      <c r="Q171" s="188">
        <v>0.10789467948139832</v>
      </c>
    </row>
    <row r="172" spans="1:17" x14ac:dyDescent="0.25">
      <c r="A172">
        <v>40891</v>
      </c>
      <c r="B172" t="s">
        <v>773</v>
      </c>
      <c r="C172" s="190" t="s">
        <v>817</v>
      </c>
      <c r="D172" s="108" t="s">
        <v>807</v>
      </c>
      <c r="E172" s="32">
        <f t="shared" si="11"/>
        <v>40891</v>
      </c>
      <c r="F172" s="101" t="str">
        <f t="shared" si="10"/>
        <v>2011-12</v>
      </c>
      <c r="H172" s="111"/>
      <c r="I172" s="26"/>
      <c r="J172" s="94">
        <f t="shared" si="14"/>
        <v>0.59165640875701331</v>
      </c>
      <c r="K172" s="35"/>
      <c r="L172" s="26">
        <v>20.020042782200001</v>
      </c>
      <c r="M172" s="26" t="s">
        <v>203</v>
      </c>
      <c r="N172" s="26">
        <v>812.22926829268283</v>
      </c>
      <c r="O172" s="90">
        <f t="shared" si="12"/>
        <v>16260.864700174512</v>
      </c>
      <c r="P172" s="92">
        <f t="shared" si="13"/>
        <v>1038.0379673082416</v>
      </c>
      <c r="Q172" s="188">
        <v>0.10789467948139832</v>
      </c>
    </row>
    <row r="173" spans="1:17" x14ac:dyDescent="0.25">
      <c r="A173">
        <v>40891</v>
      </c>
      <c r="B173" t="s">
        <v>773</v>
      </c>
      <c r="C173" s="190" t="s">
        <v>817</v>
      </c>
      <c r="D173" s="108" t="s">
        <v>807</v>
      </c>
      <c r="E173" s="32">
        <f t="shared" si="11"/>
        <v>40891</v>
      </c>
      <c r="F173" s="101" t="str">
        <f t="shared" si="10"/>
        <v>2011-12</v>
      </c>
      <c r="H173" s="111"/>
      <c r="I173" s="26"/>
      <c r="J173" s="94">
        <f t="shared" si="14"/>
        <v>0.59165640875701331</v>
      </c>
      <c r="K173" s="35"/>
      <c r="L173" s="26">
        <v>14.6868911849</v>
      </c>
      <c r="M173" s="26" t="s">
        <v>203</v>
      </c>
      <c r="N173" s="26">
        <v>812.22926829268283</v>
      </c>
      <c r="O173" s="90">
        <f t="shared" si="12"/>
        <v>11929.122880605581</v>
      </c>
      <c r="P173" s="92">
        <f t="shared" si="13"/>
        <v>761.51439022926991</v>
      </c>
      <c r="Q173" s="188">
        <v>0.10789467948139832</v>
      </c>
    </row>
    <row r="174" spans="1:17" x14ac:dyDescent="0.25">
      <c r="A174">
        <v>40891</v>
      </c>
      <c r="B174" t="s">
        <v>773</v>
      </c>
      <c r="C174" s="190" t="s">
        <v>817</v>
      </c>
      <c r="D174" s="108" t="s">
        <v>807</v>
      </c>
      <c r="E174" s="32">
        <f t="shared" si="11"/>
        <v>40891</v>
      </c>
      <c r="F174" s="101" t="str">
        <f t="shared" si="10"/>
        <v>2011-12</v>
      </c>
      <c r="H174" s="111"/>
      <c r="I174" s="26"/>
      <c r="J174" s="94">
        <f t="shared" si="14"/>
        <v>0.59165640875701331</v>
      </c>
      <c r="K174" s="35"/>
      <c r="L174" s="26">
        <v>15.2839201512</v>
      </c>
      <c r="M174" s="26" t="s">
        <v>203</v>
      </c>
      <c r="N174" s="26">
        <v>812.22926829268283</v>
      </c>
      <c r="O174" s="90">
        <f t="shared" si="12"/>
        <v>12414.047281052966</v>
      </c>
      <c r="P174" s="92">
        <f t="shared" si="13"/>
        <v>792.4703048266756</v>
      </c>
      <c r="Q174" s="188">
        <v>0.10789467948139832</v>
      </c>
    </row>
    <row r="175" spans="1:17" x14ac:dyDescent="0.25">
      <c r="A175">
        <v>40891</v>
      </c>
      <c r="B175" t="s">
        <v>773</v>
      </c>
      <c r="C175" s="190" t="s">
        <v>817</v>
      </c>
      <c r="D175" s="108" t="s">
        <v>807</v>
      </c>
      <c r="E175" s="32">
        <f t="shared" si="11"/>
        <v>40891</v>
      </c>
      <c r="F175" s="101" t="str">
        <f t="shared" si="10"/>
        <v>2011-12</v>
      </c>
      <c r="H175" s="111"/>
      <c r="I175" s="26"/>
      <c r="J175" s="94">
        <f t="shared" si="14"/>
        <v>0.59165640875701331</v>
      </c>
      <c r="K175" s="35"/>
      <c r="L175" s="26">
        <v>15.474706103799999</v>
      </c>
      <c r="M175" s="26" t="s">
        <v>203</v>
      </c>
      <c r="N175" s="26">
        <v>812.22926829268283</v>
      </c>
      <c r="O175" s="90">
        <f t="shared" si="12"/>
        <v>12569.009215733786</v>
      </c>
      <c r="P175" s="92">
        <f t="shared" si="13"/>
        <v>802.36254454775906</v>
      </c>
      <c r="Q175" s="188">
        <v>0.10789467948139832</v>
      </c>
    </row>
    <row r="176" spans="1:17" x14ac:dyDescent="0.25">
      <c r="A176">
        <v>40891</v>
      </c>
      <c r="B176" t="s">
        <v>773</v>
      </c>
      <c r="C176" s="190" t="s">
        <v>817</v>
      </c>
      <c r="D176" s="108" t="s">
        <v>807</v>
      </c>
      <c r="E176" s="32">
        <f t="shared" si="11"/>
        <v>40891</v>
      </c>
      <c r="F176" s="101" t="str">
        <f t="shared" si="10"/>
        <v>2011-12</v>
      </c>
      <c r="H176" s="111"/>
      <c r="I176" s="26"/>
      <c r="J176" s="94">
        <f t="shared" si="14"/>
        <v>0.59165640875701331</v>
      </c>
      <c r="K176" s="35"/>
      <c r="L176" s="26">
        <v>16.308005219199998</v>
      </c>
      <c r="M176" s="26" t="s">
        <v>203</v>
      </c>
      <c r="N176" s="26">
        <v>812.22926829268283</v>
      </c>
      <c r="O176" s="90">
        <f t="shared" si="12"/>
        <v>13245.839146504068</v>
      </c>
      <c r="P176" s="92">
        <f t="shared" si="13"/>
        <v>845.5690516127014</v>
      </c>
      <c r="Q176" s="188">
        <v>0.10789467948139832</v>
      </c>
    </row>
    <row r="177" spans="1:17" x14ac:dyDescent="0.25">
      <c r="A177">
        <v>40891</v>
      </c>
      <c r="B177" t="s">
        <v>773</v>
      </c>
      <c r="C177" s="190" t="s">
        <v>817</v>
      </c>
      <c r="D177" s="108" t="s">
        <v>807</v>
      </c>
      <c r="E177" s="32">
        <f t="shared" si="11"/>
        <v>40891</v>
      </c>
      <c r="F177" s="101" t="str">
        <f t="shared" si="10"/>
        <v>2011-12</v>
      </c>
      <c r="H177" s="111"/>
      <c r="I177" s="26"/>
      <c r="J177" s="94">
        <f t="shared" si="14"/>
        <v>0.59165640875701331</v>
      </c>
      <c r="K177" s="35"/>
      <c r="L177" s="26">
        <v>28.508658703799998</v>
      </c>
      <c r="M177" s="26" t="s">
        <v>203</v>
      </c>
      <c r="N177" s="26">
        <v>1162.6195121951216</v>
      </c>
      <c r="O177" s="90">
        <f t="shared" si="12"/>
        <v>33144.72287554916</v>
      </c>
      <c r="P177" s="92">
        <f t="shared" si="13"/>
        <v>2115.8457065546327</v>
      </c>
      <c r="Q177" s="188">
        <v>0.10789467948139832</v>
      </c>
    </row>
    <row r="178" spans="1:17" x14ac:dyDescent="0.25">
      <c r="A178">
        <v>40891</v>
      </c>
      <c r="B178" t="s">
        <v>773</v>
      </c>
      <c r="C178" s="190" t="s">
        <v>817</v>
      </c>
      <c r="D178" s="108" t="s">
        <v>807</v>
      </c>
      <c r="E178" s="32">
        <f t="shared" si="11"/>
        <v>40891</v>
      </c>
      <c r="F178" s="101" t="str">
        <f t="shared" si="10"/>
        <v>2011-12</v>
      </c>
      <c r="H178" s="111"/>
      <c r="I178" s="26"/>
      <c r="J178" s="94">
        <f t="shared" si="14"/>
        <v>0.59165640875701331</v>
      </c>
      <c r="K178" s="35"/>
      <c r="L178" s="26">
        <v>15.005684156399999</v>
      </c>
      <c r="M178" s="26" t="s">
        <v>203</v>
      </c>
      <c r="N178" s="26">
        <v>1162.6195121951216</v>
      </c>
      <c r="O178" s="90">
        <f t="shared" si="12"/>
        <v>17445.901194067832</v>
      </c>
      <c r="P178" s="92">
        <f t="shared" si="13"/>
        <v>1113.6866425778849</v>
      </c>
      <c r="Q178" s="188">
        <v>0.10789467948139832</v>
      </c>
    </row>
    <row r="179" spans="1:17" x14ac:dyDescent="0.25">
      <c r="A179">
        <v>40891</v>
      </c>
      <c r="B179" t="s">
        <v>773</v>
      </c>
      <c r="C179" s="190" t="s">
        <v>817</v>
      </c>
      <c r="D179" s="108" t="s">
        <v>807</v>
      </c>
      <c r="E179" s="32">
        <f t="shared" si="11"/>
        <v>40891</v>
      </c>
      <c r="F179" s="101" t="str">
        <f t="shared" si="10"/>
        <v>2011-12</v>
      </c>
      <c r="H179" s="111"/>
      <c r="I179" s="26"/>
      <c r="J179" s="94">
        <f t="shared" si="14"/>
        <v>0.59165640875701331</v>
      </c>
      <c r="K179" s="35"/>
      <c r="L179" s="26">
        <v>14.4990424857</v>
      </c>
      <c r="M179" s="26" t="s">
        <v>203</v>
      </c>
      <c r="N179" s="26">
        <v>1162.6195121951216</v>
      </c>
      <c r="O179" s="90">
        <f t="shared" si="12"/>
        <v>16856.869702020878</v>
      </c>
      <c r="P179" s="92">
        <f t="shared" si="13"/>
        <v>1076.0848874462281</v>
      </c>
      <c r="Q179" s="188">
        <v>0.10789467948139832</v>
      </c>
    </row>
    <row r="180" spans="1:17" x14ac:dyDescent="0.25">
      <c r="A180">
        <v>40891</v>
      </c>
      <c r="B180" t="s">
        <v>773</v>
      </c>
      <c r="C180" s="190" t="s">
        <v>817</v>
      </c>
      <c r="D180" s="108" t="s">
        <v>807</v>
      </c>
      <c r="E180" s="32">
        <f t="shared" si="11"/>
        <v>40891</v>
      </c>
      <c r="F180" s="101" t="str">
        <f t="shared" si="10"/>
        <v>2011-12</v>
      </c>
      <c r="H180" s="111"/>
      <c r="I180" s="26"/>
      <c r="J180" s="94">
        <f t="shared" si="14"/>
        <v>0.59165640875701331</v>
      </c>
      <c r="K180" s="35"/>
      <c r="L180" s="26">
        <v>15.5410371321</v>
      </c>
      <c r="M180" s="26" t="s">
        <v>203</v>
      </c>
      <c r="N180" s="26">
        <v>1162.6195121951216</v>
      </c>
      <c r="O180" s="90">
        <f t="shared" si="12"/>
        <v>18068.313009528374</v>
      </c>
      <c r="P180" s="92">
        <f t="shared" si="13"/>
        <v>1153.4192833483576</v>
      </c>
      <c r="Q180" s="188">
        <v>0.10789467948139832</v>
      </c>
    </row>
    <row r="181" spans="1:17" x14ac:dyDescent="0.25">
      <c r="A181">
        <v>40891</v>
      </c>
      <c r="B181" t="s">
        <v>773</v>
      </c>
      <c r="C181" s="190" t="s">
        <v>817</v>
      </c>
      <c r="D181" s="108" t="s">
        <v>807</v>
      </c>
      <c r="E181" s="32">
        <f t="shared" si="11"/>
        <v>40891</v>
      </c>
      <c r="F181" s="101" t="str">
        <f t="shared" si="10"/>
        <v>2011-12</v>
      </c>
      <c r="H181" s="111"/>
      <c r="I181" s="26"/>
      <c r="J181" s="94">
        <f t="shared" si="14"/>
        <v>0.59165640875701331</v>
      </c>
      <c r="K181" s="35"/>
      <c r="L181" s="26">
        <v>6.8204398685100003</v>
      </c>
      <c r="M181" s="26" t="s">
        <v>203</v>
      </c>
      <c r="N181" s="26">
        <v>1162.6195121951216</v>
      </c>
      <c r="O181" s="90">
        <f t="shared" si="12"/>
        <v>7929.5764728832555</v>
      </c>
      <c r="P181" s="92">
        <f t="shared" si="13"/>
        <v>506.19703166453701</v>
      </c>
      <c r="Q181" s="188">
        <v>0.10789467948139832</v>
      </c>
    </row>
    <row r="182" spans="1:17" x14ac:dyDescent="0.25">
      <c r="A182">
        <v>40891</v>
      </c>
      <c r="B182" t="s">
        <v>773</v>
      </c>
      <c r="C182" s="190" t="s">
        <v>817</v>
      </c>
      <c r="D182" s="108" t="s">
        <v>807</v>
      </c>
      <c r="E182" s="32">
        <f t="shared" si="11"/>
        <v>40891</v>
      </c>
      <c r="F182" s="101" t="str">
        <f t="shared" si="10"/>
        <v>2011-12</v>
      </c>
      <c r="H182" s="111"/>
      <c r="I182" s="26"/>
      <c r="J182" s="94">
        <f t="shared" si="14"/>
        <v>0.59165640875701331</v>
      </c>
      <c r="K182" s="35"/>
      <c r="L182" s="26">
        <v>17.678463394800001</v>
      </c>
      <c r="M182" s="26" t="s">
        <v>203</v>
      </c>
      <c r="N182" s="26">
        <v>1162.6195121951216</v>
      </c>
      <c r="O182" s="90">
        <f t="shared" si="12"/>
        <v>20553.326488421691</v>
      </c>
      <c r="P182" s="92">
        <f t="shared" si="13"/>
        <v>1312.0540415808837</v>
      </c>
      <c r="Q182" s="188">
        <v>0.10789467948139832</v>
      </c>
    </row>
    <row r="183" spans="1:17" x14ac:dyDescent="0.25">
      <c r="A183">
        <v>40891</v>
      </c>
      <c r="B183" t="s">
        <v>773</v>
      </c>
      <c r="C183" s="190" t="s">
        <v>817</v>
      </c>
      <c r="D183" s="108" t="s">
        <v>807</v>
      </c>
      <c r="E183" s="32">
        <f t="shared" si="11"/>
        <v>40891</v>
      </c>
      <c r="F183" s="101" t="str">
        <f t="shared" si="10"/>
        <v>2011-12</v>
      </c>
      <c r="H183" s="111"/>
      <c r="I183" s="26"/>
      <c r="J183" s="94">
        <f t="shared" si="14"/>
        <v>0.59165640875701331</v>
      </c>
      <c r="K183" s="35"/>
      <c r="L183" s="26">
        <v>80.126420213599999</v>
      </c>
      <c r="M183" s="26" t="s">
        <v>203</v>
      </c>
      <c r="N183" s="26">
        <v>1162.6195121951216</v>
      </c>
      <c r="O183" s="90">
        <f t="shared" si="12"/>
        <v>93156.539582676967</v>
      </c>
      <c r="P183" s="92">
        <f t="shared" si="13"/>
        <v>5946.7947598650126</v>
      </c>
      <c r="Q183" s="188">
        <v>0.10789467948139832</v>
      </c>
    </row>
    <row r="184" spans="1:17" x14ac:dyDescent="0.25">
      <c r="A184">
        <v>40891</v>
      </c>
      <c r="B184" t="s">
        <v>773</v>
      </c>
      <c r="C184" s="190" t="s">
        <v>817</v>
      </c>
      <c r="D184" s="108" t="s">
        <v>807</v>
      </c>
      <c r="E184" s="32">
        <f t="shared" si="11"/>
        <v>40891</v>
      </c>
      <c r="F184" s="101" t="str">
        <f t="shared" ref="F184:F217" si="15">IF(E184="","-",IF(OR(E184&lt;$E$15,E184&gt;$E$16),"ERROR - date outside of range",IF(MONTH(E184)&gt;=7,YEAR(E184)&amp;"-"&amp;IF(YEAR(E184)=1999,"00",IF(AND(YEAR(E184)&gt;=2000,YEAR(E184)&lt;2009),"0","")&amp;RIGHT(YEAR(E184),2)+1),RIGHT(YEAR(E184),4)-1&amp;"-"&amp;RIGHT(YEAR(E184),2))))</f>
        <v>2011-12</v>
      </c>
      <c r="H184" s="111"/>
      <c r="I184" s="26"/>
      <c r="J184" s="94">
        <f t="shared" si="14"/>
        <v>0.59165640875701331</v>
      </c>
      <c r="K184" s="35"/>
      <c r="L184" s="26">
        <v>51.465110312900002</v>
      </c>
      <c r="M184" s="26" t="s">
        <v>203</v>
      </c>
      <c r="N184" s="26">
        <v>1162.6195121951216</v>
      </c>
      <c r="O184" s="90">
        <f t="shared" si="12"/>
        <v>59834.34144705192</v>
      </c>
      <c r="P184" s="92">
        <f t="shared" si="13"/>
        <v>3819.6196399234827</v>
      </c>
      <c r="Q184" s="188">
        <v>0.10789467948139832</v>
      </c>
    </row>
    <row r="185" spans="1:17" x14ac:dyDescent="0.25">
      <c r="A185">
        <v>40891</v>
      </c>
      <c r="B185" t="s">
        <v>773</v>
      </c>
      <c r="C185" s="190" t="s">
        <v>817</v>
      </c>
      <c r="D185" s="108" t="s">
        <v>807</v>
      </c>
      <c r="E185" s="32">
        <f t="shared" si="11"/>
        <v>40891</v>
      </c>
      <c r="F185" s="101" t="str">
        <f t="shared" si="15"/>
        <v>2011-12</v>
      </c>
      <c r="H185" s="111"/>
      <c r="I185" s="26"/>
      <c r="J185" s="94">
        <f t="shared" si="14"/>
        <v>0.59165640875701331</v>
      </c>
      <c r="K185" s="35"/>
      <c r="L185" s="26">
        <v>72.318524153300004</v>
      </c>
      <c r="M185" s="26" t="s">
        <v>203</v>
      </c>
      <c r="N185" s="26">
        <v>3875.3912195121943</v>
      </c>
      <c r="O185" s="90">
        <f t="shared" si="12"/>
        <v>280262.57351177937</v>
      </c>
      <c r="P185" s="92">
        <f t="shared" si="13"/>
        <v>17891.003798686172</v>
      </c>
      <c r="Q185" s="188">
        <v>0.10789467948139832</v>
      </c>
    </row>
    <row r="186" spans="1:17" x14ac:dyDescent="0.25">
      <c r="A186">
        <v>40891</v>
      </c>
      <c r="B186" t="s">
        <v>773</v>
      </c>
      <c r="C186" s="190" t="s">
        <v>817</v>
      </c>
      <c r="D186" s="108" t="s">
        <v>807</v>
      </c>
      <c r="E186" s="32">
        <f t="shared" si="11"/>
        <v>40891</v>
      </c>
      <c r="F186" s="101" t="str">
        <f t="shared" si="15"/>
        <v>2011-12</v>
      </c>
      <c r="H186" s="111"/>
      <c r="I186" s="26"/>
      <c r="J186" s="94">
        <f t="shared" si="14"/>
        <v>0.59165640875701331</v>
      </c>
      <c r="K186" s="35"/>
      <c r="L186" s="26">
        <v>72.440309463000006</v>
      </c>
      <c r="M186" s="26" t="s">
        <v>203</v>
      </c>
      <c r="N186" s="26">
        <v>1162.6195121951216</v>
      </c>
      <c r="O186" s="90">
        <f t="shared" si="12"/>
        <v>84220.517251136713</v>
      </c>
      <c r="P186" s="92">
        <f t="shared" si="13"/>
        <v>5376.349668051811</v>
      </c>
      <c r="Q186" s="188">
        <v>0.10789467948139832</v>
      </c>
    </row>
    <row r="187" spans="1:17" x14ac:dyDescent="0.25">
      <c r="A187">
        <v>40891</v>
      </c>
      <c r="B187" t="s">
        <v>773</v>
      </c>
      <c r="C187" s="190" t="s">
        <v>817</v>
      </c>
      <c r="D187" s="108" t="s">
        <v>807</v>
      </c>
      <c r="E187" s="32">
        <f t="shared" si="11"/>
        <v>40891</v>
      </c>
      <c r="F187" s="101" t="str">
        <f t="shared" si="15"/>
        <v>2011-12</v>
      </c>
      <c r="H187" s="111"/>
      <c r="I187" s="26"/>
      <c r="J187" s="94">
        <f t="shared" si="14"/>
        <v>0.59165640875701331</v>
      </c>
      <c r="K187" s="35"/>
      <c r="L187" s="26">
        <v>22.465180880599998</v>
      </c>
      <c r="M187" s="26" t="s">
        <v>203</v>
      </c>
      <c r="N187" s="26">
        <v>1162.6195121951216</v>
      </c>
      <c r="O187" s="90">
        <f t="shared" si="12"/>
        <v>26118.457636778341</v>
      </c>
      <c r="P187" s="92">
        <f t="shared" si="13"/>
        <v>1667.3129734740885</v>
      </c>
      <c r="Q187" s="188">
        <v>0.10789467948139832</v>
      </c>
    </row>
    <row r="188" spans="1:17" x14ac:dyDescent="0.25">
      <c r="A188">
        <v>40891</v>
      </c>
      <c r="B188" t="s">
        <v>773</v>
      </c>
      <c r="C188" s="190" t="s">
        <v>817</v>
      </c>
      <c r="D188" s="108" t="s">
        <v>807</v>
      </c>
      <c r="E188" s="32">
        <f t="shared" si="11"/>
        <v>40891</v>
      </c>
      <c r="F188" s="101" t="str">
        <f t="shared" si="15"/>
        <v>2011-12</v>
      </c>
      <c r="H188" s="111"/>
      <c r="I188" s="26"/>
      <c r="J188" s="94">
        <f t="shared" si="14"/>
        <v>0.59165640875701331</v>
      </c>
      <c r="K188" s="35"/>
      <c r="L188" s="26">
        <v>58.816800783200001</v>
      </c>
      <c r="M188" s="26" t="s">
        <v>203</v>
      </c>
      <c r="N188" s="26">
        <v>1162.6195121951216</v>
      </c>
      <c r="O188" s="90">
        <f t="shared" si="12"/>
        <v>68381.560235441633</v>
      </c>
      <c r="P188" s="92">
        <f t="shared" si="13"/>
        <v>4365.2448437998582</v>
      </c>
      <c r="Q188" s="188">
        <v>0.10789467948139832</v>
      </c>
    </row>
    <row r="189" spans="1:17" x14ac:dyDescent="0.25">
      <c r="A189">
        <v>40891</v>
      </c>
      <c r="B189" t="s">
        <v>773</v>
      </c>
      <c r="C189" s="190" t="s">
        <v>817</v>
      </c>
      <c r="D189" s="108" t="s">
        <v>807</v>
      </c>
      <c r="E189" s="32">
        <f t="shared" si="11"/>
        <v>40891</v>
      </c>
      <c r="F189" s="101" t="str">
        <f t="shared" si="15"/>
        <v>2011-12</v>
      </c>
      <c r="H189" s="111"/>
      <c r="I189" s="26"/>
      <c r="J189" s="94">
        <f t="shared" si="14"/>
        <v>0.59165640875701331</v>
      </c>
      <c r="K189" s="35"/>
      <c r="L189" s="26">
        <v>47.375256168200004</v>
      </c>
      <c r="M189" s="26" t="s">
        <v>203</v>
      </c>
      <c r="N189" s="26">
        <v>3875.3912195121943</v>
      </c>
      <c r="O189" s="90">
        <f t="shared" si="12"/>
        <v>183597.65177638322</v>
      </c>
      <c r="P189" s="92">
        <f t="shared" si="13"/>
        <v>11720.245925819547</v>
      </c>
      <c r="Q189" s="188">
        <v>0.10789467948139832</v>
      </c>
    </row>
    <row r="190" spans="1:17" x14ac:dyDescent="0.25">
      <c r="A190">
        <v>40891</v>
      </c>
      <c r="B190" t="s">
        <v>773</v>
      </c>
      <c r="C190" s="190" t="s">
        <v>817</v>
      </c>
      <c r="D190" s="108" t="s">
        <v>807</v>
      </c>
      <c r="E190" s="32">
        <f t="shared" si="11"/>
        <v>40891</v>
      </c>
      <c r="F190" s="101" t="str">
        <f t="shared" si="15"/>
        <v>2011-12</v>
      </c>
      <c r="H190" s="111"/>
      <c r="I190" s="26"/>
      <c r="J190" s="94">
        <f t="shared" si="14"/>
        <v>0.59165640875701331</v>
      </c>
      <c r="K190" s="35"/>
      <c r="L190" s="26">
        <v>86.380559415899995</v>
      </c>
      <c r="M190" s="26" t="s">
        <v>203</v>
      </c>
      <c r="N190" s="26">
        <v>1162.6195121951216</v>
      </c>
      <c r="O190" s="90">
        <f t="shared" si="12"/>
        <v>100427.72385125537</v>
      </c>
      <c r="P190" s="92">
        <f t="shared" si="13"/>
        <v>6410.962285839064</v>
      </c>
      <c r="Q190" s="188">
        <v>0.10789467948139832</v>
      </c>
    </row>
    <row r="191" spans="1:17" x14ac:dyDescent="0.25">
      <c r="A191">
        <v>40891</v>
      </c>
      <c r="B191" t="s">
        <v>773</v>
      </c>
      <c r="C191" s="190" t="s">
        <v>817</v>
      </c>
      <c r="D191" s="108" t="s">
        <v>807</v>
      </c>
      <c r="E191" s="32">
        <f t="shared" si="11"/>
        <v>40891</v>
      </c>
      <c r="F191" s="101" t="str">
        <f t="shared" si="15"/>
        <v>2011-12</v>
      </c>
      <c r="H191" s="111"/>
      <c r="I191" s="26"/>
      <c r="J191" s="94">
        <f t="shared" si="14"/>
        <v>0.59165640875701331</v>
      </c>
      <c r="K191" s="35"/>
      <c r="L191" s="26">
        <v>52.560614077899999</v>
      </c>
      <c r="M191" s="26" t="s">
        <v>203</v>
      </c>
      <c r="N191" s="26">
        <v>3875.3912195121943</v>
      </c>
      <c r="O191" s="90">
        <f t="shared" si="12"/>
        <v>203692.94228966269</v>
      </c>
      <c r="P191" s="92">
        <f t="shared" si="13"/>
        <v>13003.06051787807</v>
      </c>
      <c r="Q191" s="188">
        <v>0.10789467948139832</v>
      </c>
    </row>
    <row r="192" spans="1:17" x14ac:dyDescent="0.25">
      <c r="A192">
        <v>40891</v>
      </c>
      <c r="B192" t="s">
        <v>773</v>
      </c>
      <c r="C192" s="190" t="s">
        <v>817</v>
      </c>
      <c r="D192" s="108" t="s">
        <v>807</v>
      </c>
      <c r="E192" s="32">
        <f t="shared" si="11"/>
        <v>40891</v>
      </c>
      <c r="F192" s="101" t="str">
        <f t="shared" si="15"/>
        <v>2011-12</v>
      </c>
      <c r="H192" s="111"/>
      <c r="I192" s="26"/>
      <c r="J192" s="94">
        <f t="shared" si="14"/>
        <v>0.59165640875701331</v>
      </c>
      <c r="K192" s="35"/>
      <c r="L192" s="26">
        <v>20.2513495271</v>
      </c>
      <c r="M192" s="26" t="s">
        <v>203</v>
      </c>
      <c r="N192" s="26">
        <v>1162.6195121951216</v>
      </c>
      <c r="O192" s="90">
        <f t="shared" si="12"/>
        <v>23544.61410848991</v>
      </c>
      <c r="P192" s="92">
        <f t="shared" si="13"/>
        <v>1503.0076088125572</v>
      </c>
      <c r="Q192" s="188">
        <v>0.10789467948139832</v>
      </c>
    </row>
    <row r="193" spans="1:17" x14ac:dyDescent="0.25">
      <c r="A193">
        <v>40891</v>
      </c>
      <c r="B193" t="s">
        <v>773</v>
      </c>
      <c r="C193" s="190" t="s">
        <v>817</v>
      </c>
      <c r="D193" s="108" t="s">
        <v>807</v>
      </c>
      <c r="E193" s="32">
        <f t="shared" si="11"/>
        <v>40891</v>
      </c>
      <c r="F193" s="101" t="str">
        <f t="shared" si="15"/>
        <v>2011-12</v>
      </c>
      <c r="H193" s="111"/>
      <c r="I193" s="26"/>
      <c r="J193" s="94">
        <f t="shared" si="14"/>
        <v>0.59165640875701331</v>
      </c>
      <c r="K193" s="35"/>
      <c r="L193" s="26">
        <v>1.79142010707</v>
      </c>
      <c r="M193" s="26" t="s">
        <v>203</v>
      </c>
      <c r="N193" s="26">
        <v>1162.6195121951216</v>
      </c>
      <c r="O193" s="90">
        <f t="shared" si="12"/>
        <v>2082.7399710182558</v>
      </c>
      <c r="P193" s="92">
        <f t="shared" si="13"/>
        <v>132.95499383401264</v>
      </c>
      <c r="Q193" s="188">
        <v>0.10789467948139832</v>
      </c>
    </row>
    <row r="194" spans="1:17" x14ac:dyDescent="0.25">
      <c r="A194">
        <v>41208</v>
      </c>
      <c r="B194" t="s">
        <v>773</v>
      </c>
      <c r="C194" s="190" t="s">
        <v>816</v>
      </c>
      <c r="D194" s="108" t="s">
        <v>815</v>
      </c>
      <c r="E194" s="32">
        <f t="shared" si="11"/>
        <v>41208</v>
      </c>
      <c r="F194" s="101" t="str">
        <f t="shared" si="15"/>
        <v>2012-13</v>
      </c>
      <c r="H194" s="111"/>
      <c r="I194" s="26"/>
      <c r="J194" s="94">
        <f t="shared" si="14"/>
        <v>0.59165640875701331</v>
      </c>
      <c r="K194" s="35"/>
      <c r="L194" s="26">
        <v>53.8105712841</v>
      </c>
      <c r="M194" s="26" t="s">
        <v>203</v>
      </c>
      <c r="N194" s="26">
        <v>812.22926829268283</v>
      </c>
      <c r="O194" s="90">
        <f t="shared" si="12"/>
        <v>43706.520940495793</v>
      </c>
      <c r="P194" s="92">
        <f t="shared" si="13"/>
        <v>1612.19553161008</v>
      </c>
      <c r="Q194" s="188">
        <v>6.2345039178513258E-2</v>
      </c>
    </row>
    <row r="195" spans="1:17" x14ac:dyDescent="0.25">
      <c r="A195">
        <v>41208</v>
      </c>
      <c r="B195" t="s">
        <v>773</v>
      </c>
      <c r="C195" s="190" t="s">
        <v>816</v>
      </c>
      <c r="D195" s="108" t="s">
        <v>815</v>
      </c>
      <c r="E195" s="32">
        <f t="shared" si="11"/>
        <v>41208</v>
      </c>
      <c r="F195" s="101" t="str">
        <f t="shared" si="15"/>
        <v>2012-13</v>
      </c>
      <c r="H195" s="111"/>
      <c r="I195" s="26"/>
      <c r="J195" s="94">
        <f t="shared" si="14"/>
        <v>0.59165640875701331</v>
      </c>
      <c r="K195" s="35"/>
      <c r="L195" s="26">
        <v>121.527750985</v>
      </c>
      <c r="M195" s="26" t="s">
        <v>203</v>
      </c>
      <c r="N195" s="26">
        <v>3336.4019512195118</v>
      </c>
      <c r="O195" s="90">
        <f t="shared" si="12"/>
        <v>405465.42551367293</v>
      </c>
      <c r="P195" s="92">
        <f t="shared" si="13"/>
        <v>14956.33908096891</v>
      </c>
      <c r="Q195" s="188">
        <v>6.2345039178513258E-2</v>
      </c>
    </row>
    <row r="196" spans="1:17" x14ac:dyDescent="0.25">
      <c r="A196">
        <v>41208</v>
      </c>
      <c r="B196" t="s">
        <v>773</v>
      </c>
      <c r="C196" s="190" t="s">
        <v>816</v>
      </c>
      <c r="D196" s="108" t="s">
        <v>815</v>
      </c>
      <c r="E196" s="32">
        <f t="shared" si="11"/>
        <v>41208</v>
      </c>
      <c r="F196" s="101" t="str">
        <f t="shared" si="15"/>
        <v>2012-13</v>
      </c>
      <c r="H196" s="111"/>
      <c r="I196" s="26"/>
      <c r="J196" s="94">
        <f t="shared" si="14"/>
        <v>0.59165640875701331</v>
      </c>
      <c r="K196" s="35"/>
      <c r="L196" s="26">
        <v>23.791431928000002</v>
      </c>
      <c r="M196" s="26" t="s">
        <v>203</v>
      </c>
      <c r="N196" s="26">
        <v>812.22926829268283</v>
      </c>
      <c r="O196" s="90">
        <f t="shared" si="12"/>
        <v>19324.097346514613</v>
      </c>
      <c r="P196" s="92">
        <f t="shared" si="13"/>
        <v>712.80492530768925</v>
      </c>
      <c r="Q196" s="188">
        <v>6.2345039178513258E-2</v>
      </c>
    </row>
    <row r="197" spans="1:17" x14ac:dyDescent="0.25">
      <c r="A197">
        <v>41208</v>
      </c>
      <c r="B197" t="s">
        <v>773</v>
      </c>
      <c r="C197" s="190" t="s">
        <v>816</v>
      </c>
      <c r="D197" s="108" t="s">
        <v>815</v>
      </c>
      <c r="E197" s="32">
        <f t="shared" si="11"/>
        <v>41208</v>
      </c>
      <c r="F197" s="101" t="str">
        <f t="shared" si="15"/>
        <v>2012-13</v>
      </c>
      <c r="H197" s="111"/>
      <c r="I197" s="26"/>
      <c r="J197" s="94">
        <f t="shared" si="14"/>
        <v>0.59165640875701331</v>
      </c>
      <c r="K197" s="35"/>
      <c r="L197" s="26">
        <v>29.821293395800001</v>
      </c>
      <c r="M197" s="26" t="s">
        <v>203</v>
      </c>
      <c r="N197" s="26">
        <v>3336.4019512195118</v>
      </c>
      <c r="O197" s="90">
        <f t="shared" si="12"/>
        <v>99495.821473636664</v>
      </c>
      <c r="P197" s="92">
        <f t="shared" si="13"/>
        <v>3670.0866447836665</v>
      </c>
      <c r="Q197" s="188">
        <v>6.2345039178513258E-2</v>
      </c>
    </row>
    <row r="198" spans="1:17" x14ac:dyDescent="0.25">
      <c r="A198">
        <v>41208</v>
      </c>
      <c r="B198" t="s">
        <v>773</v>
      </c>
      <c r="C198" s="190" t="s">
        <v>816</v>
      </c>
      <c r="D198" s="108" t="s">
        <v>815</v>
      </c>
      <c r="E198" s="32">
        <f t="shared" si="11"/>
        <v>41208</v>
      </c>
      <c r="F198" s="101" t="str">
        <f t="shared" si="15"/>
        <v>2012-13</v>
      </c>
      <c r="H198" s="111"/>
      <c r="I198" s="26"/>
      <c r="J198" s="94">
        <f t="shared" si="14"/>
        <v>0.59165640875701331</v>
      </c>
      <c r="K198" s="35"/>
      <c r="L198" s="26">
        <v>58.191635925299998</v>
      </c>
      <c r="M198" s="26" t="s">
        <v>203</v>
      </c>
      <c r="N198" s="26">
        <v>812.22926829268283</v>
      </c>
      <c r="O198" s="90">
        <f t="shared" si="12"/>
        <v>47264.949868360614</v>
      </c>
      <c r="P198" s="92">
        <f t="shared" si="13"/>
        <v>1743.454737184145</v>
      </c>
      <c r="Q198" s="188">
        <v>6.2345039178513258E-2</v>
      </c>
    </row>
    <row r="199" spans="1:17" x14ac:dyDescent="0.25">
      <c r="A199">
        <v>41208</v>
      </c>
      <c r="B199" t="s">
        <v>773</v>
      </c>
      <c r="C199" s="190" t="s">
        <v>816</v>
      </c>
      <c r="D199" s="108" t="s">
        <v>815</v>
      </c>
      <c r="E199" s="32">
        <f t="shared" si="11"/>
        <v>41208</v>
      </c>
      <c r="F199" s="101" t="str">
        <f t="shared" si="15"/>
        <v>2012-13</v>
      </c>
      <c r="H199" s="111"/>
      <c r="I199" s="26"/>
      <c r="J199" s="94">
        <f t="shared" si="14"/>
        <v>0.59165640875701331</v>
      </c>
      <c r="K199" s="35"/>
      <c r="L199" s="26">
        <v>26.854370474300001</v>
      </c>
      <c r="M199" s="26" t="s">
        <v>203</v>
      </c>
      <c r="N199" s="26">
        <v>3336.4019512195118</v>
      </c>
      <c r="O199" s="90">
        <f t="shared" si="12"/>
        <v>89596.974049226177</v>
      </c>
      <c r="P199" s="92">
        <f t="shared" si="13"/>
        <v>3304.9494240139848</v>
      </c>
      <c r="Q199" s="188">
        <v>6.2345039178513258E-2</v>
      </c>
    </row>
    <row r="200" spans="1:17" x14ac:dyDescent="0.25">
      <c r="A200">
        <v>41208</v>
      </c>
      <c r="B200" t="s">
        <v>773</v>
      </c>
      <c r="C200" s="190" t="s">
        <v>816</v>
      </c>
      <c r="D200" s="108" t="s">
        <v>815</v>
      </c>
      <c r="E200" s="32">
        <f t="shared" si="11"/>
        <v>41208</v>
      </c>
      <c r="F200" s="101" t="str">
        <f t="shared" si="15"/>
        <v>2012-13</v>
      </c>
      <c r="H200" s="111"/>
      <c r="I200" s="26"/>
      <c r="J200" s="94">
        <f t="shared" si="14"/>
        <v>0.59165640875701331</v>
      </c>
      <c r="K200" s="35"/>
      <c r="L200" s="26">
        <v>10.630722647100001</v>
      </c>
      <c r="M200" s="26" t="s">
        <v>203</v>
      </c>
      <c r="N200" s="26">
        <v>812.22926829268283</v>
      </c>
      <c r="O200" s="90">
        <f t="shared" si="12"/>
        <v>8634.5840770764862</v>
      </c>
      <c r="P200" s="92">
        <f t="shared" si="13"/>
        <v>318.50253845018915</v>
      </c>
      <c r="Q200" s="188">
        <v>6.2345039178513258E-2</v>
      </c>
    </row>
    <row r="201" spans="1:17" x14ac:dyDescent="0.25">
      <c r="A201">
        <v>41208</v>
      </c>
      <c r="B201" t="s">
        <v>773</v>
      </c>
      <c r="C201" s="190" t="s">
        <v>816</v>
      </c>
      <c r="D201" s="108" t="s">
        <v>815</v>
      </c>
      <c r="E201" s="32">
        <f t="shared" si="11"/>
        <v>41208</v>
      </c>
      <c r="F201" s="101" t="str">
        <f t="shared" si="15"/>
        <v>2012-13</v>
      </c>
      <c r="H201" s="111"/>
      <c r="I201" s="26"/>
      <c r="J201" s="94">
        <f t="shared" si="14"/>
        <v>0.59165640875701331</v>
      </c>
      <c r="K201" s="35"/>
      <c r="L201" s="26">
        <v>36.499128913100002</v>
      </c>
      <c r="M201" s="26" t="s">
        <v>203</v>
      </c>
      <c r="N201" s="26">
        <v>812.22926829268283</v>
      </c>
      <c r="O201" s="90">
        <f t="shared" si="12"/>
        <v>29645.660770407518</v>
      </c>
      <c r="P201" s="92">
        <f t="shared" si="13"/>
        <v>1093.5348043544616</v>
      </c>
      <c r="Q201" s="188">
        <v>6.2345039178513258E-2</v>
      </c>
    </row>
    <row r="202" spans="1:17" x14ac:dyDescent="0.25">
      <c r="A202">
        <v>41208</v>
      </c>
      <c r="B202" t="s">
        <v>773</v>
      </c>
      <c r="C202" s="190" t="s">
        <v>816</v>
      </c>
      <c r="D202" s="108" t="s">
        <v>815</v>
      </c>
      <c r="E202" s="32">
        <f t="shared" si="11"/>
        <v>41208</v>
      </c>
      <c r="F202" s="101" t="str">
        <f t="shared" si="15"/>
        <v>2012-13</v>
      </c>
      <c r="H202" s="111"/>
      <c r="I202" s="26"/>
      <c r="J202" s="94">
        <f t="shared" si="14"/>
        <v>0.59165640875701331</v>
      </c>
      <c r="K202" s="35"/>
      <c r="L202" s="26">
        <v>38.0864097153</v>
      </c>
      <c r="M202" s="26" t="s">
        <v>203</v>
      </c>
      <c r="N202" s="26">
        <v>812.22926829268283</v>
      </c>
      <c r="O202" s="90">
        <f t="shared" si="12"/>
        <v>30934.896694953444</v>
      </c>
      <c r="P202" s="92">
        <f t="shared" si="13"/>
        <v>1141.0906461835082</v>
      </c>
      <c r="Q202" s="188">
        <v>6.2345039178513258E-2</v>
      </c>
    </row>
    <row r="203" spans="1:17" x14ac:dyDescent="0.25">
      <c r="A203">
        <v>41208</v>
      </c>
      <c r="B203" t="s">
        <v>773</v>
      </c>
      <c r="C203" s="190" t="s">
        <v>816</v>
      </c>
      <c r="D203" s="108" t="s">
        <v>815</v>
      </c>
      <c r="E203" s="32">
        <f t="shared" si="11"/>
        <v>41208</v>
      </c>
      <c r="F203" s="101" t="str">
        <f t="shared" si="15"/>
        <v>2012-13</v>
      </c>
      <c r="H203" s="111"/>
      <c r="I203" s="26"/>
      <c r="J203" s="94">
        <f t="shared" si="14"/>
        <v>0.59165640875701331</v>
      </c>
      <c r="K203" s="35"/>
      <c r="L203" s="26">
        <v>14.2799031159</v>
      </c>
      <c r="M203" s="26" t="s">
        <v>203</v>
      </c>
      <c r="N203" s="26">
        <v>812.22926829268283</v>
      </c>
      <c r="O203" s="90">
        <f t="shared" si="12"/>
        <v>11598.555259117858</v>
      </c>
      <c r="P203" s="92">
        <f t="shared" si="13"/>
        <v>427.83407508779595</v>
      </c>
      <c r="Q203" s="188">
        <v>6.2345039178513258E-2</v>
      </c>
    </row>
    <row r="204" spans="1:17" x14ac:dyDescent="0.25">
      <c r="A204">
        <v>41208</v>
      </c>
      <c r="B204" t="s">
        <v>773</v>
      </c>
      <c r="C204" s="190" t="s">
        <v>816</v>
      </c>
      <c r="D204" s="108" t="s">
        <v>815</v>
      </c>
      <c r="E204" s="32">
        <f t="shared" si="11"/>
        <v>41208</v>
      </c>
      <c r="F204" s="101" t="str">
        <f t="shared" si="15"/>
        <v>2012-13</v>
      </c>
      <c r="H204" s="111"/>
      <c r="I204" s="26"/>
      <c r="J204" s="94">
        <f t="shared" si="14"/>
        <v>0.59165640875701331</v>
      </c>
      <c r="K204" s="35"/>
      <c r="L204" s="26">
        <v>9.4450052937999995</v>
      </c>
      <c r="M204" s="26" t="s">
        <v>203</v>
      </c>
      <c r="N204" s="26">
        <v>812.22926829268283</v>
      </c>
      <c r="O204" s="90">
        <f t="shared" si="12"/>
        <v>7671.5097388036893</v>
      </c>
      <c r="P204" s="92">
        <f t="shared" si="13"/>
        <v>282.97776751530711</v>
      </c>
      <c r="Q204" s="188">
        <v>6.2345039178513258E-2</v>
      </c>
    </row>
    <row r="205" spans="1:17" x14ac:dyDescent="0.25">
      <c r="A205">
        <v>41208</v>
      </c>
      <c r="B205" t="s">
        <v>773</v>
      </c>
      <c r="C205" s="190" t="s">
        <v>816</v>
      </c>
      <c r="D205" s="108" t="s">
        <v>815</v>
      </c>
      <c r="E205" s="32">
        <f t="shared" si="11"/>
        <v>41208</v>
      </c>
      <c r="F205" s="101" t="str">
        <f t="shared" si="15"/>
        <v>2012-13</v>
      </c>
      <c r="H205" s="111"/>
      <c r="I205" s="26"/>
      <c r="J205" s="94">
        <f t="shared" si="14"/>
        <v>0.59165640875701331</v>
      </c>
      <c r="K205" s="35"/>
      <c r="L205" s="26">
        <v>11.428536302199999</v>
      </c>
      <c r="M205" s="26" t="s">
        <v>203</v>
      </c>
      <c r="N205" s="26">
        <v>812.22926829268283</v>
      </c>
      <c r="O205" s="90">
        <f t="shared" si="12"/>
        <v>9282.5916783922694</v>
      </c>
      <c r="P205" s="92">
        <f t="shared" si="13"/>
        <v>342.40549244446828</v>
      </c>
      <c r="Q205" s="188">
        <v>6.2345039178513258E-2</v>
      </c>
    </row>
    <row r="206" spans="1:17" x14ac:dyDescent="0.25">
      <c r="A206">
        <v>41208</v>
      </c>
      <c r="B206" t="s">
        <v>773</v>
      </c>
      <c r="C206" s="190" t="s">
        <v>816</v>
      </c>
      <c r="D206" s="108" t="s">
        <v>815</v>
      </c>
      <c r="E206" s="32">
        <f t="shared" si="11"/>
        <v>41208</v>
      </c>
      <c r="F206" s="101" t="str">
        <f t="shared" si="15"/>
        <v>2012-13</v>
      </c>
      <c r="H206" s="111"/>
      <c r="I206" s="26"/>
      <c r="J206" s="94">
        <f t="shared" si="14"/>
        <v>0.59165640875701331</v>
      </c>
      <c r="K206" s="35"/>
      <c r="L206" s="26">
        <v>11.935889284</v>
      </c>
      <c r="M206" s="26" t="s">
        <v>203</v>
      </c>
      <c r="N206" s="26">
        <v>812.22926829268283</v>
      </c>
      <c r="O206" s="90">
        <f t="shared" si="12"/>
        <v>9694.6786195657933</v>
      </c>
      <c r="P206" s="92">
        <f t="shared" si="13"/>
        <v>357.60607832727788</v>
      </c>
      <c r="Q206" s="188">
        <v>6.2345039178513258E-2</v>
      </c>
    </row>
    <row r="207" spans="1:17" x14ac:dyDescent="0.25">
      <c r="A207">
        <v>41208</v>
      </c>
      <c r="B207" t="s">
        <v>773</v>
      </c>
      <c r="C207" s="190" t="s">
        <v>816</v>
      </c>
      <c r="D207" s="108" t="s">
        <v>815</v>
      </c>
      <c r="E207" s="32">
        <f t="shared" si="11"/>
        <v>41208</v>
      </c>
      <c r="F207" s="101" t="str">
        <f t="shared" si="15"/>
        <v>2012-13</v>
      </c>
      <c r="H207" s="111"/>
      <c r="I207" s="26"/>
      <c r="J207" s="94">
        <f t="shared" si="14"/>
        <v>0.59165640875701331</v>
      </c>
      <c r="K207" s="35"/>
      <c r="L207" s="26">
        <v>14.949734792299999</v>
      </c>
      <c r="M207" s="26" t="s">
        <v>203</v>
      </c>
      <c r="N207" s="26">
        <v>3336.4019512195118</v>
      </c>
      <c r="O207" s="90">
        <f t="shared" si="12"/>
        <v>49878.324331243944</v>
      </c>
      <c r="P207" s="92">
        <f t="shared" si="13"/>
        <v>1839.853868041999</v>
      </c>
      <c r="Q207" s="188">
        <v>6.2345039178513258E-2</v>
      </c>
    </row>
    <row r="208" spans="1:17" x14ac:dyDescent="0.25">
      <c r="A208">
        <v>41208</v>
      </c>
      <c r="B208" t="s">
        <v>773</v>
      </c>
      <c r="C208" s="190" t="s">
        <v>816</v>
      </c>
      <c r="D208" s="108" t="s">
        <v>815</v>
      </c>
      <c r="E208" s="32">
        <f t="shared" si="11"/>
        <v>41208</v>
      </c>
      <c r="F208" s="101" t="str">
        <f t="shared" si="15"/>
        <v>2012-13</v>
      </c>
      <c r="H208" s="111"/>
      <c r="I208" s="26"/>
      <c r="J208" s="94">
        <f t="shared" si="14"/>
        <v>0.59165640875701331</v>
      </c>
      <c r="K208" s="35"/>
      <c r="L208" s="26">
        <v>12.6701420671</v>
      </c>
      <c r="M208" s="26" t="s">
        <v>203</v>
      </c>
      <c r="N208" s="26">
        <v>812.22926829268283</v>
      </c>
      <c r="O208" s="90">
        <f t="shared" si="12"/>
        <v>10291.060220324973</v>
      </c>
      <c r="P208" s="92">
        <f t="shared" si="13"/>
        <v>379.60471219675077</v>
      </c>
      <c r="Q208" s="188">
        <v>6.2345039178513258E-2</v>
      </c>
    </row>
    <row r="209" spans="1:17" x14ac:dyDescent="0.25">
      <c r="A209">
        <v>41208</v>
      </c>
      <c r="B209" t="s">
        <v>773</v>
      </c>
      <c r="C209" s="190" t="s">
        <v>816</v>
      </c>
      <c r="D209" s="108" t="s">
        <v>815</v>
      </c>
      <c r="E209" s="32">
        <f t="shared" si="11"/>
        <v>41208</v>
      </c>
      <c r="F209" s="101" t="str">
        <f t="shared" si="15"/>
        <v>2012-13</v>
      </c>
      <c r="H209" s="111"/>
      <c r="I209" s="26"/>
      <c r="J209" s="94">
        <f t="shared" si="14"/>
        <v>0.59165640875701331</v>
      </c>
      <c r="K209" s="35"/>
      <c r="L209" s="26">
        <v>1.89900236967</v>
      </c>
      <c r="M209" s="26" t="s">
        <v>203</v>
      </c>
      <c r="N209" s="26">
        <v>812.22926829268283</v>
      </c>
      <c r="O209" s="90">
        <f t="shared" si="12"/>
        <v>1542.4253052031349</v>
      </c>
      <c r="P209" s="92">
        <f t="shared" si="13"/>
        <v>56.895198505420083</v>
      </c>
      <c r="Q209" s="188">
        <v>6.2345039178513258E-2</v>
      </c>
    </row>
    <row r="210" spans="1:17" x14ac:dyDescent="0.25">
      <c r="A210">
        <v>41208</v>
      </c>
      <c r="B210" t="s">
        <v>773</v>
      </c>
      <c r="C210" s="190" t="s">
        <v>816</v>
      </c>
      <c r="D210" s="108" t="s">
        <v>815</v>
      </c>
      <c r="E210" s="32">
        <f t="shared" si="11"/>
        <v>41208</v>
      </c>
      <c r="F210" s="101" t="str">
        <f t="shared" si="15"/>
        <v>2012-13</v>
      </c>
      <c r="H210" s="111"/>
      <c r="I210" s="26"/>
      <c r="J210" s="94">
        <f t="shared" si="14"/>
        <v>0.59165640875701331</v>
      </c>
      <c r="K210" s="35"/>
      <c r="L210" s="26">
        <v>6.7032801672</v>
      </c>
      <c r="M210" s="26" t="s">
        <v>203</v>
      </c>
      <c r="N210" s="26">
        <v>812.22926829268283</v>
      </c>
      <c r="O210" s="90">
        <f t="shared" si="12"/>
        <v>5444.6003453657086</v>
      </c>
      <c r="P210" s="92">
        <f t="shared" si="13"/>
        <v>200.83411260648651</v>
      </c>
      <c r="Q210" s="188">
        <v>6.2345039178513258E-2</v>
      </c>
    </row>
    <row r="211" spans="1:17" x14ac:dyDescent="0.25">
      <c r="A211">
        <v>41208</v>
      </c>
      <c r="B211" t="s">
        <v>773</v>
      </c>
      <c r="C211" s="190" t="s">
        <v>816</v>
      </c>
      <c r="D211" s="108" t="s">
        <v>815</v>
      </c>
      <c r="E211" s="32">
        <f t="shared" si="11"/>
        <v>41208</v>
      </c>
      <c r="F211" s="101" t="str">
        <f t="shared" si="15"/>
        <v>2012-13</v>
      </c>
      <c r="H211" s="111"/>
      <c r="I211" s="26"/>
      <c r="J211" s="94">
        <f t="shared" si="14"/>
        <v>0.59165640875701331</v>
      </c>
      <c r="K211" s="35"/>
      <c r="L211" s="26">
        <v>4.4210632205399998</v>
      </c>
      <c r="M211" s="26" t="s">
        <v>203</v>
      </c>
      <c r="N211" s="26">
        <v>3336.4019512195118</v>
      </c>
      <c r="O211" s="90">
        <f t="shared" si="12"/>
        <v>14750.443955474475</v>
      </c>
      <c r="P211" s="92">
        <f t="shared" si="13"/>
        <v>544.09729538200804</v>
      </c>
      <c r="Q211" s="188">
        <v>6.2345039178513258E-2</v>
      </c>
    </row>
    <row r="212" spans="1:17" x14ac:dyDescent="0.25">
      <c r="A212">
        <v>41208</v>
      </c>
      <c r="B212" t="s">
        <v>773</v>
      </c>
      <c r="C212" s="190" t="s">
        <v>816</v>
      </c>
      <c r="D212" s="108" t="s">
        <v>815</v>
      </c>
      <c r="E212" s="32">
        <f t="shared" ref="E212:E217" si="16">A212</f>
        <v>41208</v>
      </c>
      <c r="F212" s="101" t="str">
        <f t="shared" si="15"/>
        <v>2012-13</v>
      </c>
      <c r="H212" s="111"/>
      <c r="I212" s="26"/>
      <c r="J212" s="94">
        <f t="shared" si="14"/>
        <v>0.59165640875701331</v>
      </c>
      <c r="K212" s="35"/>
      <c r="L212" s="26">
        <v>14.9039550456</v>
      </c>
      <c r="M212" s="26" t="s">
        <v>203</v>
      </c>
      <c r="N212" s="26">
        <v>812.22926829268283</v>
      </c>
      <c r="O212" s="90">
        <f t="shared" si="12"/>
        <v>12105.428501354727</v>
      </c>
      <c r="P212" s="92">
        <f t="shared" si="13"/>
        <v>446.53102828019354</v>
      </c>
      <c r="Q212" s="188">
        <v>6.2345039178513258E-2</v>
      </c>
    </row>
    <row r="213" spans="1:17" x14ac:dyDescent="0.25">
      <c r="A213">
        <v>41208</v>
      </c>
      <c r="B213" t="s">
        <v>773</v>
      </c>
      <c r="C213" s="190" t="s">
        <v>816</v>
      </c>
      <c r="D213" s="108" t="s">
        <v>815</v>
      </c>
      <c r="E213" s="32">
        <f t="shared" si="16"/>
        <v>41208</v>
      </c>
      <c r="F213" s="101" t="str">
        <f t="shared" si="15"/>
        <v>2012-13</v>
      </c>
      <c r="H213" s="111"/>
      <c r="I213" s="26"/>
      <c r="J213" s="94">
        <f t="shared" si="14"/>
        <v>0.59165640875701331</v>
      </c>
      <c r="K213" s="35"/>
      <c r="L213" s="26">
        <v>16.495201801</v>
      </c>
      <c r="M213" s="26" t="s">
        <v>203</v>
      </c>
      <c r="N213" s="26">
        <v>812.22926829268283</v>
      </c>
      <c r="O213" s="90">
        <f t="shared" si="12"/>
        <v>13397.885689166375</v>
      </c>
      <c r="P213" s="92">
        <f t="shared" si="13"/>
        <v>494.20569233831225</v>
      </c>
      <c r="Q213" s="188">
        <v>6.2345039178513258E-2</v>
      </c>
    </row>
    <row r="214" spans="1:17" x14ac:dyDescent="0.25">
      <c r="A214">
        <v>41208</v>
      </c>
      <c r="B214" t="s">
        <v>773</v>
      </c>
      <c r="C214" s="190" t="s">
        <v>816</v>
      </c>
      <c r="D214" s="108" t="s">
        <v>815</v>
      </c>
      <c r="E214" s="32">
        <f t="shared" si="16"/>
        <v>41208</v>
      </c>
      <c r="F214" s="101" t="str">
        <f t="shared" si="15"/>
        <v>2012-13</v>
      </c>
      <c r="H214" s="111"/>
      <c r="I214" s="26"/>
      <c r="J214" s="94">
        <f t="shared" si="14"/>
        <v>0.59165640875701331</v>
      </c>
      <c r="K214" s="35"/>
      <c r="L214" s="26">
        <v>47.285333128799998</v>
      </c>
      <c r="M214" s="26" t="s">
        <v>203</v>
      </c>
      <c r="N214" s="26">
        <v>812.22926829268283</v>
      </c>
      <c r="O214" s="90">
        <f t="shared" si="12"/>
        <v>38406.531528180974</v>
      </c>
      <c r="P214" s="92">
        <f t="shared" si="13"/>
        <v>1416.6956596402256</v>
      </c>
      <c r="Q214" s="188">
        <v>6.2345039178513258E-2</v>
      </c>
    </row>
    <row r="215" spans="1:17" x14ac:dyDescent="0.25">
      <c r="A215">
        <v>41208</v>
      </c>
      <c r="B215" t="s">
        <v>773</v>
      </c>
      <c r="C215" s="190" t="s">
        <v>816</v>
      </c>
      <c r="D215" s="108" t="s">
        <v>815</v>
      </c>
      <c r="E215" s="32">
        <f t="shared" si="16"/>
        <v>41208</v>
      </c>
      <c r="F215" s="101" t="str">
        <f t="shared" si="15"/>
        <v>2012-13</v>
      </c>
      <c r="H215" s="111"/>
      <c r="I215" s="26"/>
      <c r="J215" s="94">
        <f t="shared" si="14"/>
        <v>0.59165640875701331</v>
      </c>
      <c r="K215" s="35"/>
      <c r="L215" s="26">
        <v>13.064627358199999</v>
      </c>
      <c r="M215" s="26" t="s">
        <v>203</v>
      </c>
      <c r="N215" s="26">
        <v>812.22926829268283</v>
      </c>
      <c r="O215" s="90">
        <f t="shared" ref="O215:O218" si="17">IF(N215="","-",L215*N215)</f>
        <v>10611.472719667352</v>
      </c>
      <c r="P215" s="92">
        <f t="shared" ref="P215:P278" si="18">IF(O215="-","-",IF(OR(E215&lt;$E$15,E215&gt;$E$16),0,O215*J215))*Q215</f>
        <v>391.42371742974751</v>
      </c>
      <c r="Q215" s="188">
        <v>6.2345039178513258E-2</v>
      </c>
    </row>
    <row r="216" spans="1:17" x14ac:dyDescent="0.25">
      <c r="A216">
        <v>41208</v>
      </c>
      <c r="B216" t="s">
        <v>773</v>
      </c>
      <c r="C216" s="190" t="s">
        <v>816</v>
      </c>
      <c r="D216" s="108" t="s">
        <v>815</v>
      </c>
      <c r="E216" s="32">
        <f t="shared" si="16"/>
        <v>41208</v>
      </c>
      <c r="F216" s="101" t="str">
        <f t="shared" si="15"/>
        <v>2012-13</v>
      </c>
      <c r="H216" s="111"/>
      <c r="I216" s="26"/>
      <c r="J216" s="94">
        <f t="shared" ref="J216:J279" si="19">J215</f>
        <v>0.59165640875701331</v>
      </c>
      <c r="K216" s="35"/>
      <c r="L216" s="26">
        <v>20.4060717865</v>
      </c>
      <c r="M216" s="26" t="s">
        <v>203</v>
      </c>
      <c r="N216" s="26">
        <v>812.22926829268283</v>
      </c>
      <c r="O216" s="90">
        <f t="shared" si="17"/>
        <v>16574.408755876855</v>
      </c>
      <c r="P216" s="92">
        <f t="shared" si="18"/>
        <v>611.37759675914697</v>
      </c>
      <c r="Q216" s="188">
        <v>6.2345039178513258E-2</v>
      </c>
    </row>
    <row r="217" spans="1:17" x14ac:dyDescent="0.25">
      <c r="A217">
        <v>41208</v>
      </c>
      <c r="B217" t="s">
        <v>773</v>
      </c>
      <c r="C217" s="190" t="s">
        <v>816</v>
      </c>
      <c r="D217" s="108" t="s">
        <v>815</v>
      </c>
      <c r="E217" s="32">
        <f t="shared" si="16"/>
        <v>41208</v>
      </c>
      <c r="F217" s="101" t="str">
        <f t="shared" si="15"/>
        <v>2012-13</v>
      </c>
      <c r="H217" s="111"/>
      <c r="I217" s="26"/>
      <c r="J217" s="94">
        <f t="shared" si="19"/>
        <v>0.59165640875701331</v>
      </c>
      <c r="K217" s="35"/>
      <c r="L217" s="26">
        <v>20.5035190366</v>
      </c>
      <c r="M217" s="26" t="s">
        <v>203</v>
      </c>
      <c r="N217" s="26">
        <v>3336.4019512195118</v>
      </c>
      <c r="O217" s="90">
        <f t="shared" si="17"/>
        <v>68407.980920578644</v>
      </c>
      <c r="P217" s="92">
        <f t="shared" si="18"/>
        <v>2523.354382673805</v>
      </c>
      <c r="Q217" s="188">
        <v>6.2345039178513258E-2</v>
      </c>
    </row>
    <row r="218" spans="1:17" x14ac:dyDescent="0.25">
      <c r="A218">
        <v>41208</v>
      </c>
      <c r="B218" t="s">
        <v>773</v>
      </c>
      <c r="C218" s="190" t="s">
        <v>816</v>
      </c>
      <c r="D218" s="108" t="s">
        <v>815</v>
      </c>
      <c r="E218" s="32">
        <f t="shared" ref="E218:E281" si="20">A218</f>
        <v>41208</v>
      </c>
      <c r="F218" s="101" t="str">
        <f t="shared" ref="F218:F281" si="21">IF(E218="","-",IF(OR(E218&lt;$E$15,E218&gt;$E$16),"ERROR - date outside of range",IF(MONTH(E218)&gt;=7,YEAR(E218)&amp;"-"&amp;IF(YEAR(E218)=1999,"00",IF(AND(YEAR(E218)&gt;=2000,YEAR(E218)&lt;2009),"0","")&amp;RIGHT(YEAR(E218),2)+1),RIGHT(YEAR(E218),4)-1&amp;"-"&amp;RIGHT(YEAR(E218),2))))</f>
        <v>2012-13</v>
      </c>
      <c r="H218" s="111"/>
      <c r="I218" s="26"/>
      <c r="J218" s="94">
        <f t="shared" si="19"/>
        <v>0.59165640875701331</v>
      </c>
      <c r="K218" s="35"/>
      <c r="L218" s="26">
        <v>2.1987007527200002</v>
      </c>
      <c r="M218" s="26" t="s">
        <v>203</v>
      </c>
      <c r="N218" s="26">
        <v>812.22926829268283</v>
      </c>
      <c r="O218" s="90">
        <f t="shared" si="17"/>
        <v>1785.8491035763368</v>
      </c>
      <c r="P218" s="92">
        <f t="shared" si="18"/>
        <v>65.874333691199922</v>
      </c>
      <c r="Q218" s="188">
        <v>6.2345039178513258E-2</v>
      </c>
    </row>
    <row r="219" spans="1:17" x14ac:dyDescent="0.25">
      <c r="A219">
        <v>41208</v>
      </c>
      <c r="B219" t="s">
        <v>773</v>
      </c>
      <c r="C219" s="190" t="s">
        <v>816</v>
      </c>
      <c r="D219" s="108" t="s">
        <v>815</v>
      </c>
      <c r="E219" s="32">
        <f t="shared" si="20"/>
        <v>41208</v>
      </c>
      <c r="F219" s="101" t="str">
        <f t="shared" si="21"/>
        <v>2012-13</v>
      </c>
      <c r="H219" s="111"/>
      <c r="I219" s="26"/>
      <c r="J219" s="94">
        <f t="shared" si="19"/>
        <v>0.59165640875701331</v>
      </c>
      <c r="K219" s="35"/>
      <c r="L219" s="26">
        <v>2.9073706334099998</v>
      </c>
      <c r="M219" s="26" t="s">
        <v>203</v>
      </c>
      <c r="N219" s="26">
        <v>812.22926829268283</v>
      </c>
      <c r="O219" s="90">
        <f t="shared" ref="O219:O282" si="22">IF(N219="","-",L219*N219)</f>
        <v>2361.451522230238</v>
      </c>
      <c r="P219" s="92">
        <f t="shared" si="18"/>
        <v>87.106489153794996</v>
      </c>
      <c r="Q219" s="188">
        <v>6.2345039178513258E-2</v>
      </c>
    </row>
    <row r="220" spans="1:17" x14ac:dyDescent="0.25">
      <c r="A220">
        <v>41208</v>
      </c>
      <c r="B220" t="s">
        <v>773</v>
      </c>
      <c r="C220" s="190" t="s">
        <v>816</v>
      </c>
      <c r="D220" s="108" t="s">
        <v>815</v>
      </c>
      <c r="E220" s="32">
        <f t="shared" si="20"/>
        <v>41208</v>
      </c>
      <c r="F220" s="101" t="str">
        <f t="shared" si="21"/>
        <v>2012-13</v>
      </c>
      <c r="H220" s="111"/>
      <c r="I220" s="26"/>
      <c r="J220" s="94">
        <f t="shared" si="19"/>
        <v>0.59165640875701331</v>
      </c>
      <c r="K220" s="35"/>
      <c r="L220" s="26">
        <v>15.3509078058</v>
      </c>
      <c r="M220" s="26" t="s">
        <v>203</v>
      </c>
      <c r="N220" s="26">
        <v>812.22926829268283</v>
      </c>
      <c r="O220" s="90">
        <f t="shared" si="22"/>
        <v>12468.456614733368</v>
      </c>
      <c r="P220" s="92">
        <f t="shared" si="18"/>
        <v>459.92198893420442</v>
      </c>
      <c r="Q220" s="188">
        <v>6.2345039178513258E-2</v>
      </c>
    </row>
    <row r="221" spans="1:17" x14ac:dyDescent="0.25">
      <c r="A221">
        <v>41208</v>
      </c>
      <c r="B221" t="s">
        <v>773</v>
      </c>
      <c r="C221" s="190" t="s">
        <v>816</v>
      </c>
      <c r="D221" s="108" t="s">
        <v>815</v>
      </c>
      <c r="E221" s="32">
        <f t="shared" si="20"/>
        <v>41208</v>
      </c>
      <c r="F221" s="101" t="str">
        <f t="shared" si="21"/>
        <v>2012-13</v>
      </c>
      <c r="H221" s="111"/>
      <c r="I221" s="26"/>
      <c r="J221" s="94">
        <f t="shared" si="19"/>
        <v>0.59165640875701331</v>
      </c>
      <c r="K221" s="35"/>
      <c r="L221" s="26">
        <v>6.4919973043699999</v>
      </c>
      <c r="M221" s="26" t="s">
        <v>203</v>
      </c>
      <c r="N221" s="26">
        <v>812.22926829268283</v>
      </c>
      <c r="O221" s="90">
        <f t="shared" si="22"/>
        <v>5272.9902202865142</v>
      </c>
      <c r="P221" s="92">
        <f t="shared" si="18"/>
        <v>194.50395703980587</v>
      </c>
      <c r="Q221" s="188">
        <v>6.2345039178513258E-2</v>
      </c>
    </row>
    <row r="222" spans="1:17" x14ac:dyDescent="0.25">
      <c r="A222">
        <v>41208</v>
      </c>
      <c r="B222" t="s">
        <v>773</v>
      </c>
      <c r="C222" s="190" t="s">
        <v>816</v>
      </c>
      <c r="D222" s="108" t="s">
        <v>815</v>
      </c>
      <c r="E222" s="32">
        <f t="shared" si="20"/>
        <v>41208</v>
      </c>
      <c r="F222" s="101" t="str">
        <f t="shared" si="21"/>
        <v>2012-13</v>
      </c>
      <c r="H222" s="111"/>
      <c r="I222" s="26"/>
      <c r="J222" s="94">
        <f t="shared" si="19"/>
        <v>0.59165640875701331</v>
      </c>
      <c r="K222" s="35"/>
      <c r="L222" s="26">
        <v>16.631462265100001</v>
      </c>
      <c r="M222" s="26" t="s">
        <v>203</v>
      </c>
      <c r="N222" s="26">
        <v>3336.4019512195118</v>
      </c>
      <c r="O222" s="90">
        <f t="shared" si="22"/>
        <v>55489.243152913325</v>
      </c>
      <c r="P222" s="92">
        <f t="shared" si="18"/>
        <v>2046.8229440029477</v>
      </c>
      <c r="Q222" s="188">
        <v>6.2345039178513258E-2</v>
      </c>
    </row>
    <row r="223" spans="1:17" x14ac:dyDescent="0.25">
      <c r="A223">
        <v>41208</v>
      </c>
      <c r="B223" t="s">
        <v>773</v>
      </c>
      <c r="C223" s="190" t="s">
        <v>816</v>
      </c>
      <c r="D223" s="108" t="s">
        <v>815</v>
      </c>
      <c r="E223" s="32">
        <f t="shared" si="20"/>
        <v>41208</v>
      </c>
      <c r="F223" s="101" t="str">
        <f t="shared" si="21"/>
        <v>2012-13</v>
      </c>
      <c r="H223" s="111"/>
      <c r="I223" s="26"/>
      <c r="J223" s="94">
        <f t="shared" si="19"/>
        <v>0.59165640875701331</v>
      </c>
      <c r="K223" s="35"/>
      <c r="L223" s="26">
        <v>22.023335260300001</v>
      </c>
      <c r="M223" s="26" t="s">
        <v>203</v>
      </c>
      <c r="N223" s="26">
        <v>3336.4019512195118</v>
      </c>
      <c r="O223" s="90">
        <f t="shared" si="22"/>
        <v>73478.698734826394</v>
      </c>
      <c r="P223" s="92">
        <f t="shared" si="18"/>
        <v>2710.3971494343004</v>
      </c>
      <c r="Q223" s="188">
        <v>6.2345039178513258E-2</v>
      </c>
    </row>
    <row r="224" spans="1:17" x14ac:dyDescent="0.25">
      <c r="A224">
        <v>41208</v>
      </c>
      <c r="B224" t="s">
        <v>773</v>
      </c>
      <c r="C224" s="190" t="s">
        <v>816</v>
      </c>
      <c r="D224" s="108" t="s">
        <v>815</v>
      </c>
      <c r="E224" s="32">
        <f t="shared" si="20"/>
        <v>41208</v>
      </c>
      <c r="F224" s="101" t="str">
        <f t="shared" si="21"/>
        <v>2012-13</v>
      </c>
      <c r="H224" s="111"/>
      <c r="I224" s="26"/>
      <c r="J224" s="94">
        <f t="shared" si="19"/>
        <v>0.59165640875701331</v>
      </c>
      <c r="K224" s="35"/>
      <c r="L224" s="26">
        <v>47.434776796900003</v>
      </c>
      <c r="M224" s="26" t="s">
        <v>203</v>
      </c>
      <c r="N224" s="26">
        <v>950.87219512195099</v>
      </c>
      <c r="O224" s="90">
        <f t="shared" si="22"/>
        <v>45104.410337988091</v>
      </c>
      <c r="P224" s="92">
        <f t="shared" si="18"/>
        <v>1663.759256926731</v>
      </c>
      <c r="Q224" s="188">
        <v>6.2345039178513258E-2</v>
      </c>
    </row>
    <row r="225" spans="1:17" x14ac:dyDescent="0.25">
      <c r="A225">
        <v>41208</v>
      </c>
      <c r="B225" t="s">
        <v>773</v>
      </c>
      <c r="C225" s="190" t="s">
        <v>816</v>
      </c>
      <c r="D225" s="108" t="s">
        <v>815</v>
      </c>
      <c r="E225" s="32">
        <f t="shared" si="20"/>
        <v>41208</v>
      </c>
      <c r="F225" s="101" t="str">
        <f t="shared" si="21"/>
        <v>2012-13</v>
      </c>
      <c r="H225" s="111"/>
      <c r="I225" s="26"/>
      <c r="J225" s="94">
        <f t="shared" si="19"/>
        <v>0.59165640875701331</v>
      </c>
      <c r="K225" s="35"/>
      <c r="L225" s="26">
        <v>17.320488217099999</v>
      </c>
      <c r="M225" s="26" t="s">
        <v>203</v>
      </c>
      <c r="N225" s="26">
        <v>3592.3639024390236</v>
      </c>
      <c r="O225" s="90">
        <f t="shared" si="22"/>
        <v>62221.496643730483</v>
      </c>
      <c r="P225" s="92">
        <f t="shared" si="18"/>
        <v>2295.1545147161273</v>
      </c>
      <c r="Q225" s="188">
        <v>6.2345039178513258E-2</v>
      </c>
    </row>
    <row r="226" spans="1:17" x14ac:dyDescent="0.25">
      <c r="A226">
        <v>41208</v>
      </c>
      <c r="B226" t="s">
        <v>773</v>
      </c>
      <c r="C226" s="190" t="s">
        <v>816</v>
      </c>
      <c r="D226" s="108" t="s">
        <v>815</v>
      </c>
      <c r="E226" s="32">
        <f t="shared" si="20"/>
        <v>41208</v>
      </c>
      <c r="F226" s="101" t="str">
        <f t="shared" si="21"/>
        <v>2012-13</v>
      </c>
      <c r="H226" s="111"/>
      <c r="I226" s="26"/>
      <c r="J226" s="94">
        <f t="shared" si="19"/>
        <v>0.59165640875701331</v>
      </c>
      <c r="K226" s="35"/>
      <c r="L226" s="26">
        <v>8.1851856423699996</v>
      </c>
      <c r="M226" s="26" t="s">
        <v>203</v>
      </c>
      <c r="N226" s="26">
        <v>950.87219512195099</v>
      </c>
      <c r="O226" s="90">
        <f t="shared" si="22"/>
        <v>7783.0654392410379</v>
      </c>
      <c r="P226" s="92">
        <f t="shared" si="18"/>
        <v>287.09270500977345</v>
      </c>
      <c r="Q226" s="188">
        <v>6.2345039178513258E-2</v>
      </c>
    </row>
    <row r="227" spans="1:17" x14ac:dyDescent="0.25">
      <c r="A227">
        <v>41208</v>
      </c>
      <c r="B227" t="s">
        <v>773</v>
      </c>
      <c r="C227" s="190" t="s">
        <v>816</v>
      </c>
      <c r="D227" s="108" t="s">
        <v>815</v>
      </c>
      <c r="E227" s="32">
        <f t="shared" si="20"/>
        <v>41208</v>
      </c>
      <c r="F227" s="101" t="str">
        <f t="shared" si="21"/>
        <v>2012-13</v>
      </c>
      <c r="H227" s="111"/>
      <c r="I227" s="26"/>
      <c r="J227" s="94">
        <f t="shared" si="19"/>
        <v>0.59165640875701331</v>
      </c>
      <c r="K227" s="35"/>
      <c r="L227" s="26">
        <v>7.4059303939500003</v>
      </c>
      <c r="M227" s="26" t="s">
        <v>203</v>
      </c>
      <c r="N227" s="26">
        <v>950.87219512195099</v>
      </c>
      <c r="O227" s="90">
        <f t="shared" si="22"/>
        <v>7042.0932906156122</v>
      </c>
      <c r="P227" s="92">
        <f t="shared" si="18"/>
        <v>259.76058244875321</v>
      </c>
      <c r="Q227" s="188">
        <v>6.2345039178513258E-2</v>
      </c>
    </row>
    <row r="228" spans="1:17" x14ac:dyDescent="0.25">
      <c r="A228">
        <v>41208</v>
      </c>
      <c r="B228" t="s">
        <v>773</v>
      </c>
      <c r="C228" s="190" t="s">
        <v>816</v>
      </c>
      <c r="D228" s="108" t="s">
        <v>815</v>
      </c>
      <c r="E228" s="32">
        <f t="shared" si="20"/>
        <v>41208</v>
      </c>
      <c r="F228" s="101" t="str">
        <f t="shared" si="21"/>
        <v>2012-13</v>
      </c>
      <c r="H228" s="111"/>
      <c r="I228" s="26"/>
      <c r="J228" s="94">
        <f t="shared" si="19"/>
        <v>0.59165640875701331</v>
      </c>
      <c r="K228" s="35"/>
      <c r="L228" s="26">
        <v>17.210817096700001</v>
      </c>
      <c r="M228" s="26" t="s">
        <v>203</v>
      </c>
      <c r="N228" s="26">
        <v>3592.3639024390236</v>
      </c>
      <c r="O228" s="90">
        <f t="shared" si="22"/>
        <v>61827.518069665486</v>
      </c>
      <c r="P228" s="92">
        <f t="shared" si="18"/>
        <v>2280.621889309441</v>
      </c>
      <c r="Q228" s="188">
        <v>6.2345039178513258E-2</v>
      </c>
    </row>
    <row r="229" spans="1:17" x14ac:dyDescent="0.25">
      <c r="A229">
        <v>40891</v>
      </c>
      <c r="B229" t="s">
        <v>773</v>
      </c>
      <c r="C229" s="190" t="s">
        <v>817</v>
      </c>
      <c r="D229" s="108" t="s">
        <v>807</v>
      </c>
      <c r="E229" s="32">
        <f t="shared" si="20"/>
        <v>40891</v>
      </c>
      <c r="F229" s="101" t="str">
        <f t="shared" si="21"/>
        <v>2011-12</v>
      </c>
      <c r="H229" s="111"/>
      <c r="I229" s="26"/>
      <c r="J229" s="94">
        <f t="shared" si="19"/>
        <v>0.59165640875701331</v>
      </c>
      <c r="K229" s="35"/>
      <c r="L229" s="26">
        <v>28.999918268399998</v>
      </c>
      <c r="M229" s="26" t="s">
        <v>203</v>
      </c>
      <c r="N229" s="26">
        <v>812.22926829268283</v>
      </c>
      <c r="O229" s="90">
        <f t="shared" si="22"/>
        <v>23554.582395690137</v>
      </c>
      <c r="P229" s="92">
        <f t="shared" si="18"/>
        <v>1503.6439501617817</v>
      </c>
      <c r="Q229" s="188">
        <v>0.10789467948139832</v>
      </c>
    </row>
    <row r="230" spans="1:17" x14ac:dyDescent="0.25">
      <c r="A230">
        <v>40891</v>
      </c>
      <c r="B230" t="s">
        <v>773</v>
      </c>
      <c r="C230" s="190" t="s">
        <v>817</v>
      </c>
      <c r="D230" s="108" t="s">
        <v>807</v>
      </c>
      <c r="E230" s="32">
        <f t="shared" si="20"/>
        <v>40891</v>
      </c>
      <c r="F230" s="101" t="str">
        <f t="shared" si="21"/>
        <v>2011-12</v>
      </c>
      <c r="H230" s="111"/>
      <c r="I230" s="26"/>
      <c r="J230" s="94">
        <f t="shared" si="19"/>
        <v>0.59165640875701331</v>
      </c>
      <c r="K230" s="35"/>
      <c r="L230" s="26">
        <v>12.4421085432</v>
      </c>
      <c r="M230" s="26" t="s">
        <v>203</v>
      </c>
      <c r="N230" s="26">
        <v>812.22926829268283</v>
      </c>
      <c r="O230" s="90">
        <f t="shared" si="22"/>
        <v>10105.844718061473</v>
      </c>
      <c r="P230" s="92">
        <f t="shared" si="18"/>
        <v>645.12255052197065</v>
      </c>
      <c r="Q230" s="188">
        <v>0.10789467948139832</v>
      </c>
    </row>
    <row r="231" spans="1:17" x14ac:dyDescent="0.25">
      <c r="A231">
        <v>40891</v>
      </c>
      <c r="B231" t="s">
        <v>773</v>
      </c>
      <c r="C231" s="190" t="s">
        <v>817</v>
      </c>
      <c r="D231" s="108" t="s">
        <v>807</v>
      </c>
      <c r="E231" s="32">
        <f t="shared" si="20"/>
        <v>40891</v>
      </c>
      <c r="F231" s="101" t="str">
        <f t="shared" si="21"/>
        <v>2011-12</v>
      </c>
      <c r="H231" s="111"/>
      <c r="I231" s="26"/>
      <c r="J231" s="94">
        <f t="shared" si="19"/>
        <v>0.59165640875701331</v>
      </c>
      <c r="K231" s="35"/>
      <c r="L231" s="26">
        <v>13.613118415700001</v>
      </c>
      <c r="M231" s="26" t="s">
        <v>203</v>
      </c>
      <c r="N231" s="26">
        <v>812.22926829268283</v>
      </c>
      <c r="O231" s="90">
        <f t="shared" si="22"/>
        <v>11056.973209965658</v>
      </c>
      <c r="P231" s="92">
        <f t="shared" si="18"/>
        <v>705.83933924075131</v>
      </c>
      <c r="Q231" s="188">
        <v>0.10789467948139832</v>
      </c>
    </row>
    <row r="232" spans="1:17" x14ac:dyDescent="0.25">
      <c r="A232">
        <v>40891</v>
      </c>
      <c r="B232" t="s">
        <v>773</v>
      </c>
      <c r="C232" s="190" t="s">
        <v>817</v>
      </c>
      <c r="D232" s="108" t="s">
        <v>807</v>
      </c>
      <c r="E232" s="32">
        <f t="shared" si="20"/>
        <v>40891</v>
      </c>
      <c r="F232" s="101" t="str">
        <f t="shared" si="21"/>
        <v>2011-12</v>
      </c>
      <c r="H232" s="111"/>
      <c r="I232" s="26"/>
      <c r="J232" s="94">
        <f t="shared" si="19"/>
        <v>0.59165640875701331</v>
      </c>
      <c r="K232" s="35"/>
      <c r="L232" s="26">
        <v>13.122755031200001</v>
      </c>
      <c r="M232" s="26" t="s">
        <v>203</v>
      </c>
      <c r="N232" s="26">
        <v>812.22926829268283</v>
      </c>
      <c r="O232" s="90">
        <f t="shared" si="22"/>
        <v>10658.685716975699</v>
      </c>
      <c r="P232" s="92">
        <f t="shared" si="18"/>
        <v>680.41402839469538</v>
      </c>
      <c r="Q232" s="188">
        <v>0.10789467948139832</v>
      </c>
    </row>
    <row r="233" spans="1:17" x14ac:dyDescent="0.25">
      <c r="A233">
        <v>41208</v>
      </c>
      <c r="B233" t="s">
        <v>773</v>
      </c>
      <c r="C233" s="190" t="s">
        <v>816</v>
      </c>
      <c r="D233" s="108" t="s">
        <v>815</v>
      </c>
      <c r="E233" s="32">
        <f t="shared" si="20"/>
        <v>41208</v>
      </c>
      <c r="F233" s="101" t="str">
        <f t="shared" si="21"/>
        <v>2012-13</v>
      </c>
      <c r="H233" s="111"/>
      <c r="I233" s="26"/>
      <c r="J233" s="94">
        <f t="shared" si="19"/>
        <v>0.59165640875701331</v>
      </c>
      <c r="K233" s="35"/>
      <c r="L233" s="26">
        <v>87.425294813500003</v>
      </c>
      <c r="M233" s="26" t="s">
        <v>203</v>
      </c>
      <c r="N233" s="26">
        <v>812.22926829268283</v>
      </c>
      <c r="O233" s="90">
        <f t="shared" si="22"/>
        <v>71009.383236641181</v>
      </c>
      <c r="P233" s="92">
        <f t="shared" si="18"/>
        <v>2619.3118988436695</v>
      </c>
      <c r="Q233" s="188">
        <v>6.2345039178513258E-2</v>
      </c>
    </row>
    <row r="234" spans="1:17" x14ac:dyDescent="0.25">
      <c r="A234">
        <v>41208</v>
      </c>
      <c r="B234" t="s">
        <v>773</v>
      </c>
      <c r="C234" s="190" t="s">
        <v>816</v>
      </c>
      <c r="D234" s="108" t="s">
        <v>815</v>
      </c>
      <c r="E234" s="32">
        <f t="shared" si="20"/>
        <v>41208</v>
      </c>
      <c r="F234" s="101" t="str">
        <f t="shared" si="21"/>
        <v>2012-13</v>
      </c>
      <c r="H234" s="111"/>
      <c r="I234" s="26"/>
      <c r="J234" s="94">
        <f t="shared" si="19"/>
        <v>0.59165640875701331</v>
      </c>
      <c r="K234" s="35"/>
      <c r="L234" s="26">
        <v>90.397354649999997</v>
      </c>
      <c r="M234" s="26" t="s">
        <v>203</v>
      </c>
      <c r="N234" s="26">
        <v>812.22926829268283</v>
      </c>
      <c r="O234" s="90">
        <f t="shared" si="22"/>
        <v>73423.377222963652</v>
      </c>
      <c r="P234" s="92">
        <f t="shared" si="18"/>
        <v>2708.3565135678937</v>
      </c>
      <c r="Q234" s="188">
        <v>6.2345039178513258E-2</v>
      </c>
    </row>
    <row r="235" spans="1:17" x14ac:dyDescent="0.25">
      <c r="A235">
        <v>41208</v>
      </c>
      <c r="B235" t="s">
        <v>773</v>
      </c>
      <c r="C235" s="190" t="s">
        <v>816</v>
      </c>
      <c r="D235" s="108" t="s">
        <v>815</v>
      </c>
      <c r="E235" s="32">
        <f t="shared" si="20"/>
        <v>41208</v>
      </c>
      <c r="F235" s="101" t="str">
        <f t="shared" si="21"/>
        <v>2012-13</v>
      </c>
      <c r="H235" s="111"/>
      <c r="I235" s="26"/>
      <c r="J235" s="94">
        <f t="shared" si="19"/>
        <v>0.59165640875701331</v>
      </c>
      <c r="K235" s="35"/>
      <c r="L235" s="26">
        <v>42.015105053200003</v>
      </c>
      <c r="M235" s="26" t="s">
        <v>203</v>
      </c>
      <c r="N235" s="26">
        <v>3336.4019512195118</v>
      </c>
      <c r="O235" s="90">
        <f t="shared" si="22"/>
        <v>140179.27848018927</v>
      </c>
      <c r="P235" s="92">
        <f t="shared" si="18"/>
        <v>5170.7708947543279</v>
      </c>
      <c r="Q235" s="188">
        <v>6.2345039178513258E-2</v>
      </c>
    </row>
    <row r="236" spans="1:17" x14ac:dyDescent="0.25">
      <c r="A236">
        <v>41208</v>
      </c>
      <c r="B236" t="s">
        <v>773</v>
      </c>
      <c r="C236" s="190" t="s">
        <v>816</v>
      </c>
      <c r="D236" s="108" t="s">
        <v>815</v>
      </c>
      <c r="E236" s="32">
        <f t="shared" si="20"/>
        <v>41208</v>
      </c>
      <c r="F236" s="101" t="str">
        <f t="shared" si="21"/>
        <v>2012-13</v>
      </c>
      <c r="H236" s="111"/>
      <c r="I236" s="26"/>
      <c r="J236" s="94">
        <f t="shared" si="19"/>
        <v>0.59165640875701331</v>
      </c>
      <c r="K236" s="35"/>
      <c r="L236" s="26">
        <v>20.583039668600001</v>
      </c>
      <c r="M236" s="26" t="s">
        <v>203</v>
      </c>
      <c r="N236" s="26">
        <v>3336.4019512195118</v>
      </c>
      <c r="O236" s="90">
        <f t="shared" si="22"/>
        <v>68673.293712345665</v>
      </c>
      <c r="P236" s="92">
        <f t="shared" si="18"/>
        <v>2533.140933700095</v>
      </c>
      <c r="Q236" s="188">
        <v>6.2345039178513258E-2</v>
      </c>
    </row>
    <row r="237" spans="1:17" x14ac:dyDescent="0.25">
      <c r="A237">
        <v>41208</v>
      </c>
      <c r="B237" t="s">
        <v>773</v>
      </c>
      <c r="C237" s="190" t="s">
        <v>816</v>
      </c>
      <c r="D237" s="108" t="s">
        <v>815</v>
      </c>
      <c r="E237" s="32">
        <f t="shared" si="20"/>
        <v>41208</v>
      </c>
      <c r="F237" s="101" t="str">
        <f t="shared" si="21"/>
        <v>2012-13</v>
      </c>
      <c r="H237" s="111"/>
      <c r="I237" s="26"/>
      <c r="J237" s="94">
        <f t="shared" si="19"/>
        <v>0.59165640875701331</v>
      </c>
      <c r="K237" s="35"/>
      <c r="L237" s="26">
        <v>15.4131664687</v>
      </c>
      <c r="M237" s="26" t="s">
        <v>203</v>
      </c>
      <c r="N237" s="26">
        <v>812.22926829268283</v>
      </c>
      <c r="O237" s="90">
        <f t="shared" si="22"/>
        <v>12519.024922945515</v>
      </c>
      <c r="P237" s="92">
        <f t="shared" si="18"/>
        <v>461.78729412863288</v>
      </c>
      <c r="Q237" s="188">
        <v>6.2345039178513258E-2</v>
      </c>
    </row>
    <row r="238" spans="1:17" x14ac:dyDescent="0.25">
      <c r="A238">
        <v>41208</v>
      </c>
      <c r="B238" t="s">
        <v>773</v>
      </c>
      <c r="C238" s="190" t="s">
        <v>816</v>
      </c>
      <c r="D238" s="108" t="s">
        <v>815</v>
      </c>
      <c r="E238" s="32">
        <f t="shared" si="20"/>
        <v>41208</v>
      </c>
      <c r="F238" s="101" t="str">
        <f t="shared" si="21"/>
        <v>2012-13</v>
      </c>
      <c r="H238" s="111"/>
      <c r="I238" s="26"/>
      <c r="J238" s="94">
        <f t="shared" si="19"/>
        <v>0.59165640875701331</v>
      </c>
      <c r="K238" s="35"/>
      <c r="L238" s="26">
        <v>2.8805774359999998</v>
      </c>
      <c r="M238" s="26" t="s">
        <v>203</v>
      </c>
      <c r="N238" s="26">
        <v>812.22926829268283</v>
      </c>
      <c r="O238" s="90">
        <f t="shared" si="22"/>
        <v>2339.6893031026921</v>
      </c>
      <c r="P238" s="92">
        <f t="shared" si="18"/>
        <v>86.303749615612233</v>
      </c>
      <c r="Q238" s="188">
        <v>6.2345039178513258E-2</v>
      </c>
    </row>
    <row r="239" spans="1:17" x14ac:dyDescent="0.25">
      <c r="A239">
        <v>41208</v>
      </c>
      <c r="B239" t="s">
        <v>773</v>
      </c>
      <c r="C239" s="190" t="s">
        <v>816</v>
      </c>
      <c r="D239" s="108" t="s">
        <v>815</v>
      </c>
      <c r="E239" s="32">
        <f t="shared" si="20"/>
        <v>41208</v>
      </c>
      <c r="F239" s="101" t="str">
        <f t="shared" si="21"/>
        <v>2012-13</v>
      </c>
      <c r="H239" s="111"/>
      <c r="I239" s="26"/>
      <c r="J239" s="94">
        <f t="shared" si="19"/>
        <v>0.59165640875701331</v>
      </c>
      <c r="K239" s="35"/>
      <c r="L239" s="26">
        <v>35.506732040300001</v>
      </c>
      <c r="M239" s="26" t="s">
        <v>203</v>
      </c>
      <c r="N239" s="26">
        <v>950.87219512195099</v>
      </c>
      <c r="O239" s="90">
        <f t="shared" si="22"/>
        <v>33762.364236766974</v>
      </c>
      <c r="P239" s="92">
        <f t="shared" si="18"/>
        <v>1245.3869946137659</v>
      </c>
      <c r="Q239" s="188">
        <v>6.2345039178513258E-2</v>
      </c>
    </row>
    <row r="240" spans="1:17" x14ac:dyDescent="0.25">
      <c r="A240">
        <v>41208</v>
      </c>
      <c r="B240" t="s">
        <v>773</v>
      </c>
      <c r="C240" s="190" t="s">
        <v>816</v>
      </c>
      <c r="D240" s="108" t="s">
        <v>815</v>
      </c>
      <c r="E240" s="32">
        <f t="shared" si="20"/>
        <v>41208</v>
      </c>
      <c r="F240" s="101" t="str">
        <f t="shared" si="21"/>
        <v>2012-13</v>
      </c>
      <c r="H240" s="111"/>
      <c r="I240" s="26"/>
      <c r="J240" s="94">
        <f t="shared" si="19"/>
        <v>0.59165640875701331</v>
      </c>
      <c r="K240" s="35"/>
      <c r="L240" s="26">
        <v>21.085614290300001</v>
      </c>
      <c r="M240" s="26" t="s">
        <v>203</v>
      </c>
      <c r="N240" s="26">
        <v>812.22926829268283</v>
      </c>
      <c r="O240" s="90">
        <f t="shared" si="22"/>
        <v>17126.353066512107</v>
      </c>
      <c r="P240" s="92">
        <f t="shared" si="18"/>
        <v>631.73707932961361</v>
      </c>
      <c r="Q240" s="188">
        <v>6.2345039178513258E-2</v>
      </c>
    </row>
    <row r="241" spans="1:17" x14ac:dyDescent="0.25">
      <c r="A241">
        <v>41208</v>
      </c>
      <c r="B241" t="s">
        <v>773</v>
      </c>
      <c r="C241" s="190" t="s">
        <v>816</v>
      </c>
      <c r="D241" s="108" t="s">
        <v>815</v>
      </c>
      <c r="E241" s="32">
        <f t="shared" si="20"/>
        <v>41208</v>
      </c>
      <c r="F241" s="101" t="str">
        <f t="shared" si="21"/>
        <v>2012-13</v>
      </c>
      <c r="H241" s="111"/>
      <c r="I241" s="26"/>
      <c r="J241" s="94">
        <f t="shared" si="19"/>
        <v>0.59165640875701331</v>
      </c>
      <c r="K241" s="35"/>
      <c r="L241" s="26">
        <v>7.89641593225</v>
      </c>
      <c r="M241" s="26" t="s">
        <v>203</v>
      </c>
      <c r="N241" s="26">
        <v>950.87219512195099</v>
      </c>
      <c r="O241" s="90">
        <f t="shared" si="22"/>
        <v>7508.4823510945043</v>
      </c>
      <c r="P241" s="92">
        <f t="shared" si="18"/>
        <v>276.96420202578565</v>
      </c>
      <c r="Q241" s="188">
        <v>6.2345039178513258E-2</v>
      </c>
    </row>
    <row r="242" spans="1:17" x14ac:dyDescent="0.25">
      <c r="A242">
        <v>41208</v>
      </c>
      <c r="B242" t="s">
        <v>773</v>
      </c>
      <c r="C242" s="190" t="s">
        <v>816</v>
      </c>
      <c r="D242" s="108" t="s">
        <v>815</v>
      </c>
      <c r="E242" s="32">
        <f t="shared" si="20"/>
        <v>41208</v>
      </c>
      <c r="F242" s="101" t="str">
        <f t="shared" si="21"/>
        <v>2012-13</v>
      </c>
      <c r="H242" s="111"/>
      <c r="I242" s="26"/>
      <c r="J242" s="94">
        <f t="shared" si="19"/>
        <v>0.59165640875701331</v>
      </c>
      <c r="K242" s="35"/>
      <c r="L242" s="26">
        <v>31.142406731000001</v>
      </c>
      <c r="M242" s="26" t="s">
        <v>203</v>
      </c>
      <c r="N242" s="26">
        <v>812.22926829268283</v>
      </c>
      <c r="O242" s="90">
        <f t="shared" si="22"/>
        <v>25294.774231993251</v>
      </c>
      <c r="P242" s="92">
        <f t="shared" si="18"/>
        <v>933.04434012090269</v>
      </c>
      <c r="Q242" s="188">
        <v>6.2345039178513258E-2</v>
      </c>
    </row>
    <row r="243" spans="1:17" x14ac:dyDescent="0.25">
      <c r="A243">
        <v>41208</v>
      </c>
      <c r="B243" t="s">
        <v>773</v>
      </c>
      <c r="C243" s="190" t="s">
        <v>816</v>
      </c>
      <c r="D243" s="108" t="s">
        <v>815</v>
      </c>
      <c r="E243" s="32">
        <f t="shared" si="20"/>
        <v>41208</v>
      </c>
      <c r="F243" s="101" t="str">
        <f t="shared" si="21"/>
        <v>2012-13</v>
      </c>
      <c r="H243" s="111"/>
      <c r="I243" s="26"/>
      <c r="J243" s="94">
        <f t="shared" si="19"/>
        <v>0.59165640875701331</v>
      </c>
      <c r="K243" s="35"/>
      <c r="L243" s="26">
        <v>10.3151671449</v>
      </c>
      <c r="M243" s="26" t="s">
        <v>203</v>
      </c>
      <c r="N243" s="26">
        <v>812.22926829268283</v>
      </c>
      <c r="O243" s="90">
        <f t="shared" si="22"/>
        <v>8378.2806624188488</v>
      </c>
      <c r="P243" s="92">
        <f t="shared" si="18"/>
        <v>309.04831489370849</v>
      </c>
      <c r="Q243" s="188">
        <v>6.2345039178513258E-2</v>
      </c>
    </row>
    <row r="244" spans="1:17" x14ac:dyDescent="0.25">
      <c r="A244">
        <v>41208</v>
      </c>
      <c r="B244" t="s">
        <v>773</v>
      </c>
      <c r="C244" s="190" t="s">
        <v>816</v>
      </c>
      <c r="D244" s="108" t="s">
        <v>815</v>
      </c>
      <c r="E244" s="32">
        <f t="shared" si="20"/>
        <v>41208</v>
      </c>
      <c r="F244" s="101" t="str">
        <f t="shared" si="21"/>
        <v>2012-13</v>
      </c>
      <c r="H244" s="111"/>
      <c r="I244" s="26"/>
      <c r="J244" s="94">
        <f t="shared" si="19"/>
        <v>0.59165640875701331</v>
      </c>
      <c r="K244" s="35"/>
      <c r="L244" s="26">
        <v>6.3754796682299997</v>
      </c>
      <c r="M244" s="26" t="s">
        <v>203</v>
      </c>
      <c r="N244" s="26">
        <v>812.22926829268283</v>
      </c>
      <c r="O244" s="90">
        <f t="shared" si="22"/>
        <v>5178.3511859413293</v>
      </c>
      <c r="P244" s="92">
        <f t="shared" si="18"/>
        <v>191.01302193438016</v>
      </c>
      <c r="Q244" s="188">
        <v>6.2345039178513258E-2</v>
      </c>
    </row>
    <row r="245" spans="1:17" x14ac:dyDescent="0.25">
      <c r="A245">
        <v>41208</v>
      </c>
      <c r="B245" t="s">
        <v>773</v>
      </c>
      <c r="C245" s="190" t="s">
        <v>816</v>
      </c>
      <c r="D245" s="108" t="s">
        <v>815</v>
      </c>
      <c r="E245" s="32">
        <f t="shared" si="20"/>
        <v>41208</v>
      </c>
      <c r="F245" s="101" t="str">
        <f t="shared" si="21"/>
        <v>2012-13</v>
      </c>
      <c r="H245" s="111"/>
      <c r="I245" s="26"/>
      <c r="J245" s="94">
        <f t="shared" si="19"/>
        <v>0.59165640875701331</v>
      </c>
      <c r="K245" s="35"/>
      <c r="L245" s="26">
        <v>36.1229301738</v>
      </c>
      <c r="M245" s="26" t="s">
        <v>203</v>
      </c>
      <c r="N245" s="26">
        <v>812.22926829268283</v>
      </c>
      <c r="O245" s="90">
        <f t="shared" si="22"/>
        <v>29340.10114365325</v>
      </c>
      <c r="P245" s="92">
        <f t="shared" si="18"/>
        <v>1082.2636746856335</v>
      </c>
      <c r="Q245" s="188">
        <v>6.2345039178513258E-2</v>
      </c>
    </row>
    <row r="246" spans="1:17" x14ac:dyDescent="0.25">
      <c r="A246">
        <v>41208</v>
      </c>
      <c r="B246" t="s">
        <v>773</v>
      </c>
      <c r="C246" s="190" t="s">
        <v>816</v>
      </c>
      <c r="D246" s="108" t="s">
        <v>815</v>
      </c>
      <c r="E246" s="32">
        <f t="shared" si="20"/>
        <v>41208</v>
      </c>
      <c r="F246" s="101" t="str">
        <f t="shared" si="21"/>
        <v>2012-13</v>
      </c>
      <c r="H246" s="111"/>
      <c r="I246" s="26"/>
      <c r="J246" s="94">
        <f t="shared" si="19"/>
        <v>0.59165640875701331</v>
      </c>
      <c r="K246" s="35"/>
      <c r="L246" s="26">
        <v>30.7511800041</v>
      </c>
      <c r="M246" s="26" t="s">
        <v>203</v>
      </c>
      <c r="N246" s="26">
        <v>812.22926829268283</v>
      </c>
      <c r="O246" s="90">
        <f t="shared" si="22"/>
        <v>24977.008433866722</v>
      </c>
      <c r="P246" s="92">
        <f t="shared" si="18"/>
        <v>921.32296333743432</v>
      </c>
      <c r="Q246" s="188">
        <v>6.2345039178513258E-2</v>
      </c>
    </row>
    <row r="247" spans="1:17" x14ac:dyDescent="0.25">
      <c r="A247">
        <v>40891</v>
      </c>
      <c r="B247" t="s">
        <v>773</v>
      </c>
      <c r="C247" s="190" t="s">
        <v>817</v>
      </c>
      <c r="D247" s="108" t="s">
        <v>807</v>
      </c>
      <c r="E247" s="32">
        <f t="shared" si="20"/>
        <v>40891</v>
      </c>
      <c r="F247" s="101" t="str">
        <f t="shared" si="21"/>
        <v>2011-12</v>
      </c>
      <c r="H247" s="111"/>
      <c r="I247" s="26"/>
      <c r="J247" s="94">
        <f t="shared" si="19"/>
        <v>0.59165640875701331</v>
      </c>
      <c r="K247" s="35"/>
      <c r="L247" s="26">
        <v>22.508511903399999</v>
      </c>
      <c r="M247" s="26" t="s">
        <v>203</v>
      </c>
      <c r="N247" s="26">
        <v>812.22926829268283</v>
      </c>
      <c r="O247" s="90">
        <f t="shared" si="22"/>
        <v>18282.072153655721</v>
      </c>
      <c r="P247" s="92">
        <f t="shared" si="18"/>
        <v>1167.0649357509089</v>
      </c>
      <c r="Q247" s="188">
        <v>0.10789467948139832</v>
      </c>
    </row>
    <row r="248" spans="1:17" x14ac:dyDescent="0.25">
      <c r="A248">
        <v>41208</v>
      </c>
      <c r="B248" t="s">
        <v>773</v>
      </c>
      <c r="C248" s="190" t="s">
        <v>816</v>
      </c>
      <c r="D248" s="108" t="s">
        <v>815</v>
      </c>
      <c r="E248" s="32">
        <f t="shared" si="20"/>
        <v>41208</v>
      </c>
      <c r="F248" s="101" t="str">
        <f t="shared" si="21"/>
        <v>2012-13</v>
      </c>
      <c r="H248" s="111"/>
      <c r="I248" s="26"/>
      <c r="J248" s="94">
        <f t="shared" si="19"/>
        <v>0.59165640875701331</v>
      </c>
      <c r="K248" s="35"/>
      <c r="L248" s="26">
        <v>36.078618000200002</v>
      </c>
      <c r="M248" s="26" t="s">
        <v>203</v>
      </c>
      <c r="N248" s="26">
        <v>812.22926829268283</v>
      </c>
      <c r="O248" s="90">
        <f t="shared" si="22"/>
        <v>29304.109499313665</v>
      </c>
      <c r="P248" s="92">
        <f t="shared" si="18"/>
        <v>1080.9360565881284</v>
      </c>
      <c r="Q248" s="188">
        <v>6.2345039178513258E-2</v>
      </c>
    </row>
    <row r="249" spans="1:17" x14ac:dyDescent="0.25">
      <c r="A249">
        <v>41208</v>
      </c>
      <c r="B249" t="s">
        <v>773</v>
      </c>
      <c r="C249" s="190" t="s">
        <v>816</v>
      </c>
      <c r="D249" s="108" t="s">
        <v>815</v>
      </c>
      <c r="E249" s="32">
        <f t="shared" si="20"/>
        <v>41208</v>
      </c>
      <c r="F249" s="101" t="str">
        <f t="shared" si="21"/>
        <v>2012-13</v>
      </c>
      <c r="H249" s="111"/>
      <c r="I249" s="26"/>
      <c r="J249" s="94">
        <f t="shared" si="19"/>
        <v>0.59165640875701331</v>
      </c>
      <c r="K249" s="35"/>
      <c r="L249" s="26">
        <v>70.714639236599993</v>
      </c>
      <c r="M249" s="26" t="s">
        <v>203</v>
      </c>
      <c r="N249" s="26">
        <v>812.22926829268283</v>
      </c>
      <c r="O249" s="90">
        <f t="shared" si="22"/>
        <v>57436.499684724651</v>
      </c>
      <c r="P249" s="92">
        <f t="shared" si="18"/>
        <v>2118.6510879945236</v>
      </c>
      <c r="Q249" s="188">
        <v>6.2345039178513258E-2</v>
      </c>
    </row>
    <row r="250" spans="1:17" x14ac:dyDescent="0.25">
      <c r="A250">
        <v>41208</v>
      </c>
      <c r="B250" t="s">
        <v>773</v>
      </c>
      <c r="C250" s="190" t="s">
        <v>816</v>
      </c>
      <c r="D250" s="108" t="s">
        <v>815</v>
      </c>
      <c r="E250" s="32">
        <f t="shared" si="20"/>
        <v>41208</v>
      </c>
      <c r="F250" s="101" t="str">
        <f t="shared" si="21"/>
        <v>2012-13</v>
      </c>
      <c r="H250" s="111"/>
      <c r="I250" s="26"/>
      <c r="J250" s="94">
        <f t="shared" si="19"/>
        <v>0.59165640875701331</v>
      </c>
      <c r="K250" s="35"/>
      <c r="L250" s="26">
        <v>27.9754255631</v>
      </c>
      <c r="M250" s="26" t="s">
        <v>203</v>
      </c>
      <c r="N250" s="26">
        <v>812.22926829268283</v>
      </c>
      <c r="O250" s="90">
        <f t="shared" si="22"/>
        <v>22722.459435293127</v>
      </c>
      <c r="P250" s="92">
        <f t="shared" si="18"/>
        <v>838.15977068147129</v>
      </c>
      <c r="Q250" s="188">
        <v>6.2345039178513258E-2</v>
      </c>
    </row>
    <row r="251" spans="1:17" x14ac:dyDescent="0.25">
      <c r="A251">
        <v>40891</v>
      </c>
      <c r="B251" t="s">
        <v>773</v>
      </c>
      <c r="C251" s="190" t="s">
        <v>817</v>
      </c>
      <c r="D251" s="108" t="s">
        <v>807</v>
      </c>
      <c r="E251" s="32">
        <f t="shared" si="20"/>
        <v>40891</v>
      </c>
      <c r="F251" s="101" t="str">
        <f t="shared" si="21"/>
        <v>2011-12</v>
      </c>
      <c r="H251" s="111"/>
      <c r="I251" s="26"/>
      <c r="J251" s="94">
        <f t="shared" si="19"/>
        <v>0.59165640875701331</v>
      </c>
      <c r="K251" s="35"/>
      <c r="L251" s="26">
        <v>67.833530986200003</v>
      </c>
      <c r="M251" s="26" t="s">
        <v>203</v>
      </c>
      <c r="N251" s="26">
        <v>812.22926829268283</v>
      </c>
      <c r="O251" s="90">
        <f t="shared" si="22"/>
        <v>55096.379238630259</v>
      </c>
      <c r="P251" s="92">
        <f t="shared" si="18"/>
        <v>3517.1643430682975</v>
      </c>
      <c r="Q251" s="188">
        <v>0.10789467948139832</v>
      </c>
    </row>
    <row r="252" spans="1:17" x14ac:dyDescent="0.25">
      <c r="A252">
        <v>41208</v>
      </c>
      <c r="B252" t="s">
        <v>773</v>
      </c>
      <c r="C252" s="190" t="s">
        <v>816</v>
      </c>
      <c r="D252" s="108" t="s">
        <v>815</v>
      </c>
      <c r="E252" s="32">
        <f t="shared" si="20"/>
        <v>41208</v>
      </c>
      <c r="F252" s="101" t="str">
        <f t="shared" si="21"/>
        <v>2012-13</v>
      </c>
      <c r="H252" s="111"/>
      <c r="I252" s="26"/>
      <c r="J252" s="94">
        <f t="shared" si="19"/>
        <v>0.59165640875701331</v>
      </c>
      <c r="K252" s="35"/>
      <c r="L252" s="26">
        <v>34.176028575399997</v>
      </c>
      <c r="M252" s="26" t="s">
        <v>203</v>
      </c>
      <c r="N252" s="26">
        <v>812.22926829268283</v>
      </c>
      <c r="O252" s="90">
        <f t="shared" si="22"/>
        <v>27758.770682946957</v>
      </c>
      <c r="P252" s="92">
        <f t="shared" si="18"/>
        <v>1023.9333878567987</v>
      </c>
      <c r="Q252" s="188">
        <v>6.2345039178513258E-2</v>
      </c>
    </row>
    <row r="253" spans="1:17" x14ac:dyDescent="0.25">
      <c r="A253">
        <v>41208</v>
      </c>
      <c r="B253" t="s">
        <v>773</v>
      </c>
      <c r="C253" s="190" t="s">
        <v>816</v>
      </c>
      <c r="D253" s="108" t="s">
        <v>815</v>
      </c>
      <c r="E253" s="32">
        <f t="shared" si="20"/>
        <v>41208</v>
      </c>
      <c r="F253" s="101" t="str">
        <f t="shared" si="21"/>
        <v>2012-13</v>
      </c>
      <c r="H253" s="111"/>
      <c r="I253" s="26"/>
      <c r="J253" s="94">
        <f t="shared" si="19"/>
        <v>0.59165640875701331</v>
      </c>
      <c r="K253" s="35"/>
      <c r="L253" s="26">
        <v>34.334808424800002</v>
      </c>
      <c r="M253" s="26" t="s">
        <v>203</v>
      </c>
      <c r="N253" s="26">
        <v>812.22926829268283</v>
      </c>
      <c r="O253" s="90">
        <f t="shared" si="22"/>
        <v>27887.736323844747</v>
      </c>
      <c r="P253" s="92">
        <f t="shared" si="18"/>
        <v>1028.6905230739833</v>
      </c>
      <c r="Q253" s="188">
        <v>6.2345039178513258E-2</v>
      </c>
    </row>
    <row r="254" spans="1:17" x14ac:dyDescent="0.25">
      <c r="A254">
        <v>41208</v>
      </c>
      <c r="B254" t="s">
        <v>773</v>
      </c>
      <c r="C254" s="190" t="s">
        <v>816</v>
      </c>
      <c r="D254" s="108" t="s">
        <v>815</v>
      </c>
      <c r="E254" s="32">
        <f t="shared" si="20"/>
        <v>41208</v>
      </c>
      <c r="F254" s="101" t="str">
        <f t="shared" si="21"/>
        <v>2012-13</v>
      </c>
      <c r="H254" s="111"/>
      <c r="I254" s="26"/>
      <c r="J254" s="94">
        <f t="shared" si="19"/>
        <v>0.59165640875701331</v>
      </c>
      <c r="K254" s="35"/>
      <c r="L254" s="26">
        <v>34.893964410700001</v>
      </c>
      <c r="M254" s="26" t="s">
        <v>203</v>
      </c>
      <c r="N254" s="26">
        <v>812.22926829268283</v>
      </c>
      <c r="O254" s="90">
        <f t="shared" si="22"/>
        <v>28341.899181133776</v>
      </c>
      <c r="P254" s="92">
        <f t="shared" si="18"/>
        <v>1045.4431566258847</v>
      </c>
      <c r="Q254" s="188">
        <v>6.2345039178513258E-2</v>
      </c>
    </row>
    <row r="255" spans="1:17" x14ac:dyDescent="0.25">
      <c r="A255">
        <v>41208</v>
      </c>
      <c r="B255" t="s">
        <v>773</v>
      </c>
      <c r="C255" s="190" t="s">
        <v>816</v>
      </c>
      <c r="D255" s="108" t="s">
        <v>815</v>
      </c>
      <c r="E255" s="32">
        <f t="shared" si="20"/>
        <v>41208</v>
      </c>
      <c r="F255" s="101" t="str">
        <f t="shared" si="21"/>
        <v>2012-13</v>
      </c>
      <c r="H255" s="111"/>
      <c r="I255" s="26"/>
      <c r="J255" s="94">
        <f t="shared" si="19"/>
        <v>0.59165640875701331</v>
      </c>
      <c r="K255" s="35"/>
      <c r="L255" s="26">
        <v>51.492969086499997</v>
      </c>
      <c r="M255" s="26" t="s">
        <v>203</v>
      </c>
      <c r="N255" s="26">
        <v>812.22926829268283</v>
      </c>
      <c r="O255" s="90">
        <f t="shared" si="22"/>
        <v>41824.096603345628</v>
      </c>
      <c r="P255" s="92">
        <f t="shared" si="18"/>
        <v>1542.7588425384577</v>
      </c>
      <c r="Q255" s="188">
        <v>6.2345039178513258E-2</v>
      </c>
    </row>
    <row r="256" spans="1:17" x14ac:dyDescent="0.25">
      <c r="A256">
        <v>41208</v>
      </c>
      <c r="B256" t="s">
        <v>773</v>
      </c>
      <c r="C256" s="190" t="s">
        <v>816</v>
      </c>
      <c r="D256" s="108" t="s">
        <v>815</v>
      </c>
      <c r="E256" s="32">
        <f t="shared" si="20"/>
        <v>41208</v>
      </c>
      <c r="F256" s="101" t="str">
        <f t="shared" si="21"/>
        <v>2012-13</v>
      </c>
      <c r="H256" s="111"/>
      <c r="I256" s="26"/>
      <c r="J256" s="94">
        <f t="shared" si="19"/>
        <v>0.59165640875701331</v>
      </c>
      <c r="K256" s="35"/>
      <c r="L256" s="26">
        <v>35.381526719699998</v>
      </c>
      <c r="M256" s="26" t="s">
        <v>203</v>
      </c>
      <c r="N256" s="26">
        <v>812.22926829268283</v>
      </c>
      <c r="O256" s="90">
        <f t="shared" si="22"/>
        <v>28737.911558619937</v>
      </c>
      <c r="P256" s="92">
        <f t="shared" si="18"/>
        <v>1060.0508026179941</v>
      </c>
      <c r="Q256" s="188">
        <v>6.2345039178513258E-2</v>
      </c>
    </row>
    <row r="257" spans="1:17" x14ac:dyDescent="0.25">
      <c r="A257">
        <v>40891</v>
      </c>
      <c r="B257" t="s">
        <v>773</v>
      </c>
      <c r="C257" s="190" t="s">
        <v>817</v>
      </c>
      <c r="D257" s="108" t="s">
        <v>807</v>
      </c>
      <c r="E257" s="32">
        <f t="shared" si="20"/>
        <v>40891</v>
      </c>
      <c r="F257" s="101" t="str">
        <f t="shared" si="21"/>
        <v>2011-12</v>
      </c>
      <c r="H257" s="111"/>
      <c r="I257" s="26"/>
      <c r="J257" s="94">
        <f t="shared" si="19"/>
        <v>0.59165640875701331</v>
      </c>
      <c r="K257" s="35"/>
      <c r="L257" s="26">
        <v>18.305509225400002</v>
      </c>
      <c r="M257" s="26" t="s">
        <v>203</v>
      </c>
      <c r="N257" s="26">
        <v>812.22926829268283</v>
      </c>
      <c r="O257" s="90">
        <f t="shared" si="22"/>
        <v>14868.270363871599</v>
      </c>
      <c r="P257" s="92">
        <f t="shared" si="18"/>
        <v>949.13950952048731</v>
      </c>
      <c r="Q257" s="188">
        <v>0.10789467948139832</v>
      </c>
    </row>
    <row r="258" spans="1:17" x14ac:dyDescent="0.25">
      <c r="A258">
        <v>40891</v>
      </c>
      <c r="B258" t="s">
        <v>773</v>
      </c>
      <c r="C258" s="190" t="s">
        <v>817</v>
      </c>
      <c r="D258" s="108" t="s">
        <v>807</v>
      </c>
      <c r="E258" s="32">
        <f t="shared" si="20"/>
        <v>40891</v>
      </c>
      <c r="F258" s="101" t="str">
        <f t="shared" si="21"/>
        <v>2011-12</v>
      </c>
      <c r="H258" s="111"/>
      <c r="I258" s="26"/>
      <c r="J258" s="94">
        <f t="shared" si="19"/>
        <v>0.59165640875701331</v>
      </c>
      <c r="K258" s="35"/>
      <c r="L258" s="26">
        <v>23.616711307900001</v>
      </c>
      <c r="M258" s="26" t="s">
        <v>203</v>
      </c>
      <c r="N258" s="26">
        <v>812.22926829268283</v>
      </c>
      <c r="O258" s="90">
        <f t="shared" si="22"/>
        <v>19182.184145095147</v>
      </c>
      <c r="P258" s="92">
        <f t="shared" si="18"/>
        <v>1224.5250056285906</v>
      </c>
      <c r="Q258" s="188">
        <v>0.10789467948139832</v>
      </c>
    </row>
    <row r="259" spans="1:17" x14ac:dyDescent="0.25">
      <c r="A259">
        <v>41208</v>
      </c>
      <c r="B259" t="s">
        <v>773</v>
      </c>
      <c r="C259" s="190" t="s">
        <v>816</v>
      </c>
      <c r="D259" s="108" t="s">
        <v>815</v>
      </c>
      <c r="E259" s="32">
        <f t="shared" si="20"/>
        <v>41208</v>
      </c>
      <c r="F259" s="101" t="str">
        <f t="shared" si="21"/>
        <v>2012-13</v>
      </c>
      <c r="H259" s="111"/>
      <c r="I259" s="26"/>
      <c r="J259" s="94">
        <f t="shared" si="19"/>
        <v>0.59165640875701331</v>
      </c>
      <c r="K259" s="35"/>
      <c r="L259" s="26">
        <v>17.382145466000001</v>
      </c>
      <c r="M259" s="26" t="s">
        <v>203</v>
      </c>
      <c r="N259" s="26">
        <v>812.22926829268283</v>
      </c>
      <c r="O259" s="90">
        <f t="shared" si="22"/>
        <v>14118.287293206155</v>
      </c>
      <c r="P259" s="92">
        <f t="shared" si="18"/>
        <v>520.77903247167342</v>
      </c>
      <c r="Q259" s="188">
        <v>6.2345039178513258E-2</v>
      </c>
    </row>
    <row r="260" spans="1:17" x14ac:dyDescent="0.25">
      <c r="A260">
        <v>40891</v>
      </c>
      <c r="B260" t="s">
        <v>773</v>
      </c>
      <c r="C260" s="190" t="s">
        <v>817</v>
      </c>
      <c r="D260" s="108" t="s">
        <v>807</v>
      </c>
      <c r="E260" s="32">
        <f t="shared" si="20"/>
        <v>40891</v>
      </c>
      <c r="F260" s="101" t="str">
        <f t="shared" si="21"/>
        <v>2011-12</v>
      </c>
      <c r="H260" s="111"/>
      <c r="I260" s="26"/>
      <c r="J260" s="94">
        <f t="shared" si="19"/>
        <v>0.59165640875701331</v>
      </c>
      <c r="K260" s="35"/>
      <c r="L260" s="26">
        <v>24.100335785999999</v>
      </c>
      <c r="M260" s="26" t="s">
        <v>203</v>
      </c>
      <c r="N260" s="26">
        <v>812.22926829268283</v>
      </c>
      <c r="O260" s="90">
        <f t="shared" si="22"/>
        <v>19574.998101070738</v>
      </c>
      <c r="P260" s="92">
        <f t="shared" si="18"/>
        <v>1249.6009045988858</v>
      </c>
      <c r="Q260" s="188">
        <v>0.10789467948139832</v>
      </c>
    </row>
    <row r="261" spans="1:17" x14ac:dyDescent="0.25">
      <c r="A261">
        <v>40891</v>
      </c>
      <c r="B261" t="s">
        <v>773</v>
      </c>
      <c r="C261" s="190" t="s">
        <v>817</v>
      </c>
      <c r="D261" s="108" t="s">
        <v>807</v>
      </c>
      <c r="E261" s="32">
        <f t="shared" si="20"/>
        <v>40891</v>
      </c>
      <c r="F261" s="101" t="str">
        <f t="shared" si="21"/>
        <v>2011-12</v>
      </c>
      <c r="H261" s="111"/>
      <c r="I261" s="26"/>
      <c r="J261" s="94">
        <f t="shared" si="19"/>
        <v>0.59165640875701331</v>
      </c>
      <c r="K261" s="35"/>
      <c r="L261" s="26">
        <v>22.009359039900001</v>
      </c>
      <c r="M261" s="26" t="s">
        <v>203</v>
      </c>
      <c r="N261" s="26">
        <v>812.22926829268283</v>
      </c>
      <c r="O261" s="90">
        <f t="shared" si="22"/>
        <v>17876.645588568921</v>
      </c>
      <c r="P261" s="92">
        <f t="shared" si="18"/>
        <v>1141.1838909679125</v>
      </c>
      <c r="Q261" s="188">
        <v>0.10789467948139832</v>
      </c>
    </row>
    <row r="262" spans="1:17" x14ac:dyDescent="0.25">
      <c r="A262">
        <v>40891</v>
      </c>
      <c r="B262" t="s">
        <v>773</v>
      </c>
      <c r="C262" s="190" t="s">
        <v>817</v>
      </c>
      <c r="D262" s="108" t="s">
        <v>807</v>
      </c>
      <c r="E262" s="32">
        <f t="shared" si="20"/>
        <v>40891</v>
      </c>
      <c r="F262" s="101" t="str">
        <f t="shared" si="21"/>
        <v>2011-12</v>
      </c>
      <c r="H262" s="111"/>
      <c r="I262" s="26"/>
      <c r="J262" s="94">
        <f t="shared" si="19"/>
        <v>0.59165640875701331</v>
      </c>
      <c r="K262" s="35"/>
      <c r="L262" s="26">
        <v>9.9750970421300007</v>
      </c>
      <c r="M262" s="26" t="s">
        <v>203</v>
      </c>
      <c r="N262" s="26">
        <v>812.22926829268283</v>
      </c>
      <c r="O262" s="90">
        <f t="shared" si="22"/>
        <v>8102.065771677755</v>
      </c>
      <c r="P262" s="92">
        <f t="shared" si="18"/>
        <v>517.20815834226812</v>
      </c>
      <c r="Q262" s="188">
        <v>0.10789467948139832</v>
      </c>
    </row>
    <row r="263" spans="1:17" x14ac:dyDescent="0.25">
      <c r="A263">
        <v>40891</v>
      </c>
      <c r="B263" t="s">
        <v>773</v>
      </c>
      <c r="C263" s="190" t="s">
        <v>817</v>
      </c>
      <c r="D263" s="108" t="s">
        <v>807</v>
      </c>
      <c r="E263" s="32">
        <f t="shared" si="20"/>
        <v>40891</v>
      </c>
      <c r="F263" s="101" t="str">
        <f t="shared" si="21"/>
        <v>2011-12</v>
      </c>
      <c r="H263" s="111"/>
      <c r="I263" s="26"/>
      <c r="J263" s="94">
        <f t="shared" si="19"/>
        <v>0.59165640875701331</v>
      </c>
      <c r="K263" s="35"/>
      <c r="L263" s="26">
        <v>30.1162332472</v>
      </c>
      <c r="M263" s="26" t="s">
        <v>203</v>
      </c>
      <c r="N263" s="26">
        <v>812.22926829268283</v>
      </c>
      <c r="O263" s="90">
        <f t="shared" si="22"/>
        <v>24461.286094105024</v>
      </c>
      <c r="P263" s="92">
        <f t="shared" si="18"/>
        <v>1561.524812059818</v>
      </c>
      <c r="Q263" s="188">
        <v>0.10789467948139832</v>
      </c>
    </row>
    <row r="264" spans="1:17" x14ac:dyDescent="0.25">
      <c r="A264">
        <v>40891</v>
      </c>
      <c r="B264" t="s">
        <v>773</v>
      </c>
      <c r="C264" s="190" t="s">
        <v>817</v>
      </c>
      <c r="D264" s="108" t="s">
        <v>807</v>
      </c>
      <c r="E264" s="32">
        <f t="shared" si="20"/>
        <v>40891</v>
      </c>
      <c r="F264" s="101" t="str">
        <f t="shared" si="21"/>
        <v>2011-12</v>
      </c>
      <c r="H264" s="111"/>
      <c r="I264" s="26"/>
      <c r="J264" s="94">
        <f t="shared" si="19"/>
        <v>0.59165640875701331</v>
      </c>
      <c r="K264" s="35"/>
      <c r="L264" s="26">
        <v>1.99906628204</v>
      </c>
      <c r="M264" s="26" t="s">
        <v>203</v>
      </c>
      <c r="N264" s="26">
        <v>812.22926829268283</v>
      </c>
      <c r="O264" s="90">
        <f t="shared" si="22"/>
        <v>1623.7001435299233</v>
      </c>
      <c r="P264" s="92">
        <f t="shared" si="18"/>
        <v>103.65146181247134</v>
      </c>
      <c r="Q264" s="188">
        <v>0.10789467948139832</v>
      </c>
    </row>
    <row r="265" spans="1:17" x14ac:dyDescent="0.25">
      <c r="A265">
        <v>40891</v>
      </c>
      <c r="B265" t="s">
        <v>773</v>
      </c>
      <c r="C265" s="190" t="s">
        <v>817</v>
      </c>
      <c r="D265" s="108" t="s">
        <v>807</v>
      </c>
      <c r="E265" s="32">
        <f t="shared" si="20"/>
        <v>40891</v>
      </c>
      <c r="F265" s="101" t="str">
        <f t="shared" si="21"/>
        <v>2011-12</v>
      </c>
      <c r="H265" s="111"/>
      <c r="I265" s="26"/>
      <c r="J265" s="94">
        <f t="shared" si="19"/>
        <v>0.59165640875701331</v>
      </c>
      <c r="K265" s="35"/>
      <c r="L265" s="26">
        <v>2.00434852259</v>
      </c>
      <c r="M265" s="26" t="s">
        <v>203</v>
      </c>
      <c r="N265" s="26">
        <v>812.22926829268283</v>
      </c>
      <c r="O265" s="90">
        <f t="shared" si="22"/>
        <v>1627.9905339067955</v>
      </c>
      <c r="P265" s="92">
        <f t="shared" si="18"/>
        <v>103.92534565492896</v>
      </c>
      <c r="Q265" s="188">
        <v>0.10789467948139832</v>
      </c>
    </row>
    <row r="266" spans="1:17" x14ac:dyDescent="0.25">
      <c r="A266">
        <v>40891</v>
      </c>
      <c r="B266" t="s">
        <v>773</v>
      </c>
      <c r="C266" s="190" t="s">
        <v>817</v>
      </c>
      <c r="D266" s="108" t="s">
        <v>807</v>
      </c>
      <c r="E266" s="32">
        <f t="shared" si="20"/>
        <v>40891</v>
      </c>
      <c r="F266" s="101" t="str">
        <f t="shared" si="21"/>
        <v>2011-12</v>
      </c>
      <c r="H266" s="111"/>
      <c r="I266" s="26"/>
      <c r="J266" s="94">
        <f t="shared" si="19"/>
        <v>0.59165640875701331</v>
      </c>
      <c r="K266" s="35"/>
      <c r="L266" s="26">
        <v>25.073131156700001</v>
      </c>
      <c r="M266" s="26" t="s">
        <v>203</v>
      </c>
      <c r="N266" s="26">
        <v>812.22926829268283</v>
      </c>
      <c r="O266" s="90">
        <f t="shared" si="22"/>
        <v>20365.130973212908</v>
      </c>
      <c r="P266" s="92">
        <f t="shared" si="18"/>
        <v>1300.0402837847341</v>
      </c>
      <c r="Q266" s="188">
        <v>0.10789467948139832</v>
      </c>
    </row>
    <row r="267" spans="1:17" x14ac:dyDescent="0.25">
      <c r="A267">
        <v>40891</v>
      </c>
      <c r="B267" t="s">
        <v>773</v>
      </c>
      <c r="C267" s="190" t="s">
        <v>817</v>
      </c>
      <c r="D267" s="108" t="s">
        <v>807</v>
      </c>
      <c r="E267" s="32">
        <f t="shared" si="20"/>
        <v>40891</v>
      </c>
      <c r="F267" s="101" t="str">
        <f t="shared" si="21"/>
        <v>2011-12</v>
      </c>
      <c r="H267" s="111"/>
      <c r="I267" s="26"/>
      <c r="J267" s="94">
        <f t="shared" si="19"/>
        <v>0.59165640875701331</v>
      </c>
      <c r="K267" s="35"/>
      <c r="L267" s="26">
        <v>44.5705105479</v>
      </c>
      <c r="M267" s="26" t="s">
        <v>203</v>
      </c>
      <c r="N267" s="26">
        <v>812.22926829268283</v>
      </c>
      <c r="O267" s="90">
        <f t="shared" si="22"/>
        <v>36201.47316975212</v>
      </c>
      <c r="P267" s="92">
        <f t="shared" si="18"/>
        <v>2310.9781869281551</v>
      </c>
      <c r="Q267" s="188">
        <v>0.10789467948139832</v>
      </c>
    </row>
    <row r="268" spans="1:17" x14ac:dyDescent="0.25">
      <c r="A268">
        <v>40891</v>
      </c>
      <c r="B268" t="s">
        <v>773</v>
      </c>
      <c r="C268" s="190" t="s">
        <v>817</v>
      </c>
      <c r="D268" s="108" t="s">
        <v>807</v>
      </c>
      <c r="E268" s="32">
        <f t="shared" si="20"/>
        <v>40891</v>
      </c>
      <c r="F268" s="101" t="str">
        <f t="shared" si="21"/>
        <v>2011-12</v>
      </c>
      <c r="H268" s="111"/>
      <c r="I268" s="26"/>
      <c r="J268" s="94">
        <f t="shared" si="19"/>
        <v>0.59165640875701331</v>
      </c>
      <c r="K268" s="35"/>
      <c r="L268" s="26">
        <v>22.227446929399999</v>
      </c>
      <c r="M268" s="26" t="s">
        <v>203</v>
      </c>
      <c r="N268" s="26">
        <v>812.22926829268283</v>
      </c>
      <c r="O268" s="90">
        <f t="shared" si="22"/>
        <v>18053.782955481001</v>
      </c>
      <c r="P268" s="92">
        <f t="shared" si="18"/>
        <v>1152.4917344113042</v>
      </c>
      <c r="Q268" s="188">
        <v>0.10789467948139832</v>
      </c>
    </row>
    <row r="269" spans="1:17" x14ac:dyDescent="0.25">
      <c r="A269">
        <v>40891</v>
      </c>
      <c r="B269" t="s">
        <v>773</v>
      </c>
      <c r="C269" s="190" t="s">
        <v>817</v>
      </c>
      <c r="D269" s="108" t="s">
        <v>807</v>
      </c>
      <c r="E269" s="32">
        <f t="shared" si="20"/>
        <v>40891</v>
      </c>
      <c r="F269" s="101" t="str">
        <f t="shared" si="21"/>
        <v>2011-12</v>
      </c>
      <c r="H269" s="111"/>
      <c r="I269" s="26"/>
      <c r="J269" s="94">
        <f t="shared" si="19"/>
        <v>0.59165640875701331</v>
      </c>
      <c r="K269" s="35"/>
      <c r="L269" s="26">
        <v>19.545702780999999</v>
      </c>
      <c r="M269" s="26" t="s">
        <v>203</v>
      </c>
      <c r="N269" s="26">
        <v>812.22926829268283</v>
      </c>
      <c r="O269" s="90">
        <f t="shared" si="22"/>
        <v>15875.591868077885</v>
      </c>
      <c r="P269" s="92">
        <f t="shared" si="18"/>
        <v>1013.4434678850724</v>
      </c>
      <c r="Q269" s="188">
        <v>0.10789467948139832</v>
      </c>
    </row>
    <row r="270" spans="1:17" x14ac:dyDescent="0.25">
      <c r="A270">
        <v>40891</v>
      </c>
      <c r="B270" t="s">
        <v>773</v>
      </c>
      <c r="C270" s="190" t="s">
        <v>817</v>
      </c>
      <c r="D270" s="108" t="s">
        <v>807</v>
      </c>
      <c r="E270" s="32">
        <f t="shared" si="20"/>
        <v>40891</v>
      </c>
      <c r="F270" s="101" t="str">
        <f t="shared" si="21"/>
        <v>2011-12</v>
      </c>
      <c r="H270" s="111"/>
      <c r="I270" s="26"/>
      <c r="J270" s="94">
        <f t="shared" si="19"/>
        <v>0.59165640875701331</v>
      </c>
      <c r="K270" s="35"/>
      <c r="L270" s="26">
        <v>10.4903363149</v>
      </c>
      <c r="M270" s="26" t="s">
        <v>203</v>
      </c>
      <c r="N270" s="26">
        <v>812.22926829268283</v>
      </c>
      <c r="O270" s="90">
        <f t="shared" si="22"/>
        <v>8520.5581891953861</v>
      </c>
      <c r="P270" s="92">
        <f t="shared" si="18"/>
        <v>543.92328244075793</v>
      </c>
      <c r="Q270" s="188">
        <v>0.10789467948139832</v>
      </c>
    </row>
    <row r="271" spans="1:17" x14ac:dyDescent="0.25">
      <c r="A271">
        <v>40891</v>
      </c>
      <c r="B271" t="s">
        <v>773</v>
      </c>
      <c r="C271" s="190" t="s">
        <v>817</v>
      </c>
      <c r="D271" s="108" t="s">
        <v>807</v>
      </c>
      <c r="E271" s="32">
        <f t="shared" si="20"/>
        <v>40891</v>
      </c>
      <c r="F271" s="101" t="str">
        <f t="shared" si="21"/>
        <v>2011-12</v>
      </c>
      <c r="H271" s="111"/>
      <c r="I271" s="26"/>
      <c r="J271" s="94">
        <f t="shared" si="19"/>
        <v>0.59165640875701331</v>
      </c>
      <c r="K271" s="35"/>
      <c r="L271" s="26">
        <v>43.067141593099997</v>
      </c>
      <c r="M271" s="26" t="s">
        <v>203</v>
      </c>
      <c r="N271" s="26">
        <v>812.22926829268283</v>
      </c>
      <c r="O271" s="90">
        <f t="shared" si="22"/>
        <v>34980.392903620974</v>
      </c>
      <c r="P271" s="92">
        <f t="shared" si="18"/>
        <v>2233.0286005595176</v>
      </c>
      <c r="Q271" s="188">
        <v>0.10789467948139832</v>
      </c>
    </row>
    <row r="272" spans="1:17" x14ac:dyDescent="0.25">
      <c r="A272">
        <v>40891</v>
      </c>
      <c r="B272" t="s">
        <v>773</v>
      </c>
      <c r="C272" s="190" t="s">
        <v>817</v>
      </c>
      <c r="D272" s="108" t="s">
        <v>807</v>
      </c>
      <c r="E272" s="32">
        <f t="shared" si="20"/>
        <v>40891</v>
      </c>
      <c r="F272" s="101" t="str">
        <f t="shared" si="21"/>
        <v>2011-12</v>
      </c>
      <c r="H272" s="111"/>
      <c r="I272" s="26"/>
      <c r="J272" s="94">
        <f t="shared" si="19"/>
        <v>0.59165640875701331</v>
      </c>
      <c r="K272" s="35"/>
      <c r="L272" s="26">
        <v>24.037815435700001</v>
      </c>
      <c r="M272" s="26" t="s">
        <v>203</v>
      </c>
      <c r="N272" s="26">
        <v>3336.4019512195118</v>
      </c>
      <c r="O272" s="90">
        <f t="shared" si="22"/>
        <v>80199.814322723978</v>
      </c>
      <c r="P272" s="92">
        <f t="shared" si="18"/>
        <v>5119.6817495914192</v>
      </c>
      <c r="Q272" s="188">
        <v>0.10789467948139832</v>
      </c>
    </row>
    <row r="273" spans="1:17" x14ac:dyDescent="0.25">
      <c r="A273">
        <v>40891</v>
      </c>
      <c r="B273" t="s">
        <v>773</v>
      </c>
      <c r="C273" s="190" t="s">
        <v>817</v>
      </c>
      <c r="D273" s="108" t="s">
        <v>807</v>
      </c>
      <c r="E273" s="32">
        <f t="shared" si="20"/>
        <v>40891</v>
      </c>
      <c r="F273" s="101" t="str">
        <f t="shared" si="21"/>
        <v>2011-12</v>
      </c>
      <c r="H273" s="111"/>
      <c r="I273" s="26"/>
      <c r="J273" s="94">
        <f t="shared" si="19"/>
        <v>0.59165640875701331</v>
      </c>
      <c r="K273" s="35"/>
      <c r="L273" s="26">
        <v>25.8176104239</v>
      </c>
      <c r="M273" s="26" t="s">
        <v>203</v>
      </c>
      <c r="N273" s="26">
        <v>812.22926829268283</v>
      </c>
      <c r="O273" s="90">
        <f t="shared" si="22"/>
        <v>20969.818823669837</v>
      </c>
      <c r="P273" s="92">
        <f t="shared" si="18"/>
        <v>1338.641487270399</v>
      </c>
      <c r="Q273" s="188">
        <v>0.10789467948139832</v>
      </c>
    </row>
    <row r="274" spans="1:17" x14ac:dyDescent="0.25">
      <c r="A274">
        <v>40891</v>
      </c>
      <c r="B274" t="s">
        <v>773</v>
      </c>
      <c r="C274" s="190" t="s">
        <v>817</v>
      </c>
      <c r="D274" s="108" t="s">
        <v>807</v>
      </c>
      <c r="E274" s="32">
        <f t="shared" si="20"/>
        <v>40891</v>
      </c>
      <c r="F274" s="101" t="str">
        <f t="shared" si="21"/>
        <v>2011-12</v>
      </c>
      <c r="H274" s="111"/>
      <c r="I274" s="26"/>
      <c r="J274" s="94">
        <f t="shared" si="19"/>
        <v>0.59165640875701331</v>
      </c>
      <c r="K274" s="35"/>
      <c r="L274" s="26">
        <v>28.192836774900002</v>
      </c>
      <c r="M274" s="26" t="s">
        <v>203</v>
      </c>
      <c r="N274" s="26">
        <v>812.22926829268283</v>
      </c>
      <c r="O274" s="90">
        <f t="shared" si="22"/>
        <v>22899.047184772069</v>
      </c>
      <c r="P274" s="92">
        <f t="shared" si="18"/>
        <v>1461.7968251541513</v>
      </c>
      <c r="Q274" s="188">
        <v>0.10789467948139832</v>
      </c>
    </row>
    <row r="275" spans="1:17" x14ac:dyDescent="0.25">
      <c r="A275">
        <v>40891</v>
      </c>
      <c r="B275" t="s">
        <v>773</v>
      </c>
      <c r="C275" s="190" t="s">
        <v>817</v>
      </c>
      <c r="D275" s="108" t="s">
        <v>807</v>
      </c>
      <c r="E275" s="32">
        <f t="shared" si="20"/>
        <v>40891</v>
      </c>
      <c r="F275" s="101" t="str">
        <f t="shared" si="21"/>
        <v>2011-12</v>
      </c>
      <c r="H275" s="111"/>
      <c r="I275" s="26"/>
      <c r="J275" s="94">
        <f t="shared" si="19"/>
        <v>0.59165640875701331</v>
      </c>
      <c r="K275" s="35"/>
      <c r="L275" s="26">
        <v>10.725703706499999</v>
      </c>
      <c r="M275" s="26" t="s">
        <v>203</v>
      </c>
      <c r="N275" s="26">
        <v>812.22926829268283</v>
      </c>
      <c r="O275" s="90">
        <f t="shared" si="22"/>
        <v>8711.7304734546105</v>
      </c>
      <c r="P275" s="92">
        <f t="shared" si="18"/>
        <v>556.12706698832801</v>
      </c>
      <c r="Q275" s="188">
        <v>0.10789467948139832</v>
      </c>
    </row>
    <row r="276" spans="1:17" x14ac:dyDescent="0.25">
      <c r="A276">
        <v>40891</v>
      </c>
      <c r="B276" t="s">
        <v>773</v>
      </c>
      <c r="C276" s="190" t="s">
        <v>817</v>
      </c>
      <c r="D276" s="108" t="s">
        <v>807</v>
      </c>
      <c r="E276" s="32">
        <f t="shared" si="20"/>
        <v>40891</v>
      </c>
      <c r="F276" s="101" t="str">
        <f t="shared" si="21"/>
        <v>2011-12</v>
      </c>
      <c r="H276" s="111"/>
      <c r="I276" s="26"/>
      <c r="J276" s="94">
        <f t="shared" si="19"/>
        <v>0.59165640875701331</v>
      </c>
      <c r="K276" s="35"/>
      <c r="L276" s="26">
        <v>8.9107638841999997</v>
      </c>
      <c r="M276" s="26" t="s">
        <v>203</v>
      </c>
      <c r="N276" s="26">
        <v>812.22926829268283</v>
      </c>
      <c r="O276" s="90">
        <f t="shared" si="22"/>
        <v>7237.5832295926302</v>
      </c>
      <c r="P276" s="92">
        <f t="shared" si="18"/>
        <v>462.0225506082665</v>
      </c>
      <c r="Q276" s="188">
        <v>0.10789467948139832</v>
      </c>
    </row>
    <row r="277" spans="1:17" x14ac:dyDescent="0.25">
      <c r="A277">
        <v>40891</v>
      </c>
      <c r="B277" t="s">
        <v>773</v>
      </c>
      <c r="C277" s="190" t="s">
        <v>817</v>
      </c>
      <c r="D277" s="108" t="s">
        <v>807</v>
      </c>
      <c r="E277" s="32">
        <f t="shared" si="20"/>
        <v>40891</v>
      </c>
      <c r="F277" s="101" t="str">
        <f t="shared" si="21"/>
        <v>2011-12</v>
      </c>
      <c r="H277" s="111"/>
      <c r="I277" s="26"/>
      <c r="J277" s="94">
        <f t="shared" si="19"/>
        <v>0.59165640875701331</v>
      </c>
      <c r="K277" s="35"/>
      <c r="L277" s="26">
        <v>16.968890122800001</v>
      </c>
      <c r="M277" s="26" t="s">
        <v>203</v>
      </c>
      <c r="N277" s="26">
        <v>812.22926829268283</v>
      </c>
      <c r="O277" s="90">
        <f t="shared" si="22"/>
        <v>13782.629208180779</v>
      </c>
      <c r="P277" s="92">
        <f t="shared" si="18"/>
        <v>879.83589256908544</v>
      </c>
      <c r="Q277" s="188">
        <v>0.10789467948139832</v>
      </c>
    </row>
    <row r="278" spans="1:17" x14ac:dyDescent="0.25">
      <c r="A278">
        <v>40891</v>
      </c>
      <c r="B278" t="s">
        <v>773</v>
      </c>
      <c r="C278" s="190" t="s">
        <v>817</v>
      </c>
      <c r="D278" s="108" t="s">
        <v>807</v>
      </c>
      <c r="E278" s="32">
        <f t="shared" si="20"/>
        <v>40891</v>
      </c>
      <c r="F278" s="101" t="str">
        <f t="shared" si="21"/>
        <v>2011-12</v>
      </c>
      <c r="H278" s="111"/>
      <c r="I278" s="26"/>
      <c r="J278" s="94">
        <f t="shared" si="19"/>
        <v>0.59165640875701331</v>
      </c>
      <c r="K278" s="35"/>
      <c r="L278" s="26">
        <v>12.0870112518</v>
      </c>
      <c r="M278" s="26" t="s">
        <v>203</v>
      </c>
      <c r="N278" s="26">
        <v>812.22926829268283</v>
      </c>
      <c r="O278" s="90">
        <f t="shared" si="22"/>
        <v>9817.4243048949374</v>
      </c>
      <c r="P278" s="92">
        <f t="shared" si="18"/>
        <v>626.71077815107208</v>
      </c>
      <c r="Q278" s="188">
        <v>0.10789467948139832</v>
      </c>
    </row>
    <row r="279" spans="1:17" x14ac:dyDescent="0.25">
      <c r="A279">
        <v>40891</v>
      </c>
      <c r="B279" t="s">
        <v>773</v>
      </c>
      <c r="C279" s="190" t="s">
        <v>817</v>
      </c>
      <c r="D279" s="108" t="s">
        <v>807</v>
      </c>
      <c r="E279" s="32">
        <f t="shared" si="20"/>
        <v>40891</v>
      </c>
      <c r="F279" s="101" t="str">
        <f t="shared" si="21"/>
        <v>2011-12</v>
      </c>
      <c r="H279" s="111"/>
      <c r="I279" s="26"/>
      <c r="J279" s="94">
        <f t="shared" si="19"/>
        <v>0.59165640875701331</v>
      </c>
      <c r="K279" s="35"/>
      <c r="L279" s="26">
        <v>19.011482855000001</v>
      </c>
      <c r="M279" s="26" t="s">
        <v>203</v>
      </c>
      <c r="N279" s="26">
        <v>812.22926829268283</v>
      </c>
      <c r="O279" s="90">
        <f t="shared" si="22"/>
        <v>15441.682808475536</v>
      </c>
      <c r="P279" s="92">
        <f t="shared" ref="P279:P342" si="23">IF(O279="-","-",IF(OR(E279&lt;$E$15,E279&gt;$E$16),0,O279*J279))*Q279</f>
        <v>985.7441981026102</v>
      </c>
      <c r="Q279" s="188">
        <v>0.10789467948139832</v>
      </c>
    </row>
    <row r="280" spans="1:17" x14ac:dyDescent="0.25">
      <c r="A280">
        <v>40891</v>
      </c>
      <c r="B280" t="s">
        <v>773</v>
      </c>
      <c r="C280" s="190" t="s">
        <v>817</v>
      </c>
      <c r="D280" s="108" t="s">
        <v>807</v>
      </c>
      <c r="E280" s="32">
        <f t="shared" si="20"/>
        <v>40891</v>
      </c>
      <c r="F280" s="101" t="str">
        <f t="shared" si="21"/>
        <v>2011-12</v>
      </c>
      <c r="H280" s="111"/>
      <c r="I280" s="26"/>
      <c r="J280" s="94">
        <f t="shared" ref="J280:J343" si="24">J279</f>
        <v>0.59165640875701331</v>
      </c>
      <c r="K280" s="35"/>
      <c r="L280" s="26">
        <v>13.769645601800001</v>
      </c>
      <c r="M280" s="26" t="s">
        <v>203</v>
      </c>
      <c r="N280" s="26">
        <v>812.22926829268283</v>
      </c>
      <c r="O280" s="90">
        <f t="shared" si="22"/>
        <v>11184.109171799573</v>
      </c>
      <c r="P280" s="92">
        <f t="shared" si="23"/>
        <v>713.95526405946282</v>
      </c>
      <c r="Q280" s="188">
        <v>0.10789467948139832</v>
      </c>
    </row>
    <row r="281" spans="1:17" x14ac:dyDescent="0.25">
      <c r="A281">
        <v>40891</v>
      </c>
      <c r="B281" t="s">
        <v>773</v>
      </c>
      <c r="C281" s="190" t="s">
        <v>817</v>
      </c>
      <c r="D281" s="108" t="s">
        <v>807</v>
      </c>
      <c r="E281" s="32">
        <f t="shared" si="20"/>
        <v>40891</v>
      </c>
      <c r="F281" s="101" t="str">
        <f t="shared" si="21"/>
        <v>2011-12</v>
      </c>
      <c r="H281" s="111"/>
      <c r="I281" s="26"/>
      <c r="J281" s="94">
        <f t="shared" si="24"/>
        <v>0.59165640875701331</v>
      </c>
      <c r="K281" s="35"/>
      <c r="L281" s="26">
        <v>11.257455574</v>
      </c>
      <c r="M281" s="26" t="s">
        <v>203</v>
      </c>
      <c r="N281" s="26">
        <v>812.22926829268283</v>
      </c>
      <c r="O281" s="90">
        <f t="shared" si="22"/>
        <v>9143.6349037074033</v>
      </c>
      <c r="P281" s="92">
        <f t="shared" si="23"/>
        <v>583.69836809178173</v>
      </c>
      <c r="Q281" s="188">
        <v>0.10789467948139832</v>
      </c>
    </row>
    <row r="282" spans="1:17" x14ac:dyDescent="0.25">
      <c r="A282">
        <v>41208</v>
      </c>
      <c r="B282" t="s">
        <v>773</v>
      </c>
      <c r="C282" s="190" t="s">
        <v>816</v>
      </c>
      <c r="D282" s="108" t="s">
        <v>815</v>
      </c>
      <c r="E282" s="32">
        <f t="shared" ref="E282:E345" si="25">A282</f>
        <v>41208</v>
      </c>
      <c r="F282" s="101" t="str">
        <f t="shared" ref="F282:F345" si="26">IF(E282="","-",IF(OR(E282&lt;$E$15,E282&gt;$E$16),"ERROR - date outside of range",IF(MONTH(E282)&gt;=7,YEAR(E282)&amp;"-"&amp;IF(YEAR(E282)=1999,"00",IF(AND(YEAR(E282)&gt;=2000,YEAR(E282)&lt;2009),"0","")&amp;RIGHT(YEAR(E282),2)+1),RIGHT(YEAR(E282),4)-1&amp;"-"&amp;RIGHT(YEAR(E282),2))))</f>
        <v>2012-13</v>
      </c>
      <c r="H282" s="111"/>
      <c r="I282" s="26"/>
      <c r="J282" s="94">
        <f t="shared" si="24"/>
        <v>0.59165640875701331</v>
      </c>
      <c r="K282" s="35"/>
      <c r="L282" s="26">
        <v>75.096297817299998</v>
      </c>
      <c r="M282" s="26" t="s">
        <v>203</v>
      </c>
      <c r="N282" s="26">
        <v>812.22926829268283</v>
      </c>
      <c r="O282" s="90">
        <f t="shared" si="22"/>
        <v>60995.411027634975</v>
      </c>
      <c r="P282" s="92">
        <f t="shared" si="23"/>
        <v>2249.928088336143</v>
      </c>
      <c r="Q282" s="188">
        <v>6.2345039178513258E-2</v>
      </c>
    </row>
    <row r="283" spans="1:17" x14ac:dyDescent="0.25">
      <c r="A283">
        <v>41208</v>
      </c>
      <c r="B283" t="s">
        <v>773</v>
      </c>
      <c r="C283" s="190" t="s">
        <v>816</v>
      </c>
      <c r="D283" s="108" t="s">
        <v>815</v>
      </c>
      <c r="E283" s="32">
        <f t="shared" si="25"/>
        <v>41208</v>
      </c>
      <c r="F283" s="101" t="str">
        <f t="shared" si="26"/>
        <v>2012-13</v>
      </c>
      <c r="H283" s="111"/>
      <c r="I283" s="26"/>
      <c r="J283" s="94">
        <f t="shared" si="24"/>
        <v>0.59165640875701331</v>
      </c>
      <c r="K283" s="35"/>
      <c r="L283" s="26">
        <v>30.671979178000001</v>
      </c>
      <c r="M283" s="26" t="s">
        <v>203</v>
      </c>
      <c r="N283" s="26">
        <v>812.22926829268283</v>
      </c>
      <c r="O283" s="90">
        <f t="shared" ref="O283:O346" si="27">IF(N283="","-",L283*N283)</f>
        <v>24912.679204835345</v>
      </c>
      <c r="P283" s="92">
        <f t="shared" si="23"/>
        <v>918.95006123119015</v>
      </c>
      <c r="Q283" s="188">
        <v>6.2345039178513258E-2</v>
      </c>
    </row>
    <row r="284" spans="1:17" x14ac:dyDescent="0.25">
      <c r="A284">
        <v>39000</v>
      </c>
      <c r="B284" t="s">
        <v>773</v>
      </c>
      <c r="C284" s="190" t="s">
        <v>818</v>
      </c>
      <c r="D284" s="108" t="s">
        <v>807</v>
      </c>
      <c r="E284" s="32">
        <f t="shared" si="25"/>
        <v>39000</v>
      </c>
      <c r="F284" s="101" t="str">
        <f t="shared" si="26"/>
        <v>2006-07</v>
      </c>
      <c r="H284" s="111"/>
      <c r="I284" s="26"/>
      <c r="J284" s="94">
        <f t="shared" si="24"/>
        <v>0.59165640875701331</v>
      </c>
      <c r="K284" s="35"/>
      <c r="L284" s="26">
        <v>11.9944573535</v>
      </c>
      <c r="M284" s="26" t="s">
        <v>203</v>
      </c>
      <c r="N284" s="26">
        <v>3336.4019512195118</v>
      </c>
      <c r="O284" s="90">
        <f t="shared" si="27"/>
        <v>40018.33091803662</v>
      </c>
      <c r="P284" s="92">
        <f t="shared" si="23"/>
        <v>23677.101955415299</v>
      </c>
      <c r="Q284" s="188">
        <v>1</v>
      </c>
    </row>
    <row r="285" spans="1:17" x14ac:dyDescent="0.25">
      <c r="A285">
        <v>39378</v>
      </c>
      <c r="B285" t="s">
        <v>773</v>
      </c>
      <c r="C285" s="190" t="s">
        <v>819</v>
      </c>
      <c r="D285" s="108" t="s">
        <v>807</v>
      </c>
      <c r="E285" s="32">
        <f t="shared" si="25"/>
        <v>39378</v>
      </c>
      <c r="F285" s="101" t="str">
        <f t="shared" si="26"/>
        <v>2007-08</v>
      </c>
      <c r="H285" s="111"/>
      <c r="I285" s="26"/>
      <c r="J285" s="94">
        <f t="shared" si="24"/>
        <v>0.59165640875701331</v>
      </c>
      <c r="K285" s="35"/>
      <c r="L285" s="26">
        <v>12.414570633</v>
      </c>
      <c r="M285" s="26" t="s">
        <v>203</v>
      </c>
      <c r="N285" s="26">
        <v>3336.4019512195118</v>
      </c>
      <c r="O285" s="90">
        <f t="shared" si="27"/>
        <v>41419.997683493653</v>
      </c>
      <c r="P285" s="92">
        <f t="shared" si="23"/>
        <v>24506.407080139667</v>
      </c>
      <c r="Q285" s="188">
        <v>1</v>
      </c>
    </row>
    <row r="286" spans="1:17" x14ac:dyDescent="0.25">
      <c r="A286">
        <v>40016</v>
      </c>
      <c r="B286" t="s">
        <v>773</v>
      </c>
      <c r="C286" s="190"/>
      <c r="D286" s="108" t="s">
        <v>807</v>
      </c>
      <c r="E286" s="32">
        <f t="shared" si="25"/>
        <v>40016</v>
      </c>
      <c r="F286" s="101" t="str">
        <f t="shared" si="26"/>
        <v>2009-10</v>
      </c>
      <c r="H286" s="111"/>
      <c r="I286" s="26"/>
      <c r="J286" s="94">
        <f t="shared" si="24"/>
        <v>0.59165640875701331</v>
      </c>
      <c r="K286" s="35"/>
      <c r="L286" s="26">
        <v>14.992997298900001</v>
      </c>
      <c r="M286" s="26" t="s">
        <v>203</v>
      </c>
      <c r="N286" s="26">
        <v>3875.3912195121943</v>
      </c>
      <c r="O286" s="90">
        <f t="shared" si="27"/>
        <v>58103.730086327108</v>
      </c>
      <c r="P286" s="92">
        <f t="shared" si="23"/>
        <v>34377.444278263123</v>
      </c>
      <c r="Q286" s="188">
        <v>1</v>
      </c>
    </row>
    <row r="287" spans="1:17" x14ac:dyDescent="0.25">
      <c r="A287">
        <v>41912</v>
      </c>
      <c r="B287" t="s">
        <v>773</v>
      </c>
      <c r="C287" s="190" t="s">
        <v>820</v>
      </c>
      <c r="D287" s="108" t="s">
        <v>815</v>
      </c>
      <c r="E287" s="32">
        <f t="shared" si="25"/>
        <v>41912</v>
      </c>
      <c r="F287" s="101" t="str">
        <f t="shared" si="26"/>
        <v>2014-15</v>
      </c>
      <c r="H287" s="111"/>
      <c r="I287" s="26"/>
      <c r="J287" s="94">
        <f t="shared" si="24"/>
        <v>0.59165640875701331</v>
      </c>
      <c r="K287" s="35"/>
      <c r="L287" s="26">
        <v>96.007145135100004</v>
      </c>
      <c r="M287" s="26" t="s">
        <v>203</v>
      </c>
      <c r="N287" s="26">
        <v>3592.3639024390236</v>
      </c>
      <c r="O287" s="90">
        <f t="shared" si="27"/>
        <v>344892.60255955759</v>
      </c>
      <c r="P287" s="92">
        <f t="shared" si="23"/>
        <v>151061.2780265116</v>
      </c>
      <c r="Q287" s="188">
        <v>0.7402862826169081</v>
      </c>
    </row>
    <row r="288" spans="1:17" x14ac:dyDescent="0.25">
      <c r="A288">
        <v>41912</v>
      </c>
      <c r="B288" t="s">
        <v>773</v>
      </c>
      <c r="C288" s="190" t="s">
        <v>820</v>
      </c>
      <c r="D288" s="108" t="s">
        <v>815</v>
      </c>
      <c r="E288" s="32">
        <f t="shared" si="25"/>
        <v>41912</v>
      </c>
      <c r="F288" s="101" t="str">
        <f t="shared" si="26"/>
        <v>2014-15</v>
      </c>
      <c r="H288" s="111"/>
      <c r="I288" s="26"/>
      <c r="J288" s="94">
        <f t="shared" si="24"/>
        <v>0.59165640875701331</v>
      </c>
      <c r="K288" s="35"/>
      <c r="L288" s="26">
        <v>68.443083069099998</v>
      </c>
      <c r="M288" s="26" t="s">
        <v>203</v>
      </c>
      <c r="N288" s="26">
        <v>3592.3639024390236</v>
      </c>
      <c r="O288" s="90">
        <f t="shared" si="27"/>
        <v>245872.46098907033</v>
      </c>
      <c r="P288" s="92">
        <f t="shared" si="23"/>
        <v>107690.93889776536</v>
      </c>
      <c r="Q288" s="188">
        <v>0.7402862826169081</v>
      </c>
    </row>
    <row r="289" spans="1:17" x14ac:dyDescent="0.25">
      <c r="A289">
        <v>41912</v>
      </c>
      <c r="B289" t="s">
        <v>773</v>
      </c>
      <c r="C289" s="190" t="s">
        <v>820</v>
      </c>
      <c r="D289" s="108" t="s">
        <v>815</v>
      </c>
      <c r="E289" s="32">
        <f t="shared" si="25"/>
        <v>41912</v>
      </c>
      <c r="F289" s="101" t="str">
        <f t="shared" si="26"/>
        <v>2014-15</v>
      </c>
      <c r="H289" s="111"/>
      <c r="I289" s="26"/>
      <c r="J289" s="94">
        <f t="shared" si="24"/>
        <v>0.59165640875701331</v>
      </c>
      <c r="K289" s="35"/>
      <c r="L289" s="26">
        <v>96.681163867799995</v>
      </c>
      <c r="M289" s="26" t="s">
        <v>203</v>
      </c>
      <c r="N289" s="26">
        <v>3592.3639024390236</v>
      </c>
      <c r="O289" s="90">
        <f t="shared" si="27"/>
        <v>347313.92312447674</v>
      </c>
      <c r="P289" s="92">
        <f t="shared" si="23"/>
        <v>152121.80462619537</v>
      </c>
      <c r="Q289" s="188">
        <v>0.7402862826169081</v>
      </c>
    </row>
    <row r="290" spans="1:17" x14ac:dyDescent="0.25">
      <c r="A290">
        <v>41912</v>
      </c>
      <c r="B290" t="s">
        <v>773</v>
      </c>
      <c r="C290" s="190" t="s">
        <v>820</v>
      </c>
      <c r="D290" s="108" t="s">
        <v>815</v>
      </c>
      <c r="E290" s="32">
        <f t="shared" si="25"/>
        <v>41912</v>
      </c>
      <c r="F290" s="101" t="str">
        <f t="shared" si="26"/>
        <v>2014-15</v>
      </c>
      <c r="H290" s="111"/>
      <c r="I290" s="26"/>
      <c r="J290" s="94">
        <f t="shared" si="24"/>
        <v>0.59165640875701331</v>
      </c>
      <c r="K290" s="35"/>
      <c r="L290" s="26">
        <v>41.828897535099998</v>
      </c>
      <c r="M290" s="26" t="s">
        <v>203</v>
      </c>
      <c r="N290" s="26">
        <v>3592.3639024390236</v>
      </c>
      <c r="O290" s="90">
        <f t="shared" si="27"/>
        <v>150264.62158391389</v>
      </c>
      <c r="P290" s="92">
        <f t="shared" si="23"/>
        <v>65815.17147708722</v>
      </c>
      <c r="Q290" s="188">
        <v>0.7402862826169081</v>
      </c>
    </row>
    <row r="291" spans="1:17" x14ac:dyDescent="0.25">
      <c r="A291">
        <v>41912</v>
      </c>
      <c r="B291" t="s">
        <v>773</v>
      </c>
      <c r="C291" s="190" t="s">
        <v>820</v>
      </c>
      <c r="D291" s="108" t="s">
        <v>815</v>
      </c>
      <c r="E291" s="32">
        <f t="shared" si="25"/>
        <v>41912</v>
      </c>
      <c r="F291" s="101" t="str">
        <f t="shared" si="26"/>
        <v>2014-15</v>
      </c>
      <c r="H291" s="111"/>
      <c r="I291" s="26"/>
      <c r="J291" s="94">
        <f t="shared" si="24"/>
        <v>0.59165640875701331</v>
      </c>
      <c r="K291" s="35"/>
      <c r="L291" s="26">
        <v>92.230115932900006</v>
      </c>
      <c r="M291" s="26" t="s">
        <v>203</v>
      </c>
      <c r="N291" s="26">
        <v>3592.3639024390236</v>
      </c>
      <c r="O291" s="90">
        <f t="shared" si="27"/>
        <v>331324.13919511624</v>
      </c>
      <c r="P291" s="92">
        <f t="shared" si="23"/>
        <v>145118.35724051285</v>
      </c>
      <c r="Q291" s="188">
        <v>0.7402862826169081</v>
      </c>
    </row>
    <row r="292" spans="1:17" x14ac:dyDescent="0.25">
      <c r="A292">
        <v>42922</v>
      </c>
      <c r="B292" t="s">
        <v>773</v>
      </c>
      <c r="C292" s="190" t="s">
        <v>821</v>
      </c>
      <c r="D292" s="108" t="s">
        <v>815</v>
      </c>
      <c r="E292" s="32">
        <f t="shared" si="25"/>
        <v>42922</v>
      </c>
      <c r="F292" s="101" t="str">
        <f t="shared" si="26"/>
        <v>2017-18</v>
      </c>
      <c r="H292" s="111"/>
      <c r="I292" s="26"/>
      <c r="J292" s="94">
        <f t="shared" si="24"/>
        <v>0.59165640875701331</v>
      </c>
      <c r="K292" s="35"/>
      <c r="L292" s="26">
        <v>36.1016613607</v>
      </c>
      <c r="M292" s="26" t="s">
        <v>203</v>
      </c>
      <c r="N292" s="26">
        <v>3592.3639024390236</v>
      </c>
      <c r="O292" s="90">
        <f t="shared" si="27"/>
        <v>129690.30509025636</v>
      </c>
      <c r="P292" s="92">
        <f t="shared" si="23"/>
        <v>47609.937428527694</v>
      </c>
      <c r="Q292" s="188">
        <v>0.62046962521636806</v>
      </c>
    </row>
    <row r="293" spans="1:17" x14ac:dyDescent="0.25">
      <c r="A293">
        <v>42922</v>
      </c>
      <c r="B293" t="s">
        <v>773</v>
      </c>
      <c r="C293" s="190" t="s">
        <v>821</v>
      </c>
      <c r="D293" s="108" t="s">
        <v>815</v>
      </c>
      <c r="E293" s="32">
        <f t="shared" si="25"/>
        <v>42922</v>
      </c>
      <c r="F293" s="101" t="str">
        <f t="shared" si="26"/>
        <v>2017-18</v>
      </c>
      <c r="H293" s="111"/>
      <c r="I293" s="26"/>
      <c r="J293" s="94">
        <f t="shared" si="24"/>
        <v>0.59165640875701331</v>
      </c>
      <c r="K293" s="35"/>
      <c r="L293" s="26">
        <v>79.163144156399994</v>
      </c>
      <c r="M293" s="26" t="s">
        <v>203</v>
      </c>
      <c r="N293" s="26">
        <v>3592.3639024390236</v>
      </c>
      <c r="O293" s="90">
        <f t="shared" si="27"/>
        <v>284382.82147102809</v>
      </c>
      <c r="P293" s="92">
        <f t="shared" si="23"/>
        <v>104398.30738744271</v>
      </c>
      <c r="Q293" s="188">
        <v>0.62046962521636806</v>
      </c>
    </row>
    <row r="294" spans="1:17" x14ac:dyDescent="0.25">
      <c r="A294">
        <v>41912</v>
      </c>
      <c r="B294" t="s">
        <v>773</v>
      </c>
      <c r="C294" s="190" t="s">
        <v>820</v>
      </c>
      <c r="D294" s="108" t="s">
        <v>815</v>
      </c>
      <c r="E294" s="32">
        <f t="shared" si="25"/>
        <v>41912</v>
      </c>
      <c r="F294" s="101" t="str">
        <f t="shared" si="26"/>
        <v>2014-15</v>
      </c>
      <c r="H294" s="111"/>
      <c r="I294" s="26"/>
      <c r="J294" s="94">
        <f t="shared" si="24"/>
        <v>0.59165640875701331</v>
      </c>
      <c r="K294" s="35"/>
      <c r="L294" s="26">
        <v>3.1433946618299999</v>
      </c>
      <c r="M294" s="26" t="s">
        <v>203</v>
      </c>
      <c r="N294" s="26">
        <v>3592.3639024390236</v>
      </c>
      <c r="O294" s="90">
        <f t="shared" si="27"/>
        <v>11292.217514277614</v>
      </c>
      <c r="P294" s="92">
        <f t="shared" si="23"/>
        <v>4945.9362039102207</v>
      </c>
      <c r="Q294" s="188">
        <v>0.7402862826169081</v>
      </c>
    </row>
    <row r="295" spans="1:17" x14ac:dyDescent="0.25">
      <c r="A295">
        <v>44082</v>
      </c>
      <c r="B295" t="s">
        <v>773</v>
      </c>
      <c r="C295" s="190" t="s">
        <v>822</v>
      </c>
      <c r="D295" s="108" t="s">
        <v>815</v>
      </c>
      <c r="E295" s="32">
        <f t="shared" si="25"/>
        <v>44082</v>
      </c>
      <c r="F295" s="101" t="str">
        <f t="shared" si="26"/>
        <v>2020-21</v>
      </c>
      <c r="H295" s="111"/>
      <c r="I295" s="26"/>
      <c r="J295" s="94">
        <f t="shared" si="24"/>
        <v>0.59165640875701331</v>
      </c>
      <c r="K295" s="35"/>
      <c r="L295" s="26">
        <v>5.8338023621000001</v>
      </c>
      <c r="M295" s="26" t="s">
        <v>203</v>
      </c>
      <c r="N295" s="26">
        <v>950.87219512195099</v>
      </c>
      <c r="O295" s="90">
        <f t="shared" si="27"/>
        <v>5547.2004579576496</v>
      </c>
      <c r="P295" s="92">
        <f t="shared" si="23"/>
        <v>2668.365909698111</v>
      </c>
      <c r="Q295" s="188">
        <v>0.81302134994064945</v>
      </c>
    </row>
    <row r="296" spans="1:17" x14ac:dyDescent="0.25">
      <c r="A296">
        <v>44082</v>
      </c>
      <c r="B296" t="s">
        <v>773</v>
      </c>
      <c r="C296" s="190" t="s">
        <v>822</v>
      </c>
      <c r="D296" s="108" t="s">
        <v>815</v>
      </c>
      <c r="E296" s="32">
        <f t="shared" si="25"/>
        <v>44082</v>
      </c>
      <c r="F296" s="101" t="str">
        <f t="shared" si="26"/>
        <v>2020-21</v>
      </c>
      <c r="H296" s="111"/>
      <c r="I296" s="26"/>
      <c r="J296" s="94">
        <f t="shared" si="24"/>
        <v>0.59165640875701331</v>
      </c>
      <c r="K296" s="35"/>
      <c r="L296" s="26">
        <v>104.84843531999999</v>
      </c>
      <c r="M296" s="26" t="s">
        <v>203</v>
      </c>
      <c r="N296" s="26">
        <v>3592.3639024390236</v>
      </c>
      <c r="O296" s="90">
        <f t="shared" si="27"/>
        <v>376653.73427078075</v>
      </c>
      <c r="P296" s="92">
        <f t="shared" si="23"/>
        <v>181181.47918142451</v>
      </c>
      <c r="Q296" s="188">
        <v>0.81302134994064945</v>
      </c>
    </row>
    <row r="297" spans="1:17" x14ac:dyDescent="0.25">
      <c r="A297">
        <v>44082</v>
      </c>
      <c r="B297" t="s">
        <v>773</v>
      </c>
      <c r="C297" s="190" t="s">
        <v>822</v>
      </c>
      <c r="D297" s="108" t="s">
        <v>815</v>
      </c>
      <c r="E297" s="32">
        <f t="shared" si="25"/>
        <v>44082</v>
      </c>
      <c r="F297" s="101" t="str">
        <f t="shared" si="26"/>
        <v>2020-21</v>
      </c>
      <c r="H297" s="111"/>
      <c r="I297" s="26"/>
      <c r="J297" s="94">
        <f t="shared" si="24"/>
        <v>0.59165640875701331</v>
      </c>
      <c r="K297" s="35"/>
      <c r="L297" s="26">
        <v>122.310427773</v>
      </c>
      <c r="M297" s="26" t="s">
        <v>203</v>
      </c>
      <c r="N297" s="26">
        <v>950.87219512195099</v>
      </c>
      <c r="O297" s="90">
        <f t="shared" si="27"/>
        <v>116301.58494281735</v>
      </c>
      <c r="P297" s="92">
        <f t="shared" si="23"/>
        <v>55944.469080811105</v>
      </c>
      <c r="Q297" s="188">
        <v>0.81302134994064945</v>
      </c>
    </row>
    <row r="298" spans="1:17" x14ac:dyDescent="0.25">
      <c r="A298">
        <v>44082</v>
      </c>
      <c r="B298" t="s">
        <v>773</v>
      </c>
      <c r="C298" s="190" t="s">
        <v>822</v>
      </c>
      <c r="D298" s="108" t="s">
        <v>815</v>
      </c>
      <c r="E298" s="32">
        <f t="shared" si="25"/>
        <v>44082</v>
      </c>
      <c r="F298" s="101" t="str">
        <f t="shared" si="26"/>
        <v>2020-21</v>
      </c>
      <c r="H298" s="111"/>
      <c r="I298" s="26"/>
      <c r="J298" s="94">
        <f t="shared" si="24"/>
        <v>0.59165640875701331</v>
      </c>
      <c r="K298" s="35"/>
      <c r="L298" s="26">
        <v>66.829791779700003</v>
      </c>
      <c r="M298" s="26" t="s">
        <v>203</v>
      </c>
      <c r="N298" s="26">
        <v>3592.3639024390236</v>
      </c>
      <c r="O298" s="90">
        <f t="shared" si="27"/>
        <v>240076.93159691049</v>
      </c>
      <c r="P298" s="92">
        <f t="shared" si="23"/>
        <v>115484.036467285</v>
      </c>
      <c r="Q298" s="188">
        <v>0.81302134994064945</v>
      </c>
    </row>
    <row r="299" spans="1:17" x14ac:dyDescent="0.25">
      <c r="A299">
        <v>44082</v>
      </c>
      <c r="B299" t="s">
        <v>773</v>
      </c>
      <c r="C299" s="190" t="s">
        <v>822</v>
      </c>
      <c r="D299" s="108" t="s">
        <v>815</v>
      </c>
      <c r="E299" s="32">
        <f t="shared" si="25"/>
        <v>44082</v>
      </c>
      <c r="F299" s="101" t="str">
        <f t="shared" si="26"/>
        <v>2020-21</v>
      </c>
      <c r="H299" s="111"/>
      <c r="I299" s="26"/>
      <c r="J299" s="94">
        <f t="shared" si="24"/>
        <v>0.59165640875701331</v>
      </c>
      <c r="K299" s="35"/>
      <c r="L299" s="26">
        <v>2.3064737154400001</v>
      </c>
      <c r="M299" s="26" t="s">
        <v>203</v>
      </c>
      <c r="N299" s="26">
        <v>3592.3639024390236</v>
      </c>
      <c r="O299" s="90">
        <f t="shared" si="27"/>
        <v>8285.6929172710734</v>
      </c>
      <c r="P299" s="92">
        <f t="shared" si="23"/>
        <v>3985.6609989561007</v>
      </c>
      <c r="Q299" s="188">
        <v>0.81302134994064945</v>
      </c>
    </row>
    <row r="300" spans="1:17" x14ac:dyDescent="0.25">
      <c r="A300">
        <v>44082</v>
      </c>
      <c r="B300" t="s">
        <v>773</v>
      </c>
      <c r="C300" s="190" t="s">
        <v>822</v>
      </c>
      <c r="D300" s="108" t="s">
        <v>815</v>
      </c>
      <c r="E300" s="32">
        <f t="shared" si="25"/>
        <v>44082</v>
      </c>
      <c r="F300" s="101" t="str">
        <f t="shared" si="26"/>
        <v>2020-21</v>
      </c>
      <c r="H300" s="111"/>
      <c r="I300" s="26"/>
      <c r="J300" s="94">
        <f t="shared" si="24"/>
        <v>0.59165640875701331</v>
      </c>
      <c r="K300" s="35"/>
      <c r="L300" s="26">
        <v>12.8945649403</v>
      </c>
      <c r="M300" s="26" t="s">
        <v>203</v>
      </c>
      <c r="N300" s="26">
        <v>950.87219512195099</v>
      </c>
      <c r="O300" s="90">
        <f t="shared" si="27"/>
        <v>12261.08326992561</v>
      </c>
      <c r="P300" s="92">
        <f t="shared" si="23"/>
        <v>5897.9402063081379</v>
      </c>
      <c r="Q300" s="188">
        <v>0.81302134994064945</v>
      </c>
    </row>
    <row r="301" spans="1:17" x14ac:dyDescent="0.25">
      <c r="A301">
        <v>39206</v>
      </c>
      <c r="B301" t="s">
        <v>773</v>
      </c>
      <c r="C301" s="190" t="s">
        <v>823</v>
      </c>
      <c r="D301" s="108" t="s">
        <v>807</v>
      </c>
      <c r="E301" s="32">
        <f t="shared" si="25"/>
        <v>39206</v>
      </c>
      <c r="F301" s="101" t="str">
        <f t="shared" si="26"/>
        <v>2006-07</v>
      </c>
      <c r="H301" s="111"/>
      <c r="I301" s="26"/>
      <c r="J301" s="94">
        <f t="shared" si="24"/>
        <v>0.59165640875701331</v>
      </c>
      <c r="K301" s="35"/>
      <c r="L301" s="26">
        <v>119.369428988</v>
      </c>
      <c r="M301" s="26" t="s">
        <v>203</v>
      </c>
      <c r="N301" s="26">
        <v>3906.7707317073164</v>
      </c>
      <c r="O301" s="90">
        <f t="shared" si="27"/>
        <v>466348.9914309333</v>
      </c>
      <c r="P301" s="92">
        <f t="shared" si="23"/>
        <v>275918.36949748115</v>
      </c>
      <c r="Q301" s="188">
        <v>1</v>
      </c>
    </row>
    <row r="302" spans="1:17" x14ac:dyDescent="0.25">
      <c r="A302">
        <v>39206</v>
      </c>
      <c r="B302" t="s">
        <v>773</v>
      </c>
      <c r="C302" s="190" t="s">
        <v>823</v>
      </c>
      <c r="D302" s="108" t="s">
        <v>807</v>
      </c>
      <c r="E302" s="32">
        <f t="shared" si="25"/>
        <v>39206</v>
      </c>
      <c r="F302" s="101" t="str">
        <f t="shared" si="26"/>
        <v>2006-07</v>
      </c>
      <c r="H302" s="111"/>
      <c r="I302" s="26"/>
      <c r="J302" s="94">
        <f t="shared" si="24"/>
        <v>0.59165640875701331</v>
      </c>
      <c r="K302" s="35"/>
      <c r="L302" s="26">
        <v>159.92277332899999</v>
      </c>
      <c r="M302" s="26" t="s">
        <v>203</v>
      </c>
      <c r="N302" s="26">
        <v>3906.7707317073164</v>
      </c>
      <c r="O302" s="90">
        <f t="shared" si="27"/>
        <v>624781.61017520062</v>
      </c>
      <c r="P302" s="92">
        <f t="shared" si="23"/>
        <v>369656.04373368347</v>
      </c>
      <c r="Q302" s="188">
        <v>1</v>
      </c>
    </row>
    <row r="303" spans="1:17" x14ac:dyDescent="0.25">
      <c r="A303">
        <v>39206</v>
      </c>
      <c r="B303" t="s">
        <v>773</v>
      </c>
      <c r="C303" s="190" t="s">
        <v>823</v>
      </c>
      <c r="D303" s="108" t="s">
        <v>807</v>
      </c>
      <c r="E303" s="32">
        <f t="shared" si="25"/>
        <v>39206</v>
      </c>
      <c r="F303" s="101" t="str">
        <f t="shared" si="26"/>
        <v>2006-07</v>
      </c>
      <c r="H303" s="111"/>
      <c r="I303" s="26"/>
      <c r="J303" s="94">
        <f t="shared" si="24"/>
        <v>0.59165640875701331</v>
      </c>
      <c r="K303" s="35"/>
      <c r="L303" s="26">
        <v>34.390819350999998</v>
      </c>
      <c r="M303" s="26" t="s">
        <v>203</v>
      </c>
      <c r="N303" s="26">
        <v>5390.6331707317067</v>
      </c>
      <c r="O303" s="90">
        <f t="shared" si="27"/>
        <v>185388.29156214246</v>
      </c>
      <c r="P303" s="92">
        <f t="shared" si="23"/>
        <v>109686.17081125532</v>
      </c>
      <c r="Q303" s="188">
        <v>1</v>
      </c>
    </row>
    <row r="304" spans="1:17" x14ac:dyDescent="0.25">
      <c r="A304">
        <v>39206</v>
      </c>
      <c r="B304" t="s">
        <v>773</v>
      </c>
      <c r="C304" s="190" t="s">
        <v>823</v>
      </c>
      <c r="D304" s="108" t="s">
        <v>807</v>
      </c>
      <c r="E304" s="32">
        <f t="shared" si="25"/>
        <v>39206</v>
      </c>
      <c r="F304" s="101" t="str">
        <f t="shared" si="26"/>
        <v>2006-07</v>
      </c>
      <c r="H304" s="111"/>
      <c r="I304" s="26"/>
      <c r="J304" s="94">
        <f t="shared" si="24"/>
        <v>0.59165640875701331</v>
      </c>
      <c r="K304" s="35"/>
      <c r="L304" s="26">
        <v>98.630033245500002</v>
      </c>
      <c r="M304" s="26" t="s">
        <v>203</v>
      </c>
      <c r="N304" s="26">
        <v>5841.3648780487802</v>
      </c>
      <c r="O304" s="90">
        <f t="shared" si="27"/>
        <v>576134.01212104724</v>
      </c>
      <c r="P304" s="92">
        <f t="shared" si="23"/>
        <v>340873.38057430839</v>
      </c>
      <c r="Q304" s="188">
        <v>1</v>
      </c>
    </row>
    <row r="305" spans="1:17" x14ac:dyDescent="0.25">
      <c r="A305">
        <v>40577</v>
      </c>
      <c r="B305" t="s">
        <v>773</v>
      </c>
      <c r="C305" s="190" t="s">
        <v>824</v>
      </c>
      <c r="D305" s="108" t="s">
        <v>815</v>
      </c>
      <c r="E305" s="32">
        <f t="shared" si="25"/>
        <v>40577</v>
      </c>
      <c r="F305" s="101" t="str">
        <f t="shared" si="26"/>
        <v>2010-11</v>
      </c>
      <c r="H305" s="111"/>
      <c r="I305" s="26"/>
      <c r="J305" s="94">
        <f t="shared" si="24"/>
        <v>0.59165640875701331</v>
      </c>
      <c r="K305" s="35"/>
      <c r="L305" s="26">
        <v>86.697740345400007</v>
      </c>
      <c r="M305" s="26" t="s">
        <v>203</v>
      </c>
      <c r="N305" s="26">
        <v>950.87219512195099</v>
      </c>
      <c r="O305" s="90">
        <f t="shared" si="27"/>
        <v>82438.470674343436</v>
      </c>
      <c r="P305" s="92">
        <f t="shared" si="23"/>
        <v>44050.293761329762</v>
      </c>
      <c r="Q305" s="188">
        <v>0.90312800468564414</v>
      </c>
    </row>
    <row r="306" spans="1:17" x14ac:dyDescent="0.25">
      <c r="A306">
        <v>41912</v>
      </c>
      <c r="B306" t="s">
        <v>773</v>
      </c>
      <c r="C306" s="190" t="s">
        <v>820</v>
      </c>
      <c r="D306" s="108" t="s">
        <v>815</v>
      </c>
      <c r="E306" s="32">
        <f t="shared" si="25"/>
        <v>41912</v>
      </c>
      <c r="F306" s="101" t="str">
        <f t="shared" si="26"/>
        <v>2014-15</v>
      </c>
      <c r="H306" s="111"/>
      <c r="I306" s="26"/>
      <c r="J306" s="94">
        <f t="shared" si="24"/>
        <v>0.59165640875701331</v>
      </c>
      <c r="K306" s="35"/>
      <c r="L306" s="26">
        <v>71.689741058300001</v>
      </c>
      <c r="M306" s="26" t="s">
        <v>203</v>
      </c>
      <c r="N306" s="26">
        <v>3592.3639024390236</v>
      </c>
      <c r="O306" s="90">
        <f t="shared" si="27"/>
        <v>257535.63795303769</v>
      </c>
      <c r="P306" s="92">
        <f t="shared" si="23"/>
        <v>112799.35353162818</v>
      </c>
      <c r="Q306" s="188">
        <v>0.7402862826169081</v>
      </c>
    </row>
    <row r="307" spans="1:17" x14ac:dyDescent="0.25">
      <c r="A307">
        <v>40577</v>
      </c>
      <c r="B307" t="s">
        <v>773</v>
      </c>
      <c r="C307" s="190" t="s">
        <v>824</v>
      </c>
      <c r="D307" s="108" t="s">
        <v>815</v>
      </c>
      <c r="E307" s="32">
        <f t="shared" si="25"/>
        <v>40577</v>
      </c>
      <c r="F307" s="101" t="str">
        <f t="shared" si="26"/>
        <v>2010-11</v>
      </c>
      <c r="H307" s="111"/>
      <c r="I307" s="26"/>
      <c r="J307" s="94">
        <f t="shared" si="24"/>
        <v>0.59165640875701331</v>
      </c>
      <c r="K307" s="35"/>
      <c r="L307" s="26">
        <v>34.98612928</v>
      </c>
      <c r="M307" s="26" t="s">
        <v>203</v>
      </c>
      <c r="N307" s="26">
        <v>3875.3912195121943</v>
      </c>
      <c r="O307" s="90">
        <f t="shared" si="27"/>
        <v>135584.93821643048</v>
      </c>
      <c r="P307" s="92">
        <f t="shared" si="23"/>
        <v>72448.655454064516</v>
      </c>
      <c r="Q307" s="188">
        <v>0.90312800468564414</v>
      </c>
    </row>
    <row r="308" spans="1:17" x14ac:dyDescent="0.25">
      <c r="A308">
        <v>40577</v>
      </c>
      <c r="B308" t="s">
        <v>773</v>
      </c>
      <c r="C308" s="190" t="s">
        <v>824</v>
      </c>
      <c r="D308" s="108" t="s">
        <v>815</v>
      </c>
      <c r="E308" s="32">
        <f t="shared" si="25"/>
        <v>40577</v>
      </c>
      <c r="F308" s="101" t="str">
        <f t="shared" si="26"/>
        <v>2010-11</v>
      </c>
      <c r="H308" s="111"/>
      <c r="I308" s="26"/>
      <c r="J308" s="94">
        <f t="shared" si="24"/>
        <v>0.59165640875701331</v>
      </c>
      <c r="K308" s="35"/>
      <c r="L308" s="26">
        <v>60.0042073941</v>
      </c>
      <c r="M308" s="26" t="s">
        <v>203</v>
      </c>
      <c r="N308" s="26">
        <v>3875.3912195121943</v>
      </c>
      <c r="O308" s="90">
        <f t="shared" si="27"/>
        <v>232539.77846888383</v>
      </c>
      <c r="P308" s="92">
        <f t="shared" si="23"/>
        <v>124255.64750240873</v>
      </c>
      <c r="Q308" s="188">
        <v>0.90312800468564414</v>
      </c>
    </row>
    <row r="309" spans="1:17" x14ac:dyDescent="0.25">
      <c r="A309">
        <v>40577</v>
      </c>
      <c r="B309" t="s">
        <v>773</v>
      </c>
      <c r="C309" s="190" t="s">
        <v>824</v>
      </c>
      <c r="D309" s="108" t="s">
        <v>815</v>
      </c>
      <c r="E309" s="32">
        <f t="shared" si="25"/>
        <v>40577</v>
      </c>
      <c r="F309" s="101" t="str">
        <f t="shared" si="26"/>
        <v>2010-11</v>
      </c>
      <c r="H309" s="111"/>
      <c r="I309" s="26"/>
      <c r="J309" s="94">
        <f t="shared" si="24"/>
        <v>0.59165640875701331</v>
      </c>
      <c r="K309" s="35"/>
      <c r="L309" s="26">
        <v>14.9084099756</v>
      </c>
      <c r="M309" s="26" t="s">
        <v>203</v>
      </c>
      <c r="N309" s="26">
        <v>1162.6195121951216</v>
      </c>
      <c r="O309" s="90">
        <f t="shared" si="27"/>
        <v>17332.808333436955</v>
      </c>
      <c r="P309" s="92">
        <f t="shared" si="23"/>
        <v>9261.6383170526733</v>
      </c>
      <c r="Q309" s="188">
        <v>0.90312800468564414</v>
      </c>
    </row>
    <row r="310" spans="1:17" x14ac:dyDescent="0.25">
      <c r="A310">
        <v>40577</v>
      </c>
      <c r="B310" t="s">
        <v>773</v>
      </c>
      <c r="C310" s="190" t="s">
        <v>824</v>
      </c>
      <c r="D310" s="108" t="s">
        <v>815</v>
      </c>
      <c r="E310" s="32">
        <f t="shared" si="25"/>
        <v>40577</v>
      </c>
      <c r="F310" s="101" t="str">
        <f t="shared" si="26"/>
        <v>2010-11</v>
      </c>
      <c r="H310" s="111"/>
      <c r="I310" s="26"/>
      <c r="J310" s="94">
        <f t="shared" si="24"/>
        <v>0.59165640875701331</v>
      </c>
      <c r="K310" s="35"/>
      <c r="L310" s="26">
        <v>14.672701523600001</v>
      </c>
      <c r="M310" s="26" t="s">
        <v>203</v>
      </c>
      <c r="N310" s="26">
        <v>950.87219512195099</v>
      </c>
      <c r="O310" s="90">
        <f t="shared" si="27"/>
        <v>13951.863906114728</v>
      </c>
      <c r="P310" s="92">
        <f t="shared" si="23"/>
        <v>7455.0594953445516</v>
      </c>
      <c r="Q310" s="188">
        <v>0.90312800468564414</v>
      </c>
    </row>
    <row r="311" spans="1:17" x14ac:dyDescent="0.25">
      <c r="A311">
        <v>40577</v>
      </c>
      <c r="B311" t="s">
        <v>773</v>
      </c>
      <c r="C311" s="190" t="s">
        <v>824</v>
      </c>
      <c r="D311" s="108" t="s">
        <v>815</v>
      </c>
      <c r="E311" s="32">
        <f t="shared" si="25"/>
        <v>40577</v>
      </c>
      <c r="F311" s="101" t="str">
        <f t="shared" si="26"/>
        <v>2010-11</v>
      </c>
      <c r="H311" s="111"/>
      <c r="I311" s="26"/>
      <c r="J311" s="94">
        <f t="shared" si="24"/>
        <v>0.59165640875701331</v>
      </c>
      <c r="K311" s="35"/>
      <c r="L311" s="26">
        <v>9.0000142777699992</v>
      </c>
      <c r="M311" s="26" t="s">
        <v>203</v>
      </c>
      <c r="N311" s="26">
        <v>3592.3639024390236</v>
      </c>
      <c r="O311" s="90">
        <f t="shared" si="27"/>
        <v>32331.326412896764</v>
      </c>
      <c r="P311" s="92">
        <f t="shared" si="23"/>
        <v>17275.968543952917</v>
      </c>
      <c r="Q311" s="188">
        <v>0.90312800468564414</v>
      </c>
    </row>
    <row r="312" spans="1:17" x14ac:dyDescent="0.25">
      <c r="A312">
        <v>39206</v>
      </c>
      <c r="B312" t="s">
        <v>773</v>
      </c>
      <c r="C312" s="190" t="s">
        <v>823</v>
      </c>
      <c r="D312" s="108" t="s">
        <v>807</v>
      </c>
      <c r="E312" s="32">
        <f t="shared" si="25"/>
        <v>39206</v>
      </c>
      <c r="F312" s="101" t="str">
        <f t="shared" si="26"/>
        <v>2006-07</v>
      </c>
      <c r="H312" s="111"/>
      <c r="I312" s="26"/>
      <c r="J312" s="94">
        <f t="shared" si="24"/>
        <v>0.59165640875701331</v>
      </c>
      <c r="K312" s="35"/>
      <c r="L312" s="26">
        <v>124.502280349</v>
      </c>
      <c r="M312" s="26" t="s">
        <v>203</v>
      </c>
      <c r="N312" s="26">
        <v>5841.3648780487802</v>
      </c>
      <c r="O312" s="90">
        <f t="shared" si="27"/>
        <v>727263.24766763148</v>
      </c>
      <c r="P312" s="92">
        <f t="shared" si="23"/>
        <v>430289.9613359932</v>
      </c>
      <c r="Q312" s="188">
        <v>1</v>
      </c>
    </row>
    <row r="313" spans="1:17" x14ac:dyDescent="0.25">
      <c r="A313">
        <v>39206</v>
      </c>
      <c r="B313" t="s">
        <v>773</v>
      </c>
      <c r="C313" s="190" t="s">
        <v>823</v>
      </c>
      <c r="D313" s="108" t="s">
        <v>807</v>
      </c>
      <c r="E313" s="32">
        <f t="shared" si="25"/>
        <v>39206</v>
      </c>
      <c r="F313" s="101" t="str">
        <f t="shared" si="26"/>
        <v>2006-07</v>
      </c>
      <c r="H313" s="111"/>
      <c r="I313" s="26"/>
      <c r="J313" s="94">
        <f t="shared" si="24"/>
        <v>0.59165640875701331</v>
      </c>
      <c r="K313" s="35"/>
      <c r="L313" s="26">
        <v>91.130340150799995</v>
      </c>
      <c r="M313" s="26" t="s">
        <v>203</v>
      </c>
      <c r="N313" s="26">
        <v>5841.3648780487802</v>
      </c>
      <c r="O313" s="90">
        <f t="shared" si="27"/>
        <v>532325.56828152167</v>
      </c>
      <c r="P313" s="92">
        <f t="shared" si="23"/>
        <v>314953.83401898138</v>
      </c>
      <c r="Q313" s="188">
        <v>1</v>
      </c>
    </row>
    <row r="314" spans="1:17" x14ac:dyDescent="0.25">
      <c r="A314">
        <v>39206</v>
      </c>
      <c r="B314" t="s">
        <v>773</v>
      </c>
      <c r="C314" s="190" t="s">
        <v>823</v>
      </c>
      <c r="D314" s="108" t="s">
        <v>807</v>
      </c>
      <c r="E314" s="32">
        <f t="shared" si="25"/>
        <v>39206</v>
      </c>
      <c r="F314" s="101" t="str">
        <f t="shared" si="26"/>
        <v>2006-07</v>
      </c>
      <c r="H314" s="111"/>
      <c r="I314" s="26"/>
      <c r="J314" s="94">
        <f t="shared" si="24"/>
        <v>0.59165640875701331</v>
      </c>
      <c r="K314" s="35"/>
      <c r="L314" s="26">
        <v>159.863936559</v>
      </c>
      <c r="M314" s="26" t="s">
        <v>203</v>
      </c>
      <c r="N314" s="26">
        <v>5841.3648780487802</v>
      </c>
      <c r="O314" s="90">
        <f t="shared" si="27"/>
        <v>933823.58428236097</v>
      </c>
      <c r="P314" s="92">
        <f t="shared" si="23"/>
        <v>552502.70828910382</v>
      </c>
      <c r="Q314" s="188">
        <v>1</v>
      </c>
    </row>
    <row r="315" spans="1:17" x14ac:dyDescent="0.25">
      <c r="A315">
        <v>39206</v>
      </c>
      <c r="B315" t="s">
        <v>773</v>
      </c>
      <c r="C315" s="190" t="s">
        <v>823</v>
      </c>
      <c r="D315" s="108" t="s">
        <v>807</v>
      </c>
      <c r="E315" s="32">
        <f t="shared" si="25"/>
        <v>39206</v>
      </c>
      <c r="F315" s="101" t="str">
        <f t="shared" si="26"/>
        <v>2006-07</v>
      </c>
      <c r="H315" s="111"/>
      <c r="I315" s="26"/>
      <c r="J315" s="94">
        <f t="shared" si="24"/>
        <v>0.59165640875701331</v>
      </c>
      <c r="K315" s="35"/>
      <c r="L315" s="26">
        <v>16.958883453799999</v>
      </c>
      <c r="M315" s="26" t="s">
        <v>203</v>
      </c>
      <c r="N315" s="26">
        <v>950.87219512195099</v>
      </c>
      <c r="O315" s="90">
        <f t="shared" si="27"/>
        <v>16125.730736532138</v>
      </c>
      <c r="P315" s="92">
        <f t="shared" si="23"/>
        <v>9540.8919361591925</v>
      </c>
      <c r="Q315" s="188">
        <v>1</v>
      </c>
    </row>
    <row r="316" spans="1:17" x14ac:dyDescent="0.25">
      <c r="A316">
        <v>39206</v>
      </c>
      <c r="B316" t="s">
        <v>773</v>
      </c>
      <c r="C316" s="190" t="s">
        <v>823</v>
      </c>
      <c r="D316" s="108" t="s">
        <v>807</v>
      </c>
      <c r="E316" s="32">
        <f t="shared" si="25"/>
        <v>39206</v>
      </c>
      <c r="F316" s="101" t="str">
        <f t="shared" si="26"/>
        <v>2006-07</v>
      </c>
      <c r="H316" s="111"/>
      <c r="I316" s="26"/>
      <c r="J316" s="94">
        <f t="shared" si="24"/>
        <v>0.59165640875701331</v>
      </c>
      <c r="K316" s="35"/>
      <c r="L316" s="26">
        <v>168.455946256</v>
      </c>
      <c r="M316" s="26" t="s">
        <v>203</v>
      </c>
      <c r="N316" s="26">
        <v>3906.7707317073164</v>
      </c>
      <c r="O316" s="90">
        <f t="shared" si="27"/>
        <v>658118.76041500154</v>
      </c>
      <c r="P316" s="92">
        <f t="shared" si="23"/>
        <v>389380.18232275709</v>
      </c>
      <c r="Q316" s="188">
        <v>1</v>
      </c>
    </row>
    <row r="317" spans="1:17" x14ac:dyDescent="0.25">
      <c r="A317">
        <v>39206</v>
      </c>
      <c r="B317" t="s">
        <v>773</v>
      </c>
      <c r="C317" s="190" t="s">
        <v>823</v>
      </c>
      <c r="D317" s="108" t="s">
        <v>807</v>
      </c>
      <c r="E317" s="32">
        <f t="shared" si="25"/>
        <v>39206</v>
      </c>
      <c r="F317" s="101" t="str">
        <f t="shared" si="26"/>
        <v>2006-07</v>
      </c>
      <c r="H317" s="111"/>
      <c r="I317" s="26"/>
      <c r="J317" s="94">
        <f t="shared" si="24"/>
        <v>0.59165640875701331</v>
      </c>
      <c r="K317" s="35"/>
      <c r="L317" s="26">
        <v>146.93060791100001</v>
      </c>
      <c r="M317" s="26" t="s">
        <v>203</v>
      </c>
      <c r="N317" s="26">
        <v>5841.3648780487802</v>
      </c>
      <c r="O317" s="90">
        <f t="shared" si="27"/>
        <v>858275.2925616717</v>
      </c>
      <c r="P317" s="92">
        <f t="shared" si="23"/>
        <v>507804.07732191362</v>
      </c>
      <c r="Q317" s="188">
        <v>1</v>
      </c>
    </row>
    <row r="318" spans="1:17" x14ac:dyDescent="0.25">
      <c r="A318">
        <v>39206</v>
      </c>
      <c r="B318" t="s">
        <v>773</v>
      </c>
      <c r="C318" s="190" t="s">
        <v>823</v>
      </c>
      <c r="D318" s="108" t="s">
        <v>807</v>
      </c>
      <c r="E318" s="32">
        <f t="shared" si="25"/>
        <v>39206</v>
      </c>
      <c r="F318" s="101" t="str">
        <f t="shared" si="26"/>
        <v>2006-07</v>
      </c>
      <c r="H318" s="111"/>
      <c r="I318" s="26"/>
      <c r="J318" s="94">
        <f t="shared" si="24"/>
        <v>0.59165640875701331</v>
      </c>
      <c r="K318" s="35"/>
      <c r="L318" s="26">
        <v>201.33961631299999</v>
      </c>
      <c r="M318" s="26" t="s">
        <v>203</v>
      </c>
      <c r="N318" s="26">
        <v>3906.7707317073164</v>
      </c>
      <c r="O318" s="90">
        <f t="shared" si="27"/>
        <v>786587.72014480934</v>
      </c>
      <c r="P318" s="92">
        <f t="shared" si="23"/>
        <v>465389.66567324451</v>
      </c>
      <c r="Q318" s="188">
        <v>1</v>
      </c>
    </row>
    <row r="319" spans="1:17" x14ac:dyDescent="0.25">
      <c r="A319">
        <v>39206</v>
      </c>
      <c r="B319" t="s">
        <v>773</v>
      </c>
      <c r="C319" s="190" t="s">
        <v>823</v>
      </c>
      <c r="D319" s="108" t="s">
        <v>807</v>
      </c>
      <c r="E319" s="32">
        <f t="shared" si="25"/>
        <v>39206</v>
      </c>
      <c r="F319" s="101" t="str">
        <f t="shared" si="26"/>
        <v>2006-07</v>
      </c>
      <c r="H319" s="111"/>
      <c r="I319" s="26"/>
      <c r="J319" s="94">
        <f t="shared" si="24"/>
        <v>0.59165640875701331</v>
      </c>
      <c r="K319" s="35"/>
      <c r="L319" s="26">
        <v>94.415625931299999</v>
      </c>
      <c r="M319" s="26" t="s">
        <v>203</v>
      </c>
      <c r="N319" s="26">
        <v>5841.3648780487802</v>
      </c>
      <c r="O319" s="90">
        <f t="shared" si="27"/>
        <v>551516.12125408743</v>
      </c>
      <c r="P319" s="92">
        <f t="shared" si="23"/>
        <v>326308.04767279088</v>
      </c>
      <c r="Q319" s="188">
        <v>1</v>
      </c>
    </row>
    <row r="320" spans="1:17" x14ac:dyDescent="0.25">
      <c r="A320">
        <v>39206</v>
      </c>
      <c r="B320" t="s">
        <v>773</v>
      </c>
      <c r="C320" s="190" t="s">
        <v>823</v>
      </c>
      <c r="D320" s="108" t="s">
        <v>807</v>
      </c>
      <c r="E320" s="32">
        <f t="shared" si="25"/>
        <v>39206</v>
      </c>
      <c r="F320" s="101" t="str">
        <f t="shared" si="26"/>
        <v>2006-07</v>
      </c>
      <c r="H320" s="111"/>
      <c r="I320" s="26"/>
      <c r="J320" s="94">
        <f t="shared" si="24"/>
        <v>0.59165640875701331</v>
      </c>
      <c r="K320" s="35"/>
      <c r="L320" s="26">
        <v>77.677822634500004</v>
      </c>
      <c r="M320" s="26" t="s">
        <v>203</v>
      </c>
      <c r="N320" s="26">
        <v>5841.3648780487802</v>
      </c>
      <c r="O320" s="90">
        <f t="shared" si="27"/>
        <v>453744.50494047091</v>
      </c>
      <c r="P320" s="92">
        <f t="shared" si="23"/>
        <v>268460.84428630793</v>
      </c>
      <c r="Q320" s="188">
        <v>1</v>
      </c>
    </row>
    <row r="321" spans="1:17" x14ac:dyDescent="0.25">
      <c r="A321">
        <v>39206</v>
      </c>
      <c r="B321" t="s">
        <v>773</v>
      </c>
      <c r="C321" s="190" t="s">
        <v>823</v>
      </c>
      <c r="D321" s="108" t="s">
        <v>807</v>
      </c>
      <c r="E321" s="32">
        <f t="shared" si="25"/>
        <v>39206</v>
      </c>
      <c r="F321" s="101" t="str">
        <f t="shared" si="26"/>
        <v>2006-07</v>
      </c>
      <c r="H321" s="111"/>
      <c r="I321" s="26"/>
      <c r="J321" s="94">
        <f t="shared" si="24"/>
        <v>0.59165640875701331</v>
      </c>
      <c r="K321" s="35"/>
      <c r="L321" s="26">
        <v>93.581308699999994</v>
      </c>
      <c r="M321" s="26" t="s">
        <v>203</v>
      </c>
      <c r="N321" s="26">
        <v>5841.3648780487802</v>
      </c>
      <c r="O321" s="90">
        <f t="shared" si="27"/>
        <v>546642.5698820207</v>
      </c>
      <c r="P321" s="92">
        <f t="shared" si="23"/>
        <v>323424.57977010106</v>
      </c>
      <c r="Q321" s="188">
        <v>1</v>
      </c>
    </row>
    <row r="322" spans="1:17" x14ac:dyDescent="0.25">
      <c r="A322">
        <v>39206</v>
      </c>
      <c r="B322" t="s">
        <v>773</v>
      </c>
      <c r="C322" s="190" t="s">
        <v>823</v>
      </c>
      <c r="D322" s="108" t="s">
        <v>807</v>
      </c>
      <c r="E322" s="32">
        <f t="shared" si="25"/>
        <v>39206</v>
      </c>
      <c r="F322" s="101" t="str">
        <f t="shared" si="26"/>
        <v>2006-07</v>
      </c>
      <c r="H322" s="111"/>
      <c r="I322" s="26"/>
      <c r="J322" s="94">
        <f t="shared" si="24"/>
        <v>0.59165640875701331</v>
      </c>
      <c r="K322" s="35"/>
      <c r="L322" s="26">
        <v>6.8466152951700003</v>
      </c>
      <c r="M322" s="26" t="s">
        <v>203</v>
      </c>
      <c r="N322" s="26">
        <v>2005.9707317073169</v>
      </c>
      <c r="O322" s="90">
        <f t="shared" si="27"/>
        <v>13734.109893370673</v>
      </c>
      <c r="P322" s="92">
        <f t="shared" si="23"/>
        <v>8125.874136985859</v>
      </c>
      <c r="Q322" s="188">
        <v>1</v>
      </c>
    </row>
    <row r="323" spans="1:17" x14ac:dyDescent="0.25">
      <c r="A323">
        <v>39206</v>
      </c>
      <c r="B323" t="s">
        <v>773</v>
      </c>
      <c r="C323" s="190" t="s">
        <v>823</v>
      </c>
      <c r="D323" s="108" t="s">
        <v>807</v>
      </c>
      <c r="E323" s="32">
        <f t="shared" si="25"/>
        <v>39206</v>
      </c>
      <c r="F323" s="101" t="str">
        <f t="shared" si="26"/>
        <v>2006-07</v>
      </c>
      <c r="H323" s="111"/>
      <c r="I323" s="26"/>
      <c r="J323" s="94">
        <f t="shared" si="24"/>
        <v>0.59165640875701331</v>
      </c>
      <c r="K323" s="35"/>
      <c r="L323" s="26">
        <v>106.879665606</v>
      </c>
      <c r="M323" s="26" t="s">
        <v>203</v>
      </c>
      <c r="N323" s="26">
        <v>3906.7707317073164</v>
      </c>
      <c r="O323" s="90">
        <f t="shared" si="27"/>
        <v>417554.34940418595</v>
      </c>
      <c r="P323" s="92">
        <f t="shared" si="23"/>
        <v>247048.70682935181</v>
      </c>
      <c r="Q323" s="188">
        <v>1</v>
      </c>
    </row>
    <row r="324" spans="1:17" x14ac:dyDescent="0.25">
      <c r="A324">
        <v>39206</v>
      </c>
      <c r="B324" t="s">
        <v>773</v>
      </c>
      <c r="C324" s="190" t="s">
        <v>823</v>
      </c>
      <c r="D324" s="108" t="s">
        <v>807</v>
      </c>
      <c r="E324" s="32">
        <f t="shared" si="25"/>
        <v>39206</v>
      </c>
      <c r="F324" s="101" t="str">
        <f t="shared" si="26"/>
        <v>2006-07</v>
      </c>
      <c r="H324" s="111"/>
      <c r="I324" s="26"/>
      <c r="J324" s="94">
        <f t="shared" si="24"/>
        <v>0.59165640875701331</v>
      </c>
      <c r="K324" s="35"/>
      <c r="L324" s="26">
        <v>124.840915028</v>
      </c>
      <c r="M324" s="26" t="s">
        <v>203</v>
      </c>
      <c r="N324" s="26">
        <v>3906.7707317073164</v>
      </c>
      <c r="O324" s="90">
        <f t="shared" si="27"/>
        <v>487724.83295095048</v>
      </c>
      <c r="P324" s="92">
        <f t="shared" si="23"/>
        <v>288565.52312537358</v>
      </c>
      <c r="Q324" s="188">
        <v>1</v>
      </c>
    </row>
    <row r="325" spans="1:17" x14ac:dyDescent="0.25">
      <c r="A325">
        <v>42522</v>
      </c>
      <c r="B325" t="s">
        <v>773</v>
      </c>
      <c r="C325" s="190" t="s">
        <v>825</v>
      </c>
      <c r="D325" s="108" t="s">
        <v>815</v>
      </c>
      <c r="E325" s="32">
        <f t="shared" si="25"/>
        <v>42522</v>
      </c>
      <c r="F325" s="101" t="str">
        <f t="shared" si="26"/>
        <v>2015-16</v>
      </c>
      <c r="H325" s="111"/>
      <c r="I325" s="26"/>
      <c r="J325" s="94">
        <f t="shared" si="24"/>
        <v>0.59165640875701331</v>
      </c>
      <c r="K325" s="35"/>
      <c r="L325" s="26">
        <v>73.523348528100001</v>
      </c>
      <c r="M325" s="26" t="s">
        <v>203</v>
      </c>
      <c r="N325" s="26">
        <v>950.87219512195099</v>
      </c>
      <c r="O325" s="90">
        <f t="shared" si="27"/>
        <v>69911.307807630714</v>
      </c>
      <c r="P325" s="92">
        <f t="shared" si="23"/>
        <v>9429.538458413972</v>
      </c>
      <c r="Q325" s="188">
        <v>0.22796776247436998</v>
      </c>
    </row>
    <row r="326" spans="1:17" x14ac:dyDescent="0.25">
      <c r="A326">
        <v>42522</v>
      </c>
      <c r="B326" t="s">
        <v>773</v>
      </c>
      <c r="C326" s="190" t="s">
        <v>825</v>
      </c>
      <c r="D326" s="108" t="s">
        <v>815</v>
      </c>
      <c r="E326" s="32">
        <f t="shared" si="25"/>
        <v>42522</v>
      </c>
      <c r="F326" s="101" t="str">
        <f t="shared" si="26"/>
        <v>2015-16</v>
      </c>
      <c r="H326" s="111"/>
      <c r="I326" s="26"/>
      <c r="J326" s="94">
        <f t="shared" si="24"/>
        <v>0.59165640875701331</v>
      </c>
      <c r="K326" s="35"/>
      <c r="L326" s="26">
        <v>73.688992393700005</v>
      </c>
      <c r="M326" s="26" t="s">
        <v>203</v>
      </c>
      <c r="N326" s="26">
        <v>950.87219512195099</v>
      </c>
      <c r="O326" s="90">
        <f t="shared" si="27"/>
        <v>70068.813953722274</v>
      </c>
      <c r="P326" s="92">
        <f t="shared" si="23"/>
        <v>9450.7826649462513</v>
      </c>
      <c r="Q326" s="188">
        <v>0.22796776247436998</v>
      </c>
    </row>
    <row r="327" spans="1:17" x14ac:dyDescent="0.25">
      <c r="A327">
        <v>42522</v>
      </c>
      <c r="B327" t="s">
        <v>773</v>
      </c>
      <c r="C327" s="190" t="s">
        <v>825</v>
      </c>
      <c r="D327" s="108" t="s">
        <v>815</v>
      </c>
      <c r="E327" s="32">
        <f t="shared" si="25"/>
        <v>42522</v>
      </c>
      <c r="F327" s="101" t="str">
        <f t="shared" si="26"/>
        <v>2015-16</v>
      </c>
      <c r="H327" s="111"/>
      <c r="I327" s="26"/>
      <c r="J327" s="94">
        <f t="shared" si="24"/>
        <v>0.59165640875701331</v>
      </c>
      <c r="K327" s="35"/>
      <c r="L327" s="26">
        <v>108.42833154</v>
      </c>
      <c r="M327" s="26" t="s">
        <v>203</v>
      </c>
      <c r="N327" s="26">
        <v>950.87219512195099</v>
      </c>
      <c r="O327" s="90">
        <f t="shared" si="27"/>
        <v>103101.48562485048</v>
      </c>
      <c r="P327" s="92">
        <f t="shared" si="23"/>
        <v>13906.182766517048</v>
      </c>
      <c r="Q327" s="188">
        <v>0.22796776247436998</v>
      </c>
    </row>
    <row r="328" spans="1:17" x14ac:dyDescent="0.25">
      <c r="A328">
        <v>42522</v>
      </c>
      <c r="B328" t="s">
        <v>773</v>
      </c>
      <c r="C328" s="190" t="s">
        <v>825</v>
      </c>
      <c r="D328" s="108" t="s">
        <v>815</v>
      </c>
      <c r="E328" s="32">
        <f t="shared" si="25"/>
        <v>42522</v>
      </c>
      <c r="F328" s="101" t="str">
        <f t="shared" si="26"/>
        <v>2015-16</v>
      </c>
      <c r="H328" s="111"/>
      <c r="I328" s="26"/>
      <c r="J328" s="94">
        <f t="shared" si="24"/>
        <v>0.59165640875701331</v>
      </c>
      <c r="K328" s="35"/>
      <c r="L328" s="26">
        <v>53.252716531600001</v>
      </c>
      <c r="M328" s="26" t="s">
        <v>203</v>
      </c>
      <c r="N328" s="26">
        <v>950.87219512195099</v>
      </c>
      <c r="O328" s="90">
        <f t="shared" si="27"/>
        <v>50636.527464609499</v>
      </c>
      <c r="P328" s="92">
        <f t="shared" si="23"/>
        <v>6829.7833083299074</v>
      </c>
      <c r="Q328" s="188">
        <v>0.22796776247436998</v>
      </c>
    </row>
    <row r="329" spans="1:17" x14ac:dyDescent="0.25">
      <c r="A329">
        <v>42522</v>
      </c>
      <c r="B329" t="s">
        <v>773</v>
      </c>
      <c r="C329" s="190" t="s">
        <v>825</v>
      </c>
      <c r="D329" s="108" t="s">
        <v>815</v>
      </c>
      <c r="E329" s="32">
        <f t="shared" si="25"/>
        <v>42522</v>
      </c>
      <c r="F329" s="101" t="str">
        <f t="shared" si="26"/>
        <v>2015-16</v>
      </c>
      <c r="H329" s="111"/>
      <c r="I329" s="26"/>
      <c r="J329" s="94">
        <f t="shared" si="24"/>
        <v>0.59165640875701331</v>
      </c>
      <c r="K329" s="35"/>
      <c r="L329" s="26">
        <v>8.3510651416500004</v>
      </c>
      <c r="M329" s="26" t="s">
        <v>203</v>
      </c>
      <c r="N329" s="26">
        <v>950.87219512195099</v>
      </c>
      <c r="O329" s="90">
        <f t="shared" si="27"/>
        <v>7940.7956428471425</v>
      </c>
      <c r="P329" s="92">
        <f t="shared" si="23"/>
        <v>1071.0433011876858</v>
      </c>
      <c r="Q329" s="188">
        <v>0.22796776247436998</v>
      </c>
    </row>
    <row r="330" spans="1:17" x14ac:dyDescent="0.25">
      <c r="A330">
        <v>42522</v>
      </c>
      <c r="B330" t="s">
        <v>773</v>
      </c>
      <c r="C330" s="190" t="s">
        <v>825</v>
      </c>
      <c r="D330" s="108" t="s">
        <v>815</v>
      </c>
      <c r="E330" s="32">
        <f t="shared" si="25"/>
        <v>42522</v>
      </c>
      <c r="F330" s="101" t="str">
        <f t="shared" si="26"/>
        <v>2015-16</v>
      </c>
      <c r="H330" s="111"/>
      <c r="I330" s="26"/>
      <c r="J330" s="94">
        <f t="shared" si="24"/>
        <v>0.59165640875701331</v>
      </c>
      <c r="K330" s="35"/>
      <c r="L330" s="26">
        <v>21.4755685505</v>
      </c>
      <c r="M330" s="26" t="s">
        <v>203</v>
      </c>
      <c r="N330" s="26">
        <v>3592.3639024390236</v>
      </c>
      <c r="O330" s="90">
        <f t="shared" si="27"/>
        <v>77148.057245170945</v>
      </c>
      <c r="P330" s="92">
        <f t="shared" si="23"/>
        <v>10405.621001783918</v>
      </c>
      <c r="Q330" s="188">
        <v>0.22796776247436998</v>
      </c>
    </row>
    <row r="331" spans="1:17" x14ac:dyDescent="0.25">
      <c r="A331">
        <v>42522</v>
      </c>
      <c r="B331" t="s">
        <v>773</v>
      </c>
      <c r="C331" s="190" t="s">
        <v>825</v>
      </c>
      <c r="D331" s="108" t="s">
        <v>815</v>
      </c>
      <c r="E331" s="32">
        <f t="shared" si="25"/>
        <v>42522</v>
      </c>
      <c r="F331" s="101" t="str">
        <f t="shared" si="26"/>
        <v>2015-16</v>
      </c>
      <c r="H331" s="111"/>
      <c r="I331" s="26"/>
      <c r="J331" s="94">
        <f t="shared" si="24"/>
        <v>0.59165640875701331</v>
      </c>
      <c r="K331" s="35"/>
      <c r="L331" s="26">
        <v>8.3636299535499994</v>
      </c>
      <c r="M331" s="26" t="s">
        <v>203</v>
      </c>
      <c r="N331" s="26">
        <v>950.87219512195099</v>
      </c>
      <c r="O331" s="90">
        <f t="shared" si="27"/>
        <v>7952.7431731197894</v>
      </c>
      <c r="P331" s="92">
        <f t="shared" si="23"/>
        <v>1072.654767196861</v>
      </c>
      <c r="Q331" s="188">
        <v>0.22796776247436998</v>
      </c>
    </row>
    <row r="332" spans="1:17" x14ac:dyDescent="0.25">
      <c r="A332">
        <v>42522</v>
      </c>
      <c r="B332" t="s">
        <v>773</v>
      </c>
      <c r="C332" s="190" t="s">
        <v>825</v>
      </c>
      <c r="D332" s="108" t="s">
        <v>815</v>
      </c>
      <c r="E332" s="32">
        <f t="shared" si="25"/>
        <v>42522</v>
      </c>
      <c r="F332" s="101" t="str">
        <f t="shared" si="26"/>
        <v>2015-16</v>
      </c>
      <c r="H332" s="111"/>
      <c r="I332" s="26"/>
      <c r="J332" s="94">
        <f t="shared" si="24"/>
        <v>0.59165640875701331</v>
      </c>
      <c r="K332" s="35"/>
      <c r="L332" s="26">
        <v>23.537955233400002</v>
      </c>
      <c r="M332" s="26" t="s">
        <v>203</v>
      </c>
      <c r="N332" s="26">
        <v>3592.3639024390236</v>
      </c>
      <c r="O332" s="90">
        <f t="shared" si="27"/>
        <v>84556.900717691868</v>
      </c>
      <c r="P332" s="92">
        <f t="shared" si="23"/>
        <v>11404.915345536416</v>
      </c>
      <c r="Q332" s="188">
        <v>0.22796776247436998</v>
      </c>
    </row>
    <row r="333" spans="1:17" x14ac:dyDescent="0.25">
      <c r="A333">
        <v>42464</v>
      </c>
      <c r="B333" t="s">
        <v>773</v>
      </c>
      <c r="C333" s="190" t="s">
        <v>826</v>
      </c>
      <c r="D333" s="108" t="s">
        <v>815</v>
      </c>
      <c r="E333" s="32">
        <f t="shared" si="25"/>
        <v>42464</v>
      </c>
      <c r="F333" s="101" t="str">
        <f t="shared" si="26"/>
        <v>2015-16</v>
      </c>
      <c r="H333" s="111"/>
      <c r="I333" s="26"/>
      <c r="J333" s="94">
        <f t="shared" si="24"/>
        <v>0.59165640875701331</v>
      </c>
      <c r="K333" s="35"/>
      <c r="L333" s="26">
        <v>79.920430741999994</v>
      </c>
      <c r="M333" s="26" t="s">
        <v>203</v>
      </c>
      <c r="N333" s="26">
        <v>3592.3639024390236</v>
      </c>
      <c r="O333" s="90">
        <f t="shared" si="27"/>
        <v>287103.27046493883</v>
      </c>
      <c r="P333" s="92">
        <f t="shared" si="23"/>
        <v>156692.36198362536</v>
      </c>
      <c r="Q333" s="188">
        <v>0.92244422095101442</v>
      </c>
    </row>
    <row r="334" spans="1:17" x14ac:dyDescent="0.25">
      <c r="A334">
        <v>42522</v>
      </c>
      <c r="B334" t="s">
        <v>773</v>
      </c>
      <c r="C334" s="190" t="s">
        <v>825</v>
      </c>
      <c r="D334" s="108" t="s">
        <v>815</v>
      </c>
      <c r="E334" s="32">
        <f t="shared" si="25"/>
        <v>42522</v>
      </c>
      <c r="F334" s="101" t="str">
        <f t="shared" si="26"/>
        <v>2015-16</v>
      </c>
      <c r="H334" s="111"/>
      <c r="I334" s="26"/>
      <c r="J334" s="94">
        <f t="shared" si="24"/>
        <v>0.59165640875701331</v>
      </c>
      <c r="K334" s="35"/>
      <c r="L334" s="26">
        <v>75.409456945700001</v>
      </c>
      <c r="M334" s="26" t="s">
        <v>203</v>
      </c>
      <c r="N334" s="26">
        <v>950.87219512195099</v>
      </c>
      <c r="O334" s="90">
        <f t="shared" si="27"/>
        <v>71704.755858912016</v>
      </c>
      <c r="P334" s="92">
        <f t="shared" si="23"/>
        <v>9671.4361986087115</v>
      </c>
      <c r="Q334" s="188">
        <v>0.22796776247436998</v>
      </c>
    </row>
    <row r="335" spans="1:17" x14ac:dyDescent="0.25">
      <c r="A335">
        <v>42464</v>
      </c>
      <c r="B335" t="s">
        <v>773</v>
      </c>
      <c r="C335" s="190" t="s">
        <v>826</v>
      </c>
      <c r="D335" s="108" t="s">
        <v>815</v>
      </c>
      <c r="E335" s="32">
        <f t="shared" si="25"/>
        <v>42464</v>
      </c>
      <c r="F335" s="101" t="str">
        <f t="shared" si="26"/>
        <v>2015-16</v>
      </c>
      <c r="H335" s="111"/>
      <c r="I335" s="26"/>
      <c r="J335" s="94">
        <f t="shared" si="24"/>
        <v>0.59165640875701331</v>
      </c>
      <c r="K335" s="35"/>
      <c r="L335" s="26">
        <v>24.150326959899999</v>
      </c>
      <c r="M335" s="26" t="s">
        <v>203</v>
      </c>
      <c r="N335" s="26">
        <v>3592.3639024390236</v>
      </c>
      <c r="O335" s="90">
        <f t="shared" si="27"/>
        <v>86756.762802844722</v>
      </c>
      <c r="P335" s="92">
        <f t="shared" si="23"/>
        <v>47349.241475432755</v>
      </c>
      <c r="Q335" s="188">
        <v>0.92244422095101442</v>
      </c>
    </row>
    <row r="336" spans="1:17" x14ac:dyDescent="0.25">
      <c r="A336">
        <v>42522</v>
      </c>
      <c r="B336" t="s">
        <v>773</v>
      </c>
      <c r="C336" s="190" t="s">
        <v>825</v>
      </c>
      <c r="D336" s="108" t="s">
        <v>815</v>
      </c>
      <c r="E336" s="32">
        <f t="shared" si="25"/>
        <v>42522</v>
      </c>
      <c r="F336" s="101" t="str">
        <f t="shared" si="26"/>
        <v>2015-16</v>
      </c>
      <c r="H336" s="111"/>
      <c r="I336" s="26"/>
      <c r="J336" s="94">
        <f t="shared" si="24"/>
        <v>0.59165640875701331</v>
      </c>
      <c r="K336" s="35"/>
      <c r="L336" s="26">
        <v>8.3369560392299995</v>
      </c>
      <c r="M336" s="26" t="s">
        <v>203</v>
      </c>
      <c r="N336" s="26">
        <v>950.87219512195099</v>
      </c>
      <c r="O336" s="90">
        <f t="shared" si="27"/>
        <v>7927.379689657836</v>
      </c>
      <c r="P336" s="92">
        <f t="shared" si="23"/>
        <v>1069.2337763694268</v>
      </c>
      <c r="Q336" s="188">
        <v>0.22796776247436998</v>
      </c>
    </row>
    <row r="337" spans="1:17" x14ac:dyDescent="0.25">
      <c r="A337">
        <v>42464</v>
      </c>
      <c r="B337" t="s">
        <v>773</v>
      </c>
      <c r="C337" s="190" t="s">
        <v>826</v>
      </c>
      <c r="D337" s="108" t="s">
        <v>815</v>
      </c>
      <c r="E337" s="32">
        <f t="shared" si="25"/>
        <v>42464</v>
      </c>
      <c r="F337" s="101" t="str">
        <f t="shared" si="26"/>
        <v>2015-16</v>
      </c>
      <c r="H337" s="111"/>
      <c r="I337" s="26"/>
      <c r="J337" s="94">
        <f t="shared" si="24"/>
        <v>0.59165640875701331</v>
      </c>
      <c r="K337" s="35"/>
      <c r="L337" s="26">
        <v>40.411959034399999</v>
      </c>
      <c r="M337" s="26" t="s">
        <v>203</v>
      </c>
      <c r="N337" s="26">
        <v>950.87219512195099</v>
      </c>
      <c r="O337" s="90">
        <f t="shared" si="27"/>
        <v>38426.608196218287</v>
      </c>
      <c r="P337" s="92">
        <f t="shared" si="23"/>
        <v>20972.091301969645</v>
      </c>
      <c r="Q337" s="188">
        <v>0.92244422095101442</v>
      </c>
    </row>
    <row r="338" spans="1:17" x14ac:dyDescent="0.25">
      <c r="A338">
        <v>42522</v>
      </c>
      <c r="B338" t="s">
        <v>773</v>
      </c>
      <c r="C338" s="190" t="s">
        <v>825</v>
      </c>
      <c r="D338" s="108" t="s">
        <v>815</v>
      </c>
      <c r="E338" s="32">
        <f t="shared" si="25"/>
        <v>42522</v>
      </c>
      <c r="F338" s="101" t="str">
        <f t="shared" si="26"/>
        <v>2015-16</v>
      </c>
      <c r="H338" s="111"/>
      <c r="I338" s="26"/>
      <c r="J338" s="94">
        <f t="shared" si="24"/>
        <v>0.59165640875701331</v>
      </c>
      <c r="K338" s="35"/>
      <c r="L338" s="26">
        <v>33.467948744399997</v>
      </c>
      <c r="M338" s="26" t="s">
        <v>203</v>
      </c>
      <c r="N338" s="26">
        <v>950.87219512195099</v>
      </c>
      <c r="O338" s="90">
        <f t="shared" si="27"/>
        <v>31823.74188881657</v>
      </c>
      <c r="P338" s="92">
        <f t="shared" si="23"/>
        <v>4292.3413599549613</v>
      </c>
      <c r="Q338" s="188">
        <v>0.22796776247436998</v>
      </c>
    </row>
    <row r="339" spans="1:17" x14ac:dyDescent="0.25">
      <c r="A339">
        <v>42522</v>
      </c>
      <c r="B339" t="s">
        <v>773</v>
      </c>
      <c r="C339" s="190" t="s">
        <v>825</v>
      </c>
      <c r="D339" s="108" t="s">
        <v>815</v>
      </c>
      <c r="E339" s="32">
        <f t="shared" si="25"/>
        <v>42522</v>
      </c>
      <c r="F339" s="101" t="str">
        <f t="shared" si="26"/>
        <v>2015-16</v>
      </c>
      <c r="H339" s="111"/>
      <c r="I339" s="26"/>
      <c r="J339" s="94">
        <f t="shared" si="24"/>
        <v>0.59165640875701331</v>
      </c>
      <c r="K339" s="35"/>
      <c r="L339" s="26">
        <v>28.241160750799999</v>
      </c>
      <c r="M339" s="26" t="s">
        <v>203</v>
      </c>
      <c r="N339" s="26">
        <v>950.87219512195099</v>
      </c>
      <c r="O339" s="90">
        <f t="shared" si="27"/>
        <v>26853.734515905082</v>
      </c>
      <c r="P339" s="92">
        <f t="shared" si="23"/>
        <v>3621.993784847024</v>
      </c>
      <c r="Q339" s="188">
        <v>0.22796776247436998</v>
      </c>
    </row>
    <row r="340" spans="1:17" x14ac:dyDescent="0.25">
      <c r="A340">
        <v>42522</v>
      </c>
      <c r="B340" t="s">
        <v>773</v>
      </c>
      <c r="C340" s="190" t="s">
        <v>825</v>
      </c>
      <c r="D340" s="108" t="s">
        <v>815</v>
      </c>
      <c r="E340" s="32">
        <f t="shared" si="25"/>
        <v>42522</v>
      </c>
      <c r="F340" s="101" t="str">
        <f t="shared" si="26"/>
        <v>2015-16</v>
      </c>
      <c r="H340" s="111"/>
      <c r="I340" s="26"/>
      <c r="J340" s="94">
        <f t="shared" si="24"/>
        <v>0.59165640875701331</v>
      </c>
      <c r="K340" s="35"/>
      <c r="L340" s="26">
        <v>36.675147152800001</v>
      </c>
      <c r="M340" s="26" t="s">
        <v>203</v>
      </c>
      <c r="N340" s="26">
        <v>950.87219512195099</v>
      </c>
      <c r="O340" s="90">
        <f t="shared" si="27"/>
        <v>34873.377679603509</v>
      </c>
      <c r="P340" s="92">
        <f t="shared" si="23"/>
        <v>4703.6719282874628</v>
      </c>
      <c r="Q340" s="188">
        <v>0.22796776247436998</v>
      </c>
    </row>
    <row r="341" spans="1:17" x14ac:dyDescent="0.25">
      <c r="A341">
        <v>40577</v>
      </c>
      <c r="B341" t="s">
        <v>773</v>
      </c>
      <c r="C341" s="190" t="s">
        <v>824</v>
      </c>
      <c r="D341" s="108" t="s">
        <v>815</v>
      </c>
      <c r="E341" s="32">
        <f t="shared" si="25"/>
        <v>40577</v>
      </c>
      <c r="F341" s="101" t="str">
        <f t="shared" si="26"/>
        <v>2010-11</v>
      </c>
      <c r="H341" s="111"/>
      <c r="I341" s="26"/>
      <c r="J341" s="94">
        <f t="shared" si="24"/>
        <v>0.59165640875701331</v>
      </c>
      <c r="K341" s="35"/>
      <c r="L341" s="26">
        <v>31.962007759199999</v>
      </c>
      <c r="M341" s="26" t="s">
        <v>203</v>
      </c>
      <c r="N341" s="26">
        <v>3875.3912195121943</v>
      </c>
      <c r="O341" s="90">
        <f t="shared" si="27"/>
        <v>123865.2842279843</v>
      </c>
      <c r="P341" s="92">
        <f t="shared" si="23"/>
        <v>66186.358291717173</v>
      </c>
      <c r="Q341" s="188">
        <v>0.90312800468564414</v>
      </c>
    </row>
    <row r="342" spans="1:17" x14ac:dyDescent="0.25">
      <c r="A342">
        <v>40577</v>
      </c>
      <c r="B342" t="s">
        <v>773</v>
      </c>
      <c r="C342" s="190" t="s">
        <v>824</v>
      </c>
      <c r="D342" s="108" t="s">
        <v>815</v>
      </c>
      <c r="E342" s="32">
        <f t="shared" si="25"/>
        <v>40577</v>
      </c>
      <c r="F342" s="101" t="str">
        <f t="shared" si="26"/>
        <v>2010-11</v>
      </c>
      <c r="H342" s="111"/>
      <c r="I342" s="26"/>
      <c r="J342" s="94">
        <f t="shared" si="24"/>
        <v>0.59165640875701331</v>
      </c>
      <c r="K342" s="35"/>
      <c r="L342" s="26">
        <v>100.148185833</v>
      </c>
      <c r="M342" s="26" t="s">
        <v>203</v>
      </c>
      <c r="N342" s="26">
        <v>1162.6195121951216</v>
      </c>
      <c r="O342" s="90">
        <f t="shared" si="27"/>
        <v>116434.23496038884</v>
      </c>
      <c r="P342" s="92">
        <f t="shared" si="23"/>
        <v>62215.640488307348</v>
      </c>
      <c r="Q342" s="188">
        <v>0.90312800468564414</v>
      </c>
    </row>
    <row r="343" spans="1:17" x14ac:dyDescent="0.25">
      <c r="A343">
        <v>40577</v>
      </c>
      <c r="B343" t="s">
        <v>773</v>
      </c>
      <c r="C343" s="190" t="s">
        <v>824</v>
      </c>
      <c r="D343" s="108" t="s">
        <v>815</v>
      </c>
      <c r="E343" s="32">
        <f t="shared" si="25"/>
        <v>40577</v>
      </c>
      <c r="F343" s="101" t="str">
        <f t="shared" si="26"/>
        <v>2010-11</v>
      </c>
      <c r="H343" s="111"/>
      <c r="I343" s="26"/>
      <c r="J343" s="94">
        <f t="shared" si="24"/>
        <v>0.59165640875701331</v>
      </c>
      <c r="K343" s="35"/>
      <c r="L343" s="26">
        <v>79.539242201600004</v>
      </c>
      <c r="M343" s="26" t="s">
        <v>203</v>
      </c>
      <c r="N343" s="26">
        <v>1162.6195121951216</v>
      </c>
      <c r="O343" s="90">
        <f t="shared" si="27"/>
        <v>92473.874968793825</v>
      </c>
      <c r="P343" s="92">
        <f t="shared" ref="P343:P406" si="28">IF(O343="-","-",IF(OR(E343&lt;$E$15,E343&gt;$E$16),0,O343*J343))*Q343</f>
        <v>49412.626463139917</v>
      </c>
      <c r="Q343" s="188">
        <v>0.90312800468564414</v>
      </c>
    </row>
    <row r="344" spans="1:17" x14ac:dyDescent="0.25">
      <c r="A344">
        <v>40577</v>
      </c>
      <c r="B344" t="s">
        <v>773</v>
      </c>
      <c r="C344" s="190" t="s">
        <v>824</v>
      </c>
      <c r="D344" s="108" t="s">
        <v>815</v>
      </c>
      <c r="E344" s="32">
        <f t="shared" si="25"/>
        <v>40577</v>
      </c>
      <c r="F344" s="101" t="str">
        <f t="shared" si="26"/>
        <v>2010-11</v>
      </c>
      <c r="H344" s="111"/>
      <c r="I344" s="26"/>
      <c r="J344" s="94">
        <f t="shared" ref="J344:J407" si="29">J343</f>
        <v>0.59165640875701331</v>
      </c>
      <c r="K344" s="35"/>
      <c r="L344" s="26">
        <v>84.957784958199994</v>
      </c>
      <c r="M344" s="26" t="s">
        <v>203</v>
      </c>
      <c r="N344" s="26">
        <v>1162.6195121951216</v>
      </c>
      <c r="O344" s="90">
        <f t="shared" si="27"/>
        <v>98773.578505280515</v>
      </c>
      <c r="P344" s="92">
        <f t="shared" si="28"/>
        <v>52778.819323361087</v>
      </c>
      <c r="Q344" s="188">
        <v>0.90312800468564414</v>
      </c>
    </row>
    <row r="345" spans="1:17" x14ac:dyDescent="0.25">
      <c r="A345">
        <v>43115</v>
      </c>
      <c r="B345" t="s">
        <v>773</v>
      </c>
      <c r="C345" s="190" t="s">
        <v>827</v>
      </c>
      <c r="D345" s="108" t="s">
        <v>815</v>
      </c>
      <c r="E345" s="32">
        <f t="shared" si="25"/>
        <v>43115</v>
      </c>
      <c r="F345" s="101" t="str">
        <f t="shared" si="26"/>
        <v>2017-18</v>
      </c>
      <c r="H345" s="111"/>
      <c r="I345" s="26"/>
      <c r="J345" s="94">
        <f t="shared" si="29"/>
        <v>0.59165640875701331</v>
      </c>
      <c r="K345" s="35"/>
      <c r="L345" s="26">
        <v>68.448353230699993</v>
      </c>
      <c r="M345" s="26" t="s">
        <v>203</v>
      </c>
      <c r="N345" s="26">
        <v>812.22926829268283</v>
      </c>
      <c r="O345" s="90">
        <f t="shared" si="27"/>
        <v>55595.755860410551</v>
      </c>
      <c r="P345" s="92">
        <f t="shared" si="28"/>
        <v>28345.348459552399</v>
      </c>
      <c r="Q345" s="188">
        <v>0.86172876079760075</v>
      </c>
    </row>
    <row r="346" spans="1:17" x14ac:dyDescent="0.25">
      <c r="A346">
        <v>41003</v>
      </c>
      <c r="B346" t="s">
        <v>773</v>
      </c>
      <c r="C346" s="190" t="s">
        <v>828</v>
      </c>
      <c r="D346" s="108" t="s">
        <v>815</v>
      </c>
      <c r="E346" s="32">
        <f t="shared" ref="E346:E409" si="30">A346</f>
        <v>41003</v>
      </c>
      <c r="F346" s="101" t="str">
        <f t="shared" ref="F346:F409" si="31">IF(E346="","-",IF(OR(E346&lt;$E$15,E346&gt;$E$16),"ERROR - date outside of range",IF(MONTH(E346)&gt;=7,YEAR(E346)&amp;"-"&amp;IF(YEAR(E346)=1999,"00",IF(AND(YEAR(E346)&gt;=2000,YEAR(E346)&lt;2009),"0","")&amp;RIGHT(YEAR(E346),2)+1),RIGHT(YEAR(E346),4)-1&amp;"-"&amp;RIGHT(YEAR(E346),2))))</f>
        <v>2011-12</v>
      </c>
      <c r="H346" s="111"/>
      <c r="I346" s="26"/>
      <c r="J346" s="94">
        <f t="shared" si="29"/>
        <v>0.59165640875701331</v>
      </c>
      <c r="K346" s="35"/>
      <c r="L346" s="26">
        <v>36.013591472000002</v>
      </c>
      <c r="M346" s="26" t="s">
        <v>203</v>
      </c>
      <c r="N346" s="26">
        <v>812.22926829268283</v>
      </c>
      <c r="O346" s="90">
        <f t="shared" si="27"/>
        <v>29251.293049894164</v>
      </c>
      <c r="P346" s="92">
        <f t="shared" si="28"/>
        <v>1183.9434591091444</v>
      </c>
      <c r="Q346" s="188">
        <v>6.8409484947724197E-2</v>
      </c>
    </row>
    <row r="347" spans="1:17" x14ac:dyDescent="0.25">
      <c r="A347">
        <v>43115</v>
      </c>
      <c r="B347" t="s">
        <v>773</v>
      </c>
      <c r="C347" s="190" t="s">
        <v>827</v>
      </c>
      <c r="D347" s="108" t="s">
        <v>815</v>
      </c>
      <c r="E347" s="32">
        <f t="shared" si="30"/>
        <v>43115</v>
      </c>
      <c r="F347" s="101" t="str">
        <f t="shared" si="31"/>
        <v>2017-18</v>
      </c>
      <c r="H347" s="111"/>
      <c r="I347" s="26"/>
      <c r="J347" s="94">
        <f t="shared" si="29"/>
        <v>0.59165640875701331</v>
      </c>
      <c r="K347" s="35"/>
      <c r="L347" s="26">
        <v>32.988317539900002</v>
      </c>
      <c r="M347" s="26" t="s">
        <v>203</v>
      </c>
      <c r="N347" s="26">
        <v>812.22926829268283</v>
      </c>
      <c r="O347" s="90">
        <f t="shared" ref="O347:O410" si="32">IF(N347="","-",L347*N347)</f>
        <v>26794.077017639655</v>
      </c>
      <c r="P347" s="92">
        <f t="shared" si="28"/>
        <v>13660.889000663943</v>
      </c>
      <c r="Q347" s="188">
        <v>0.86172876079760075</v>
      </c>
    </row>
    <row r="348" spans="1:17" x14ac:dyDescent="0.25">
      <c r="A348">
        <v>41003</v>
      </c>
      <c r="B348" t="s">
        <v>773</v>
      </c>
      <c r="C348" s="190" t="s">
        <v>828</v>
      </c>
      <c r="D348" s="108" t="s">
        <v>815</v>
      </c>
      <c r="E348" s="32">
        <f t="shared" si="30"/>
        <v>41003</v>
      </c>
      <c r="F348" s="101" t="str">
        <f t="shared" si="31"/>
        <v>2011-12</v>
      </c>
      <c r="H348" s="111"/>
      <c r="I348" s="26"/>
      <c r="J348" s="94">
        <f t="shared" si="29"/>
        <v>0.59165640875701331</v>
      </c>
      <c r="K348" s="35"/>
      <c r="L348" s="26">
        <v>13.033090232199999</v>
      </c>
      <c r="M348" s="26" t="s">
        <v>203</v>
      </c>
      <c r="N348" s="26">
        <v>812.22926829268283</v>
      </c>
      <c r="O348" s="90">
        <f t="shared" si="32"/>
        <v>10585.857342892317</v>
      </c>
      <c r="P348" s="92">
        <f t="shared" si="28"/>
        <v>428.46162522805849</v>
      </c>
      <c r="Q348" s="188">
        <v>6.8409484947724197E-2</v>
      </c>
    </row>
    <row r="349" spans="1:17" x14ac:dyDescent="0.25">
      <c r="A349">
        <v>43115</v>
      </c>
      <c r="B349" t="s">
        <v>773</v>
      </c>
      <c r="C349" s="190" t="s">
        <v>827</v>
      </c>
      <c r="D349" s="108" t="s">
        <v>815</v>
      </c>
      <c r="E349" s="32">
        <f t="shared" si="30"/>
        <v>43115</v>
      </c>
      <c r="F349" s="101" t="str">
        <f t="shared" si="31"/>
        <v>2017-18</v>
      </c>
      <c r="H349" s="111"/>
      <c r="I349" s="26"/>
      <c r="J349" s="94">
        <f t="shared" si="29"/>
        <v>0.59165640875701331</v>
      </c>
      <c r="K349" s="35"/>
      <c r="L349" s="26">
        <v>46.275102916000002</v>
      </c>
      <c r="M349" s="26" t="s">
        <v>203</v>
      </c>
      <c r="N349" s="26">
        <v>812.22926829268283</v>
      </c>
      <c r="O349" s="90">
        <f t="shared" si="32"/>
        <v>37585.992981631272</v>
      </c>
      <c r="P349" s="92">
        <f t="shared" si="28"/>
        <v>19163.118690887099</v>
      </c>
      <c r="Q349" s="188">
        <v>0.86172876079760075</v>
      </c>
    </row>
    <row r="350" spans="1:17" x14ac:dyDescent="0.25">
      <c r="A350">
        <v>43115</v>
      </c>
      <c r="B350" t="s">
        <v>773</v>
      </c>
      <c r="C350" s="190" t="s">
        <v>827</v>
      </c>
      <c r="D350" s="108" t="s">
        <v>815</v>
      </c>
      <c r="E350" s="32">
        <f t="shared" si="30"/>
        <v>43115</v>
      </c>
      <c r="F350" s="101" t="str">
        <f t="shared" si="31"/>
        <v>2017-18</v>
      </c>
      <c r="H350" s="111"/>
      <c r="I350" s="26"/>
      <c r="J350" s="94">
        <f t="shared" si="29"/>
        <v>0.59165640875701331</v>
      </c>
      <c r="K350" s="35"/>
      <c r="L350" s="26">
        <v>17.415128624299999</v>
      </c>
      <c r="M350" s="26" t="s">
        <v>203</v>
      </c>
      <c r="N350" s="26">
        <v>812.22926829268283</v>
      </c>
      <c r="O350" s="90">
        <f t="shared" si="32"/>
        <v>14145.077179738144</v>
      </c>
      <c r="P350" s="92">
        <f t="shared" si="28"/>
        <v>7211.8300298611966</v>
      </c>
      <c r="Q350" s="188">
        <v>0.86172876079760075</v>
      </c>
    </row>
    <row r="351" spans="1:17" x14ac:dyDescent="0.25">
      <c r="A351">
        <v>41003</v>
      </c>
      <c r="B351" t="s">
        <v>773</v>
      </c>
      <c r="C351" s="190" t="s">
        <v>828</v>
      </c>
      <c r="D351" s="108" t="s">
        <v>815</v>
      </c>
      <c r="E351" s="32">
        <f t="shared" si="30"/>
        <v>41003</v>
      </c>
      <c r="F351" s="101" t="str">
        <f t="shared" si="31"/>
        <v>2011-12</v>
      </c>
      <c r="H351" s="111"/>
      <c r="I351" s="26"/>
      <c r="J351" s="94">
        <f t="shared" si="29"/>
        <v>0.59165640875701331</v>
      </c>
      <c r="K351" s="35"/>
      <c r="L351" s="26">
        <v>20.838154106600001</v>
      </c>
      <c r="M351" s="26" t="s">
        <v>203</v>
      </c>
      <c r="N351" s="26">
        <v>812.22926829268283</v>
      </c>
      <c r="O351" s="90">
        <f t="shared" si="32"/>
        <v>16925.358662573883</v>
      </c>
      <c r="P351" s="92">
        <f t="shared" si="28"/>
        <v>685.05237178577124</v>
      </c>
      <c r="Q351" s="188">
        <v>6.8409484947724197E-2</v>
      </c>
    </row>
    <row r="352" spans="1:17" x14ac:dyDescent="0.25">
      <c r="A352">
        <v>41003</v>
      </c>
      <c r="B352" t="s">
        <v>773</v>
      </c>
      <c r="C352" s="190" t="s">
        <v>828</v>
      </c>
      <c r="D352" s="108" t="s">
        <v>815</v>
      </c>
      <c r="E352" s="32">
        <f t="shared" si="30"/>
        <v>41003</v>
      </c>
      <c r="F352" s="101" t="str">
        <f t="shared" si="31"/>
        <v>2011-12</v>
      </c>
      <c r="H352" s="111"/>
      <c r="I352" s="26"/>
      <c r="J352" s="94">
        <f t="shared" si="29"/>
        <v>0.59165640875701331</v>
      </c>
      <c r="K352" s="35"/>
      <c r="L352" s="26">
        <v>19.903435407500002</v>
      </c>
      <c r="M352" s="26" t="s">
        <v>203</v>
      </c>
      <c r="N352" s="26">
        <v>812.22926829268283</v>
      </c>
      <c r="O352" s="90">
        <f t="shared" si="32"/>
        <v>16166.152777544403</v>
      </c>
      <c r="P352" s="92">
        <f t="shared" si="28"/>
        <v>654.32358177417643</v>
      </c>
      <c r="Q352" s="188">
        <v>6.8409484947724197E-2</v>
      </c>
    </row>
    <row r="353" spans="1:17" x14ac:dyDescent="0.25">
      <c r="A353">
        <v>41003</v>
      </c>
      <c r="B353" t="s">
        <v>773</v>
      </c>
      <c r="C353" s="190" t="s">
        <v>828</v>
      </c>
      <c r="D353" s="108" t="s">
        <v>815</v>
      </c>
      <c r="E353" s="32">
        <f t="shared" si="30"/>
        <v>41003</v>
      </c>
      <c r="F353" s="101" t="str">
        <f t="shared" si="31"/>
        <v>2011-12</v>
      </c>
      <c r="H353" s="111"/>
      <c r="I353" s="26"/>
      <c r="J353" s="94">
        <f t="shared" si="29"/>
        <v>0.59165640875701331</v>
      </c>
      <c r="K353" s="35"/>
      <c r="L353" s="26">
        <v>29.864625027500001</v>
      </c>
      <c r="M353" s="26" t="s">
        <v>203</v>
      </c>
      <c r="N353" s="26">
        <v>812.22926829268283</v>
      </c>
      <c r="O353" s="90">
        <f t="shared" si="32"/>
        <v>24256.922533921668</v>
      </c>
      <c r="P353" s="92">
        <f t="shared" si="28"/>
        <v>981.79676102413123</v>
      </c>
      <c r="Q353" s="188">
        <v>6.8409484947724197E-2</v>
      </c>
    </row>
    <row r="354" spans="1:17" x14ac:dyDescent="0.25">
      <c r="A354">
        <v>41003</v>
      </c>
      <c r="B354" t="s">
        <v>773</v>
      </c>
      <c r="C354" s="190" t="s">
        <v>828</v>
      </c>
      <c r="D354" s="108" t="s">
        <v>815</v>
      </c>
      <c r="E354" s="32">
        <f t="shared" si="30"/>
        <v>41003</v>
      </c>
      <c r="F354" s="101" t="str">
        <f t="shared" si="31"/>
        <v>2011-12</v>
      </c>
      <c r="H354" s="111"/>
      <c r="I354" s="26"/>
      <c r="J354" s="94">
        <f t="shared" si="29"/>
        <v>0.59165640875701331</v>
      </c>
      <c r="K354" s="35"/>
      <c r="L354" s="26">
        <v>3.74467114711</v>
      </c>
      <c r="M354" s="26" t="s">
        <v>203</v>
      </c>
      <c r="N354" s="26">
        <v>3336.4019512195118</v>
      </c>
      <c r="O354" s="90">
        <f t="shared" si="32"/>
        <v>12493.728121893211</v>
      </c>
      <c r="P354" s="92">
        <f t="shared" si="28"/>
        <v>505.68252366050399</v>
      </c>
      <c r="Q354" s="188">
        <v>6.8409484947724197E-2</v>
      </c>
    </row>
    <row r="355" spans="1:17" x14ac:dyDescent="0.25">
      <c r="A355">
        <v>41003</v>
      </c>
      <c r="B355" t="s">
        <v>773</v>
      </c>
      <c r="C355" s="190" t="s">
        <v>828</v>
      </c>
      <c r="D355" s="108" t="s">
        <v>815</v>
      </c>
      <c r="E355" s="32">
        <f t="shared" si="30"/>
        <v>41003</v>
      </c>
      <c r="F355" s="101" t="str">
        <f t="shared" si="31"/>
        <v>2011-12</v>
      </c>
      <c r="H355" s="111"/>
      <c r="I355" s="26"/>
      <c r="J355" s="94">
        <f t="shared" si="29"/>
        <v>0.59165640875701331</v>
      </c>
      <c r="K355" s="35"/>
      <c r="L355" s="26">
        <v>5.9772080438900002</v>
      </c>
      <c r="M355" s="26" t="s">
        <v>203</v>
      </c>
      <c r="N355" s="26">
        <v>950.87219512195099</v>
      </c>
      <c r="O355" s="90">
        <f t="shared" si="32"/>
        <v>5683.5609333942675</v>
      </c>
      <c r="P355" s="92">
        <f t="shared" si="28"/>
        <v>230.04161833333904</v>
      </c>
      <c r="Q355" s="188">
        <v>6.8409484947724197E-2</v>
      </c>
    </row>
    <row r="356" spans="1:17" x14ac:dyDescent="0.25">
      <c r="A356">
        <v>41003</v>
      </c>
      <c r="B356" t="s">
        <v>773</v>
      </c>
      <c r="C356" s="190" t="s">
        <v>828</v>
      </c>
      <c r="D356" s="108" t="s">
        <v>815</v>
      </c>
      <c r="E356" s="32">
        <f t="shared" si="30"/>
        <v>41003</v>
      </c>
      <c r="F356" s="101" t="str">
        <f t="shared" si="31"/>
        <v>2011-12</v>
      </c>
      <c r="H356" s="111"/>
      <c r="I356" s="26"/>
      <c r="J356" s="94">
        <f t="shared" si="29"/>
        <v>0.59165640875701331</v>
      </c>
      <c r="K356" s="35"/>
      <c r="L356" s="26">
        <v>17.241908261599999</v>
      </c>
      <c r="M356" s="26" t="s">
        <v>203</v>
      </c>
      <c r="N356" s="26">
        <v>3592.3639024390236</v>
      </c>
      <c r="O356" s="90">
        <f t="shared" si="32"/>
        <v>61939.208848137016</v>
      </c>
      <c r="P356" s="92">
        <f t="shared" si="28"/>
        <v>2506.9839153114767</v>
      </c>
      <c r="Q356" s="188">
        <v>6.8409484947724197E-2</v>
      </c>
    </row>
    <row r="357" spans="1:17" x14ac:dyDescent="0.25">
      <c r="A357">
        <v>41003</v>
      </c>
      <c r="B357" t="s">
        <v>773</v>
      </c>
      <c r="C357" s="190" t="s">
        <v>828</v>
      </c>
      <c r="D357" s="108" t="s">
        <v>815</v>
      </c>
      <c r="E357" s="32">
        <f t="shared" si="30"/>
        <v>41003</v>
      </c>
      <c r="F357" s="101" t="str">
        <f t="shared" si="31"/>
        <v>2011-12</v>
      </c>
      <c r="H357" s="111"/>
      <c r="I357" s="26"/>
      <c r="J357" s="94">
        <f t="shared" si="29"/>
        <v>0.59165640875701331</v>
      </c>
      <c r="K357" s="35"/>
      <c r="L357" s="26">
        <v>26.618656803099999</v>
      </c>
      <c r="M357" s="26" t="s">
        <v>203</v>
      </c>
      <c r="N357" s="26">
        <v>812.22926829268283</v>
      </c>
      <c r="O357" s="90">
        <f t="shared" si="32"/>
        <v>21620.452138115957</v>
      </c>
      <c r="P357" s="92">
        <f t="shared" si="28"/>
        <v>875.08585853770728</v>
      </c>
      <c r="Q357" s="188">
        <v>6.8409484947724197E-2</v>
      </c>
    </row>
    <row r="358" spans="1:17" x14ac:dyDescent="0.25">
      <c r="A358">
        <v>41003</v>
      </c>
      <c r="B358" t="s">
        <v>773</v>
      </c>
      <c r="C358" s="190" t="s">
        <v>828</v>
      </c>
      <c r="D358" s="108" t="s">
        <v>815</v>
      </c>
      <c r="E358" s="32">
        <f t="shared" si="30"/>
        <v>41003</v>
      </c>
      <c r="F358" s="101" t="str">
        <f t="shared" si="31"/>
        <v>2011-12</v>
      </c>
      <c r="H358" s="111"/>
      <c r="I358" s="26"/>
      <c r="J358" s="94">
        <f t="shared" si="29"/>
        <v>0.59165640875701331</v>
      </c>
      <c r="K358" s="35"/>
      <c r="L358" s="26">
        <v>17.5515500773</v>
      </c>
      <c r="M358" s="26" t="s">
        <v>203</v>
      </c>
      <c r="N358" s="26">
        <v>812.22926829268283</v>
      </c>
      <c r="O358" s="90">
        <f t="shared" si="32"/>
        <v>14255.882676687759</v>
      </c>
      <c r="P358" s="92">
        <f t="shared" si="28"/>
        <v>577.0055710051048</v>
      </c>
      <c r="Q358" s="188">
        <v>6.8409484947724197E-2</v>
      </c>
    </row>
    <row r="359" spans="1:17" x14ac:dyDescent="0.25">
      <c r="A359">
        <v>41003</v>
      </c>
      <c r="B359" t="s">
        <v>773</v>
      </c>
      <c r="C359" s="190" t="s">
        <v>828</v>
      </c>
      <c r="D359" s="108" t="s">
        <v>815</v>
      </c>
      <c r="E359" s="32">
        <f t="shared" si="30"/>
        <v>41003</v>
      </c>
      <c r="F359" s="101" t="str">
        <f t="shared" si="31"/>
        <v>2011-12</v>
      </c>
      <c r="H359" s="111"/>
      <c r="I359" s="26"/>
      <c r="J359" s="94">
        <f t="shared" si="29"/>
        <v>0.59165640875701331</v>
      </c>
      <c r="K359" s="35"/>
      <c r="L359" s="26">
        <v>32.545177974200001</v>
      </c>
      <c r="M359" s="26" t="s">
        <v>203</v>
      </c>
      <c r="N359" s="26">
        <v>3592.3639024390236</v>
      </c>
      <c r="O359" s="90">
        <f t="shared" si="32"/>
        <v>116914.12255296967</v>
      </c>
      <c r="P359" s="92">
        <f t="shared" si="28"/>
        <v>4732.0886101674123</v>
      </c>
      <c r="Q359" s="188">
        <v>6.8409484947724197E-2</v>
      </c>
    </row>
    <row r="360" spans="1:17" x14ac:dyDescent="0.25">
      <c r="A360">
        <v>41003</v>
      </c>
      <c r="B360" t="s">
        <v>773</v>
      </c>
      <c r="C360" s="190" t="s">
        <v>828</v>
      </c>
      <c r="D360" s="108" t="s">
        <v>815</v>
      </c>
      <c r="E360" s="32">
        <f t="shared" si="30"/>
        <v>41003</v>
      </c>
      <c r="F360" s="101" t="str">
        <f t="shared" si="31"/>
        <v>2011-12</v>
      </c>
      <c r="H360" s="111"/>
      <c r="I360" s="26"/>
      <c r="J360" s="94">
        <f t="shared" si="29"/>
        <v>0.59165640875701331</v>
      </c>
      <c r="K360" s="35"/>
      <c r="L360" s="26">
        <v>22.414613000700001</v>
      </c>
      <c r="M360" s="26" t="s">
        <v>203</v>
      </c>
      <c r="N360" s="26">
        <v>950.87219512195099</v>
      </c>
      <c r="O360" s="90">
        <f t="shared" si="32"/>
        <v>21313.432266784632</v>
      </c>
      <c r="P360" s="92">
        <f t="shared" si="28"/>
        <v>862.65925681930662</v>
      </c>
      <c r="Q360" s="188">
        <v>6.8409484947724197E-2</v>
      </c>
    </row>
    <row r="361" spans="1:17" x14ac:dyDescent="0.25">
      <c r="A361">
        <v>41003</v>
      </c>
      <c r="B361" t="s">
        <v>773</v>
      </c>
      <c r="C361" s="190" t="s">
        <v>828</v>
      </c>
      <c r="D361" s="108" t="s">
        <v>815</v>
      </c>
      <c r="E361" s="32">
        <f t="shared" si="30"/>
        <v>41003</v>
      </c>
      <c r="F361" s="101" t="str">
        <f t="shared" si="31"/>
        <v>2011-12</v>
      </c>
      <c r="H361" s="111"/>
      <c r="I361" s="26"/>
      <c r="J361" s="94">
        <f t="shared" si="29"/>
        <v>0.59165640875701331</v>
      </c>
      <c r="K361" s="35"/>
      <c r="L361" s="26">
        <v>9.35842764571</v>
      </c>
      <c r="M361" s="26" t="s">
        <v>203</v>
      </c>
      <c r="N361" s="26">
        <v>950.87219512195099</v>
      </c>
      <c r="O361" s="90">
        <f t="shared" si="32"/>
        <v>8898.66863836622</v>
      </c>
      <c r="P361" s="92">
        <f t="shared" si="28"/>
        <v>360.17281394032193</v>
      </c>
      <c r="Q361" s="188">
        <v>6.8409484947724197E-2</v>
      </c>
    </row>
    <row r="362" spans="1:17" x14ac:dyDescent="0.25">
      <c r="A362">
        <v>41003</v>
      </c>
      <c r="B362" t="s">
        <v>773</v>
      </c>
      <c r="C362" s="190" t="s">
        <v>828</v>
      </c>
      <c r="D362" s="108" t="s">
        <v>815</v>
      </c>
      <c r="E362" s="32">
        <f t="shared" si="30"/>
        <v>41003</v>
      </c>
      <c r="F362" s="101" t="str">
        <f t="shared" si="31"/>
        <v>2011-12</v>
      </c>
      <c r="H362" s="111"/>
      <c r="I362" s="26"/>
      <c r="J362" s="94">
        <f t="shared" si="29"/>
        <v>0.59165640875701331</v>
      </c>
      <c r="K362" s="35"/>
      <c r="L362" s="26">
        <v>22.0642774638</v>
      </c>
      <c r="M362" s="26" t="s">
        <v>203</v>
      </c>
      <c r="N362" s="26">
        <v>950.87219512195099</v>
      </c>
      <c r="O362" s="90">
        <f t="shared" si="32"/>
        <v>20980.307945783301</v>
      </c>
      <c r="P362" s="92">
        <f t="shared" si="28"/>
        <v>849.17607984497704</v>
      </c>
      <c r="Q362" s="188">
        <v>6.8409484947724197E-2</v>
      </c>
    </row>
    <row r="363" spans="1:17" x14ac:dyDescent="0.25">
      <c r="A363">
        <v>41003</v>
      </c>
      <c r="B363" t="s">
        <v>773</v>
      </c>
      <c r="C363" s="190" t="s">
        <v>828</v>
      </c>
      <c r="D363" s="108" t="s">
        <v>815</v>
      </c>
      <c r="E363" s="32">
        <f t="shared" si="30"/>
        <v>41003</v>
      </c>
      <c r="F363" s="101" t="str">
        <f t="shared" si="31"/>
        <v>2011-12</v>
      </c>
      <c r="H363" s="111"/>
      <c r="I363" s="26"/>
      <c r="J363" s="94">
        <f t="shared" si="29"/>
        <v>0.59165640875701331</v>
      </c>
      <c r="K363" s="35"/>
      <c r="L363" s="26">
        <v>8.0113490124899993</v>
      </c>
      <c r="M363" s="26" t="s">
        <v>203</v>
      </c>
      <c r="N363" s="26">
        <v>950.87219512195099</v>
      </c>
      <c r="O363" s="90">
        <f t="shared" si="32"/>
        <v>7617.7690213944397</v>
      </c>
      <c r="P363" s="92">
        <f t="shared" si="28"/>
        <v>308.32851698215262</v>
      </c>
      <c r="Q363" s="188">
        <v>6.8409484947724197E-2</v>
      </c>
    </row>
    <row r="364" spans="1:17" x14ac:dyDescent="0.25">
      <c r="A364">
        <v>43115</v>
      </c>
      <c r="B364" t="s">
        <v>773</v>
      </c>
      <c r="C364" s="190" t="s">
        <v>827</v>
      </c>
      <c r="D364" s="108" t="s">
        <v>815</v>
      </c>
      <c r="E364" s="32">
        <f t="shared" si="30"/>
        <v>43115</v>
      </c>
      <c r="F364" s="101" t="str">
        <f t="shared" si="31"/>
        <v>2017-18</v>
      </c>
      <c r="H364" s="111"/>
      <c r="I364" s="26"/>
      <c r="J364" s="94">
        <f t="shared" si="29"/>
        <v>0.59165640875701331</v>
      </c>
      <c r="K364" s="35"/>
      <c r="L364" s="26">
        <v>7.2165588059700001</v>
      </c>
      <c r="M364" s="26" t="s">
        <v>203</v>
      </c>
      <c r="N364" s="26">
        <v>812.22926829268283</v>
      </c>
      <c r="O364" s="90">
        <f t="shared" si="32"/>
        <v>5861.50027856413</v>
      </c>
      <c r="P364" s="92">
        <f t="shared" si="28"/>
        <v>2988.4703485068653</v>
      </c>
      <c r="Q364" s="188">
        <v>0.86172876079760075</v>
      </c>
    </row>
    <row r="365" spans="1:17" x14ac:dyDescent="0.25">
      <c r="A365">
        <v>43115</v>
      </c>
      <c r="B365" t="s">
        <v>773</v>
      </c>
      <c r="C365" s="190" t="s">
        <v>827</v>
      </c>
      <c r="D365" s="108" t="s">
        <v>815</v>
      </c>
      <c r="E365" s="32">
        <f t="shared" si="30"/>
        <v>43115</v>
      </c>
      <c r="F365" s="101" t="str">
        <f t="shared" si="31"/>
        <v>2017-18</v>
      </c>
      <c r="H365" s="111"/>
      <c r="I365" s="26"/>
      <c r="J365" s="94">
        <f t="shared" si="29"/>
        <v>0.59165640875701331</v>
      </c>
      <c r="K365" s="35"/>
      <c r="L365" s="26">
        <v>10.049039755100001</v>
      </c>
      <c r="M365" s="26" t="s">
        <v>203</v>
      </c>
      <c r="N365" s="26">
        <v>812.22926829268283</v>
      </c>
      <c r="O365" s="90">
        <f t="shared" si="32"/>
        <v>8162.1242073289541</v>
      </c>
      <c r="P365" s="92">
        <f t="shared" si="28"/>
        <v>4161.4373479835376</v>
      </c>
      <c r="Q365" s="188">
        <v>0.86172876079760075</v>
      </c>
    </row>
    <row r="366" spans="1:17" x14ac:dyDescent="0.25">
      <c r="A366">
        <v>41003</v>
      </c>
      <c r="B366" t="s">
        <v>773</v>
      </c>
      <c r="C366" s="190" t="s">
        <v>828</v>
      </c>
      <c r="D366" s="108" t="s">
        <v>815</v>
      </c>
      <c r="E366" s="32">
        <f t="shared" si="30"/>
        <v>41003</v>
      </c>
      <c r="F366" s="101" t="str">
        <f t="shared" si="31"/>
        <v>2011-12</v>
      </c>
      <c r="H366" s="111"/>
      <c r="I366" s="26"/>
      <c r="J366" s="94">
        <f t="shared" si="29"/>
        <v>0.59165640875701331</v>
      </c>
      <c r="K366" s="35"/>
      <c r="L366" s="26">
        <v>81.283904918100006</v>
      </c>
      <c r="M366" s="26" t="s">
        <v>203</v>
      </c>
      <c r="N366" s="26">
        <v>812.22926829268283</v>
      </c>
      <c r="O366" s="90">
        <f t="shared" si="32"/>
        <v>66021.166615600378</v>
      </c>
      <c r="P366" s="92">
        <f t="shared" si="28"/>
        <v>2672.2007893452046</v>
      </c>
      <c r="Q366" s="188">
        <v>6.8409484947724197E-2</v>
      </c>
    </row>
    <row r="367" spans="1:17" x14ac:dyDescent="0.25">
      <c r="A367">
        <v>41003</v>
      </c>
      <c r="B367" t="s">
        <v>773</v>
      </c>
      <c r="C367" s="190" t="s">
        <v>828</v>
      </c>
      <c r="D367" s="108" t="s">
        <v>815</v>
      </c>
      <c r="E367" s="32">
        <f t="shared" si="30"/>
        <v>41003</v>
      </c>
      <c r="F367" s="101" t="str">
        <f t="shared" si="31"/>
        <v>2011-12</v>
      </c>
      <c r="H367" s="111"/>
      <c r="I367" s="26"/>
      <c r="J367" s="94">
        <f t="shared" si="29"/>
        <v>0.59165640875701331</v>
      </c>
      <c r="K367" s="35"/>
      <c r="L367" s="26">
        <v>8.3884790635699993</v>
      </c>
      <c r="M367" s="26" t="s">
        <v>203</v>
      </c>
      <c r="N367" s="26">
        <v>812.22926829268283</v>
      </c>
      <c r="O367" s="90">
        <f t="shared" si="32"/>
        <v>6813.3682118919496</v>
      </c>
      <c r="P367" s="92">
        <f t="shared" si="28"/>
        <v>275.77046646151007</v>
      </c>
      <c r="Q367" s="188">
        <v>6.8409484947724197E-2</v>
      </c>
    </row>
    <row r="368" spans="1:17" x14ac:dyDescent="0.25">
      <c r="A368">
        <v>41003</v>
      </c>
      <c r="B368" t="s">
        <v>773</v>
      </c>
      <c r="C368" s="190" t="s">
        <v>828</v>
      </c>
      <c r="D368" s="108" t="s">
        <v>815</v>
      </c>
      <c r="E368" s="32">
        <f t="shared" si="30"/>
        <v>41003</v>
      </c>
      <c r="F368" s="101" t="str">
        <f t="shared" si="31"/>
        <v>2011-12</v>
      </c>
      <c r="H368" s="111"/>
      <c r="I368" s="26"/>
      <c r="J368" s="94">
        <f t="shared" si="29"/>
        <v>0.59165640875701331</v>
      </c>
      <c r="K368" s="35"/>
      <c r="L368" s="26">
        <v>58.025307058300001</v>
      </c>
      <c r="M368" s="26" t="s">
        <v>203</v>
      </c>
      <c r="N368" s="26">
        <v>950.87219512195099</v>
      </c>
      <c r="O368" s="90">
        <f t="shared" si="32"/>
        <v>55174.651095150955</v>
      </c>
      <c r="P368" s="92">
        <f t="shared" si="28"/>
        <v>2233.1890477904708</v>
      </c>
      <c r="Q368" s="188">
        <v>6.8409484947724197E-2</v>
      </c>
    </row>
    <row r="369" spans="1:17" x14ac:dyDescent="0.25">
      <c r="A369">
        <v>41003</v>
      </c>
      <c r="B369" t="s">
        <v>773</v>
      </c>
      <c r="C369" s="190" t="s">
        <v>828</v>
      </c>
      <c r="D369" s="108" t="s">
        <v>815</v>
      </c>
      <c r="E369" s="32">
        <f t="shared" si="30"/>
        <v>41003</v>
      </c>
      <c r="F369" s="101" t="str">
        <f t="shared" si="31"/>
        <v>2011-12</v>
      </c>
      <c r="H369" s="111"/>
      <c r="I369" s="26"/>
      <c r="J369" s="94">
        <f t="shared" si="29"/>
        <v>0.59165640875701331</v>
      </c>
      <c r="K369" s="35"/>
      <c r="L369" s="26">
        <v>29.9178586562</v>
      </c>
      <c r="M369" s="26" t="s">
        <v>203</v>
      </c>
      <c r="N369" s="26">
        <v>3592.3639024390236</v>
      </c>
      <c r="O369" s="90">
        <f t="shared" si="32"/>
        <v>107475.83547480576</v>
      </c>
      <c r="P369" s="92">
        <f t="shared" si="28"/>
        <v>4350.0747883399035</v>
      </c>
      <c r="Q369" s="188">
        <v>6.8409484947724197E-2</v>
      </c>
    </row>
    <row r="370" spans="1:17" x14ac:dyDescent="0.25">
      <c r="A370">
        <v>41003</v>
      </c>
      <c r="B370" t="s">
        <v>773</v>
      </c>
      <c r="C370" s="190" t="s">
        <v>828</v>
      </c>
      <c r="D370" s="108" t="s">
        <v>815</v>
      </c>
      <c r="E370" s="32">
        <f t="shared" si="30"/>
        <v>41003</v>
      </c>
      <c r="F370" s="101" t="str">
        <f t="shared" si="31"/>
        <v>2011-12</v>
      </c>
      <c r="H370" s="111"/>
      <c r="I370" s="26"/>
      <c r="J370" s="94">
        <f t="shared" si="29"/>
        <v>0.59165640875701331</v>
      </c>
      <c r="K370" s="35"/>
      <c r="L370" s="26">
        <v>8.5614618494699997</v>
      </c>
      <c r="M370" s="26" t="s">
        <v>203</v>
      </c>
      <c r="N370" s="26">
        <v>950.87219512195099</v>
      </c>
      <c r="O370" s="90">
        <f t="shared" si="32"/>
        <v>8140.8560222583774</v>
      </c>
      <c r="P370" s="92">
        <f t="shared" si="28"/>
        <v>329.50041636319958</v>
      </c>
      <c r="Q370" s="188">
        <v>6.8409484947724197E-2</v>
      </c>
    </row>
    <row r="371" spans="1:17" x14ac:dyDescent="0.25">
      <c r="A371">
        <v>41003</v>
      </c>
      <c r="B371" t="s">
        <v>773</v>
      </c>
      <c r="C371" s="190" t="s">
        <v>828</v>
      </c>
      <c r="D371" s="108" t="s">
        <v>815</v>
      </c>
      <c r="E371" s="32">
        <f t="shared" si="30"/>
        <v>41003</v>
      </c>
      <c r="F371" s="101" t="str">
        <f t="shared" si="31"/>
        <v>2011-12</v>
      </c>
      <c r="H371" s="111"/>
      <c r="I371" s="26"/>
      <c r="J371" s="94">
        <f t="shared" si="29"/>
        <v>0.59165640875701331</v>
      </c>
      <c r="K371" s="35"/>
      <c r="L371" s="26">
        <v>14.192361506099999</v>
      </c>
      <c r="M371" s="26" t="s">
        <v>203</v>
      </c>
      <c r="N371" s="26">
        <v>950.87219512195099</v>
      </c>
      <c r="O371" s="90">
        <f t="shared" si="32"/>
        <v>13495.121939269584</v>
      </c>
      <c r="P371" s="92">
        <f t="shared" si="28"/>
        <v>546.2138484827201</v>
      </c>
      <c r="Q371" s="188">
        <v>6.8409484947724197E-2</v>
      </c>
    </row>
    <row r="372" spans="1:17" x14ac:dyDescent="0.25">
      <c r="A372">
        <v>41003</v>
      </c>
      <c r="B372" t="s">
        <v>773</v>
      </c>
      <c r="C372" s="190" t="s">
        <v>828</v>
      </c>
      <c r="D372" s="108" t="s">
        <v>815</v>
      </c>
      <c r="E372" s="32">
        <f t="shared" si="30"/>
        <v>41003</v>
      </c>
      <c r="F372" s="101" t="str">
        <f t="shared" si="31"/>
        <v>2011-12</v>
      </c>
      <c r="H372" s="111"/>
      <c r="I372" s="26"/>
      <c r="J372" s="94">
        <f t="shared" si="29"/>
        <v>0.59165640875701331</v>
      </c>
      <c r="K372" s="35"/>
      <c r="L372" s="26">
        <v>31.402160256599998</v>
      </c>
      <c r="M372" s="26" t="s">
        <v>203</v>
      </c>
      <c r="N372" s="26">
        <v>812.22926829268283</v>
      </c>
      <c r="O372" s="90">
        <f t="shared" si="32"/>
        <v>25505.753648027781</v>
      </c>
      <c r="P372" s="92">
        <f t="shared" si="28"/>
        <v>1032.3430882089142</v>
      </c>
      <c r="Q372" s="188">
        <v>6.8409484947724197E-2</v>
      </c>
    </row>
    <row r="373" spans="1:17" x14ac:dyDescent="0.25">
      <c r="A373">
        <v>42111</v>
      </c>
      <c r="B373" t="s">
        <v>773</v>
      </c>
      <c r="C373" s="190" t="s">
        <v>829</v>
      </c>
      <c r="D373" s="108" t="s">
        <v>815</v>
      </c>
      <c r="E373" s="32">
        <f t="shared" si="30"/>
        <v>42111</v>
      </c>
      <c r="F373" s="101" t="str">
        <f t="shared" si="31"/>
        <v>2014-15</v>
      </c>
      <c r="H373" s="111"/>
      <c r="I373" s="26"/>
      <c r="J373" s="94">
        <f t="shared" si="29"/>
        <v>0.59165640875701331</v>
      </c>
      <c r="K373" s="35"/>
      <c r="L373" s="26">
        <v>83.474298619400003</v>
      </c>
      <c r="M373" s="26" t="s">
        <v>203</v>
      </c>
      <c r="N373" s="26">
        <v>3336.4019512195118</v>
      </c>
      <c r="O373" s="90">
        <f t="shared" si="32"/>
        <v>278503.81279044639</v>
      </c>
      <c r="P373" s="92">
        <f t="shared" si="28"/>
        <v>77457.304656007997</v>
      </c>
      <c r="Q373" s="188">
        <v>0.47006905495636525</v>
      </c>
    </row>
    <row r="374" spans="1:17" x14ac:dyDescent="0.25">
      <c r="A374">
        <v>41003</v>
      </c>
      <c r="B374" t="s">
        <v>773</v>
      </c>
      <c r="C374" s="190" t="s">
        <v>828</v>
      </c>
      <c r="D374" s="108" t="s">
        <v>815</v>
      </c>
      <c r="E374" s="32">
        <f t="shared" si="30"/>
        <v>41003</v>
      </c>
      <c r="F374" s="101" t="str">
        <f t="shared" si="31"/>
        <v>2011-12</v>
      </c>
      <c r="H374" s="111"/>
      <c r="I374" s="26"/>
      <c r="J374" s="94">
        <f t="shared" si="29"/>
        <v>0.59165640875701331</v>
      </c>
      <c r="K374" s="35"/>
      <c r="L374" s="26">
        <v>17.1907478645</v>
      </c>
      <c r="M374" s="26" t="s">
        <v>203</v>
      </c>
      <c r="N374" s="26">
        <v>3592.3639024390236</v>
      </c>
      <c r="O374" s="90">
        <f t="shared" si="32"/>
        <v>61755.422084360536</v>
      </c>
      <c r="P374" s="92">
        <f t="shared" si="28"/>
        <v>2499.5451625536807</v>
      </c>
      <c r="Q374" s="188">
        <v>6.8409484947724197E-2</v>
      </c>
    </row>
    <row r="375" spans="1:17" x14ac:dyDescent="0.25">
      <c r="A375">
        <v>41003</v>
      </c>
      <c r="B375" t="s">
        <v>773</v>
      </c>
      <c r="C375" s="190" t="s">
        <v>828</v>
      </c>
      <c r="D375" s="108" t="s">
        <v>815</v>
      </c>
      <c r="E375" s="32">
        <f t="shared" si="30"/>
        <v>41003</v>
      </c>
      <c r="F375" s="101" t="str">
        <f t="shared" si="31"/>
        <v>2011-12</v>
      </c>
      <c r="H375" s="111"/>
      <c r="I375" s="26"/>
      <c r="J375" s="94">
        <f t="shared" si="29"/>
        <v>0.59165640875701331</v>
      </c>
      <c r="K375" s="35"/>
      <c r="L375" s="26">
        <v>43.476145644299997</v>
      </c>
      <c r="M375" s="26" t="s">
        <v>203</v>
      </c>
      <c r="N375" s="26">
        <v>812.22926829268283</v>
      </c>
      <c r="O375" s="90">
        <f t="shared" si="32"/>
        <v>35312.597964855893</v>
      </c>
      <c r="P375" s="92">
        <f t="shared" si="28"/>
        <v>1429.2742311708946</v>
      </c>
      <c r="Q375" s="188">
        <v>6.8409484947724197E-2</v>
      </c>
    </row>
    <row r="376" spans="1:17" x14ac:dyDescent="0.25">
      <c r="A376">
        <v>41003</v>
      </c>
      <c r="B376" t="s">
        <v>773</v>
      </c>
      <c r="C376" s="190" t="s">
        <v>828</v>
      </c>
      <c r="D376" s="108" t="s">
        <v>815</v>
      </c>
      <c r="E376" s="32">
        <f t="shared" si="30"/>
        <v>41003</v>
      </c>
      <c r="F376" s="101" t="str">
        <f t="shared" si="31"/>
        <v>2011-12</v>
      </c>
      <c r="H376" s="111"/>
      <c r="I376" s="26"/>
      <c r="J376" s="94">
        <f t="shared" si="29"/>
        <v>0.59165640875701331</v>
      </c>
      <c r="K376" s="35"/>
      <c r="L376" s="26">
        <v>16.490942197500001</v>
      </c>
      <c r="M376" s="26" t="s">
        <v>203</v>
      </c>
      <c r="N376" s="26">
        <v>812.22926829268283</v>
      </c>
      <c r="O376" s="90">
        <f t="shared" si="32"/>
        <v>13394.425914532352</v>
      </c>
      <c r="P376" s="92">
        <f t="shared" si="28"/>
        <v>542.13818592508255</v>
      </c>
      <c r="Q376" s="188">
        <v>6.8409484947724197E-2</v>
      </c>
    </row>
    <row r="377" spans="1:17" x14ac:dyDescent="0.25">
      <c r="A377">
        <v>41003</v>
      </c>
      <c r="B377" t="s">
        <v>773</v>
      </c>
      <c r="C377" s="190" t="s">
        <v>828</v>
      </c>
      <c r="D377" s="108" t="s">
        <v>815</v>
      </c>
      <c r="E377" s="32">
        <f t="shared" si="30"/>
        <v>41003</v>
      </c>
      <c r="F377" s="101" t="str">
        <f t="shared" si="31"/>
        <v>2011-12</v>
      </c>
      <c r="H377" s="111"/>
      <c r="I377" s="26"/>
      <c r="J377" s="94">
        <f t="shared" si="29"/>
        <v>0.59165640875701331</v>
      </c>
      <c r="K377" s="35"/>
      <c r="L377" s="26">
        <v>28.983443931899998</v>
      </c>
      <c r="M377" s="26" t="s">
        <v>203</v>
      </c>
      <c r="N377" s="26">
        <v>812.22926829268283</v>
      </c>
      <c r="O377" s="90">
        <f t="shared" si="32"/>
        <v>23541.201457409134</v>
      </c>
      <c r="P377" s="92">
        <f t="shared" si="28"/>
        <v>952.82801473184941</v>
      </c>
      <c r="Q377" s="188">
        <v>6.8409484947724197E-2</v>
      </c>
    </row>
    <row r="378" spans="1:17" x14ac:dyDescent="0.25">
      <c r="A378">
        <v>41003</v>
      </c>
      <c r="B378" t="s">
        <v>773</v>
      </c>
      <c r="C378" s="190" t="s">
        <v>828</v>
      </c>
      <c r="D378" s="108" t="s">
        <v>815</v>
      </c>
      <c r="E378" s="32">
        <f t="shared" si="30"/>
        <v>41003</v>
      </c>
      <c r="F378" s="101" t="str">
        <f t="shared" si="31"/>
        <v>2011-12</v>
      </c>
      <c r="H378" s="111"/>
      <c r="I378" s="26"/>
      <c r="J378" s="94">
        <f t="shared" si="29"/>
        <v>0.59165640875701331</v>
      </c>
      <c r="K378" s="35"/>
      <c r="L378" s="26">
        <v>28.983243952199999</v>
      </c>
      <c r="M378" s="26" t="s">
        <v>203</v>
      </c>
      <c r="N378" s="26">
        <v>812.22926829268283</v>
      </c>
      <c r="O378" s="90">
        <f t="shared" si="32"/>
        <v>23541.039028043731</v>
      </c>
      <c r="P378" s="92">
        <f t="shared" si="28"/>
        <v>952.82144041787262</v>
      </c>
      <c r="Q378" s="188">
        <v>6.8409484947724197E-2</v>
      </c>
    </row>
    <row r="379" spans="1:17" x14ac:dyDescent="0.25">
      <c r="A379">
        <v>41003</v>
      </c>
      <c r="B379" t="s">
        <v>773</v>
      </c>
      <c r="C379" s="190" t="s">
        <v>828</v>
      </c>
      <c r="D379" s="108" t="s">
        <v>815</v>
      </c>
      <c r="E379" s="32">
        <f t="shared" si="30"/>
        <v>41003</v>
      </c>
      <c r="F379" s="101" t="str">
        <f t="shared" si="31"/>
        <v>2011-12</v>
      </c>
      <c r="H379" s="111"/>
      <c r="I379" s="26"/>
      <c r="J379" s="94">
        <f t="shared" si="29"/>
        <v>0.59165640875701331</v>
      </c>
      <c r="K379" s="35"/>
      <c r="L379" s="26">
        <v>52.1518668553</v>
      </c>
      <c r="M379" s="26" t="s">
        <v>203</v>
      </c>
      <c r="N379" s="26">
        <v>950.87219512195099</v>
      </c>
      <c r="O379" s="90">
        <f t="shared" si="32"/>
        <v>49589.760116406833</v>
      </c>
      <c r="P379" s="92">
        <f t="shared" si="28"/>
        <v>2007.1410870099578</v>
      </c>
      <c r="Q379" s="188">
        <v>6.8409484947724197E-2</v>
      </c>
    </row>
    <row r="380" spans="1:17" x14ac:dyDescent="0.25">
      <c r="A380">
        <v>41003</v>
      </c>
      <c r="B380" t="s">
        <v>773</v>
      </c>
      <c r="C380" s="190" t="s">
        <v>828</v>
      </c>
      <c r="D380" s="108" t="s">
        <v>815</v>
      </c>
      <c r="E380" s="32">
        <f t="shared" si="30"/>
        <v>41003</v>
      </c>
      <c r="F380" s="101" t="str">
        <f t="shared" si="31"/>
        <v>2011-12</v>
      </c>
      <c r="H380" s="111"/>
      <c r="I380" s="26"/>
      <c r="J380" s="94">
        <f t="shared" si="29"/>
        <v>0.59165640875701331</v>
      </c>
      <c r="K380" s="35"/>
      <c r="L380" s="26">
        <v>7.6666242897399997</v>
      </c>
      <c r="M380" s="26" t="s">
        <v>203</v>
      </c>
      <c r="N380" s="26">
        <v>950.87219512195099</v>
      </c>
      <c r="O380" s="90">
        <f t="shared" si="32"/>
        <v>7289.9798675603415</v>
      </c>
      <c r="P380" s="92">
        <f t="shared" si="28"/>
        <v>295.06128041976046</v>
      </c>
      <c r="Q380" s="188">
        <v>6.8409484947724197E-2</v>
      </c>
    </row>
    <row r="381" spans="1:17" x14ac:dyDescent="0.25">
      <c r="A381">
        <v>41003</v>
      </c>
      <c r="B381" t="s">
        <v>773</v>
      </c>
      <c r="C381" s="190" t="s">
        <v>828</v>
      </c>
      <c r="D381" s="108" t="s">
        <v>815</v>
      </c>
      <c r="E381" s="32">
        <f t="shared" si="30"/>
        <v>41003</v>
      </c>
      <c r="F381" s="101" t="str">
        <f t="shared" si="31"/>
        <v>2011-12</v>
      </c>
      <c r="H381" s="111"/>
      <c r="I381" s="26"/>
      <c r="J381" s="94">
        <f t="shared" si="29"/>
        <v>0.59165640875701331</v>
      </c>
      <c r="K381" s="35"/>
      <c r="L381" s="26">
        <v>52.472024010399998</v>
      </c>
      <c r="M381" s="26" t="s">
        <v>203</v>
      </c>
      <c r="N381" s="26">
        <v>950.87219512195099</v>
      </c>
      <c r="O381" s="90">
        <f t="shared" si="32"/>
        <v>49894.188653260768</v>
      </c>
      <c r="P381" s="92">
        <f t="shared" si="28"/>
        <v>2019.4628046981159</v>
      </c>
      <c r="Q381" s="188">
        <v>6.8409484947724197E-2</v>
      </c>
    </row>
    <row r="382" spans="1:17" x14ac:dyDescent="0.25">
      <c r="A382">
        <v>41003</v>
      </c>
      <c r="B382" t="s">
        <v>773</v>
      </c>
      <c r="C382" s="190" t="s">
        <v>828</v>
      </c>
      <c r="D382" s="108" t="s">
        <v>815</v>
      </c>
      <c r="E382" s="32">
        <f t="shared" si="30"/>
        <v>41003</v>
      </c>
      <c r="F382" s="101" t="str">
        <f t="shared" si="31"/>
        <v>2011-12</v>
      </c>
      <c r="H382" s="111"/>
      <c r="I382" s="26"/>
      <c r="J382" s="94">
        <f t="shared" si="29"/>
        <v>0.59165640875701331</v>
      </c>
      <c r="K382" s="35"/>
      <c r="L382" s="26">
        <v>37.2780451868</v>
      </c>
      <c r="M382" s="26" t="s">
        <v>203</v>
      </c>
      <c r="N382" s="26">
        <v>3336.4019512195118</v>
      </c>
      <c r="O382" s="90">
        <f t="shared" si="32"/>
        <v>124374.54269888865</v>
      </c>
      <c r="P382" s="92">
        <f t="shared" si="28"/>
        <v>5034.0484455463411</v>
      </c>
      <c r="Q382" s="188">
        <v>6.8409484947724197E-2</v>
      </c>
    </row>
    <row r="383" spans="1:17" x14ac:dyDescent="0.25">
      <c r="A383">
        <v>41003</v>
      </c>
      <c r="B383" t="s">
        <v>773</v>
      </c>
      <c r="C383" s="190" t="s">
        <v>828</v>
      </c>
      <c r="D383" s="108" t="s">
        <v>815</v>
      </c>
      <c r="E383" s="32">
        <f t="shared" si="30"/>
        <v>41003</v>
      </c>
      <c r="F383" s="101" t="str">
        <f t="shared" si="31"/>
        <v>2011-12</v>
      </c>
      <c r="H383" s="111"/>
      <c r="I383" s="26"/>
      <c r="J383" s="94">
        <f t="shared" si="29"/>
        <v>0.59165640875701331</v>
      </c>
      <c r="K383" s="35"/>
      <c r="L383" s="26">
        <v>64.070067275599996</v>
      </c>
      <c r="M383" s="26" t="s">
        <v>203</v>
      </c>
      <c r="N383" s="26">
        <v>812.22926829268283</v>
      </c>
      <c r="O383" s="90">
        <f t="shared" si="32"/>
        <v>52039.58386272355</v>
      </c>
      <c r="P383" s="92">
        <f t="shared" si="28"/>
        <v>2106.2974831212205</v>
      </c>
      <c r="Q383" s="188">
        <v>6.8409484947724197E-2</v>
      </c>
    </row>
    <row r="384" spans="1:17" x14ac:dyDescent="0.25">
      <c r="A384">
        <v>41003</v>
      </c>
      <c r="B384" t="s">
        <v>773</v>
      </c>
      <c r="C384" s="190" t="s">
        <v>828</v>
      </c>
      <c r="D384" s="108" t="s">
        <v>815</v>
      </c>
      <c r="E384" s="32">
        <f t="shared" si="30"/>
        <v>41003</v>
      </c>
      <c r="F384" s="101" t="str">
        <f t="shared" si="31"/>
        <v>2011-12</v>
      </c>
      <c r="H384" s="111"/>
      <c r="I384" s="26"/>
      <c r="J384" s="94">
        <f t="shared" si="29"/>
        <v>0.59165640875701331</v>
      </c>
      <c r="K384" s="35"/>
      <c r="L384" s="26">
        <v>7.5628474135100001</v>
      </c>
      <c r="M384" s="26" t="s">
        <v>203</v>
      </c>
      <c r="N384" s="26">
        <v>950.87219512195099</v>
      </c>
      <c r="O384" s="90">
        <f t="shared" si="32"/>
        <v>7191.3013214566236</v>
      </c>
      <c r="P384" s="92">
        <f t="shared" si="28"/>
        <v>291.06727512862284</v>
      </c>
      <c r="Q384" s="188">
        <v>6.8409484947724197E-2</v>
      </c>
    </row>
    <row r="385" spans="1:17" x14ac:dyDescent="0.25">
      <c r="A385">
        <v>41003</v>
      </c>
      <c r="B385" t="s">
        <v>773</v>
      </c>
      <c r="C385" s="190" t="s">
        <v>828</v>
      </c>
      <c r="D385" s="108" t="s">
        <v>815</v>
      </c>
      <c r="E385" s="32">
        <f t="shared" si="30"/>
        <v>41003</v>
      </c>
      <c r="F385" s="101" t="str">
        <f t="shared" si="31"/>
        <v>2011-12</v>
      </c>
      <c r="H385" s="111"/>
      <c r="I385" s="26"/>
      <c r="J385" s="94">
        <f t="shared" si="29"/>
        <v>0.59165640875701331</v>
      </c>
      <c r="K385" s="35"/>
      <c r="L385" s="26">
        <v>16.736719090499999</v>
      </c>
      <c r="M385" s="26" t="s">
        <v>203</v>
      </c>
      <c r="N385" s="26">
        <v>3592.3639024390236</v>
      </c>
      <c r="O385" s="90">
        <f t="shared" si="32"/>
        <v>60124.385505974285</v>
      </c>
      <c r="P385" s="92">
        <f t="shared" si="28"/>
        <v>2433.5291035283808</v>
      </c>
      <c r="Q385" s="188">
        <v>6.8409484947724197E-2</v>
      </c>
    </row>
    <row r="386" spans="1:17" x14ac:dyDescent="0.25">
      <c r="A386">
        <v>41003</v>
      </c>
      <c r="B386" t="s">
        <v>773</v>
      </c>
      <c r="C386" s="190" t="s">
        <v>828</v>
      </c>
      <c r="D386" s="108" t="s">
        <v>815</v>
      </c>
      <c r="E386" s="32">
        <f t="shared" si="30"/>
        <v>41003</v>
      </c>
      <c r="F386" s="101" t="str">
        <f t="shared" si="31"/>
        <v>2011-12</v>
      </c>
      <c r="H386" s="111"/>
      <c r="I386" s="26"/>
      <c r="J386" s="94">
        <f t="shared" si="29"/>
        <v>0.59165640875701331</v>
      </c>
      <c r="K386" s="35"/>
      <c r="L386" s="26">
        <v>7.6666242897399997</v>
      </c>
      <c r="M386" s="26" t="s">
        <v>203</v>
      </c>
      <c r="N386" s="26">
        <v>950.87219512195099</v>
      </c>
      <c r="O386" s="90">
        <f t="shared" si="32"/>
        <v>7289.9798675603415</v>
      </c>
      <c r="P386" s="92">
        <f t="shared" si="28"/>
        <v>295.06128041976046</v>
      </c>
      <c r="Q386" s="188">
        <v>6.8409484947724197E-2</v>
      </c>
    </row>
    <row r="387" spans="1:17" x14ac:dyDescent="0.25">
      <c r="A387">
        <v>41003</v>
      </c>
      <c r="B387" t="s">
        <v>773</v>
      </c>
      <c r="C387" s="190" t="s">
        <v>828</v>
      </c>
      <c r="D387" s="108" t="s">
        <v>815</v>
      </c>
      <c r="E387" s="32">
        <f t="shared" si="30"/>
        <v>41003</v>
      </c>
      <c r="F387" s="101" t="str">
        <f t="shared" si="31"/>
        <v>2011-12</v>
      </c>
      <c r="H387" s="111"/>
      <c r="I387" s="26"/>
      <c r="J387" s="94">
        <f t="shared" si="29"/>
        <v>0.59165640875701331</v>
      </c>
      <c r="K387" s="35"/>
      <c r="L387" s="26">
        <v>75.012200378800003</v>
      </c>
      <c r="M387" s="26" t="s">
        <v>203</v>
      </c>
      <c r="N387" s="26">
        <v>3336.4019512195118</v>
      </c>
      <c r="O387" s="90">
        <f t="shared" si="32"/>
        <v>250270.85170909733</v>
      </c>
      <c r="P387" s="92">
        <f t="shared" si="28"/>
        <v>10129.69024587214</v>
      </c>
      <c r="Q387" s="188">
        <v>6.8409484947724197E-2</v>
      </c>
    </row>
    <row r="388" spans="1:17" x14ac:dyDescent="0.25">
      <c r="A388">
        <v>41003</v>
      </c>
      <c r="B388" t="s">
        <v>773</v>
      </c>
      <c r="C388" s="190" t="s">
        <v>828</v>
      </c>
      <c r="D388" s="108" t="s">
        <v>815</v>
      </c>
      <c r="E388" s="32">
        <f t="shared" si="30"/>
        <v>41003</v>
      </c>
      <c r="F388" s="101" t="str">
        <f t="shared" si="31"/>
        <v>2011-12</v>
      </c>
      <c r="H388" s="111"/>
      <c r="I388" s="26"/>
      <c r="J388" s="94">
        <f t="shared" si="29"/>
        <v>0.59165640875701331</v>
      </c>
      <c r="K388" s="35"/>
      <c r="L388" s="26">
        <v>59.965101664099997</v>
      </c>
      <c r="M388" s="26" t="s">
        <v>203</v>
      </c>
      <c r="N388" s="26">
        <v>812.22926829268283</v>
      </c>
      <c r="O388" s="90">
        <f t="shared" si="32"/>
        <v>48705.410647728277</v>
      </c>
      <c r="P388" s="92">
        <f t="shared" si="28"/>
        <v>1971.3471216894261</v>
      </c>
      <c r="Q388" s="188">
        <v>6.8409484947724197E-2</v>
      </c>
    </row>
    <row r="389" spans="1:17" x14ac:dyDescent="0.25">
      <c r="A389">
        <v>41003</v>
      </c>
      <c r="B389" t="s">
        <v>773</v>
      </c>
      <c r="C389" s="190" t="s">
        <v>828</v>
      </c>
      <c r="D389" s="108" t="s">
        <v>815</v>
      </c>
      <c r="E389" s="32">
        <f t="shared" si="30"/>
        <v>41003</v>
      </c>
      <c r="F389" s="101" t="str">
        <f t="shared" si="31"/>
        <v>2011-12</v>
      </c>
      <c r="H389" s="111"/>
      <c r="I389" s="26"/>
      <c r="J389" s="94">
        <f t="shared" si="29"/>
        <v>0.59165640875701331</v>
      </c>
      <c r="K389" s="35"/>
      <c r="L389" s="26">
        <v>56.973442306599999</v>
      </c>
      <c r="M389" s="26" t="s">
        <v>203</v>
      </c>
      <c r="N389" s="26">
        <v>812.22926829268283</v>
      </c>
      <c r="O389" s="90">
        <f t="shared" si="32"/>
        <v>46275.497356805099</v>
      </c>
      <c r="P389" s="92">
        <f t="shared" si="28"/>
        <v>1872.9965994720403</v>
      </c>
      <c r="Q389" s="188">
        <v>6.8409484947724197E-2</v>
      </c>
    </row>
    <row r="390" spans="1:17" x14ac:dyDescent="0.25">
      <c r="A390">
        <v>41003</v>
      </c>
      <c r="B390" t="s">
        <v>773</v>
      </c>
      <c r="C390" s="190" t="s">
        <v>828</v>
      </c>
      <c r="D390" s="108" t="s">
        <v>815</v>
      </c>
      <c r="E390" s="32">
        <f t="shared" si="30"/>
        <v>41003</v>
      </c>
      <c r="F390" s="101" t="str">
        <f t="shared" si="31"/>
        <v>2011-12</v>
      </c>
      <c r="H390" s="111"/>
      <c r="I390" s="26"/>
      <c r="J390" s="94">
        <f t="shared" si="29"/>
        <v>0.59165640875701331</v>
      </c>
      <c r="K390" s="35"/>
      <c r="L390" s="26">
        <v>95.748952146199997</v>
      </c>
      <c r="M390" s="26" t="s">
        <v>203</v>
      </c>
      <c r="N390" s="26">
        <v>812.22926829268283</v>
      </c>
      <c r="O390" s="90">
        <f t="shared" si="32"/>
        <v>77770.101341499132</v>
      </c>
      <c r="P390" s="92">
        <f t="shared" si="28"/>
        <v>3147.7378671934075</v>
      </c>
      <c r="Q390" s="188">
        <v>6.8409484947724197E-2</v>
      </c>
    </row>
    <row r="391" spans="1:17" x14ac:dyDescent="0.25">
      <c r="A391">
        <v>41003</v>
      </c>
      <c r="B391" t="s">
        <v>773</v>
      </c>
      <c r="C391" s="190" t="s">
        <v>828</v>
      </c>
      <c r="D391" s="108" t="s">
        <v>815</v>
      </c>
      <c r="E391" s="32">
        <f t="shared" si="30"/>
        <v>41003</v>
      </c>
      <c r="F391" s="101" t="str">
        <f t="shared" si="31"/>
        <v>2011-12</v>
      </c>
      <c r="H391" s="111"/>
      <c r="I391" s="26"/>
      <c r="J391" s="94">
        <f t="shared" si="29"/>
        <v>0.59165640875701331</v>
      </c>
      <c r="K391" s="35"/>
      <c r="L391" s="26">
        <v>28.724175749299999</v>
      </c>
      <c r="M391" s="26" t="s">
        <v>203</v>
      </c>
      <c r="N391" s="26">
        <v>3336.4019512195118</v>
      </c>
      <c r="O391" s="90">
        <f t="shared" si="32"/>
        <v>95835.396017136693</v>
      </c>
      <c r="P391" s="92">
        <f t="shared" si="28"/>
        <v>3878.9290467292376</v>
      </c>
      <c r="Q391" s="188">
        <v>6.8409484947724197E-2</v>
      </c>
    </row>
    <row r="392" spans="1:17" x14ac:dyDescent="0.25">
      <c r="A392">
        <v>41003</v>
      </c>
      <c r="B392" t="s">
        <v>773</v>
      </c>
      <c r="C392" s="190" t="s">
        <v>828</v>
      </c>
      <c r="D392" s="108" t="s">
        <v>815</v>
      </c>
      <c r="E392" s="32">
        <f t="shared" si="30"/>
        <v>41003</v>
      </c>
      <c r="F392" s="101" t="str">
        <f t="shared" si="31"/>
        <v>2011-12</v>
      </c>
      <c r="H392" s="111"/>
      <c r="I392" s="26"/>
      <c r="J392" s="94">
        <f t="shared" si="29"/>
        <v>0.59165640875701331</v>
      </c>
      <c r="K392" s="35"/>
      <c r="L392" s="26">
        <v>21.421400633899999</v>
      </c>
      <c r="M392" s="26" t="s">
        <v>203</v>
      </c>
      <c r="N392" s="26">
        <v>812.22926829268283</v>
      </c>
      <c r="O392" s="90">
        <f t="shared" si="32"/>
        <v>17399.08856267701</v>
      </c>
      <c r="P392" s="92">
        <f t="shared" si="28"/>
        <v>704.22654694633081</v>
      </c>
      <c r="Q392" s="188">
        <v>6.8409484947724197E-2</v>
      </c>
    </row>
    <row r="393" spans="1:17" x14ac:dyDescent="0.25">
      <c r="A393">
        <v>41003</v>
      </c>
      <c r="B393" t="s">
        <v>773</v>
      </c>
      <c r="C393" s="190" t="s">
        <v>828</v>
      </c>
      <c r="D393" s="108" t="s">
        <v>815</v>
      </c>
      <c r="E393" s="32">
        <f t="shared" si="30"/>
        <v>41003</v>
      </c>
      <c r="F393" s="101" t="str">
        <f t="shared" si="31"/>
        <v>2011-12</v>
      </c>
      <c r="H393" s="111"/>
      <c r="I393" s="26"/>
      <c r="J393" s="94">
        <f t="shared" si="29"/>
        <v>0.59165640875701331</v>
      </c>
      <c r="K393" s="35"/>
      <c r="L393" s="26">
        <v>33.362758054499999</v>
      </c>
      <c r="M393" s="26" t="s">
        <v>203</v>
      </c>
      <c r="N393" s="26">
        <v>812.22926829268283</v>
      </c>
      <c r="O393" s="90">
        <f t="shared" si="32"/>
        <v>27098.208562832344</v>
      </c>
      <c r="P393" s="92">
        <f t="shared" si="28"/>
        <v>1096.7975578657997</v>
      </c>
      <c r="Q393" s="188">
        <v>6.8409484947724197E-2</v>
      </c>
    </row>
    <row r="394" spans="1:17" x14ac:dyDescent="0.25">
      <c r="A394">
        <v>41003</v>
      </c>
      <c r="B394" t="s">
        <v>773</v>
      </c>
      <c r="C394" s="190" t="s">
        <v>828</v>
      </c>
      <c r="D394" s="108" t="s">
        <v>815</v>
      </c>
      <c r="E394" s="32">
        <f t="shared" si="30"/>
        <v>41003</v>
      </c>
      <c r="F394" s="101" t="str">
        <f t="shared" si="31"/>
        <v>2011-12</v>
      </c>
      <c r="H394" s="111"/>
      <c r="I394" s="26"/>
      <c r="J394" s="94">
        <f t="shared" si="29"/>
        <v>0.59165640875701331</v>
      </c>
      <c r="K394" s="35"/>
      <c r="L394" s="26">
        <v>74.883744220899999</v>
      </c>
      <c r="M394" s="26" t="s">
        <v>203</v>
      </c>
      <c r="N394" s="26">
        <v>3592.3639024390236</v>
      </c>
      <c r="O394" s="90">
        <f t="shared" si="32"/>
        <v>269009.65961863799</v>
      </c>
      <c r="P394" s="92">
        <f t="shared" si="28"/>
        <v>10888.141813061358</v>
      </c>
      <c r="Q394" s="188">
        <v>6.8409484947724197E-2</v>
      </c>
    </row>
    <row r="395" spans="1:17" x14ac:dyDescent="0.25">
      <c r="A395">
        <v>41003</v>
      </c>
      <c r="B395" t="s">
        <v>773</v>
      </c>
      <c r="C395" s="190" t="s">
        <v>828</v>
      </c>
      <c r="D395" s="108" t="s">
        <v>815</v>
      </c>
      <c r="E395" s="32">
        <f t="shared" si="30"/>
        <v>41003</v>
      </c>
      <c r="F395" s="101" t="str">
        <f t="shared" si="31"/>
        <v>2011-12</v>
      </c>
      <c r="H395" s="111"/>
      <c r="I395" s="26"/>
      <c r="J395" s="94">
        <f t="shared" si="29"/>
        <v>0.59165640875701331</v>
      </c>
      <c r="K395" s="35"/>
      <c r="L395" s="26">
        <v>17.190545221099999</v>
      </c>
      <c r="M395" s="26" t="s">
        <v>203</v>
      </c>
      <c r="N395" s="26">
        <v>950.87219512195099</v>
      </c>
      <c r="O395" s="90">
        <f t="shared" si="32"/>
        <v>16346.01146973052</v>
      </c>
      <c r="P395" s="92">
        <f t="shared" si="28"/>
        <v>661.60334618713625</v>
      </c>
      <c r="Q395" s="188">
        <v>6.8409484947724197E-2</v>
      </c>
    </row>
    <row r="396" spans="1:17" x14ac:dyDescent="0.25">
      <c r="A396">
        <v>41003</v>
      </c>
      <c r="B396" t="s">
        <v>773</v>
      </c>
      <c r="C396" s="190" t="s">
        <v>828</v>
      </c>
      <c r="D396" s="108" t="s">
        <v>815</v>
      </c>
      <c r="E396" s="32">
        <f t="shared" si="30"/>
        <v>41003</v>
      </c>
      <c r="F396" s="101" t="str">
        <f t="shared" si="31"/>
        <v>2011-12</v>
      </c>
      <c r="H396" s="111"/>
      <c r="I396" s="26"/>
      <c r="J396" s="94">
        <f t="shared" si="29"/>
        <v>0.59165640875701331</v>
      </c>
      <c r="K396" s="35"/>
      <c r="L396" s="26">
        <v>7.6674593575700003</v>
      </c>
      <c r="M396" s="26" t="s">
        <v>203</v>
      </c>
      <c r="N396" s="26">
        <v>950.87219512195099</v>
      </c>
      <c r="O396" s="90">
        <f t="shared" si="32"/>
        <v>7290.7739103409303</v>
      </c>
      <c r="P396" s="92">
        <f t="shared" si="28"/>
        <v>295.09341922999113</v>
      </c>
      <c r="Q396" s="188">
        <v>6.8409484947724197E-2</v>
      </c>
    </row>
    <row r="397" spans="1:17" x14ac:dyDescent="0.25">
      <c r="A397">
        <v>41003</v>
      </c>
      <c r="B397" t="s">
        <v>773</v>
      </c>
      <c r="C397" s="190" t="s">
        <v>828</v>
      </c>
      <c r="D397" s="108" t="s">
        <v>815</v>
      </c>
      <c r="E397" s="32">
        <f t="shared" si="30"/>
        <v>41003</v>
      </c>
      <c r="F397" s="101" t="str">
        <f t="shared" si="31"/>
        <v>2011-12</v>
      </c>
      <c r="H397" s="111"/>
      <c r="I397" s="26"/>
      <c r="J397" s="94">
        <f t="shared" si="29"/>
        <v>0.59165640875701331</v>
      </c>
      <c r="K397" s="35"/>
      <c r="L397" s="26">
        <v>21.194041615500002</v>
      </c>
      <c r="M397" s="26" t="s">
        <v>203</v>
      </c>
      <c r="N397" s="26">
        <v>3336.4019512195118</v>
      </c>
      <c r="O397" s="90">
        <f t="shared" si="32"/>
        <v>70711.841800181734</v>
      </c>
      <c r="P397" s="92">
        <f t="shared" si="28"/>
        <v>2862.0554461673164</v>
      </c>
      <c r="Q397" s="188">
        <v>6.8409484947724197E-2</v>
      </c>
    </row>
    <row r="398" spans="1:17" x14ac:dyDescent="0.25">
      <c r="A398">
        <v>41003</v>
      </c>
      <c r="B398" t="s">
        <v>773</v>
      </c>
      <c r="C398" s="190" t="s">
        <v>828</v>
      </c>
      <c r="D398" s="108" t="s">
        <v>815</v>
      </c>
      <c r="E398" s="32">
        <f t="shared" si="30"/>
        <v>41003</v>
      </c>
      <c r="F398" s="101" t="str">
        <f t="shared" si="31"/>
        <v>2011-12</v>
      </c>
      <c r="H398" s="111"/>
      <c r="I398" s="26"/>
      <c r="J398" s="94">
        <f t="shared" si="29"/>
        <v>0.59165640875701331</v>
      </c>
      <c r="K398" s="35"/>
      <c r="L398" s="26">
        <v>28.685026634100002</v>
      </c>
      <c r="M398" s="26" t="s">
        <v>203</v>
      </c>
      <c r="N398" s="26">
        <v>950.87219512195099</v>
      </c>
      <c r="O398" s="90">
        <f t="shared" si="32"/>
        <v>27275.794242698299</v>
      </c>
      <c r="P398" s="92">
        <f t="shared" si="28"/>
        <v>1103.9853223092423</v>
      </c>
      <c r="Q398" s="188">
        <v>6.8409484947724197E-2</v>
      </c>
    </row>
    <row r="399" spans="1:17" x14ac:dyDescent="0.25">
      <c r="A399">
        <v>41003</v>
      </c>
      <c r="B399" t="s">
        <v>773</v>
      </c>
      <c r="C399" s="190" t="s">
        <v>828</v>
      </c>
      <c r="D399" s="108" t="s">
        <v>815</v>
      </c>
      <c r="E399" s="32">
        <f t="shared" si="30"/>
        <v>41003</v>
      </c>
      <c r="F399" s="101" t="str">
        <f t="shared" si="31"/>
        <v>2011-12</v>
      </c>
      <c r="H399" s="111"/>
      <c r="I399" s="26"/>
      <c r="J399" s="94">
        <f t="shared" si="29"/>
        <v>0.59165640875701331</v>
      </c>
      <c r="K399" s="35"/>
      <c r="L399" s="26">
        <v>7.7177976780900002</v>
      </c>
      <c r="M399" s="26" t="s">
        <v>203</v>
      </c>
      <c r="N399" s="26">
        <v>950.87219512195099</v>
      </c>
      <c r="O399" s="90">
        <f t="shared" si="32"/>
        <v>7338.6392196725346</v>
      </c>
      <c r="P399" s="92">
        <f t="shared" si="28"/>
        <v>297.03076332636073</v>
      </c>
      <c r="Q399" s="188">
        <v>6.8409484947724197E-2</v>
      </c>
    </row>
    <row r="400" spans="1:17" x14ac:dyDescent="0.25">
      <c r="A400">
        <v>41003</v>
      </c>
      <c r="B400" t="s">
        <v>773</v>
      </c>
      <c r="C400" s="190" t="s">
        <v>828</v>
      </c>
      <c r="D400" s="108" t="s">
        <v>815</v>
      </c>
      <c r="E400" s="32">
        <f t="shared" si="30"/>
        <v>41003</v>
      </c>
      <c r="F400" s="101" t="str">
        <f t="shared" si="31"/>
        <v>2011-12</v>
      </c>
      <c r="H400" s="111"/>
      <c r="I400" s="26"/>
      <c r="J400" s="94">
        <f t="shared" si="29"/>
        <v>0.59165640875701331</v>
      </c>
      <c r="K400" s="35"/>
      <c r="L400" s="26">
        <v>9.7852590053000004</v>
      </c>
      <c r="M400" s="26" t="s">
        <v>203</v>
      </c>
      <c r="N400" s="26">
        <v>812.22926829268283</v>
      </c>
      <c r="O400" s="90">
        <f t="shared" si="32"/>
        <v>7947.8737619292051</v>
      </c>
      <c r="P400" s="92">
        <f t="shared" si="28"/>
        <v>321.68947670828925</v>
      </c>
      <c r="Q400" s="188">
        <v>6.8409484947724197E-2</v>
      </c>
    </row>
    <row r="401" spans="1:17" x14ac:dyDescent="0.25">
      <c r="A401">
        <v>41003</v>
      </c>
      <c r="B401" t="s">
        <v>773</v>
      </c>
      <c r="C401" s="190" t="s">
        <v>828</v>
      </c>
      <c r="D401" s="108" t="s">
        <v>815</v>
      </c>
      <c r="E401" s="32">
        <f t="shared" si="30"/>
        <v>41003</v>
      </c>
      <c r="F401" s="101" t="str">
        <f t="shared" si="31"/>
        <v>2011-12</v>
      </c>
      <c r="H401" s="111"/>
      <c r="I401" s="26"/>
      <c r="J401" s="94">
        <f t="shared" si="29"/>
        <v>0.59165640875701331</v>
      </c>
      <c r="K401" s="35"/>
      <c r="L401" s="26">
        <v>12.0698662923</v>
      </c>
      <c r="M401" s="26" t="s">
        <v>203</v>
      </c>
      <c r="N401" s="26">
        <v>812.22926829268283</v>
      </c>
      <c r="O401" s="90">
        <f t="shared" si="32"/>
        <v>9803.4986669853461</v>
      </c>
      <c r="P401" s="92">
        <f t="shared" si="28"/>
        <v>396.79572808507049</v>
      </c>
      <c r="Q401" s="188">
        <v>6.8409484947724197E-2</v>
      </c>
    </row>
    <row r="402" spans="1:17" x14ac:dyDescent="0.25">
      <c r="A402">
        <v>41003</v>
      </c>
      <c r="B402" t="s">
        <v>773</v>
      </c>
      <c r="C402" s="190" t="s">
        <v>828</v>
      </c>
      <c r="D402" s="108" t="s">
        <v>815</v>
      </c>
      <c r="E402" s="32">
        <f t="shared" si="30"/>
        <v>41003</v>
      </c>
      <c r="F402" s="101" t="str">
        <f t="shared" si="31"/>
        <v>2011-12</v>
      </c>
      <c r="H402" s="111"/>
      <c r="I402" s="26"/>
      <c r="J402" s="94">
        <f t="shared" si="29"/>
        <v>0.59165640875701331</v>
      </c>
      <c r="K402" s="35"/>
      <c r="L402" s="26">
        <v>4.1457429973400002</v>
      </c>
      <c r="M402" s="26" t="s">
        <v>203</v>
      </c>
      <c r="N402" s="26">
        <v>812.22926829268283</v>
      </c>
      <c r="O402" s="90">
        <f t="shared" si="32"/>
        <v>3367.2938012589821</v>
      </c>
      <c r="P402" s="92">
        <f t="shared" si="28"/>
        <v>136.29091418622821</v>
      </c>
      <c r="Q402" s="188">
        <v>6.8409484947724197E-2</v>
      </c>
    </row>
    <row r="403" spans="1:17" x14ac:dyDescent="0.25">
      <c r="A403">
        <v>41003</v>
      </c>
      <c r="B403" t="s">
        <v>773</v>
      </c>
      <c r="C403" s="190" t="s">
        <v>828</v>
      </c>
      <c r="D403" s="108" t="s">
        <v>815</v>
      </c>
      <c r="E403" s="32">
        <f t="shared" si="30"/>
        <v>41003</v>
      </c>
      <c r="F403" s="101" t="str">
        <f t="shared" si="31"/>
        <v>2011-12</v>
      </c>
      <c r="H403" s="111"/>
      <c r="I403" s="26"/>
      <c r="J403" s="94">
        <f t="shared" si="29"/>
        <v>0.59165640875701331</v>
      </c>
      <c r="K403" s="35"/>
      <c r="L403" s="26">
        <v>54.210420766799999</v>
      </c>
      <c r="M403" s="26" t="s">
        <v>203</v>
      </c>
      <c r="N403" s="26">
        <v>812.22926829268283</v>
      </c>
      <c r="O403" s="90">
        <f t="shared" si="32"/>
        <v>44031.290393256422</v>
      </c>
      <c r="P403" s="92">
        <f t="shared" si="28"/>
        <v>1782.1625241766828</v>
      </c>
      <c r="Q403" s="188">
        <v>6.8409484947724197E-2</v>
      </c>
    </row>
    <row r="404" spans="1:17" x14ac:dyDescent="0.25">
      <c r="A404">
        <v>42111</v>
      </c>
      <c r="B404" t="s">
        <v>773</v>
      </c>
      <c r="C404" s="190" t="s">
        <v>829</v>
      </c>
      <c r="D404" s="108" t="s">
        <v>815</v>
      </c>
      <c r="E404" s="32">
        <f t="shared" si="30"/>
        <v>42111</v>
      </c>
      <c r="F404" s="101" t="str">
        <f t="shared" si="31"/>
        <v>2014-15</v>
      </c>
      <c r="H404" s="111"/>
      <c r="I404" s="26"/>
      <c r="J404" s="94">
        <f t="shared" si="29"/>
        <v>0.59165640875701331</v>
      </c>
      <c r="K404" s="35"/>
      <c r="L404" s="26">
        <v>21.4860632621</v>
      </c>
      <c r="M404" s="26" t="s">
        <v>203</v>
      </c>
      <c r="N404" s="26">
        <v>3336.4019512195118</v>
      </c>
      <c r="O404" s="90">
        <f t="shared" si="32"/>
        <v>71686.143391696314</v>
      </c>
      <c r="P404" s="92">
        <f t="shared" si="28"/>
        <v>19937.304960642781</v>
      </c>
      <c r="Q404" s="188">
        <v>0.47006905495636525</v>
      </c>
    </row>
    <row r="405" spans="1:17" x14ac:dyDescent="0.25">
      <c r="A405">
        <v>41003</v>
      </c>
      <c r="B405" t="s">
        <v>773</v>
      </c>
      <c r="C405" s="190" t="s">
        <v>828</v>
      </c>
      <c r="D405" s="108" t="s">
        <v>815</v>
      </c>
      <c r="E405" s="32">
        <f t="shared" si="30"/>
        <v>41003</v>
      </c>
      <c r="F405" s="101" t="str">
        <f t="shared" si="31"/>
        <v>2011-12</v>
      </c>
      <c r="H405" s="111"/>
      <c r="I405" s="26"/>
      <c r="J405" s="94">
        <f t="shared" si="29"/>
        <v>0.59165640875701331</v>
      </c>
      <c r="K405" s="35"/>
      <c r="L405" s="26">
        <v>14.2722658735</v>
      </c>
      <c r="M405" s="26" t="s">
        <v>203</v>
      </c>
      <c r="N405" s="26">
        <v>812.22926829268283</v>
      </c>
      <c r="O405" s="90">
        <f t="shared" si="32"/>
        <v>11592.352067311533</v>
      </c>
      <c r="P405" s="92">
        <f t="shared" si="28"/>
        <v>469.1994088047166</v>
      </c>
      <c r="Q405" s="188">
        <v>6.8409484947724197E-2</v>
      </c>
    </row>
    <row r="406" spans="1:17" x14ac:dyDescent="0.25">
      <c r="A406">
        <v>42111</v>
      </c>
      <c r="B406" t="s">
        <v>773</v>
      </c>
      <c r="C406" s="190" t="s">
        <v>829</v>
      </c>
      <c r="D406" s="108" t="s">
        <v>815</v>
      </c>
      <c r="E406" s="32">
        <f t="shared" si="30"/>
        <v>42111</v>
      </c>
      <c r="F406" s="101" t="str">
        <f t="shared" si="31"/>
        <v>2014-15</v>
      </c>
      <c r="H406" s="111"/>
      <c r="I406" s="26"/>
      <c r="J406" s="94">
        <f t="shared" si="29"/>
        <v>0.59165640875701331</v>
      </c>
      <c r="K406" s="35"/>
      <c r="L406" s="26">
        <v>7.5379085295600001</v>
      </c>
      <c r="M406" s="26" t="s">
        <v>203</v>
      </c>
      <c r="N406" s="26">
        <v>812.22926829268283</v>
      </c>
      <c r="O406" s="90">
        <f t="shared" si="32"/>
        <v>6122.5099294216916</v>
      </c>
      <c r="P406" s="92">
        <f t="shared" si="28"/>
        <v>1702.7885977973142</v>
      </c>
      <c r="Q406" s="188">
        <v>0.47006905495636525</v>
      </c>
    </row>
    <row r="407" spans="1:17" x14ac:dyDescent="0.25">
      <c r="A407">
        <v>42111</v>
      </c>
      <c r="B407" t="s">
        <v>773</v>
      </c>
      <c r="C407" s="190" t="s">
        <v>829</v>
      </c>
      <c r="D407" s="108" t="s">
        <v>815</v>
      </c>
      <c r="E407" s="32">
        <f t="shared" si="30"/>
        <v>42111</v>
      </c>
      <c r="F407" s="101" t="str">
        <f t="shared" si="31"/>
        <v>2014-15</v>
      </c>
      <c r="H407" s="111"/>
      <c r="I407" s="26"/>
      <c r="J407" s="94">
        <f t="shared" si="29"/>
        <v>0.59165640875701331</v>
      </c>
      <c r="K407" s="35"/>
      <c r="L407" s="26">
        <v>89.396513624099995</v>
      </c>
      <c r="M407" s="26" t="s">
        <v>203</v>
      </c>
      <c r="N407" s="26">
        <v>3336.4019512195118</v>
      </c>
      <c r="O407" s="90">
        <f t="shared" si="32"/>
        <v>298262.7024876689</v>
      </c>
      <c r="P407" s="92">
        <f t="shared" ref="P407:P470" si="33">IF(O407="-","-",IF(OR(E407&lt;$E$15,E407&gt;$E$16),0,O407*J407))*Q407</f>
        <v>82952.634589224326</v>
      </c>
      <c r="Q407" s="188">
        <v>0.47006905495636525</v>
      </c>
    </row>
    <row r="408" spans="1:17" x14ac:dyDescent="0.25">
      <c r="A408">
        <v>42111</v>
      </c>
      <c r="B408" t="s">
        <v>773</v>
      </c>
      <c r="C408" s="190" t="s">
        <v>829</v>
      </c>
      <c r="D408" s="108" t="s">
        <v>815</v>
      </c>
      <c r="E408" s="32">
        <f t="shared" si="30"/>
        <v>42111</v>
      </c>
      <c r="F408" s="101" t="str">
        <f t="shared" si="31"/>
        <v>2014-15</v>
      </c>
      <c r="H408" s="111"/>
      <c r="I408" s="26"/>
      <c r="J408" s="94">
        <f t="shared" ref="J408:J471" si="34">J407</f>
        <v>0.59165640875701331</v>
      </c>
      <c r="K408" s="35"/>
      <c r="L408" s="26">
        <v>22.054554231200001</v>
      </c>
      <c r="M408" s="26" t="s">
        <v>203</v>
      </c>
      <c r="N408" s="26">
        <v>812.22926829268283</v>
      </c>
      <c r="O408" s="90">
        <f t="shared" si="32"/>
        <v>17913.35444572887</v>
      </c>
      <c r="P408" s="92">
        <f t="shared" si="33"/>
        <v>4982.0508337452566</v>
      </c>
      <c r="Q408" s="188">
        <v>0.47006905495636525</v>
      </c>
    </row>
    <row r="409" spans="1:17" x14ac:dyDescent="0.25">
      <c r="A409">
        <v>40932</v>
      </c>
      <c r="B409" t="s">
        <v>773</v>
      </c>
      <c r="C409" s="190" t="s">
        <v>830</v>
      </c>
      <c r="D409" s="108" t="s">
        <v>815</v>
      </c>
      <c r="E409" s="32">
        <f t="shared" si="30"/>
        <v>40932</v>
      </c>
      <c r="F409" s="101" t="str">
        <f t="shared" si="31"/>
        <v>2011-12</v>
      </c>
      <c r="H409" s="111"/>
      <c r="I409" s="26"/>
      <c r="J409" s="94">
        <f t="shared" si="34"/>
        <v>0.59165640875701331</v>
      </c>
      <c r="K409" s="35"/>
      <c r="L409" s="26">
        <v>114.887330116</v>
      </c>
      <c r="M409" s="26" t="s">
        <v>203</v>
      </c>
      <c r="N409" s="26">
        <v>3875.3912195121943</v>
      </c>
      <c r="O409" s="90">
        <f t="shared" si="32"/>
        <v>445233.3503647453</v>
      </c>
      <c r="P409" s="92">
        <f t="shared" si="33"/>
        <v>110448.18670991201</v>
      </c>
      <c r="Q409" s="188">
        <v>0.41927727995551822</v>
      </c>
    </row>
    <row r="410" spans="1:17" x14ac:dyDescent="0.25">
      <c r="A410">
        <v>40932</v>
      </c>
      <c r="B410" t="s">
        <v>773</v>
      </c>
      <c r="C410" s="190" t="s">
        <v>830</v>
      </c>
      <c r="D410" s="108" t="s">
        <v>815</v>
      </c>
      <c r="E410" s="32">
        <f t="shared" ref="E410:E473" si="35">A410</f>
        <v>40932</v>
      </c>
      <c r="F410" s="101" t="str">
        <f t="shared" ref="F410:F473" si="36">IF(E410="","-",IF(OR(E410&lt;$E$15,E410&gt;$E$16),"ERROR - date outside of range",IF(MONTH(E410)&gt;=7,YEAR(E410)&amp;"-"&amp;IF(YEAR(E410)=1999,"00",IF(AND(YEAR(E410)&gt;=2000,YEAR(E410)&lt;2009),"0","")&amp;RIGHT(YEAR(E410),2)+1),RIGHT(YEAR(E410),4)-1&amp;"-"&amp;RIGHT(YEAR(E410),2))))</f>
        <v>2011-12</v>
      </c>
      <c r="H410" s="111"/>
      <c r="I410" s="26"/>
      <c r="J410" s="94">
        <f t="shared" si="34"/>
        <v>0.59165640875701331</v>
      </c>
      <c r="K410" s="35"/>
      <c r="L410" s="26">
        <v>35.281627584299997</v>
      </c>
      <c r="M410" s="26" t="s">
        <v>203</v>
      </c>
      <c r="N410" s="26">
        <v>3592.3639024390236</v>
      </c>
      <c r="O410" s="90">
        <f t="shared" si="32"/>
        <v>126744.44535313624</v>
      </c>
      <c r="P410" s="92">
        <f t="shared" si="33"/>
        <v>31441.25244288053</v>
      </c>
      <c r="Q410" s="188">
        <v>0.41927727995551822</v>
      </c>
    </row>
    <row r="411" spans="1:17" x14ac:dyDescent="0.25">
      <c r="A411">
        <v>40932</v>
      </c>
      <c r="B411" t="s">
        <v>773</v>
      </c>
      <c r="C411" s="190" t="s">
        <v>830</v>
      </c>
      <c r="D411" s="108" t="s">
        <v>815</v>
      </c>
      <c r="E411" s="32">
        <f t="shared" si="35"/>
        <v>40932</v>
      </c>
      <c r="F411" s="101" t="str">
        <f t="shared" si="36"/>
        <v>2011-12</v>
      </c>
      <c r="H411" s="111"/>
      <c r="I411" s="26"/>
      <c r="J411" s="94">
        <f t="shared" si="34"/>
        <v>0.59165640875701331</v>
      </c>
      <c r="K411" s="35"/>
      <c r="L411" s="26">
        <v>50.163124314599997</v>
      </c>
      <c r="M411" s="26" t="s">
        <v>203</v>
      </c>
      <c r="N411" s="26">
        <v>3592.3639024390236</v>
      </c>
      <c r="O411" s="90">
        <f t="shared" ref="O411:O474" si="37">IF(N411="","-",L411*N411)</f>
        <v>180204.19702133033</v>
      </c>
      <c r="P411" s="92">
        <f t="shared" si="33"/>
        <v>44702.910916750698</v>
      </c>
      <c r="Q411" s="188">
        <v>0.41927727995551822</v>
      </c>
    </row>
    <row r="412" spans="1:17" x14ac:dyDescent="0.25">
      <c r="A412">
        <v>40932</v>
      </c>
      <c r="B412" t="s">
        <v>773</v>
      </c>
      <c r="C412" s="190" t="s">
        <v>830</v>
      </c>
      <c r="D412" s="108" t="s">
        <v>815</v>
      </c>
      <c r="E412" s="32">
        <f t="shared" si="35"/>
        <v>40932</v>
      </c>
      <c r="F412" s="101" t="str">
        <f t="shared" si="36"/>
        <v>2011-12</v>
      </c>
      <c r="H412" s="111"/>
      <c r="I412" s="26"/>
      <c r="J412" s="94">
        <f t="shared" si="34"/>
        <v>0.59165640875701331</v>
      </c>
      <c r="K412" s="35"/>
      <c r="L412" s="26">
        <v>25.786127064799999</v>
      </c>
      <c r="M412" s="26" t="s">
        <v>203</v>
      </c>
      <c r="N412" s="26">
        <v>3592.3639024390236</v>
      </c>
      <c r="O412" s="90">
        <f t="shared" si="37"/>
        <v>92633.152051293451</v>
      </c>
      <c r="P412" s="92">
        <f t="shared" si="33"/>
        <v>22979.329075208148</v>
      </c>
      <c r="Q412" s="188">
        <v>0.41927727995551822</v>
      </c>
    </row>
    <row r="413" spans="1:17" x14ac:dyDescent="0.25">
      <c r="A413">
        <v>40932</v>
      </c>
      <c r="B413" t="s">
        <v>773</v>
      </c>
      <c r="C413" s="190" t="s">
        <v>830</v>
      </c>
      <c r="D413" s="108" t="s">
        <v>815</v>
      </c>
      <c r="E413" s="32">
        <f t="shared" si="35"/>
        <v>40932</v>
      </c>
      <c r="F413" s="101" t="str">
        <f t="shared" si="36"/>
        <v>2011-12</v>
      </c>
      <c r="H413" s="111"/>
      <c r="I413" s="26"/>
      <c r="J413" s="94">
        <f t="shared" si="34"/>
        <v>0.59165640875701331</v>
      </c>
      <c r="K413" s="35"/>
      <c r="L413" s="26">
        <v>29.9436822051</v>
      </c>
      <c r="M413" s="26" t="s">
        <v>203</v>
      </c>
      <c r="N413" s="26">
        <v>3875.3912195121943</v>
      </c>
      <c r="O413" s="90">
        <f t="shared" si="37"/>
        <v>116043.48309750808</v>
      </c>
      <c r="P413" s="92">
        <f t="shared" si="33"/>
        <v>28786.685177833788</v>
      </c>
      <c r="Q413" s="188">
        <v>0.41927727995551822</v>
      </c>
    </row>
    <row r="414" spans="1:17" x14ac:dyDescent="0.25">
      <c r="A414">
        <v>40932</v>
      </c>
      <c r="B414" t="s">
        <v>773</v>
      </c>
      <c r="C414" s="190" t="s">
        <v>830</v>
      </c>
      <c r="D414" s="108" t="s">
        <v>815</v>
      </c>
      <c r="E414" s="32">
        <f t="shared" si="35"/>
        <v>40932</v>
      </c>
      <c r="F414" s="101" t="str">
        <f t="shared" si="36"/>
        <v>2011-12</v>
      </c>
      <c r="H414" s="111"/>
      <c r="I414" s="26"/>
      <c r="J414" s="94">
        <f t="shared" si="34"/>
        <v>0.59165640875701331</v>
      </c>
      <c r="K414" s="35"/>
      <c r="L414" s="26">
        <v>65.551088798400002</v>
      </c>
      <c r="M414" s="26" t="s">
        <v>203</v>
      </c>
      <c r="N414" s="26">
        <v>3875.3912195121943</v>
      </c>
      <c r="O414" s="90">
        <f t="shared" si="37"/>
        <v>254036.11395878354</v>
      </c>
      <c r="P414" s="92">
        <f t="shared" si="33"/>
        <v>63018.253512668351</v>
      </c>
      <c r="Q414" s="188">
        <v>0.41927727995551822</v>
      </c>
    </row>
    <row r="415" spans="1:17" x14ac:dyDescent="0.25">
      <c r="A415">
        <v>42111</v>
      </c>
      <c r="B415" t="s">
        <v>773</v>
      </c>
      <c r="C415" s="190" t="s">
        <v>829</v>
      </c>
      <c r="D415" s="108" t="s">
        <v>815</v>
      </c>
      <c r="E415" s="32">
        <f t="shared" si="35"/>
        <v>42111</v>
      </c>
      <c r="F415" s="101" t="str">
        <f t="shared" si="36"/>
        <v>2014-15</v>
      </c>
      <c r="H415" s="111"/>
      <c r="I415" s="26"/>
      <c r="J415" s="94">
        <f t="shared" si="34"/>
        <v>0.59165640875701331</v>
      </c>
      <c r="K415" s="35"/>
      <c r="L415" s="26">
        <v>31.993331085000001</v>
      </c>
      <c r="M415" s="26" t="s">
        <v>203</v>
      </c>
      <c r="N415" s="26">
        <v>812.22926829268283</v>
      </c>
      <c r="O415" s="90">
        <f t="shared" si="37"/>
        <v>25985.919897415097</v>
      </c>
      <c r="P415" s="92">
        <f t="shared" si="33"/>
        <v>7227.1876427601519</v>
      </c>
      <c r="Q415" s="188">
        <v>0.47006905495636525</v>
      </c>
    </row>
    <row r="416" spans="1:17" x14ac:dyDescent="0.25">
      <c r="A416">
        <v>42111</v>
      </c>
      <c r="B416" t="s">
        <v>773</v>
      </c>
      <c r="C416" s="190" t="s">
        <v>829</v>
      </c>
      <c r="D416" s="108" t="s">
        <v>815</v>
      </c>
      <c r="E416" s="32">
        <f t="shared" si="35"/>
        <v>42111</v>
      </c>
      <c r="F416" s="101" t="str">
        <f t="shared" si="36"/>
        <v>2014-15</v>
      </c>
      <c r="H416" s="111"/>
      <c r="I416" s="26"/>
      <c r="J416" s="94">
        <f t="shared" si="34"/>
        <v>0.59165640875701331</v>
      </c>
      <c r="K416" s="35"/>
      <c r="L416" s="26">
        <v>51.764094283200002</v>
      </c>
      <c r="M416" s="26" t="s">
        <v>203</v>
      </c>
      <c r="N416" s="26">
        <v>812.22926829268283</v>
      </c>
      <c r="O416" s="90">
        <f t="shared" si="37"/>
        <v>42044.312423476986</v>
      </c>
      <c r="P416" s="92">
        <f t="shared" si="33"/>
        <v>11693.3376380309</v>
      </c>
      <c r="Q416" s="188">
        <v>0.47006905495636525</v>
      </c>
    </row>
    <row r="417" spans="1:17" x14ac:dyDescent="0.25">
      <c r="A417">
        <v>42111</v>
      </c>
      <c r="B417" t="s">
        <v>773</v>
      </c>
      <c r="C417" s="190" t="s">
        <v>829</v>
      </c>
      <c r="D417" s="108" t="s">
        <v>815</v>
      </c>
      <c r="E417" s="32">
        <f t="shared" si="35"/>
        <v>42111</v>
      </c>
      <c r="F417" s="101" t="str">
        <f t="shared" si="36"/>
        <v>2014-15</v>
      </c>
      <c r="H417" s="111"/>
      <c r="I417" s="26"/>
      <c r="J417" s="94">
        <f t="shared" si="34"/>
        <v>0.59165640875701331</v>
      </c>
      <c r="K417" s="35"/>
      <c r="L417" s="26">
        <v>31.0749236041</v>
      </c>
      <c r="M417" s="26" t="s">
        <v>203</v>
      </c>
      <c r="N417" s="26">
        <v>812.22926829268283</v>
      </c>
      <c r="O417" s="90">
        <f t="shared" si="37"/>
        <v>25239.962461209161</v>
      </c>
      <c r="P417" s="92">
        <f t="shared" si="33"/>
        <v>7019.722431358925</v>
      </c>
      <c r="Q417" s="188">
        <v>0.47006905495636525</v>
      </c>
    </row>
    <row r="418" spans="1:17" x14ac:dyDescent="0.25">
      <c r="A418">
        <v>42111</v>
      </c>
      <c r="B418" t="s">
        <v>773</v>
      </c>
      <c r="C418" s="190" t="s">
        <v>829</v>
      </c>
      <c r="D418" s="108" t="s">
        <v>815</v>
      </c>
      <c r="E418" s="32">
        <f t="shared" si="35"/>
        <v>42111</v>
      </c>
      <c r="F418" s="101" t="str">
        <f t="shared" si="36"/>
        <v>2014-15</v>
      </c>
      <c r="H418" s="111"/>
      <c r="I418" s="26"/>
      <c r="J418" s="94">
        <f t="shared" si="34"/>
        <v>0.59165640875701331</v>
      </c>
      <c r="K418" s="35"/>
      <c r="L418" s="26">
        <v>17.230960507199999</v>
      </c>
      <c r="M418" s="26" t="s">
        <v>203</v>
      </c>
      <c r="N418" s="26">
        <v>3336.4019512195118</v>
      </c>
      <c r="O418" s="90">
        <f t="shared" si="37"/>
        <v>57489.410257608426</v>
      </c>
      <c r="P418" s="92">
        <f t="shared" si="33"/>
        <v>15988.91850061795</v>
      </c>
      <c r="Q418" s="188">
        <v>0.47006905495636525</v>
      </c>
    </row>
    <row r="419" spans="1:17" x14ac:dyDescent="0.25">
      <c r="A419">
        <v>42111</v>
      </c>
      <c r="B419" t="s">
        <v>773</v>
      </c>
      <c r="C419" s="190" t="s">
        <v>829</v>
      </c>
      <c r="D419" s="108" t="s">
        <v>815</v>
      </c>
      <c r="E419" s="32">
        <f t="shared" si="35"/>
        <v>42111</v>
      </c>
      <c r="F419" s="101" t="str">
        <f t="shared" si="36"/>
        <v>2014-15</v>
      </c>
      <c r="H419" s="111"/>
      <c r="I419" s="26"/>
      <c r="J419" s="94">
        <f t="shared" si="34"/>
        <v>0.59165640875701331</v>
      </c>
      <c r="K419" s="35"/>
      <c r="L419" s="26">
        <v>19.0256428275</v>
      </c>
      <c r="M419" s="26" t="s">
        <v>203</v>
      </c>
      <c r="N419" s="26">
        <v>3336.4019512195118</v>
      </c>
      <c r="O419" s="90">
        <f t="shared" si="37"/>
        <v>63477.191852876509</v>
      </c>
      <c r="P419" s="92">
        <f t="shared" si="33"/>
        <v>17654.236539144378</v>
      </c>
      <c r="Q419" s="188">
        <v>0.47006905495636525</v>
      </c>
    </row>
    <row r="420" spans="1:17" x14ac:dyDescent="0.25">
      <c r="A420">
        <v>42111</v>
      </c>
      <c r="B420" t="s">
        <v>773</v>
      </c>
      <c r="C420" s="190" t="s">
        <v>829</v>
      </c>
      <c r="D420" s="108" t="s">
        <v>815</v>
      </c>
      <c r="E420" s="32">
        <f t="shared" si="35"/>
        <v>42111</v>
      </c>
      <c r="F420" s="101" t="str">
        <f t="shared" si="36"/>
        <v>2014-15</v>
      </c>
      <c r="H420" s="111"/>
      <c r="I420" s="26"/>
      <c r="J420" s="94">
        <f t="shared" si="34"/>
        <v>0.59165640875701331</v>
      </c>
      <c r="K420" s="35"/>
      <c r="L420" s="26">
        <v>7.6493272906799996</v>
      </c>
      <c r="M420" s="26" t="s">
        <v>203</v>
      </c>
      <c r="N420" s="26">
        <v>3336.4019512195118</v>
      </c>
      <c r="O420" s="90">
        <f t="shared" si="37"/>
        <v>25521.230498141413</v>
      </c>
      <c r="P420" s="92">
        <f t="shared" si="33"/>
        <v>7097.9485202888145</v>
      </c>
      <c r="Q420" s="188">
        <v>0.47006905495636525</v>
      </c>
    </row>
    <row r="421" spans="1:17" x14ac:dyDescent="0.25">
      <c r="A421">
        <v>42111</v>
      </c>
      <c r="B421" t="s">
        <v>773</v>
      </c>
      <c r="C421" s="190" t="s">
        <v>829</v>
      </c>
      <c r="D421" s="108" t="s">
        <v>815</v>
      </c>
      <c r="E421" s="32">
        <f t="shared" si="35"/>
        <v>42111</v>
      </c>
      <c r="F421" s="101" t="str">
        <f t="shared" si="36"/>
        <v>2014-15</v>
      </c>
      <c r="H421" s="111"/>
      <c r="I421" s="26"/>
      <c r="J421" s="94">
        <f t="shared" si="34"/>
        <v>0.59165640875701331</v>
      </c>
      <c r="K421" s="35"/>
      <c r="L421" s="26">
        <v>20.840710357500001</v>
      </c>
      <c r="M421" s="26" t="s">
        <v>203</v>
      </c>
      <c r="N421" s="26">
        <v>812.22926829268283</v>
      </c>
      <c r="O421" s="90">
        <f t="shared" si="37"/>
        <v>16927.434924371963</v>
      </c>
      <c r="P421" s="92">
        <f t="shared" si="33"/>
        <v>4707.8475186563246</v>
      </c>
      <c r="Q421" s="188">
        <v>0.47006905495636525</v>
      </c>
    </row>
    <row r="422" spans="1:17" x14ac:dyDescent="0.25">
      <c r="A422">
        <v>42111</v>
      </c>
      <c r="B422" t="s">
        <v>773</v>
      </c>
      <c r="C422" s="190" t="s">
        <v>829</v>
      </c>
      <c r="D422" s="108" t="s">
        <v>815</v>
      </c>
      <c r="E422" s="32">
        <f t="shared" si="35"/>
        <v>42111</v>
      </c>
      <c r="F422" s="101" t="str">
        <f t="shared" si="36"/>
        <v>2014-15</v>
      </c>
      <c r="H422" s="111"/>
      <c r="I422" s="26"/>
      <c r="J422" s="94">
        <f t="shared" si="34"/>
        <v>0.59165640875701331</v>
      </c>
      <c r="K422" s="35"/>
      <c r="L422" s="26">
        <v>36.120250220899997</v>
      </c>
      <c r="M422" s="26" t="s">
        <v>203</v>
      </c>
      <c r="N422" s="26">
        <v>812.22926829268283</v>
      </c>
      <c r="O422" s="90">
        <f t="shared" si="37"/>
        <v>29337.924407470222</v>
      </c>
      <c r="P422" s="92">
        <f t="shared" si="33"/>
        <v>8159.4450217246931</v>
      </c>
      <c r="Q422" s="188">
        <v>0.47006905495636525</v>
      </c>
    </row>
    <row r="423" spans="1:17" x14ac:dyDescent="0.25">
      <c r="A423">
        <v>42111</v>
      </c>
      <c r="B423" t="s">
        <v>773</v>
      </c>
      <c r="C423" s="190" t="s">
        <v>829</v>
      </c>
      <c r="D423" s="108" t="s">
        <v>815</v>
      </c>
      <c r="E423" s="32">
        <f t="shared" si="35"/>
        <v>42111</v>
      </c>
      <c r="F423" s="101" t="str">
        <f t="shared" si="36"/>
        <v>2014-15</v>
      </c>
      <c r="H423" s="111"/>
      <c r="I423" s="26"/>
      <c r="J423" s="94">
        <f t="shared" si="34"/>
        <v>0.59165640875701331</v>
      </c>
      <c r="K423" s="35"/>
      <c r="L423" s="26">
        <v>44.324549760700002</v>
      </c>
      <c r="M423" s="26" t="s">
        <v>203</v>
      </c>
      <c r="N423" s="26">
        <v>3336.4019512195118</v>
      </c>
      <c r="O423" s="90">
        <f t="shared" si="37"/>
        <v>147884.51430852583</v>
      </c>
      <c r="P423" s="92">
        <f t="shared" si="33"/>
        <v>41129.547793013895</v>
      </c>
      <c r="Q423" s="188">
        <v>0.47006905495636525</v>
      </c>
    </row>
    <row r="424" spans="1:17" x14ac:dyDescent="0.25">
      <c r="A424">
        <v>42111</v>
      </c>
      <c r="B424" t="s">
        <v>773</v>
      </c>
      <c r="C424" s="190" t="s">
        <v>829</v>
      </c>
      <c r="D424" s="108" t="s">
        <v>815</v>
      </c>
      <c r="E424" s="32">
        <f t="shared" si="35"/>
        <v>42111</v>
      </c>
      <c r="F424" s="101" t="str">
        <f t="shared" si="36"/>
        <v>2014-15</v>
      </c>
      <c r="H424" s="111"/>
      <c r="I424" s="26"/>
      <c r="J424" s="94">
        <f t="shared" si="34"/>
        <v>0.59165640875701331</v>
      </c>
      <c r="K424" s="35"/>
      <c r="L424" s="26">
        <v>25.733203571899999</v>
      </c>
      <c r="M424" s="26" t="s">
        <v>203</v>
      </c>
      <c r="N424" s="26">
        <v>812.22926829268283</v>
      </c>
      <c r="O424" s="90">
        <f t="shared" si="37"/>
        <v>20901.261108030987</v>
      </c>
      <c r="P424" s="92">
        <f t="shared" si="33"/>
        <v>5813.0455490664035</v>
      </c>
      <c r="Q424" s="188">
        <v>0.47006905495636525</v>
      </c>
    </row>
    <row r="425" spans="1:17" x14ac:dyDescent="0.25">
      <c r="A425">
        <v>40837</v>
      </c>
      <c r="B425" t="s">
        <v>773</v>
      </c>
      <c r="C425" s="190" t="s">
        <v>831</v>
      </c>
      <c r="D425" s="108" t="s">
        <v>815</v>
      </c>
      <c r="E425" s="32">
        <f t="shared" si="35"/>
        <v>40837</v>
      </c>
      <c r="F425" s="101" t="str">
        <f t="shared" si="36"/>
        <v>2011-12</v>
      </c>
      <c r="H425" s="111"/>
      <c r="I425" s="26"/>
      <c r="J425" s="94">
        <f t="shared" si="34"/>
        <v>0.59165640875701331</v>
      </c>
      <c r="K425" s="35"/>
      <c r="L425" s="26">
        <v>45.475672159600002</v>
      </c>
      <c r="M425" s="26" t="s">
        <v>203</v>
      </c>
      <c r="N425" s="26">
        <v>812.22926829268283</v>
      </c>
      <c r="O425" s="90">
        <f t="shared" si="37"/>
        <v>36936.671923309834</v>
      </c>
      <c r="P425" s="92">
        <f t="shared" si="33"/>
        <v>7907.1057906163032</v>
      </c>
      <c r="Q425" s="188">
        <v>0.36181803798513301</v>
      </c>
    </row>
    <row r="426" spans="1:17" x14ac:dyDescent="0.25">
      <c r="A426">
        <v>40837</v>
      </c>
      <c r="B426" t="s">
        <v>773</v>
      </c>
      <c r="C426" s="190" t="s">
        <v>831</v>
      </c>
      <c r="D426" s="108" t="s">
        <v>815</v>
      </c>
      <c r="E426" s="32">
        <f t="shared" si="35"/>
        <v>40837</v>
      </c>
      <c r="F426" s="101" t="str">
        <f t="shared" si="36"/>
        <v>2011-12</v>
      </c>
      <c r="H426" s="111"/>
      <c r="I426" s="26"/>
      <c r="J426" s="94">
        <f t="shared" si="34"/>
        <v>0.59165640875701331</v>
      </c>
      <c r="K426" s="35"/>
      <c r="L426" s="26">
        <v>48.723315873799997</v>
      </c>
      <c r="M426" s="26" t="s">
        <v>203</v>
      </c>
      <c r="N426" s="26">
        <v>812.22926829268283</v>
      </c>
      <c r="O426" s="90">
        <f t="shared" si="37"/>
        <v>39574.503200969833</v>
      </c>
      <c r="P426" s="92">
        <f t="shared" si="33"/>
        <v>8471.791504953535</v>
      </c>
      <c r="Q426" s="188">
        <v>0.36181803798513301</v>
      </c>
    </row>
    <row r="427" spans="1:17" x14ac:dyDescent="0.25">
      <c r="A427">
        <v>40837</v>
      </c>
      <c r="B427" t="s">
        <v>773</v>
      </c>
      <c r="C427" s="190" t="s">
        <v>831</v>
      </c>
      <c r="D427" s="108" t="s">
        <v>815</v>
      </c>
      <c r="E427" s="32">
        <f t="shared" si="35"/>
        <v>40837</v>
      </c>
      <c r="F427" s="101" t="str">
        <f t="shared" si="36"/>
        <v>2011-12</v>
      </c>
      <c r="H427" s="111"/>
      <c r="I427" s="26"/>
      <c r="J427" s="94">
        <f t="shared" si="34"/>
        <v>0.59165640875701331</v>
      </c>
      <c r="K427" s="35"/>
      <c r="L427" s="26">
        <v>41.629424652499999</v>
      </c>
      <c r="M427" s="26" t="s">
        <v>203</v>
      </c>
      <c r="N427" s="26">
        <v>812.22926829268283</v>
      </c>
      <c r="O427" s="90">
        <f t="shared" si="37"/>
        <v>33812.637124945446</v>
      </c>
      <c r="P427" s="92">
        <f t="shared" si="33"/>
        <v>7238.3375351675768</v>
      </c>
      <c r="Q427" s="188">
        <v>0.36181803798513301</v>
      </c>
    </row>
    <row r="428" spans="1:17" x14ac:dyDescent="0.25">
      <c r="A428">
        <v>40837</v>
      </c>
      <c r="B428" t="s">
        <v>773</v>
      </c>
      <c r="C428" s="190" t="s">
        <v>831</v>
      </c>
      <c r="D428" s="108" t="s">
        <v>815</v>
      </c>
      <c r="E428" s="32">
        <f t="shared" si="35"/>
        <v>40837</v>
      </c>
      <c r="F428" s="101" t="str">
        <f t="shared" si="36"/>
        <v>2011-12</v>
      </c>
      <c r="H428" s="111"/>
      <c r="I428" s="26"/>
      <c r="J428" s="94">
        <f t="shared" si="34"/>
        <v>0.59165640875701331</v>
      </c>
      <c r="K428" s="35"/>
      <c r="L428" s="26">
        <v>70.902039001800006</v>
      </c>
      <c r="M428" s="26" t="s">
        <v>203</v>
      </c>
      <c r="N428" s="26">
        <v>3336.4019512195118</v>
      </c>
      <c r="O428" s="90">
        <f t="shared" si="37"/>
        <v>236557.70127104747</v>
      </c>
      <c r="P428" s="92">
        <f t="shared" si="33"/>
        <v>50640.370995491947</v>
      </c>
      <c r="Q428" s="188">
        <v>0.36181803798513301</v>
      </c>
    </row>
    <row r="429" spans="1:17" x14ac:dyDescent="0.25">
      <c r="A429">
        <v>40837</v>
      </c>
      <c r="B429" t="s">
        <v>773</v>
      </c>
      <c r="C429" s="190" t="s">
        <v>831</v>
      </c>
      <c r="D429" s="108" t="s">
        <v>815</v>
      </c>
      <c r="E429" s="32">
        <f t="shared" si="35"/>
        <v>40837</v>
      </c>
      <c r="F429" s="101" t="str">
        <f t="shared" si="36"/>
        <v>2011-12</v>
      </c>
      <c r="H429" s="111"/>
      <c r="I429" s="26"/>
      <c r="J429" s="94">
        <f t="shared" si="34"/>
        <v>0.59165640875701331</v>
      </c>
      <c r="K429" s="35"/>
      <c r="L429" s="26">
        <v>56.774554792899998</v>
      </c>
      <c r="M429" s="26" t="s">
        <v>203</v>
      </c>
      <c r="N429" s="26">
        <v>3336.4019512195118</v>
      </c>
      <c r="O429" s="90">
        <f t="shared" si="37"/>
        <v>189422.73539065063</v>
      </c>
      <c r="P429" s="92">
        <f t="shared" si="33"/>
        <v>40550.09641885406</v>
      </c>
      <c r="Q429" s="188">
        <v>0.36181803798513301</v>
      </c>
    </row>
    <row r="430" spans="1:17" x14ac:dyDescent="0.25">
      <c r="A430">
        <v>40837</v>
      </c>
      <c r="B430" t="s">
        <v>773</v>
      </c>
      <c r="C430" s="190" t="s">
        <v>831</v>
      </c>
      <c r="D430" s="108" t="s">
        <v>815</v>
      </c>
      <c r="E430" s="32">
        <f t="shared" si="35"/>
        <v>40837</v>
      </c>
      <c r="F430" s="101" t="str">
        <f t="shared" si="36"/>
        <v>2011-12</v>
      </c>
      <c r="H430" s="111"/>
      <c r="I430" s="26"/>
      <c r="J430" s="94">
        <f t="shared" si="34"/>
        <v>0.59165640875701331</v>
      </c>
      <c r="K430" s="35"/>
      <c r="L430" s="26">
        <v>27.5885298912</v>
      </c>
      <c r="M430" s="26" t="s">
        <v>203</v>
      </c>
      <c r="N430" s="26">
        <v>812.22926829268283</v>
      </c>
      <c r="O430" s="90">
        <f t="shared" si="37"/>
        <v>22408.211446800186</v>
      </c>
      <c r="P430" s="92">
        <f t="shared" si="33"/>
        <v>4796.9697664215309</v>
      </c>
      <c r="Q430" s="188">
        <v>0.36181803798513301</v>
      </c>
    </row>
    <row r="431" spans="1:17" x14ac:dyDescent="0.25">
      <c r="A431">
        <v>40837</v>
      </c>
      <c r="B431" t="s">
        <v>773</v>
      </c>
      <c r="C431" s="190" t="s">
        <v>831</v>
      </c>
      <c r="D431" s="108" t="s">
        <v>815</v>
      </c>
      <c r="E431" s="32">
        <f t="shared" si="35"/>
        <v>40837</v>
      </c>
      <c r="F431" s="101" t="str">
        <f t="shared" si="36"/>
        <v>2011-12</v>
      </c>
      <c r="H431" s="111"/>
      <c r="I431" s="26"/>
      <c r="J431" s="94">
        <f t="shared" si="34"/>
        <v>0.59165640875701331</v>
      </c>
      <c r="K431" s="35"/>
      <c r="L431" s="26">
        <v>78.955375013299999</v>
      </c>
      <c r="M431" s="26" t="s">
        <v>203</v>
      </c>
      <c r="N431" s="26">
        <v>950.87219512195099</v>
      </c>
      <c r="O431" s="90">
        <f t="shared" si="37"/>
        <v>75076.470755573406</v>
      </c>
      <c r="P431" s="92">
        <f t="shared" si="33"/>
        <v>16071.767317937483</v>
      </c>
      <c r="Q431" s="188">
        <v>0.36181803798513301</v>
      </c>
    </row>
    <row r="432" spans="1:17" x14ac:dyDescent="0.25">
      <c r="A432">
        <v>40837</v>
      </c>
      <c r="B432" t="s">
        <v>773</v>
      </c>
      <c r="C432" s="190" t="s">
        <v>831</v>
      </c>
      <c r="D432" s="108" t="s">
        <v>815</v>
      </c>
      <c r="E432" s="32">
        <f t="shared" si="35"/>
        <v>40837</v>
      </c>
      <c r="F432" s="101" t="str">
        <f t="shared" si="36"/>
        <v>2011-12</v>
      </c>
      <c r="H432" s="111"/>
      <c r="I432" s="26"/>
      <c r="J432" s="94">
        <f t="shared" si="34"/>
        <v>0.59165640875701331</v>
      </c>
      <c r="K432" s="35"/>
      <c r="L432" s="26">
        <v>29.477930483200002</v>
      </c>
      <c r="M432" s="26" t="s">
        <v>203</v>
      </c>
      <c r="N432" s="26">
        <v>3592.3639024390236</v>
      </c>
      <c r="O432" s="90">
        <f t="shared" si="37"/>
        <v>105895.45338645461</v>
      </c>
      <c r="P432" s="92">
        <f t="shared" si="33"/>
        <v>22669.247365070751</v>
      </c>
      <c r="Q432" s="188">
        <v>0.36181803798513301</v>
      </c>
    </row>
    <row r="433" spans="1:17" x14ac:dyDescent="0.25">
      <c r="A433">
        <v>40837</v>
      </c>
      <c r="B433" t="s">
        <v>773</v>
      </c>
      <c r="C433" s="190" t="s">
        <v>831</v>
      </c>
      <c r="D433" s="108" t="s">
        <v>815</v>
      </c>
      <c r="E433" s="32">
        <f t="shared" si="35"/>
        <v>40837</v>
      </c>
      <c r="F433" s="101" t="str">
        <f t="shared" si="36"/>
        <v>2011-12</v>
      </c>
      <c r="H433" s="111"/>
      <c r="I433" s="26"/>
      <c r="J433" s="94">
        <f t="shared" si="34"/>
        <v>0.59165640875701331</v>
      </c>
      <c r="K433" s="35"/>
      <c r="L433" s="26">
        <v>61.978512259299997</v>
      </c>
      <c r="M433" s="26" t="s">
        <v>203</v>
      </c>
      <c r="N433" s="26">
        <v>3336.4019512195118</v>
      </c>
      <c r="O433" s="90">
        <f t="shared" si="37"/>
        <v>206785.22923561095</v>
      </c>
      <c r="P433" s="92">
        <f t="shared" si="33"/>
        <v>44266.91952370957</v>
      </c>
      <c r="Q433" s="188">
        <v>0.36181803798513301</v>
      </c>
    </row>
    <row r="434" spans="1:17" x14ac:dyDescent="0.25">
      <c r="A434">
        <v>41607</v>
      </c>
      <c r="B434" t="s">
        <v>773</v>
      </c>
      <c r="C434" s="190" t="s">
        <v>832</v>
      </c>
      <c r="D434" s="108" t="s">
        <v>807</v>
      </c>
      <c r="E434" s="32">
        <f t="shared" si="35"/>
        <v>41607</v>
      </c>
      <c r="F434" s="101" t="str">
        <f t="shared" si="36"/>
        <v>2013-14</v>
      </c>
      <c r="H434" s="111"/>
      <c r="I434" s="26"/>
      <c r="J434" s="94">
        <f t="shared" si="34"/>
        <v>0.59165640875701331</v>
      </c>
      <c r="K434" s="35"/>
      <c r="L434" s="26">
        <v>47.157173426600004</v>
      </c>
      <c r="M434" s="26" t="s">
        <v>203</v>
      </c>
      <c r="N434" s="26">
        <v>3592.3639024390236</v>
      </c>
      <c r="O434" s="90">
        <f t="shared" si="37"/>
        <v>169405.72755877461</v>
      </c>
      <c r="P434" s="92">
        <f t="shared" si="33"/>
        <v>100229.98439029358</v>
      </c>
      <c r="Q434" s="188">
        <v>1</v>
      </c>
    </row>
    <row r="435" spans="1:17" x14ac:dyDescent="0.25">
      <c r="A435">
        <v>40837</v>
      </c>
      <c r="B435" t="s">
        <v>773</v>
      </c>
      <c r="C435" s="190" t="s">
        <v>831</v>
      </c>
      <c r="D435" s="108" t="s">
        <v>815</v>
      </c>
      <c r="E435" s="32">
        <f t="shared" si="35"/>
        <v>40837</v>
      </c>
      <c r="F435" s="101" t="str">
        <f t="shared" si="36"/>
        <v>2011-12</v>
      </c>
      <c r="H435" s="111"/>
      <c r="I435" s="26"/>
      <c r="J435" s="94">
        <f t="shared" si="34"/>
        <v>0.59165640875701331</v>
      </c>
      <c r="K435" s="35"/>
      <c r="L435" s="26">
        <v>12.333876997699999</v>
      </c>
      <c r="M435" s="26" t="s">
        <v>203</v>
      </c>
      <c r="N435" s="26">
        <v>3592.3639024390236</v>
      </c>
      <c r="O435" s="90">
        <f t="shared" si="37"/>
        <v>44307.774503660476</v>
      </c>
      <c r="P435" s="92">
        <f t="shared" si="33"/>
        <v>9485.052174560431</v>
      </c>
      <c r="Q435" s="188">
        <v>0.36181803798513301</v>
      </c>
    </row>
    <row r="436" spans="1:17" x14ac:dyDescent="0.25">
      <c r="A436">
        <v>41607</v>
      </c>
      <c r="B436" t="s">
        <v>773</v>
      </c>
      <c r="C436" s="190" t="s">
        <v>832</v>
      </c>
      <c r="D436" s="108" t="s">
        <v>807</v>
      </c>
      <c r="E436" s="32">
        <f t="shared" si="35"/>
        <v>41607</v>
      </c>
      <c r="F436" s="101" t="str">
        <f t="shared" si="36"/>
        <v>2013-14</v>
      </c>
      <c r="H436" s="111"/>
      <c r="I436" s="26"/>
      <c r="J436" s="94">
        <f t="shared" si="34"/>
        <v>0.59165640875701331</v>
      </c>
      <c r="K436" s="35"/>
      <c r="L436" s="26">
        <v>1.8689315129199999</v>
      </c>
      <c r="M436" s="26" t="s">
        <v>203</v>
      </c>
      <c r="N436" s="26">
        <v>950.87219512195099</v>
      </c>
      <c r="O436" s="90">
        <f t="shared" si="37"/>
        <v>1777.1150102228291</v>
      </c>
      <c r="P436" s="92">
        <f t="shared" si="33"/>
        <v>1051.4414848966221</v>
      </c>
      <c r="Q436" s="188">
        <v>1</v>
      </c>
    </row>
    <row r="437" spans="1:17" x14ac:dyDescent="0.25">
      <c r="A437">
        <v>40837</v>
      </c>
      <c r="B437" t="s">
        <v>773</v>
      </c>
      <c r="C437" s="190" t="s">
        <v>831</v>
      </c>
      <c r="D437" s="108" t="s">
        <v>815</v>
      </c>
      <c r="E437" s="32">
        <f t="shared" si="35"/>
        <v>40837</v>
      </c>
      <c r="F437" s="101" t="str">
        <f t="shared" si="36"/>
        <v>2011-12</v>
      </c>
      <c r="H437" s="111"/>
      <c r="I437" s="26"/>
      <c r="J437" s="94">
        <f t="shared" si="34"/>
        <v>0.59165640875701331</v>
      </c>
      <c r="K437" s="35"/>
      <c r="L437" s="26">
        <v>22.787387147499999</v>
      </c>
      <c r="M437" s="26" t="s">
        <v>203</v>
      </c>
      <c r="N437" s="26">
        <v>812.22926829268283</v>
      </c>
      <c r="O437" s="90">
        <f t="shared" si="37"/>
        <v>18508.582789116008</v>
      </c>
      <c r="P437" s="92">
        <f t="shared" si="33"/>
        <v>3962.1686125858828</v>
      </c>
      <c r="Q437" s="188">
        <v>0.36181803798513301</v>
      </c>
    </row>
    <row r="438" spans="1:17" x14ac:dyDescent="0.25">
      <c r="A438">
        <v>41607</v>
      </c>
      <c r="B438" t="s">
        <v>773</v>
      </c>
      <c r="C438" s="190" t="s">
        <v>832</v>
      </c>
      <c r="D438" s="108" t="s">
        <v>807</v>
      </c>
      <c r="E438" s="32">
        <f t="shared" si="35"/>
        <v>41607</v>
      </c>
      <c r="F438" s="101" t="str">
        <f t="shared" si="36"/>
        <v>2013-14</v>
      </c>
      <c r="H438" s="111"/>
      <c r="I438" s="26"/>
      <c r="J438" s="94">
        <f t="shared" si="34"/>
        <v>0.59165640875701331</v>
      </c>
      <c r="K438" s="35"/>
      <c r="L438" s="26">
        <v>83.897559565199998</v>
      </c>
      <c r="M438" s="26" t="s">
        <v>203</v>
      </c>
      <c r="N438" s="26">
        <v>950.87219512195099</v>
      </c>
      <c r="O438" s="90">
        <f t="shared" si="37"/>
        <v>79775.856629136353</v>
      </c>
      <c r="P438" s="92">
        <f t="shared" si="33"/>
        <v>47199.896838709188</v>
      </c>
      <c r="Q438" s="188">
        <v>1</v>
      </c>
    </row>
    <row r="439" spans="1:17" x14ac:dyDescent="0.25">
      <c r="A439">
        <v>40837</v>
      </c>
      <c r="B439" t="s">
        <v>773</v>
      </c>
      <c r="C439" s="190" t="s">
        <v>831</v>
      </c>
      <c r="D439" s="108" t="s">
        <v>815</v>
      </c>
      <c r="E439" s="32">
        <f t="shared" si="35"/>
        <v>40837</v>
      </c>
      <c r="F439" s="101" t="str">
        <f t="shared" si="36"/>
        <v>2011-12</v>
      </c>
      <c r="H439" s="111"/>
      <c r="I439" s="26"/>
      <c r="J439" s="94">
        <f t="shared" si="34"/>
        <v>0.59165640875701331</v>
      </c>
      <c r="K439" s="35"/>
      <c r="L439" s="26">
        <v>59.681981268500003</v>
      </c>
      <c r="M439" s="26" t="s">
        <v>203</v>
      </c>
      <c r="N439" s="26">
        <v>3336.4019512195118</v>
      </c>
      <c r="O439" s="90">
        <f t="shared" si="37"/>
        <v>199123.07875686977</v>
      </c>
      <c r="P439" s="92">
        <f t="shared" si="33"/>
        <v>42626.667945418514</v>
      </c>
      <c r="Q439" s="188">
        <v>0.36181803798513301</v>
      </c>
    </row>
    <row r="440" spans="1:17" x14ac:dyDescent="0.25">
      <c r="A440">
        <v>40837</v>
      </c>
      <c r="B440" t="s">
        <v>773</v>
      </c>
      <c r="C440" s="190" t="s">
        <v>831</v>
      </c>
      <c r="D440" s="108" t="s">
        <v>815</v>
      </c>
      <c r="E440" s="32">
        <f t="shared" si="35"/>
        <v>40837</v>
      </c>
      <c r="F440" s="101" t="str">
        <f t="shared" si="36"/>
        <v>2011-12</v>
      </c>
      <c r="H440" s="111"/>
      <c r="I440" s="26"/>
      <c r="J440" s="94">
        <f t="shared" si="34"/>
        <v>0.59165640875701331</v>
      </c>
      <c r="K440" s="35"/>
      <c r="L440" s="26">
        <v>7.6199166580700002</v>
      </c>
      <c r="M440" s="26" t="s">
        <v>203</v>
      </c>
      <c r="N440" s="26">
        <v>812.22926829268283</v>
      </c>
      <c r="O440" s="90">
        <f t="shared" si="37"/>
        <v>6189.1193316354211</v>
      </c>
      <c r="P440" s="92">
        <f t="shared" si="33"/>
        <v>1324.9169120487586</v>
      </c>
      <c r="Q440" s="188">
        <v>0.36181803798513301</v>
      </c>
    </row>
    <row r="441" spans="1:17" x14ac:dyDescent="0.25">
      <c r="A441">
        <v>41607</v>
      </c>
      <c r="B441" t="s">
        <v>773</v>
      </c>
      <c r="C441" s="190" t="s">
        <v>832</v>
      </c>
      <c r="D441" s="108" t="s">
        <v>807</v>
      </c>
      <c r="E441" s="32">
        <f t="shared" si="35"/>
        <v>41607</v>
      </c>
      <c r="F441" s="101" t="str">
        <f t="shared" si="36"/>
        <v>2013-14</v>
      </c>
      <c r="H441" s="111"/>
      <c r="I441" s="26"/>
      <c r="J441" s="94">
        <f t="shared" si="34"/>
        <v>0.59165640875701331</v>
      </c>
      <c r="K441" s="35"/>
      <c r="L441" s="26">
        <v>35.521951311800002</v>
      </c>
      <c r="M441" s="26" t="s">
        <v>203</v>
      </c>
      <c r="N441" s="26">
        <v>950.87219512195099</v>
      </c>
      <c r="O441" s="90">
        <f t="shared" si="37"/>
        <v>33776.835818866333</v>
      </c>
      <c r="P441" s="92">
        <f t="shared" si="33"/>
        <v>19984.281379765707</v>
      </c>
      <c r="Q441" s="188">
        <v>1</v>
      </c>
    </row>
    <row r="442" spans="1:17" x14ac:dyDescent="0.25">
      <c r="A442">
        <v>40837</v>
      </c>
      <c r="B442" t="s">
        <v>773</v>
      </c>
      <c r="C442" s="190" t="s">
        <v>831</v>
      </c>
      <c r="D442" s="108" t="s">
        <v>815</v>
      </c>
      <c r="E442" s="32">
        <f t="shared" si="35"/>
        <v>40837</v>
      </c>
      <c r="F442" s="101" t="str">
        <f t="shared" si="36"/>
        <v>2011-12</v>
      </c>
      <c r="H442" s="111"/>
      <c r="I442" s="26"/>
      <c r="J442" s="94">
        <f t="shared" si="34"/>
        <v>0.59165640875701331</v>
      </c>
      <c r="K442" s="35"/>
      <c r="L442" s="26">
        <v>30.915284713599998</v>
      </c>
      <c r="M442" s="26" t="s">
        <v>203</v>
      </c>
      <c r="N442" s="26">
        <v>3336.4019512195118</v>
      </c>
      <c r="O442" s="90">
        <f t="shared" si="37"/>
        <v>103145.81624096178</v>
      </c>
      <c r="P442" s="92">
        <f t="shared" si="33"/>
        <v>22080.627149357719</v>
      </c>
      <c r="Q442" s="188">
        <v>0.36181803798513301</v>
      </c>
    </row>
    <row r="443" spans="1:17" x14ac:dyDescent="0.25">
      <c r="A443">
        <v>40837</v>
      </c>
      <c r="B443" t="s">
        <v>773</v>
      </c>
      <c r="C443" s="190" t="s">
        <v>831</v>
      </c>
      <c r="D443" s="108" t="s">
        <v>815</v>
      </c>
      <c r="E443" s="32">
        <f t="shared" si="35"/>
        <v>40837</v>
      </c>
      <c r="F443" s="101" t="str">
        <f t="shared" si="36"/>
        <v>2011-12</v>
      </c>
      <c r="H443" s="111"/>
      <c r="I443" s="26"/>
      <c r="J443" s="94">
        <f t="shared" si="34"/>
        <v>0.59165640875701331</v>
      </c>
      <c r="K443" s="35"/>
      <c r="L443" s="26">
        <v>22.781082063900001</v>
      </c>
      <c r="M443" s="26" t="s">
        <v>203</v>
      </c>
      <c r="N443" s="26">
        <v>812.22926829268283</v>
      </c>
      <c r="O443" s="90">
        <f t="shared" si="37"/>
        <v>18503.461615677057</v>
      </c>
      <c r="P443" s="92">
        <f t="shared" si="33"/>
        <v>3961.072312945299</v>
      </c>
      <c r="Q443" s="188">
        <v>0.36181803798513301</v>
      </c>
    </row>
    <row r="444" spans="1:17" x14ac:dyDescent="0.25">
      <c r="A444">
        <v>40837</v>
      </c>
      <c r="B444" t="s">
        <v>773</v>
      </c>
      <c r="C444" s="190" t="s">
        <v>831</v>
      </c>
      <c r="D444" s="108" t="s">
        <v>815</v>
      </c>
      <c r="E444" s="32">
        <f t="shared" si="35"/>
        <v>40837</v>
      </c>
      <c r="F444" s="101" t="str">
        <f t="shared" si="36"/>
        <v>2011-12</v>
      </c>
      <c r="H444" s="111"/>
      <c r="I444" s="26"/>
      <c r="J444" s="94">
        <f t="shared" si="34"/>
        <v>0.59165640875701331</v>
      </c>
      <c r="K444" s="35"/>
      <c r="L444" s="26">
        <v>12.085447441299999</v>
      </c>
      <c r="M444" s="26" t="s">
        <v>203</v>
      </c>
      <c r="N444" s="26">
        <v>812.22926829268283</v>
      </c>
      <c r="O444" s="90">
        <f t="shared" si="37"/>
        <v>9816.1541322367739</v>
      </c>
      <c r="P444" s="92">
        <f t="shared" si="33"/>
        <v>2101.3633643481867</v>
      </c>
      <c r="Q444" s="188">
        <v>0.36181803798513301</v>
      </c>
    </row>
    <row r="445" spans="1:17" x14ac:dyDescent="0.25">
      <c r="A445">
        <v>40837</v>
      </c>
      <c r="B445" t="s">
        <v>773</v>
      </c>
      <c r="C445" s="190" t="s">
        <v>831</v>
      </c>
      <c r="D445" s="108" t="s">
        <v>815</v>
      </c>
      <c r="E445" s="32">
        <f t="shared" si="35"/>
        <v>40837</v>
      </c>
      <c r="F445" s="101" t="str">
        <f t="shared" si="36"/>
        <v>2011-12</v>
      </c>
      <c r="H445" s="111"/>
      <c r="I445" s="26"/>
      <c r="J445" s="94">
        <f t="shared" si="34"/>
        <v>0.59165640875701331</v>
      </c>
      <c r="K445" s="35"/>
      <c r="L445" s="26">
        <v>19.433996266099999</v>
      </c>
      <c r="M445" s="26" t="s">
        <v>203</v>
      </c>
      <c r="N445" s="26">
        <v>812.22926829268283</v>
      </c>
      <c r="O445" s="90">
        <f t="shared" si="37"/>
        <v>15784.860567217132</v>
      </c>
      <c r="P445" s="92">
        <f t="shared" si="33"/>
        <v>3379.0960553852001</v>
      </c>
      <c r="Q445" s="188">
        <v>0.36181803798513301</v>
      </c>
    </row>
    <row r="446" spans="1:17" x14ac:dyDescent="0.25">
      <c r="A446">
        <v>40837</v>
      </c>
      <c r="B446" t="s">
        <v>773</v>
      </c>
      <c r="C446" s="190" t="s">
        <v>831</v>
      </c>
      <c r="D446" s="108" t="s">
        <v>815</v>
      </c>
      <c r="E446" s="32">
        <f t="shared" si="35"/>
        <v>40837</v>
      </c>
      <c r="F446" s="101" t="str">
        <f t="shared" si="36"/>
        <v>2011-12</v>
      </c>
      <c r="H446" s="111"/>
      <c r="I446" s="26"/>
      <c r="J446" s="94">
        <f t="shared" si="34"/>
        <v>0.59165640875701331</v>
      </c>
      <c r="K446" s="35"/>
      <c r="L446" s="26">
        <v>15.515559803</v>
      </c>
      <c r="M446" s="26" t="s">
        <v>203</v>
      </c>
      <c r="N446" s="26">
        <v>812.22926829268283</v>
      </c>
      <c r="O446" s="90">
        <f t="shared" si="37"/>
        <v>12602.191785942052</v>
      </c>
      <c r="P446" s="92">
        <f t="shared" si="33"/>
        <v>2697.775908234843</v>
      </c>
      <c r="Q446" s="188">
        <v>0.36181803798513301</v>
      </c>
    </row>
    <row r="447" spans="1:17" x14ac:dyDescent="0.25">
      <c r="A447">
        <v>40837</v>
      </c>
      <c r="B447" t="s">
        <v>773</v>
      </c>
      <c r="C447" s="190" t="s">
        <v>831</v>
      </c>
      <c r="D447" s="108" t="s">
        <v>815</v>
      </c>
      <c r="E447" s="32">
        <f t="shared" si="35"/>
        <v>40837</v>
      </c>
      <c r="F447" s="101" t="str">
        <f t="shared" si="36"/>
        <v>2011-12</v>
      </c>
      <c r="H447" s="111"/>
      <c r="I447" s="26"/>
      <c r="J447" s="94">
        <f t="shared" si="34"/>
        <v>0.59165640875701331</v>
      </c>
      <c r="K447" s="35"/>
      <c r="L447" s="26">
        <v>16.0347847721</v>
      </c>
      <c r="M447" s="26" t="s">
        <v>203</v>
      </c>
      <c r="N447" s="26">
        <v>812.22926829268283</v>
      </c>
      <c r="O447" s="90">
        <f t="shared" si="37"/>
        <v>13023.921502673436</v>
      </c>
      <c r="P447" s="92">
        <f t="shared" si="33"/>
        <v>2788.0564156981395</v>
      </c>
      <c r="Q447" s="188">
        <v>0.36181803798513301</v>
      </c>
    </row>
    <row r="448" spans="1:17" x14ac:dyDescent="0.25">
      <c r="A448">
        <v>41607</v>
      </c>
      <c r="B448" t="s">
        <v>773</v>
      </c>
      <c r="C448" s="190" t="s">
        <v>832</v>
      </c>
      <c r="D448" s="108" t="s">
        <v>807</v>
      </c>
      <c r="E448" s="32">
        <f t="shared" si="35"/>
        <v>41607</v>
      </c>
      <c r="F448" s="101" t="str">
        <f t="shared" si="36"/>
        <v>2013-14</v>
      </c>
      <c r="H448" s="111"/>
      <c r="I448" s="26"/>
      <c r="J448" s="94">
        <f t="shared" si="34"/>
        <v>0.59165640875701331</v>
      </c>
      <c r="K448" s="35"/>
      <c r="L448" s="26">
        <v>62.445469563499998</v>
      </c>
      <c r="M448" s="26" t="s">
        <v>203</v>
      </c>
      <c r="N448" s="26">
        <v>950.87219512195099</v>
      </c>
      <c r="O448" s="90">
        <f t="shared" si="37"/>
        <v>59377.66071926622</v>
      </c>
      <c r="P448" s="92">
        <f t="shared" si="33"/>
        <v>35131.173501553429</v>
      </c>
      <c r="Q448" s="188">
        <v>1</v>
      </c>
    </row>
    <row r="449" spans="1:17" x14ac:dyDescent="0.25">
      <c r="A449">
        <v>40932</v>
      </c>
      <c r="B449" t="s">
        <v>773</v>
      </c>
      <c r="C449" s="190" t="s">
        <v>830</v>
      </c>
      <c r="D449" s="108" t="s">
        <v>815</v>
      </c>
      <c r="E449" s="32">
        <f t="shared" si="35"/>
        <v>40932</v>
      </c>
      <c r="F449" s="101" t="str">
        <f t="shared" si="36"/>
        <v>2011-12</v>
      </c>
      <c r="H449" s="111"/>
      <c r="I449" s="26"/>
      <c r="J449" s="94">
        <f t="shared" si="34"/>
        <v>0.59165640875701331</v>
      </c>
      <c r="K449" s="35"/>
      <c r="L449" s="26">
        <v>29.9703204397</v>
      </c>
      <c r="M449" s="26" t="s">
        <v>203</v>
      </c>
      <c r="N449" s="26">
        <v>812.22926829268283</v>
      </c>
      <c r="O449" s="90">
        <f t="shared" si="37"/>
        <v>24342.771441234767</v>
      </c>
      <c r="P449" s="92">
        <f t="shared" si="33"/>
        <v>6038.6648102071349</v>
      </c>
      <c r="Q449" s="188">
        <v>0.41927727995551822</v>
      </c>
    </row>
    <row r="450" spans="1:17" x14ac:dyDescent="0.25">
      <c r="A450">
        <v>40932</v>
      </c>
      <c r="B450" t="s">
        <v>773</v>
      </c>
      <c r="C450" s="190" t="s">
        <v>830</v>
      </c>
      <c r="D450" s="108" t="s">
        <v>815</v>
      </c>
      <c r="E450" s="32">
        <f t="shared" si="35"/>
        <v>40932</v>
      </c>
      <c r="F450" s="101" t="str">
        <f t="shared" si="36"/>
        <v>2011-12</v>
      </c>
      <c r="H450" s="111"/>
      <c r="I450" s="26"/>
      <c r="J450" s="94">
        <f t="shared" si="34"/>
        <v>0.59165640875701331</v>
      </c>
      <c r="K450" s="35"/>
      <c r="L450" s="26">
        <v>31.9683839259</v>
      </c>
      <c r="M450" s="26" t="s">
        <v>203</v>
      </c>
      <c r="N450" s="26">
        <v>812.22926829268283</v>
      </c>
      <c r="O450" s="90">
        <f t="shared" si="37"/>
        <v>25965.65708463332</v>
      </c>
      <c r="P450" s="92">
        <f t="shared" si="33"/>
        <v>6441.2509516183245</v>
      </c>
      <c r="Q450" s="188">
        <v>0.41927727995551822</v>
      </c>
    </row>
    <row r="451" spans="1:17" x14ac:dyDescent="0.25">
      <c r="A451">
        <v>40932</v>
      </c>
      <c r="B451" t="s">
        <v>773</v>
      </c>
      <c r="C451" s="190" t="s">
        <v>830</v>
      </c>
      <c r="D451" s="108" t="s">
        <v>815</v>
      </c>
      <c r="E451" s="32">
        <f t="shared" si="35"/>
        <v>40932</v>
      </c>
      <c r="F451" s="101" t="str">
        <f t="shared" si="36"/>
        <v>2011-12</v>
      </c>
      <c r="H451" s="111"/>
      <c r="I451" s="26"/>
      <c r="J451" s="94">
        <f t="shared" si="34"/>
        <v>0.59165640875701331</v>
      </c>
      <c r="K451" s="35"/>
      <c r="L451" s="26">
        <v>45.9718551295</v>
      </c>
      <c r="M451" s="26" t="s">
        <v>203</v>
      </c>
      <c r="N451" s="26">
        <v>3336.4019512195118</v>
      </c>
      <c r="O451" s="90">
        <f t="shared" si="37"/>
        <v>153380.58715524452</v>
      </c>
      <c r="P451" s="92">
        <f t="shared" si="33"/>
        <v>38048.829257557292</v>
      </c>
      <c r="Q451" s="188">
        <v>0.41927727995551822</v>
      </c>
    </row>
    <row r="452" spans="1:17" x14ac:dyDescent="0.25">
      <c r="A452">
        <v>40932</v>
      </c>
      <c r="B452" t="s">
        <v>773</v>
      </c>
      <c r="C452" s="190" t="s">
        <v>830</v>
      </c>
      <c r="D452" s="108" t="s">
        <v>815</v>
      </c>
      <c r="E452" s="32">
        <f t="shared" si="35"/>
        <v>40932</v>
      </c>
      <c r="F452" s="101" t="str">
        <f t="shared" si="36"/>
        <v>2011-12</v>
      </c>
      <c r="H452" s="111"/>
      <c r="I452" s="26"/>
      <c r="J452" s="94">
        <f t="shared" si="34"/>
        <v>0.59165640875701331</v>
      </c>
      <c r="K452" s="35"/>
      <c r="L452" s="26">
        <v>98.403516084299994</v>
      </c>
      <c r="M452" s="26" t="s">
        <v>203</v>
      </c>
      <c r="N452" s="26">
        <v>812.22926829268283</v>
      </c>
      <c r="O452" s="90">
        <f t="shared" si="37"/>
        <v>79926.215866578234</v>
      </c>
      <c r="P452" s="92">
        <f t="shared" si="33"/>
        <v>19827.143689520803</v>
      </c>
      <c r="Q452" s="188">
        <v>0.41927727995551822</v>
      </c>
    </row>
    <row r="453" spans="1:17" x14ac:dyDescent="0.25">
      <c r="A453">
        <v>40932</v>
      </c>
      <c r="B453" t="s">
        <v>773</v>
      </c>
      <c r="C453" s="190" t="s">
        <v>830</v>
      </c>
      <c r="D453" s="108" t="s">
        <v>815</v>
      </c>
      <c r="E453" s="32">
        <f t="shared" si="35"/>
        <v>40932</v>
      </c>
      <c r="F453" s="101" t="str">
        <f t="shared" si="36"/>
        <v>2011-12</v>
      </c>
      <c r="H453" s="111"/>
      <c r="I453" s="26"/>
      <c r="J453" s="94">
        <f t="shared" si="34"/>
        <v>0.59165640875701331</v>
      </c>
      <c r="K453" s="35"/>
      <c r="L453" s="26">
        <v>64.905796427499993</v>
      </c>
      <c r="M453" s="26" t="s">
        <v>203</v>
      </c>
      <c r="N453" s="26">
        <v>812.22926829268283</v>
      </c>
      <c r="O453" s="90">
        <f t="shared" si="37"/>
        <v>52718.387540262149</v>
      </c>
      <c r="P453" s="92">
        <f t="shared" si="33"/>
        <v>13077.749690858343</v>
      </c>
      <c r="Q453" s="188">
        <v>0.41927727995551822</v>
      </c>
    </row>
    <row r="454" spans="1:17" x14ac:dyDescent="0.25">
      <c r="A454">
        <v>40932</v>
      </c>
      <c r="B454" t="s">
        <v>773</v>
      </c>
      <c r="C454" s="190" t="s">
        <v>830</v>
      </c>
      <c r="D454" s="108" t="s">
        <v>815</v>
      </c>
      <c r="E454" s="32">
        <f t="shared" si="35"/>
        <v>40932</v>
      </c>
      <c r="F454" s="101" t="str">
        <f t="shared" si="36"/>
        <v>2011-12</v>
      </c>
      <c r="H454" s="111"/>
      <c r="I454" s="26"/>
      <c r="J454" s="94">
        <f t="shared" si="34"/>
        <v>0.59165640875701331</v>
      </c>
      <c r="K454" s="35"/>
      <c r="L454" s="26">
        <v>46.454323571000003</v>
      </c>
      <c r="M454" s="26" t="s">
        <v>203</v>
      </c>
      <c r="N454" s="26">
        <v>3336.4019512195118</v>
      </c>
      <c r="O454" s="90">
        <f t="shared" si="37"/>
        <v>154990.29580486697</v>
      </c>
      <c r="P454" s="92">
        <f t="shared" si="33"/>
        <v>38448.146607294038</v>
      </c>
      <c r="Q454" s="188">
        <v>0.41927727995551822</v>
      </c>
    </row>
    <row r="455" spans="1:17" x14ac:dyDescent="0.25">
      <c r="A455">
        <v>40932</v>
      </c>
      <c r="B455" t="s">
        <v>773</v>
      </c>
      <c r="C455" s="190" t="s">
        <v>830</v>
      </c>
      <c r="D455" s="108" t="s">
        <v>815</v>
      </c>
      <c r="E455" s="32">
        <f t="shared" si="35"/>
        <v>40932</v>
      </c>
      <c r="F455" s="101" t="str">
        <f t="shared" si="36"/>
        <v>2011-12</v>
      </c>
      <c r="H455" s="111"/>
      <c r="I455" s="26"/>
      <c r="J455" s="94">
        <f t="shared" si="34"/>
        <v>0.59165640875701331</v>
      </c>
      <c r="K455" s="35"/>
      <c r="L455" s="26">
        <v>46.469343719100003</v>
      </c>
      <c r="M455" s="26" t="s">
        <v>203</v>
      </c>
      <c r="N455" s="26">
        <v>812.22926829268283</v>
      </c>
      <c r="O455" s="90">
        <f t="shared" si="37"/>
        <v>37743.76104700577</v>
      </c>
      <c r="P455" s="92">
        <f t="shared" si="33"/>
        <v>9363.0227022276704</v>
      </c>
      <c r="Q455" s="188">
        <v>0.41927727995551822</v>
      </c>
    </row>
    <row r="456" spans="1:17" x14ac:dyDescent="0.25">
      <c r="A456">
        <v>40932</v>
      </c>
      <c r="B456" t="s">
        <v>773</v>
      </c>
      <c r="C456" s="190" t="s">
        <v>830</v>
      </c>
      <c r="D456" s="108" t="s">
        <v>815</v>
      </c>
      <c r="E456" s="32">
        <f t="shared" si="35"/>
        <v>40932</v>
      </c>
      <c r="F456" s="101" t="str">
        <f t="shared" si="36"/>
        <v>2011-12</v>
      </c>
      <c r="H456" s="111"/>
      <c r="I456" s="26"/>
      <c r="J456" s="94">
        <f t="shared" si="34"/>
        <v>0.59165640875701331</v>
      </c>
      <c r="K456" s="35"/>
      <c r="L456" s="26">
        <v>87.117059542199996</v>
      </c>
      <c r="M456" s="26" t="s">
        <v>203</v>
      </c>
      <c r="N456" s="26">
        <v>812.22926829268283</v>
      </c>
      <c r="O456" s="90">
        <f t="shared" si="37"/>
        <v>70759.025527771184</v>
      </c>
      <c r="P456" s="92">
        <f t="shared" si="33"/>
        <v>17553.056293964295</v>
      </c>
      <c r="Q456" s="188">
        <v>0.41927727995551822</v>
      </c>
    </row>
    <row r="457" spans="1:17" x14ac:dyDescent="0.25">
      <c r="A457">
        <v>40932</v>
      </c>
      <c r="B457" t="s">
        <v>773</v>
      </c>
      <c r="C457" s="190" t="s">
        <v>830</v>
      </c>
      <c r="D457" s="108" t="s">
        <v>815</v>
      </c>
      <c r="E457" s="32">
        <f t="shared" si="35"/>
        <v>40932</v>
      </c>
      <c r="F457" s="101" t="str">
        <f t="shared" si="36"/>
        <v>2011-12</v>
      </c>
      <c r="H457" s="111"/>
      <c r="I457" s="26"/>
      <c r="J457" s="94">
        <f t="shared" si="34"/>
        <v>0.59165640875701331</v>
      </c>
      <c r="K457" s="35"/>
      <c r="L457" s="26">
        <v>56.344218183899997</v>
      </c>
      <c r="M457" s="26" t="s">
        <v>203</v>
      </c>
      <c r="N457" s="26">
        <v>812.22926829268283</v>
      </c>
      <c r="O457" s="90">
        <f t="shared" si="37"/>
        <v>45764.423108032366</v>
      </c>
      <c r="P457" s="92">
        <f t="shared" si="33"/>
        <v>11352.69301809159</v>
      </c>
      <c r="Q457" s="188">
        <v>0.41927727995551822</v>
      </c>
    </row>
    <row r="458" spans="1:17" x14ac:dyDescent="0.25">
      <c r="A458">
        <v>40932</v>
      </c>
      <c r="B458" t="s">
        <v>773</v>
      </c>
      <c r="C458" s="190" t="s">
        <v>830</v>
      </c>
      <c r="D458" s="108" t="s">
        <v>815</v>
      </c>
      <c r="E458" s="32">
        <f t="shared" si="35"/>
        <v>40932</v>
      </c>
      <c r="F458" s="101" t="str">
        <f t="shared" si="36"/>
        <v>2011-12</v>
      </c>
      <c r="H458" s="111"/>
      <c r="I458" s="26"/>
      <c r="J458" s="94">
        <f t="shared" si="34"/>
        <v>0.59165640875701331</v>
      </c>
      <c r="K458" s="35"/>
      <c r="L458" s="26">
        <v>73.327341185700007</v>
      </c>
      <c r="M458" s="26" t="s">
        <v>203</v>
      </c>
      <c r="N458" s="26">
        <v>812.22926829268283</v>
      </c>
      <c r="O458" s="90">
        <f t="shared" si="37"/>
        <v>59558.61267710902</v>
      </c>
      <c r="P458" s="92">
        <f t="shared" si="33"/>
        <v>14774.591273892009</v>
      </c>
      <c r="Q458" s="188">
        <v>0.41927727995551822</v>
      </c>
    </row>
    <row r="459" spans="1:17" x14ac:dyDescent="0.25">
      <c r="A459">
        <v>40932</v>
      </c>
      <c r="B459" t="s">
        <v>773</v>
      </c>
      <c r="C459" s="190" t="s">
        <v>830</v>
      </c>
      <c r="D459" s="108" t="s">
        <v>815</v>
      </c>
      <c r="E459" s="32">
        <f t="shared" si="35"/>
        <v>40932</v>
      </c>
      <c r="F459" s="101" t="str">
        <f t="shared" si="36"/>
        <v>2011-12</v>
      </c>
      <c r="H459" s="111"/>
      <c r="I459" s="26"/>
      <c r="J459" s="94">
        <f t="shared" si="34"/>
        <v>0.59165640875701331</v>
      </c>
      <c r="K459" s="35"/>
      <c r="L459" s="26">
        <v>31.9847800398</v>
      </c>
      <c r="M459" s="26" t="s">
        <v>203</v>
      </c>
      <c r="N459" s="26">
        <v>812.22926829268283</v>
      </c>
      <c r="O459" s="90">
        <f t="shared" si="37"/>
        <v>25978.97448822916</v>
      </c>
      <c r="P459" s="92">
        <f t="shared" si="33"/>
        <v>6444.554574488533</v>
      </c>
      <c r="Q459" s="188">
        <v>0.41927727995551822</v>
      </c>
    </row>
    <row r="460" spans="1:17" x14ac:dyDescent="0.25">
      <c r="A460">
        <v>40932</v>
      </c>
      <c r="B460" t="s">
        <v>773</v>
      </c>
      <c r="C460" s="190" t="s">
        <v>830</v>
      </c>
      <c r="D460" s="108" t="s">
        <v>815</v>
      </c>
      <c r="E460" s="32">
        <f t="shared" si="35"/>
        <v>40932</v>
      </c>
      <c r="F460" s="101" t="str">
        <f t="shared" si="36"/>
        <v>2011-12</v>
      </c>
      <c r="H460" s="111"/>
      <c r="I460" s="26"/>
      <c r="J460" s="94">
        <f t="shared" si="34"/>
        <v>0.59165640875701331</v>
      </c>
      <c r="K460" s="35"/>
      <c r="L460" s="26">
        <v>15.651619884300001</v>
      </c>
      <c r="M460" s="26" t="s">
        <v>203</v>
      </c>
      <c r="N460" s="26">
        <v>812.22926829268283</v>
      </c>
      <c r="O460" s="90">
        <f t="shared" si="37"/>
        <v>12712.703766220195</v>
      </c>
      <c r="P460" s="92">
        <f t="shared" si="33"/>
        <v>3153.6161386136573</v>
      </c>
      <c r="Q460" s="188">
        <v>0.41927727995551822</v>
      </c>
    </row>
    <row r="461" spans="1:17" x14ac:dyDescent="0.25">
      <c r="A461">
        <v>40932</v>
      </c>
      <c r="B461" t="s">
        <v>773</v>
      </c>
      <c r="C461" s="190" t="s">
        <v>830</v>
      </c>
      <c r="D461" s="108" t="s">
        <v>815</v>
      </c>
      <c r="E461" s="32">
        <f t="shared" si="35"/>
        <v>40932</v>
      </c>
      <c r="F461" s="101" t="str">
        <f t="shared" si="36"/>
        <v>2011-12</v>
      </c>
      <c r="H461" s="111"/>
      <c r="I461" s="26"/>
      <c r="J461" s="94">
        <f t="shared" si="34"/>
        <v>0.59165640875701331</v>
      </c>
      <c r="K461" s="35"/>
      <c r="L461" s="26">
        <v>16.121894186500001</v>
      </c>
      <c r="M461" s="26" t="s">
        <v>203</v>
      </c>
      <c r="N461" s="26">
        <v>812.22926829268283</v>
      </c>
      <c r="O461" s="90">
        <f t="shared" si="37"/>
        <v>13094.674318592952</v>
      </c>
      <c r="P461" s="92">
        <f t="shared" si="33"/>
        <v>3248.3708438746025</v>
      </c>
      <c r="Q461" s="188">
        <v>0.41927727995551822</v>
      </c>
    </row>
    <row r="462" spans="1:17" x14ac:dyDescent="0.25">
      <c r="A462">
        <v>40932</v>
      </c>
      <c r="B462" t="s">
        <v>773</v>
      </c>
      <c r="C462" s="190" t="s">
        <v>830</v>
      </c>
      <c r="D462" s="108" t="s">
        <v>815</v>
      </c>
      <c r="E462" s="32">
        <f t="shared" si="35"/>
        <v>40932</v>
      </c>
      <c r="F462" s="101" t="str">
        <f t="shared" si="36"/>
        <v>2011-12</v>
      </c>
      <c r="H462" s="111"/>
      <c r="I462" s="26"/>
      <c r="J462" s="94">
        <f t="shared" si="34"/>
        <v>0.59165640875701331</v>
      </c>
      <c r="K462" s="35"/>
      <c r="L462" s="26">
        <v>34.284339573600001</v>
      </c>
      <c r="M462" s="26" t="s">
        <v>203</v>
      </c>
      <c r="N462" s="26">
        <v>3336.4019512195118</v>
      </c>
      <c r="O462" s="90">
        <f t="shared" si="37"/>
        <v>114386.33744963136</v>
      </c>
      <c r="P462" s="92">
        <f t="shared" si="33"/>
        <v>28375.600222557496</v>
      </c>
      <c r="Q462" s="188">
        <v>0.41927727995551822</v>
      </c>
    </row>
    <row r="463" spans="1:17" x14ac:dyDescent="0.25">
      <c r="A463">
        <v>40932</v>
      </c>
      <c r="B463" t="s">
        <v>773</v>
      </c>
      <c r="C463" s="190" t="s">
        <v>830</v>
      </c>
      <c r="D463" s="108" t="s">
        <v>815</v>
      </c>
      <c r="E463" s="32">
        <f t="shared" si="35"/>
        <v>40932</v>
      </c>
      <c r="F463" s="101" t="str">
        <f t="shared" si="36"/>
        <v>2011-12</v>
      </c>
      <c r="H463" s="111"/>
      <c r="I463" s="26"/>
      <c r="J463" s="94">
        <f t="shared" si="34"/>
        <v>0.59165640875701331</v>
      </c>
      <c r="K463" s="35"/>
      <c r="L463" s="26">
        <v>87.113919639399995</v>
      </c>
      <c r="M463" s="26" t="s">
        <v>203</v>
      </c>
      <c r="N463" s="26">
        <v>812.22926829268283</v>
      </c>
      <c r="O463" s="90">
        <f t="shared" si="37"/>
        <v>70756.475206817428</v>
      </c>
      <c r="P463" s="92">
        <f t="shared" si="33"/>
        <v>17552.423640717094</v>
      </c>
      <c r="Q463" s="188">
        <v>0.41927727995551822</v>
      </c>
    </row>
    <row r="464" spans="1:17" x14ac:dyDescent="0.25">
      <c r="A464">
        <v>40932</v>
      </c>
      <c r="B464" t="s">
        <v>773</v>
      </c>
      <c r="C464" s="190" t="s">
        <v>830</v>
      </c>
      <c r="D464" s="108" t="s">
        <v>815</v>
      </c>
      <c r="E464" s="32">
        <f t="shared" si="35"/>
        <v>40932</v>
      </c>
      <c r="F464" s="101" t="str">
        <f t="shared" si="36"/>
        <v>2011-12</v>
      </c>
      <c r="H464" s="111"/>
      <c r="I464" s="26"/>
      <c r="J464" s="94">
        <f t="shared" si="34"/>
        <v>0.59165640875701331</v>
      </c>
      <c r="K464" s="35"/>
      <c r="L464" s="26">
        <v>30.9887398087</v>
      </c>
      <c r="M464" s="26" t="s">
        <v>203</v>
      </c>
      <c r="N464" s="26">
        <v>812.22926829268283</v>
      </c>
      <c r="O464" s="90">
        <f t="shared" si="37"/>
        <v>25169.961460132734</v>
      </c>
      <c r="P464" s="92">
        <f t="shared" si="33"/>
        <v>6243.8642580404394</v>
      </c>
      <c r="Q464" s="188">
        <v>0.41927727995551822</v>
      </c>
    </row>
    <row r="465" spans="1:17" x14ac:dyDescent="0.25">
      <c r="A465">
        <v>40932</v>
      </c>
      <c r="B465" t="s">
        <v>773</v>
      </c>
      <c r="C465" s="190" t="s">
        <v>830</v>
      </c>
      <c r="D465" s="108" t="s">
        <v>815</v>
      </c>
      <c r="E465" s="32">
        <f t="shared" si="35"/>
        <v>40932</v>
      </c>
      <c r="F465" s="101" t="str">
        <f t="shared" si="36"/>
        <v>2011-12</v>
      </c>
      <c r="H465" s="111"/>
      <c r="I465" s="26"/>
      <c r="J465" s="94">
        <f t="shared" si="34"/>
        <v>0.59165640875701331</v>
      </c>
      <c r="K465" s="35"/>
      <c r="L465" s="26">
        <v>17.183162777300002</v>
      </c>
      <c r="M465" s="26" t="s">
        <v>203</v>
      </c>
      <c r="N465" s="26">
        <v>3336.4019512195118</v>
      </c>
      <c r="O465" s="90">
        <f t="shared" si="37"/>
        <v>57329.937818306214</v>
      </c>
      <c r="P465" s="92">
        <f t="shared" si="33"/>
        <v>14221.728159035305</v>
      </c>
      <c r="Q465" s="188">
        <v>0.41927727995551822</v>
      </c>
    </row>
    <row r="466" spans="1:17" x14ac:dyDescent="0.25">
      <c r="A466">
        <v>40932</v>
      </c>
      <c r="B466" t="s">
        <v>773</v>
      </c>
      <c r="C466" s="190" t="s">
        <v>830</v>
      </c>
      <c r="D466" s="108" t="s">
        <v>815</v>
      </c>
      <c r="E466" s="32">
        <f t="shared" si="35"/>
        <v>40932</v>
      </c>
      <c r="F466" s="101" t="str">
        <f t="shared" si="36"/>
        <v>2011-12</v>
      </c>
      <c r="H466" s="111"/>
      <c r="I466" s="26"/>
      <c r="J466" s="94">
        <f t="shared" si="34"/>
        <v>0.59165640875701331</v>
      </c>
      <c r="K466" s="35"/>
      <c r="L466" s="26">
        <v>18.300060683000002</v>
      </c>
      <c r="M466" s="26" t="s">
        <v>203</v>
      </c>
      <c r="N466" s="26">
        <v>3336.4019512195118</v>
      </c>
      <c r="O466" s="90">
        <f t="shared" si="37"/>
        <v>61056.358170196676</v>
      </c>
      <c r="P466" s="92">
        <f t="shared" si="33"/>
        <v>15146.134137266812</v>
      </c>
      <c r="Q466" s="188">
        <v>0.41927727995551822</v>
      </c>
    </row>
    <row r="467" spans="1:17" x14ac:dyDescent="0.25">
      <c r="A467">
        <v>40932</v>
      </c>
      <c r="B467" t="s">
        <v>773</v>
      </c>
      <c r="C467" s="190" t="s">
        <v>830</v>
      </c>
      <c r="D467" s="108" t="s">
        <v>815</v>
      </c>
      <c r="E467" s="32">
        <f t="shared" si="35"/>
        <v>40932</v>
      </c>
      <c r="F467" s="101" t="str">
        <f t="shared" si="36"/>
        <v>2011-12</v>
      </c>
      <c r="H467" s="111"/>
      <c r="I467" s="26"/>
      <c r="J467" s="94">
        <f t="shared" si="34"/>
        <v>0.59165640875701331</v>
      </c>
      <c r="K467" s="35"/>
      <c r="L467" s="26">
        <v>31.098110055100001</v>
      </c>
      <c r="M467" s="26" t="s">
        <v>203</v>
      </c>
      <c r="N467" s="26">
        <v>812.22926829268283</v>
      </c>
      <c r="O467" s="90">
        <f t="shared" si="37"/>
        <v>25258.795175339197</v>
      </c>
      <c r="P467" s="92">
        <f t="shared" si="33"/>
        <v>6265.9010680754936</v>
      </c>
      <c r="Q467" s="188">
        <v>0.41927727995551822</v>
      </c>
    </row>
    <row r="468" spans="1:17" x14ac:dyDescent="0.25">
      <c r="A468">
        <v>40932</v>
      </c>
      <c r="B468" t="s">
        <v>773</v>
      </c>
      <c r="C468" s="190" t="s">
        <v>830</v>
      </c>
      <c r="D468" s="108" t="s">
        <v>815</v>
      </c>
      <c r="E468" s="32">
        <f t="shared" si="35"/>
        <v>40932</v>
      </c>
      <c r="F468" s="101" t="str">
        <f t="shared" si="36"/>
        <v>2011-12</v>
      </c>
      <c r="H468" s="111"/>
      <c r="I468" s="26"/>
      <c r="J468" s="94">
        <f t="shared" si="34"/>
        <v>0.59165640875701331</v>
      </c>
      <c r="K468" s="35"/>
      <c r="L468" s="26">
        <v>38.0520063345</v>
      </c>
      <c r="M468" s="26" t="s">
        <v>203</v>
      </c>
      <c r="N468" s="26">
        <v>3592.3639024390236</v>
      </c>
      <c r="O468" s="90">
        <f t="shared" si="37"/>
        <v>136696.65397143888</v>
      </c>
      <c r="P468" s="92">
        <f t="shared" si="33"/>
        <v>33910.077823436121</v>
      </c>
      <c r="Q468" s="188">
        <v>0.41927727995551822</v>
      </c>
    </row>
    <row r="469" spans="1:17" x14ac:dyDescent="0.25">
      <c r="A469">
        <v>40932</v>
      </c>
      <c r="B469" t="s">
        <v>773</v>
      </c>
      <c r="C469" s="190" t="s">
        <v>830</v>
      </c>
      <c r="D469" s="108" t="s">
        <v>815</v>
      </c>
      <c r="E469" s="32">
        <f t="shared" si="35"/>
        <v>40932</v>
      </c>
      <c r="F469" s="101" t="str">
        <f t="shared" si="36"/>
        <v>2011-12</v>
      </c>
      <c r="H469" s="111"/>
      <c r="I469" s="26"/>
      <c r="J469" s="94">
        <f t="shared" si="34"/>
        <v>0.59165640875701331</v>
      </c>
      <c r="K469" s="35"/>
      <c r="L469" s="26">
        <v>31.968383897199999</v>
      </c>
      <c r="M469" s="26" t="s">
        <v>203</v>
      </c>
      <c r="N469" s="26">
        <v>3336.4019512195118</v>
      </c>
      <c r="O469" s="90">
        <f t="shared" si="37"/>
        <v>106659.37841195249</v>
      </c>
      <c r="P469" s="92">
        <f t="shared" si="33"/>
        <v>26458.788254643925</v>
      </c>
      <c r="Q469" s="188">
        <v>0.41927727995551822</v>
      </c>
    </row>
    <row r="470" spans="1:17" x14ac:dyDescent="0.25">
      <c r="A470">
        <v>40932</v>
      </c>
      <c r="B470" t="s">
        <v>773</v>
      </c>
      <c r="C470" s="190" t="s">
        <v>830</v>
      </c>
      <c r="D470" s="108" t="s">
        <v>815</v>
      </c>
      <c r="E470" s="32">
        <f t="shared" si="35"/>
        <v>40932</v>
      </c>
      <c r="F470" s="101" t="str">
        <f t="shared" si="36"/>
        <v>2011-12</v>
      </c>
      <c r="H470" s="111"/>
      <c r="I470" s="26"/>
      <c r="J470" s="94">
        <f t="shared" si="34"/>
        <v>0.59165640875701331</v>
      </c>
      <c r="K470" s="35"/>
      <c r="L470" s="26">
        <v>19.9598287558</v>
      </c>
      <c r="M470" s="26" t="s">
        <v>203</v>
      </c>
      <c r="N470" s="26">
        <v>3336.4019512195118</v>
      </c>
      <c r="O470" s="90">
        <f t="shared" si="37"/>
        <v>66594.011606858447</v>
      </c>
      <c r="P470" s="92">
        <f t="shared" si="33"/>
        <v>16519.849246896738</v>
      </c>
      <c r="Q470" s="188">
        <v>0.41927727995551822</v>
      </c>
    </row>
    <row r="471" spans="1:17" x14ac:dyDescent="0.25">
      <c r="A471">
        <v>40932</v>
      </c>
      <c r="B471" t="s">
        <v>773</v>
      </c>
      <c r="C471" s="190" t="s">
        <v>830</v>
      </c>
      <c r="D471" s="108" t="s">
        <v>815</v>
      </c>
      <c r="E471" s="32">
        <f t="shared" si="35"/>
        <v>40932</v>
      </c>
      <c r="F471" s="101" t="str">
        <f t="shared" si="36"/>
        <v>2011-12</v>
      </c>
      <c r="H471" s="111"/>
      <c r="I471" s="26"/>
      <c r="J471" s="94">
        <f t="shared" si="34"/>
        <v>0.59165640875701331</v>
      </c>
      <c r="K471" s="35"/>
      <c r="L471" s="26">
        <v>68.4329942934</v>
      </c>
      <c r="M471" s="26" t="s">
        <v>203</v>
      </c>
      <c r="N471" s="26">
        <v>3336.4019512195118</v>
      </c>
      <c r="O471" s="90">
        <f t="shared" si="37"/>
        <v>228319.97568829349</v>
      </c>
      <c r="P471" s="92">
        <f t="shared" ref="P471:P534" si="38">IF(O471="-","-",IF(OR(E471&lt;$E$15,E471&gt;$E$16),0,O471*J471))*Q471</f>
        <v>56638.900216626716</v>
      </c>
      <c r="Q471" s="188">
        <v>0.41927727995551822</v>
      </c>
    </row>
    <row r="472" spans="1:17" x14ac:dyDescent="0.25">
      <c r="A472">
        <v>40932</v>
      </c>
      <c r="B472" t="s">
        <v>773</v>
      </c>
      <c r="C472" s="190" t="s">
        <v>830</v>
      </c>
      <c r="D472" s="108" t="s">
        <v>815</v>
      </c>
      <c r="E472" s="32">
        <f t="shared" si="35"/>
        <v>40932</v>
      </c>
      <c r="F472" s="101" t="str">
        <f t="shared" si="36"/>
        <v>2011-12</v>
      </c>
      <c r="H472" s="111"/>
      <c r="I472" s="26"/>
      <c r="J472" s="94">
        <f t="shared" ref="J472:J535" si="39">J471</f>
        <v>0.59165640875701331</v>
      </c>
      <c r="K472" s="35"/>
      <c r="L472" s="26">
        <v>75.924544669100001</v>
      </c>
      <c r="M472" s="26" t="s">
        <v>203</v>
      </c>
      <c r="N472" s="26">
        <v>3336.4019512195118</v>
      </c>
      <c r="O472" s="90">
        <f t="shared" si="37"/>
        <v>253314.79897943823</v>
      </c>
      <c r="P472" s="92">
        <f t="shared" si="38"/>
        <v>62839.318283647161</v>
      </c>
      <c r="Q472" s="188">
        <v>0.41927727995551822</v>
      </c>
    </row>
    <row r="473" spans="1:17" x14ac:dyDescent="0.25">
      <c r="A473">
        <v>40932</v>
      </c>
      <c r="B473" t="s">
        <v>773</v>
      </c>
      <c r="C473" s="190" t="s">
        <v>830</v>
      </c>
      <c r="D473" s="108" t="s">
        <v>815</v>
      </c>
      <c r="E473" s="32">
        <f t="shared" si="35"/>
        <v>40932</v>
      </c>
      <c r="F473" s="101" t="str">
        <f t="shared" si="36"/>
        <v>2011-12</v>
      </c>
      <c r="H473" s="111"/>
      <c r="I473" s="26"/>
      <c r="J473" s="94">
        <f t="shared" si="39"/>
        <v>0.59165640875701331</v>
      </c>
      <c r="K473" s="35"/>
      <c r="L473" s="26">
        <v>32.967804713100001</v>
      </c>
      <c r="M473" s="26" t="s">
        <v>203</v>
      </c>
      <c r="N473" s="26">
        <v>812.22926829268283</v>
      </c>
      <c r="O473" s="90">
        <f t="shared" si="37"/>
        <v>26777.415899337273</v>
      </c>
      <c r="P473" s="92">
        <f t="shared" si="38"/>
        <v>6642.6224101049575</v>
      </c>
      <c r="Q473" s="188">
        <v>0.41927727995551822</v>
      </c>
    </row>
    <row r="474" spans="1:17" x14ac:dyDescent="0.25">
      <c r="A474">
        <v>40932</v>
      </c>
      <c r="B474" t="s">
        <v>773</v>
      </c>
      <c r="C474" s="190" t="s">
        <v>830</v>
      </c>
      <c r="D474" s="108" t="s">
        <v>815</v>
      </c>
      <c r="E474" s="32">
        <f t="shared" ref="E474:E537" si="40">A474</f>
        <v>40932</v>
      </c>
      <c r="F474" s="101" t="str">
        <f t="shared" ref="F474:F537" si="41">IF(E474="","-",IF(OR(E474&lt;$E$15,E474&gt;$E$16),"ERROR - date outside of range",IF(MONTH(E474)&gt;=7,YEAR(E474)&amp;"-"&amp;IF(YEAR(E474)=1999,"00",IF(AND(YEAR(E474)&gt;=2000,YEAR(E474)&lt;2009),"0","")&amp;RIGHT(YEAR(E474),2)+1),RIGHT(YEAR(E474),4)-1&amp;"-"&amp;RIGHT(YEAR(E474),2))))</f>
        <v>2011-12</v>
      </c>
      <c r="H474" s="111"/>
      <c r="I474" s="26"/>
      <c r="J474" s="94">
        <f t="shared" si="39"/>
        <v>0.59165640875701331</v>
      </c>
      <c r="K474" s="35"/>
      <c r="L474" s="26">
        <v>44.955581350099997</v>
      </c>
      <c r="M474" s="26" t="s">
        <v>203</v>
      </c>
      <c r="N474" s="26">
        <v>812.22926829268283</v>
      </c>
      <c r="O474" s="90">
        <f t="shared" si="37"/>
        <v>36514.238945663899</v>
      </c>
      <c r="P474" s="92">
        <f t="shared" si="38"/>
        <v>9058.017503264653</v>
      </c>
      <c r="Q474" s="188">
        <v>0.41927727995551822</v>
      </c>
    </row>
    <row r="475" spans="1:17" x14ac:dyDescent="0.25">
      <c r="A475">
        <v>40932</v>
      </c>
      <c r="B475" t="s">
        <v>773</v>
      </c>
      <c r="C475" s="190" t="s">
        <v>830</v>
      </c>
      <c r="D475" s="108" t="s">
        <v>815</v>
      </c>
      <c r="E475" s="32">
        <f t="shared" si="40"/>
        <v>40932</v>
      </c>
      <c r="F475" s="101" t="str">
        <f t="shared" si="41"/>
        <v>2011-12</v>
      </c>
      <c r="H475" s="111"/>
      <c r="I475" s="26"/>
      <c r="J475" s="94">
        <f t="shared" si="39"/>
        <v>0.59165640875701331</v>
      </c>
      <c r="K475" s="35"/>
      <c r="L475" s="26">
        <v>38.2765737243</v>
      </c>
      <c r="M475" s="26" t="s">
        <v>203</v>
      </c>
      <c r="N475" s="26">
        <v>812.22926829268283</v>
      </c>
      <c r="O475" s="90">
        <f t="shared" ref="O475:O538" si="42">IF(N475="","-",L475*N475)</f>
        <v>31089.353468839119</v>
      </c>
      <c r="P475" s="92">
        <f t="shared" si="38"/>
        <v>7712.2765260144533</v>
      </c>
      <c r="Q475" s="188">
        <v>0.41927727995551822</v>
      </c>
    </row>
    <row r="476" spans="1:17" x14ac:dyDescent="0.25">
      <c r="A476">
        <v>40932</v>
      </c>
      <c r="B476" t="s">
        <v>773</v>
      </c>
      <c r="C476" s="190" t="s">
        <v>830</v>
      </c>
      <c r="D476" s="108" t="s">
        <v>815</v>
      </c>
      <c r="E476" s="32">
        <f t="shared" si="40"/>
        <v>40932</v>
      </c>
      <c r="F476" s="101" t="str">
        <f t="shared" si="41"/>
        <v>2011-12</v>
      </c>
      <c r="H476" s="111"/>
      <c r="I476" s="26"/>
      <c r="J476" s="94">
        <f t="shared" si="39"/>
        <v>0.59165640875701331</v>
      </c>
      <c r="K476" s="35"/>
      <c r="L476" s="26">
        <v>31.968383920200001</v>
      </c>
      <c r="M476" s="26" t="s">
        <v>203</v>
      </c>
      <c r="N476" s="26">
        <v>812.22926829268283</v>
      </c>
      <c r="O476" s="90">
        <f t="shared" si="42"/>
        <v>25965.657080003613</v>
      </c>
      <c r="P476" s="92">
        <f t="shared" si="38"/>
        <v>6441.2509504698419</v>
      </c>
      <c r="Q476" s="188">
        <v>0.41927727995551822</v>
      </c>
    </row>
    <row r="477" spans="1:17" x14ac:dyDescent="0.25">
      <c r="A477">
        <v>40932</v>
      </c>
      <c r="B477" t="s">
        <v>773</v>
      </c>
      <c r="C477" s="190" t="s">
        <v>830</v>
      </c>
      <c r="D477" s="108" t="s">
        <v>815</v>
      </c>
      <c r="E477" s="32">
        <f t="shared" si="40"/>
        <v>40932</v>
      </c>
      <c r="F477" s="101" t="str">
        <f t="shared" si="41"/>
        <v>2011-12</v>
      </c>
      <c r="H477" s="111"/>
      <c r="I477" s="26"/>
      <c r="J477" s="94">
        <f t="shared" si="39"/>
        <v>0.59165640875701331</v>
      </c>
      <c r="K477" s="35"/>
      <c r="L477" s="26">
        <v>29.9705218577</v>
      </c>
      <c r="M477" s="26" t="s">
        <v>203</v>
      </c>
      <c r="N477" s="26">
        <v>812.22926829268283</v>
      </c>
      <c r="O477" s="90">
        <f t="shared" si="42"/>
        <v>24342.935038829528</v>
      </c>
      <c r="P477" s="92">
        <f t="shared" si="38"/>
        <v>6038.7053935499516</v>
      </c>
      <c r="Q477" s="188">
        <v>0.41927727995551822</v>
      </c>
    </row>
    <row r="478" spans="1:17" x14ac:dyDescent="0.25">
      <c r="A478">
        <v>40932</v>
      </c>
      <c r="B478" t="s">
        <v>773</v>
      </c>
      <c r="C478" s="190" t="s">
        <v>830</v>
      </c>
      <c r="D478" s="108" t="s">
        <v>815</v>
      </c>
      <c r="E478" s="32">
        <f t="shared" si="40"/>
        <v>40932</v>
      </c>
      <c r="F478" s="101" t="str">
        <f t="shared" si="41"/>
        <v>2011-12</v>
      </c>
      <c r="H478" s="111"/>
      <c r="I478" s="26"/>
      <c r="J478" s="94">
        <f t="shared" si="39"/>
        <v>0.59165640875701331</v>
      </c>
      <c r="K478" s="35"/>
      <c r="L478" s="26">
        <v>26.019328680800001</v>
      </c>
      <c r="M478" s="26" t="s">
        <v>203</v>
      </c>
      <c r="N478" s="26">
        <v>3592.3639024390236</v>
      </c>
      <c r="O478" s="90">
        <f t="shared" si="42"/>
        <v>93470.897118602297</v>
      </c>
      <c r="P478" s="92">
        <f t="shared" si="38"/>
        <v>23187.146893737765</v>
      </c>
      <c r="Q478" s="188">
        <v>0.41927727995551822</v>
      </c>
    </row>
    <row r="479" spans="1:17" x14ac:dyDescent="0.25">
      <c r="A479">
        <v>40932</v>
      </c>
      <c r="B479" t="s">
        <v>773</v>
      </c>
      <c r="C479" s="190" t="s">
        <v>830</v>
      </c>
      <c r="D479" s="108" t="s">
        <v>815</v>
      </c>
      <c r="E479" s="32">
        <f t="shared" si="40"/>
        <v>40932</v>
      </c>
      <c r="F479" s="101" t="str">
        <f t="shared" si="41"/>
        <v>2011-12</v>
      </c>
      <c r="H479" s="111"/>
      <c r="I479" s="26"/>
      <c r="J479" s="94">
        <f t="shared" si="39"/>
        <v>0.59165640875701331</v>
      </c>
      <c r="K479" s="35"/>
      <c r="L479" s="26">
        <v>7.6494318743300003</v>
      </c>
      <c r="M479" s="26" t="s">
        <v>203</v>
      </c>
      <c r="N479" s="26">
        <v>3592.3639024390236</v>
      </c>
      <c r="O479" s="90">
        <f t="shared" si="42"/>
        <v>27479.542939509574</v>
      </c>
      <c r="P479" s="92">
        <f t="shared" si="38"/>
        <v>6816.7977237096075</v>
      </c>
      <c r="Q479" s="188">
        <v>0.41927727995551822</v>
      </c>
    </row>
    <row r="480" spans="1:17" x14ac:dyDescent="0.25">
      <c r="A480">
        <v>40932</v>
      </c>
      <c r="B480" t="s">
        <v>773</v>
      </c>
      <c r="C480" s="190" t="s">
        <v>830</v>
      </c>
      <c r="D480" s="108" t="s">
        <v>815</v>
      </c>
      <c r="E480" s="32">
        <f t="shared" si="40"/>
        <v>40932</v>
      </c>
      <c r="F480" s="101" t="str">
        <f t="shared" si="41"/>
        <v>2011-12</v>
      </c>
      <c r="H480" s="111"/>
      <c r="I480" s="26"/>
      <c r="J480" s="94">
        <f t="shared" si="39"/>
        <v>0.59165640875701331</v>
      </c>
      <c r="K480" s="35"/>
      <c r="L480" s="26">
        <v>47.835414888800003</v>
      </c>
      <c r="M480" s="26" t="s">
        <v>203</v>
      </c>
      <c r="N480" s="26">
        <v>950.87219512195099</v>
      </c>
      <c r="O480" s="90">
        <f t="shared" si="42"/>
        <v>45485.365959882518</v>
      </c>
      <c r="P480" s="92">
        <f t="shared" si="38"/>
        <v>11283.467844424027</v>
      </c>
      <c r="Q480" s="188">
        <v>0.41927727995551822</v>
      </c>
    </row>
    <row r="481" spans="1:17" x14ac:dyDescent="0.25">
      <c r="A481">
        <v>40932</v>
      </c>
      <c r="B481" t="s">
        <v>773</v>
      </c>
      <c r="C481" s="190" t="s">
        <v>830</v>
      </c>
      <c r="D481" s="108" t="s">
        <v>815</v>
      </c>
      <c r="E481" s="32">
        <f t="shared" si="40"/>
        <v>40932</v>
      </c>
      <c r="F481" s="101" t="str">
        <f t="shared" si="41"/>
        <v>2011-12</v>
      </c>
      <c r="H481" s="111"/>
      <c r="I481" s="26"/>
      <c r="J481" s="94">
        <f t="shared" si="39"/>
        <v>0.59165640875701331</v>
      </c>
      <c r="K481" s="35"/>
      <c r="L481" s="26">
        <v>40.210660046500003</v>
      </c>
      <c r="M481" s="26" t="s">
        <v>203</v>
      </c>
      <c r="N481" s="26">
        <v>812.22926829268283</v>
      </c>
      <c r="O481" s="90">
        <f t="shared" si="42"/>
        <v>32660.274987134511</v>
      </c>
      <c r="P481" s="92">
        <f t="shared" si="38"/>
        <v>8101.9720261767116</v>
      </c>
      <c r="Q481" s="188">
        <v>0.41927727995551822</v>
      </c>
    </row>
    <row r="482" spans="1:17" x14ac:dyDescent="0.25">
      <c r="A482">
        <v>40932</v>
      </c>
      <c r="B482" t="s">
        <v>773</v>
      </c>
      <c r="C482" s="190" t="s">
        <v>830</v>
      </c>
      <c r="D482" s="108" t="s">
        <v>815</v>
      </c>
      <c r="E482" s="32">
        <f t="shared" si="40"/>
        <v>40932</v>
      </c>
      <c r="F482" s="101" t="str">
        <f t="shared" si="41"/>
        <v>2011-12</v>
      </c>
      <c r="H482" s="111"/>
      <c r="I482" s="26"/>
      <c r="J482" s="94">
        <f t="shared" si="39"/>
        <v>0.59165640875701331</v>
      </c>
      <c r="K482" s="35"/>
      <c r="L482" s="26">
        <v>27.972256957300001</v>
      </c>
      <c r="M482" s="26" t="s">
        <v>203</v>
      </c>
      <c r="N482" s="26">
        <v>812.22926829268283</v>
      </c>
      <c r="O482" s="90">
        <f t="shared" si="42"/>
        <v>22719.885800922686</v>
      </c>
      <c r="P482" s="92">
        <f t="shared" si="38"/>
        <v>5636.0786695615998</v>
      </c>
      <c r="Q482" s="188">
        <v>0.41927727995551822</v>
      </c>
    </row>
    <row r="483" spans="1:17" x14ac:dyDescent="0.25">
      <c r="A483">
        <v>40932</v>
      </c>
      <c r="B483" t="s">
        <v>773</v>
      </c>
      <c r="C483" s="190" t="s">
        <v>830</v>
      </c>
      <c r="D483" s="108" t="s">
        <v>815</v>
      </c>
      <c r="E483" s="32">
        <f t="shared" si="40"/>
        <v>40932</v>
      </c>
      <c r="F483" s="101" t="str">
        <f t="shared" si="41"/>
        <v>2011-12</v>
      </c>
      <c r="H483" s="111"/>
      <c r="I483" s="26"/>
      <c r="J483" s="94">
        <f t="shared" si="39"/>
        <v>0.59165640875701331</v>
      </c>
      <c r="K483" s="35"/>
      <c r="L483" s="26">
        <v>35.628020731399999</v>
      </c>
      <c r="M483" s="26" t="s">
        <v>203</v>
      </c>
      <c r="N483" s="26">
        <v>812.22926829268283</v>
      </c>
      <c r="O483" s="90">
        <f t="shared" si="42"/>
        <v>28938.121209381556</v>
      </c>
      <c r="P483" s="92">
        <f t="shared" si="38"/>
        <v>7178.6244488411958</v>
      </c>
      <c r="Q483" s="188">
        <v>0.41927727995551822</v>
      </c>
    </row>
    <row r="484" spans="1:17" x14ac:dyDescent="0.25">
      <c r="A484">
        <v>40932</v>
      </c>
      <c r="B484" t="s">
        <v>773</v>
      </c>
      <c r="C484" s="190" t="s">
        <v>830</v>
      </c>
      <c r="D484" s="108" t="s">
        <v>815</v>
      </c>
      <c r="E484" s="32">
        <f t="shared" si="40"/>
        <v>40932</v>
      </c>
      <c r="F484" s="101" t="str">
        <f t="shared" si="41"/>
        <v>2011-12</v>
      </c>
      <c r="H484" s="111"/>
      <c r="I484" s="26"/>
      <c r="J484" s="94">
        <f t="shared" si="39"/>
        <v>0.59165640875701331</v>
      </c>
      <c r="K484" s="35"/>
      <c r="L484" s="26">
        <v>32.603100893399997</v>
      </c>
      <c r="M484" s="26" t="s">
        <v>203</v>
      </c>
      <c r="N484" s="26">
        <v>950.87219512195099</v>
      </c>
      <c r="O484" s="90">
        <f t="shared" si="42"/>
        <v>31001.382114289696</v>
      </c>
      <c r="P484" s="92">
        <f t="shared" si="38"/>
        <v>7690.4536401402502</v>
      </c>
      <c r="Q484" s="188">
        <v>0.41927727995551822</v>
      </c>
    </row>
    <row r="485" spans="1:17" x14ac:dyDescent="0.25">
      <c r="A485">
        <v>40932</v>
      </c>
      <c r="B485" t="s">
        <v>773</v>
      </c>
      <c r="C485" s="190" t="s">
        <v>830</v>
      </c>
      <c r="D485" s="108" t="s">
        <v>815</v>
      </c>
      <c r="E485" s="32">
        <f t="shared" si="40"/>
        <v>40932</v>
      </c>
      <c r="F485" s="101" t="str">
        <f t="shared" si="41"/>
        <v>2011-12</v>
      </c>
      <c r="H485" s="111"/>
      <c r="I485" s="26"/>
      <c r="J485" s="94">
        <f t="shared" si="39"/>
        <v>0.59165640875701331</v>
      </c>
      <c r="K485" s="35"/>
      <c r="L485" s="26">
        <v>47.7406675342</v>
      </c>
      <c r="M485" s="26" t="s">
        <v>203</v>
      </c>
      <c r="N485" s="26">
        <v>950.87219512195099</v>
      </c>
      <c r="O485" s="90">
        <f t="shared" si="42"/>
        <v>45395.273334832011</v>
      </c>
      <c r="P485" s="92">
        <f t="shared" si="38"/>
        <v>11261.118739028816</v>
      </c>
      <c r="Q485" s="188">
        <v>0.41927727995551822</v>
      </c>
    </row>
    <row r="486" spans="1:17" x14ac:dyDescent="0.25">
      <c r="A486">
        <v>40932</v>
      </c>
      <c r="B486" t="s">
        <v>773</v>
      </c>
      <c r="C486" s="190" t="s">
        <v>830</v>
      </c>
      <c r="D486" s="108" t="s">
        <v>815</v>
      </c>
      <c r="E486" s="32">
        <f t="shared" si="40"/>
        <v>40932</v>
      </c>
      <c r="F486" s="101" t="str">
        <f t="shared" si="41"/>
        <v>2011-12</v>
      </c>
      <c r="H486" s="111"/>
      <c r="I486" s="26"/>
      <c r="J486" s="94">
        <f t="shared" si="39"/>
        <v>0.59165640875701331</v>
      </c>
      <c r="K486" s="35"/>
      <c r="L486" s="26">
        <v>34.351005620700001</v>
      </c>
      <c r="M486" s="26" t="s">
        <v>203</v>
      </c>
      <c r="N486" s="26">
        <v>3592.3639024390236</v>
      </c>
      <c r="O486" s="90">
        <f t="shared" si="42"/>
        <v>123401.31260428269</v>
      </c>
      <c r="P486" s="92">
        <f t="shared" si="38"/>
        <v>30611.927888152302</v>
      </c>
      <c r="Q486" s="188">
        <v>0.41927727995551822</v>
      </c>
    </row>
    <row r="487" spans="1:17" x14ac:dyDescent="0.25">
      <c r="A487">
        <v>40932</v>
      </c>
      <c r="B487" t="s">
        <v>773</v>
      </c>
      <c r="C487" s="190" t="s">
        <v>830</v>
      </c>
      <c r="D487" s="108" t="s">
        <v>815</v>
      </c>
      <c r="E487" s="32">
        <f t="shared" si="40"/>
        <v>40932</v>
      </c>
      <c r="F487" s="101" t="str">
        <f t="shared" si="41"/>
        <v>2011-12</v>
      </c>
      <c r="H487" s="111"/>
      <c r="I487" s="26"/>
      <c r="J487" s="94">
        <f t="shared" si="39"/>
        <v>0.59165640875701331</v>
      </c>
      <c r="K487" s="35"/>
      <c r="L487" s="26">
        <v>44.705906989699997</v>
      </c>
      <c r="M487" s="26" t="s">
        <v>203</v>
      </c>
      <c r="N487" s="26">
        <v>3336.4019512195118</v>
      </c>
      <c r="O487" s="90">
        <f t="shared" si="42"/>
        <v>149156.87531147309</v>
      </c>
      <c r="P487" s="92">
        <f t="shared" si="38"/>
        <v>37001.061128894951</v>
      </c>
      <c r="Q487" s="188">
        <v>0.41927727995551822</v>
      </c>
    </row>
    <row r="488" spans="1:17" x14ac:dyDescent="0.25">
      <c r="A488">
        <v>40932</v>
      </c>
      <c r="B488" t="s">
        <v>773</v>
      </c>
      <c r="C488" s="190" t="s">
        <v>830</v>
      </c>
      <c r="D488" s="108" t="s">
        <v>815</v>
      </c>
      <c r="E488" s="32">
        <f t="shared" si="40"/>
        <v>40932</v>
      </c>
      <c r="F488" s="101" t="str">
        <f t="shared" si="41"/>
        <v>2011-12</v>
      </c>
      <c r="H488" s="111"/>
      <c r="I488" s="26"/>
      <c r="J488" s="94">
        <f t="shared" si="39"/>
        <v>0.59165640875701331</v>
      </c>
      <c r="K488" s="35"/>
      <c r="L488" s="26">
        <v>29.222130403600001</v>
      </c>
      <c r="M488" s="26" t="s">
        <v>203</v>
      </c>
      <c r="N488" s="26">
        <v>3592.3639024390236</v>
      </c>
      <c r="O488" s="90">
        <f t="shared" si="42"/>
        <v>104976.52641425854</v>
      </c>
      <c r="P488" s="92">
        <f t="shared" si="38"/>
        <v>26041.326374274489</v>
      </c>
      <c r="Q488" s="188">
        <v>0.41927727995551822</v>
      </c>
    </row>
    <row r="489" spans="1:17" x14ac:dyDescent="0.25">
      <c r="A489">
        <v>40932</v>
      </c>
      <c r="B489" t="s">
        <v>773</v>
      </c>
      <c r="C489" s="190" t="s">
        <v>830</v>
      </c>
      <c r="D489" s="108" t="s">
        <v>815</v>
      </c>
      <c r="E489" s="32">
        <f t="shared" si="40"/>
        <v>40932</v>
      </c>
      <c r="F489" s="101" t="str">
        <f t="shared" si="41"/>
        <v>2011-12</v>
      </c>
      <c r="H489" s="111"/>
      <c r="I489" s="26"/>
      <c r="J489" s="94">
        <f t="shared" si="39"/>
        <v>0.59165640875701331</v>
      </c>
      <c r="K489" s="35"/>
      <c r="L489" s="26">
        <v>34.716019947600003</v>
      </c>
      <c r="M489" s="26" t="s">
        <v>203</v>
      </c>
      <c r="N489" s="26">
        <v>3336.4019512195118</v>
      </c>
      <c r="O489" s="90">
        <f t="shared" si="42"/>
        <v>115826.59669174814</v>
      </c>
      <c r="P489" s="92">
        <f t="shared" si="38"/>
        <v>28732.882581468104</v>
      </c>
      <c r="Q489" s="188">
        <v>0.41927727995551822</v>
      </c>
    </row>
    <row r="490" spans="1:17" x14ac:dyDescent="0.25">
      <c r="A490">
        <v>40932</v>
      </c>
      <c r="B490" t="s">
        <v>773</v>
      </c>
      <c r="C490" s="190" t="s">
        <v>830</v>
      </c>
      <c r="D490" s="108" t="s">
        <v>815</v>
      </c>
      <c r="E490" s="32">
        <f t="shared" si="40"/>
        <v>40932</v>
      </c>
      <c r="F490" s="101" t="str">
        <f t="shared" si="41"/>
        <v>2011-12</v>
      </c>
      <c r="H490" s="111"/>
      <c r="I490" s="26"/>
      <c r="J490" s="94">
        <f t="shared" si="39"/>
        <v>0.59165640875701331</v>
      </c>
      <c r="K490" s="35"/>
      <c r="L490" s="26">
        <v>66.259090319699993</v>
      </c>
      <c r="M490" s="26" t="s">
        <v>203</v>
      </c>
      <c r="N490" s="26">
        <v>3592.3639024390236</v>
      </c>
      <c r="O490" s="90">
        <f t="shared" si="42"/>
        <v>238026.7642729372</v>
      </c>
      <c r="P490" s="92">
        <f t="shared" si="38"/>
        <v>59046.844718250606</v>
      </c>
      <c r="Q490" s="188">
        <v>0.41927727995551822</v>
      </c>
    </row>
    <row r="491" spans="1:17" x14ac:dyDescent="0.25">
      <c r="A491">
        <v>40932</v>
      </c>
      <c r="B491" t="s">
        <v>773</v>
      </c>
      <c r="C491" s="190" t="s">
        <v>830</v>
      </c>
      <c r="D491" s="108" t="s">
        <v>815</v>
      </c>
      <c r="E491" s="32">
        <f t="shared" si="40"/>
        <v>40932</v>
      </c>
      <c r="F491" s="101" t="str">
        <f t="shared" si="41"/>
        <v>2011-12</v>
      </c>
      <c r="H491" s="111"/>
      <c r="I491" s="26"/>
      <c r="J491" s="94">
        <f t="shared" si="39"/>
        <v>0.59165640875701331</v>
      </c>
      <c r="K491" s="35"/>
      <c r="L491" s="26">
        <v>25.960906705999999</v>
      </c>
      <c r="M491" s="26" t="s">
        <v>203</v>
      </c>
      <c r="N491" s="26">
        <v>3592.3639024390236</v>
      </c>
      <c r="O491" s="90">
        <f t="shared" si="42"/>
        <v>93261.024125221578</v>
      </c>
      <c r="P491" s="92">
        <f t="shared" si="38"/>
        <v>23135.0841011835</v>
      </c>
      <c r="Q491" s="188">
        <v>0.41927727995551822</v>
      </c>
    </row>
    <row r="492" spans="1:17" x14ac:dyDescent="0.25">
      <c r="A492">
        <v>41822</v>
      </c>
      <c r="B492" t="s">
        <v>773</v>
      </c>
      <c r="C492" s="190" t="s">
        <v>833</v>
      </c>
      <c r="D492" s="108" t="s">
        <v>815</v>
      </c>
      <c r="E492" s="32">
        <f t="shared" si="40"/>
        <v>41822</v>
      </c>
      <c r="F492" s="101" t="str">
        <f t="shared" si="41"/>
        <v>2014-15</v>
      </c>
      <c r="H492" s="111"/>
      <c r="I492" s="26"/>
      <c r="J492" s="94">
        <f t="shared" si="39"/>
        <v>0.59165640875701331</v>
      </c>
      <c r="K492" s="35"/>
      <c r="L492" s="26">
        <v>79.089065693799995</v>
      </c>
      <c r="M492" s="26" t="s">
        <v>203</v>
      </c>
      <c r="N492" s="26">
        <v>3592.3639024390236</v>
      </c>
      <c r="O492" s="90">
        <f t="shared" si="42"/>
        <v>284116.70467603568</v>
      </c>
      <c r="P492" s="92">
        <f t="shared" si="38"/>
        <v>11636.373170701203</v>
      </c>
      <c r="Q492" s="188">
        <v>6.9223140495867766E-2</v>
      </c>
    </row>
    <row r="493" spans="1:17" x14ac:dyDescent="0.25">
      <c r="A493">
        <v>41822</v>
      </c>
      <c r="B493" t="s">
        <v>773</v>
      </c>
      <c r="C493" s="190" t="s">
        <v>833</v>
      </c>
      <c r="D493" s="108" t="s">
        <v>815</v>
      </c>
      <c r="E493" s="32">
        <f t="shared" si="40"/>
        <v>41822</v>
      </c>
      <c r="F493" s="101" t="str">
        <f t="shared" si="41"/>
        <v>2014-15</v>
      </c>
      <c r="H493" s="111"/>
      <c r="I493" s="26"/>
      <c r="J493" s="94">
        <f t="shared" si="39"/>
        <v>0.59165640875701331</v>
      </c>
      <c r="K493" s="35"/>
      <c r="L493" s="26">
        <v>23.730742718999998</v>
      </c>
      <c r="M493" s="26" t="s">
        <v>203</v>
      </c>
      <c r="N493" s="26">
        <v>3592.3639024390236</v>
      </c>
      <c r="O493" s="90">
        <f t="shared" si="42"/>
        <v>85249.463521803278</v>
      </c>
      <c r="P493" s="92">
        <f t="shared" si="38"/>
        <v>3491.5038567440283</v>
      </c>
      <c r="Q493" s="188">
        <v>6.9223140495867766E-2</v>
      </c>
    </row>
    <row r="494" spans="1:17" x14ac:dyDescent="0.25">
      <c r="A494">
        <v>41822</v>
      </c>
      <c r="B494" t="s">
        <v>773</v>
      </c>
      <c r="C494" s="190" t="s">
        <v>833</v>
      </c>
      <c r="D494" s="108" t="s">
        <v>815</v>
      </c>
      <c r="E494" s="32">
        <f t="shared" si="40"/>
        <v>41822</v>
      </c>
      <c r="F494" s="101" t="str">
        <f t="shared" si="41"/>
        <v>2014-15</v>
      </c>
      <c r="H494" s="111"/>
      <c r="I494" s="26"/>
      <c r="J494" s="94">
        <f t="shared" si="39"/>
        <v>0.59165640875701331</v>
      </c>
      <c r="K494" s="35"/>
      <c r="L494" s="26">
        <v>16.126358317499999</v>
      </c>
      <c r="M494" s="26" t="s">
        <v>203</v>
      </c>
      <c r="N494" s="26">
        <v>812.22926829268283</v>
      </c>
      <c r="O494" s="90">
        <f t="shared" si="42"/>
        <v>13098.300216448644</v>
      </c>
      <c r="P494" s="92">
        <f t="shared" si="38"/>
        <v>536.45810581347564</v>
      </c>
      <c r="Q494" s="188">
        <v>6.9223140495867766E-2</v>
      </c>
    </row>
    <row r="495" spans="1:17" x14ac:dyDescent="0.25">
      <c r="A495">
        <v>41822</v>
      </c>
      <c r="B495" t="s">
        <v>773</v>
      </c>
      <c r="C495" s="190" t="s">
        <v>833</v>
      </c>
      <c r="D495" s="108" t="s">
        <v>815</v>
      </c>
      <c r="E495" s="32">
        <f t="shared" si="40"/>
        <v>41822</v>
      </c>
      <c r="F495" s="101" t="str">
        <f t="shared" si="41"/>
        <v>2014-15</v>
      </c>
      <c r="H495" s="111"/>
      <c r="I495" s="26"/>
      <c r="J495" s="94">
        <f t="shared" si="39"/>
        <v>0.59165640875701331</v>
      </c>
      <c r="K495" s="35"/>
      <c r="L495" s="26">
        <v>59.950702520599997</v>
      </c>
      <c r="M495" s="26" t="s">
        <v>203</v>
      </c>
      <c r="N495" s="26">
        <v>812.22926829268283</v>
      </c>
      <c r="O495" s="90">
        <f t="shared" si="42"/>
        <v>48693.71524193923</v>
      </c>
      <c r="P495" s="92">
        <f t="shared" si="38"/>
        <v>1994.3151257830928</v>
      </c>
      <c r="Q495" s="188">
        <v>6.9223140495867766E-2</v>
      </c>
    </row>
    <row r="496" spans="1:17" x14ac:dyDescent="0.25">
      <c r="A496">
        <v>41822</v>
      </c>
      <c r="B496" t="s">
        <v>773</v>
      </c>
      <c r="C496" s="190" t="s">
        <v>833</v>
      </c>
      <c r="D496" s="108" t="s">
        <v>815</v>
      </c>
      <c r="E496" s="32">
        <f t="shared" si="40"/>
        <v>41822</v>
      </c>
      <c r="F496" s="101" t="str">
        <f t="shared" si="41"/>
        <v>2014-15</v>
      </c>
      <c r="H496" s="111"/>
      <c r="I496" s="26"/>
      <c r="J496" s="94">
        <f t="shared" si="39"/>
        <v>0.59165640875701331</v>
      </c>
      <c r="K496" s="35"/>
      <c r="L496" s="26">
        <v>23.2174096496</v>
      </c>
      <c r="M496" s="26" t="s">
        <v>203</v>
      </c>
      <c r="N496" s="26">
        <v>3336.4019512195118</v>
      </c>
      <c r="O496" s="90">
        <f t="shared" si="42"/>
        <v>77462.610857188163</v>
      </c>
      <c r="P496" s="92">
        <f t="shared" si="38"/>
        <v>3172.5830684220268</v>
      </c>
      <c r="Q496" s="188">
        <v>6.9223140495867766E-2</v>
      </c>
    </row>
    <row r="497" spans="1:17" x14ac:dyDescent="0.25">
      <c r="A497">
        <v>41822</v>
      </c>
      <c r="B497" t="s">
        <v>773</v>
      </c>
      <c r="C497" s="190" t="s">
        <v>833</v>
      </c>
      <c r="D497" s="108" t="s">
        <v>815</v>
      </c>
      <c r="E497" s="32">
        <f t="shared" si="40"/>
        <v>41822</v>
      </c>
      <c r="F497" s="101" t="str">
        <f t="shared" si="41"/>
        <v>2014-15</v>
      </c>
      <c r="H497" s="111"/>
      <c r="I497" s="26"/>
      <c r="J497" s="94">
        <f t="shared" si="39"/>
        <v>0.59165640875701331</v>
      </c>
      <c r="K497" s="35"/>
      <c r="L497" s="26">
        <v>14.1246706421</v>
      </c>
      <c r="M497" s="26" t="s">
        <v>203</v>
      </c>
      <c r="N497" s="26">
        <v>812.22926829268283</v>
      </c>
      <c r="O497" s="90">
        <f t="shared" si="42"/>
        <v>11472.470900508022</v>
      </c>
      <c r="P497" s="92">
        <f t="shared" si="38"/>
        <v>469.87012868723428</v>
      </c>
      <c r="Q497" s="188">
        <v>6.9223140495867766E-2</v>
      </c>
    </row>
    <row r="498" spans="1:17" x14ac:dyDescent="0.25">
      <c r="A498">
        <v>41822</v>
      </c>
      <c r="B498" t="s">
        <v>773</v>
      </c>
      <c r="C498" s="190" t="s">
        <v>833</v>
      </c>
      <c r="D498" s="108" t="s">
        <v>815</v>
      </c>
      <c r="E498" s="32">
        <f t="shared" si="40"/>
        <v>41822</v>
      </c>
      <c r="F498" s="101" t="str">
        <f t="shared" si="41"/>
        <v>2014-15</v>
      </c>
      <c r="H498" s="111"/>
      <c r="I498" s="26"/>
      <c r="J498" s="94">
        <f t="shared" si="39"/>
        <v>0.59165640875701331</v>
      </c>
      <c r="K498" s="35"/>
      <c r="L498" s="26">
        <v>61.8713051521</v>
      </c>
      <c r="M498" s="26" t="s">
        <v>203</v>
      </c>
      <c r="N498" s="26">
        <v>812.22926829268283</v>
      </c>
      <c r="O498" s="90">
        <f t="shared" si="42"/>
        <v>50253.684912003482</v>
      </c>
      <c r="P498" s="92">
        <f t="shared" si="38"/>
        <v>2058.2057345262201</v>
      </c>
      <c r="Q498" s="188">
        <v>6.9223140495867766E-2</v>
      </c>
    </row>
    <row r="499" spans="1:17" x14ac:dyDescent="0.25">
      <c r="A499">
        <v>41822</v>
      </c>
      <c r="B499" t="s">
        <v>773</v>
      </c>
      <c r="C499" s="190" t="s">
        <v>833</v>
      </c>
      <c r="D499" s="108" t="s">
        <v>815</v>
      </c>
      <c r="E499" s="32">
        <f t="shared" si="40"/>
        <v>41822</v>
      </c>
      <c r="F499" s="101" t="str">
        <f t="shared" si="41"/>
        <v>2014-15</v>
      </c>
      <c r="H499" s="111"/>
      <c r="I499" s="26"/>
      <c r="J499" s="94">
        <f t="shared" si="39"/>
        <v>0.59165640875701331</v>
      </c>
      <c r="K499" s="35"/>
      <c r="L499" s="26">
        <v>31.396755057899998</v>
      </c>
      <c r="M499" s="26" t="s">
        <v>203</v>
      </c>
      <c r="N499" s="26">
        <v>812.22926829268283</v>
      </c>
      <c r="O499" s="90">
        <f t="shared" si="42"/>
        <v>25501.363387442703</v>
      </c>
      <c r="P499" s="92">
        <f t="shared" si="38"/>
        <v>1044.4418643961892</v>
      </c>
      <c r="Q499" s="188">
        <v>6.9223140495867766E-2</v>
      </c>
    </row>
    <row r="500" spans="1:17" x14ac:dyDescent="0.25">
      <c r="A500">
        <v>41822</v>
      </c>
      <c r="B500" t="s">
        <v>773</v>
      </c>
      <c r="C500" s="190" t="s">
        <v>833</v>
      </c>
      <c r="D500" s="108" t="s">
        <v>815</v>
      </c>
      <c r="E500" s="32">
        <f t="shared" si="40"/>
        <v>41822</v>
      </c>
      <c r="F500" s="101" t="str">
        <f t="shared" si="41"/>
        <v>2014-15</v>
      </c>
      <c r="H500" s="111"/>
      <c r="I500" s="26"/>
      <c r="J500" s="94">
        <f t="shared" si="39"/>
        <v>0.59165640875701331</v>
      </c>
      <c r="K500" s="35"/>
      <c r="L500" s="26">
        <v>23.889894876700001</v>
      </c>
      <c r="M500" s="26" t="s">
        <v>203</v>
      </c>
      <c r="N500" s="26">
        <v>3336.4019512195118</v>
      </c>
      <c r="O500" s="90">
        <f t="shared" si="42"/>
        <v>79706.2918810509</v>
      </c>
      <c r="P500" s="92">
        <f t="shared" si="38"/>
        <v>3264.4759745412139</v>
      </c>
      <c r="Q500" s="188">
        <v>6.9223140495867766E-2</v>
      </c>
    </row>
    <row r="501" spans="1:17" x14ac:dyDescent="0.25">
      <c r="A501">
        <v>41822</v>
      </c>
      <c r="B501" t="s">
        <v>773</v>
      </c>
      <c r="C501" s="190" t="s">
        <v>833</v>
      </c>
      <c r="D501" s="108" t="s">
        <v>815</v>
      </c>
      <c r="E501" s="32">
        <f t="shared" si="40"/>
        <v>41822</v>
      </c>
      <c r="F501" s="101" t="str">
        <f t="shared" si="41"/>
        <v>2014-15</v>
      </c>
      <c r="H501" s="111"/>
      <c r="I501" s="26"/>
      <c r="J501" s="94">
        <f t="shared" si="39"/>
        <v>0.59165640875701331</v>
      </c>
      <c r="K501" s="35"/>
      <c r="L501" s="26">
        <v>5.4787681097099998</v>
      </c>
      <c r="M501" s="26" t="s">
        <v>203</v>
      </c>
      <c r="N501" s="26">
        <v>812.22926829268283</v>
      </c>
      <c r="O501" s="90">
        <f t="shared" si="42"/>
        <v>4450.0158128950379</v>
      </c>
      <c r="P501" s="92">
        <f t="shared" si="38"/>
        <v>182.25624809147513</v>
      </c>
      <c r="Q501" s="188">
        <v>6.9223140495867766E-2</v>
      </c>
    </row>
    <row r="502" spans="1:17" x14ac:dyDescent="0.25">
      <c r="A502">
        <v>41822</v>
      </c>
      <c r="B502" t="s">
        <v>773</v>
      </c>
      <c r="C502" s="190" t="s">
        <v>833</v>
      </c>
      <c r="D502" s="108" t="s">
        <v>815</v>
      </c>
      <c r="E502" s="32">
        <f t="shared" si="40"/>
        <v>41822</v>
      </c>
      <c r="F502" s="101" t="str">
        <f t="shared" si="41"/>
        <v>2014-15</v>
      </c>
      <c r="H502" s="111"/>
      <c r="I502" s="26"/>
      <c r="J502" s="94">
        <f t="shared" si="39"/>
        <v>0.59165640875701331</v>
      </c>
      <c r="K502" s="35"/>
      <c r="L502" s="26">
        <v>13.460649457000001</v>
      </c>
      <c r="M502" s="26" t="s">
        <v>203</v>
      </c>
      <c r="N502" s="26">
        <v>812.22926829268283</v>
      </c>
      <c r="O502" s="90">
        <f t="shared" si="42"/>
        <v>10933.133459203409</v>
      </c>
      <c r="P502" s="92">
        <f t="shared" si="38"/>
        <v>447.78085470699517</v>
      </c>
      <c r="Q502" s="188">
        <v>6.9223140495867766E-2</v>
      </c>
    </row>
    <row r="503" spans="1:17" x14ac:dyDescent="0.25">
      <c r="A503">
        <v>41822</v>
      </c>
      <c r="B503" t="s">
        <v>773</v>
      </c>
      <c r="C503" s="190" t="s">
        <v>833</v>
      </c>
      <c r="D503" s="108" t="s">
        <v>815</v>
      </c>
      <c r="E503" s="32">
        <f t="shared" si="40"/>
        <v>41822</v>
      </c>
      <c r="F503" s="101" t="str">
        <f t="shared" si="41"/>
        <v>2014-15</v>
      </c>
      <c r="H503" s="111"/>
      <c r="I503" s="26"/>
      <c r="J503" s="94">
        <f t="shared" si="39"/>
        <v>0.59165640875701331</v>
      </c>
      <c r="K503" s="35"/>
      <c r="L503" s="26">
        <v>46.633356765899997</v>
      </c>
      <c r="M503" s="26" t="s">
        <v>203</v>
      </c>
      <c r="N503" s="26">
        <v>950.87219512195099</v>
      </c>
      <c r="O503" s="90">
        <f t="shared" si="42"/>
        <v>44342.362313896418</v>
      </c>
      <c r="P503" s="92">
        <f t="shared" si="38"/>
        <v>1816.0997458536904</v>
      </c>
      <c r="Q503" s="188">
        <v>6.9223140495867766E-2</v>
      </c>
    </row>
    <row r="504" spans="1:17" x14ac:dyDescent="0.25">
      <c r="A504">
        <v>41822</v>
      </c>
      <c r="B504" t="s">
        <v>773</v>
      </c>
      <c r="C504" s="190" t="s">
        <v>833</v>
      </c>
      <c r="D504" s="108" t="s">
        <v>815</v>
      </c>
      <c r="E504" s="32">
        <f t="shared" si="40"/>
        <v>41822</v>
      </c>
      <c r="F504" s="101" t="str">
        <f t="shared" si="41"/>
        <v>2014-15</v>
      </c>
      <c r="H504" s="111"/>
      <c r="I504" s="26"/>
      <c r="J504" s="94">
        <f t="shared" si="39"/>
        <v>0.59165640875701331</v>
      </c>
      <c r="K504" s="35"/>
      <c r="L504" s="26">
        <v>44.182964452199997</v>
      </c>
      <c r="M504" s="26" t="s">
        <v>203</v>
      </c>
      <c r="N504" s="26">
        <v>812.22926829268283</v>
      </c>
      <c r="O504" s="90">
        <f t="shared" si="42"/>
        <v>35886.696888012018</v>
      </c>
      <c r="P504" s="92">
        <f t="shared" si="38"/>
        <v>1469.7868515999714</v>
      </c>
      <c r="Q504" s="188">
        <v>6.9223140495867766E-2</v>
      </c>
    </row>
    <row r="505" spans="1:17" x14ac:dyDescent="0.25">
      <c r="A505">
        <v>41822</v>
      </c>
      <c r="B505" t="s">
        <v>773</v>
      </c>
      <c r="C505" s="190" t="s">
        <v>833</v>
      </c>
      <c r="D505" s="108" t="s">
        <v>815</v>
      </c>
      <c r="E505" s="32">
        <f t="shared" si="40"/>
        <v>41822</v>
      </c>
      <c r="F505" s="101" t="str">
        <f t="shared" si="41"/>
        <v>2014-15</v>
      </c>
      <c r="H505" s="111"/>
      <c r="I505" s="26"/>
      <c r="J505" s="94">
        <f t="shared" si="39"/>
        <v>0.59165640875701331</v>
      </c>
      <c r="K505" s="35"/>
      <c r="L505" s="26">
        <v>7.2219477982100004</v>
      </c>
      <c r="M505" s="26" t="s">
        <v>203</v>
      </c>
      <c r="N505" s="26">
        <v>3336.4019512195118</v>
      </c>
      <c r="O505" s="90">
        <f t="shared" si="42"/>
        <v>24095.320725553302</v>
      </c>
      <c r="P505" s="92">
        <f t="shared" si="38"/>
        <v>986.85553864203473</v>
      </c>
      <c r="Q505" s="188">
        <v>6.9223140495867766E-2</v>
      </c>
    </row>
    <row r="506" spans="1:17" x14ac:dyDescent="0.25">
      <c r="A506">
        <v>41822</v>
      </c>
      <c r="B506" t="s">
        <v>773</v>
      </c>
      <c r="C506" s="190" t="s">
        <v>833</v>
      </c>
      <c r="D506" s="108" t="s">
        <v>815</v>
      </c>
      <c r="E506" s="32">
        <f t="shared" si="40"/>
        <v>41822</v>
      </c>
      <c r="F506" s="101" t="str">
        <f t="shared" si="41"/>
        <v>2014-15</v>
      </c>
      <c r="H506" s="111"/>
      <c r="I506" s="26"/>
      <c r="J506" s="94">
        <f t="shared" si="39"/>
        <v>0.59165640875701331</v>
      </c>
      <c r="K506" s="35"/>
      <c r="L506" s="26">
        <v>41.370672732899997</v>
      </c>
      <c r="M506" s="26" t="s">
        <v>203</v>
      </c>
      <c r="N506" s="26">
        <v>3592.3639024390236</v>
      </c>
      <c r="O506" s="90">
        <f t="shared" si="42"/>
        <v>148618.51134528834</v>
      </c>
      <c r="P506" s="92">
        <f t="shared" si="38"/>
        <v>6086.8665221912706</v>
      </c>
      <c r="Q506" s="188">
        <v>6.9223140495867766E-2</v>
      </c>
    </row>
    <row r="507" spans="1:17" x14ac:dyDescent="0.25">
      <c r="A507">
        <v>41822</v>
      </c>
      <c r="B507" t="s">
        <v>773</v>
      </c>
      <c r="C507" s="190" t="s">
        <v>833</v>
      </c>
      <c r="D507" s="108" t="s">
        <v>815</v>
      </c>
      <c r="E507" s="32">
        <f t="shared" si="40"/>
        <v>41822</v>
      </c>
      <c r="F507" s="101" t="str">
        <f t="shared" si="41"/>
        <v>2014-15</v>
      </c>
      <c r="H507" s="111"/>
      <c r="I507" s="26"/>
      <c r="J507" s="94">
        <f t="shared" si="39"/>
        <v>0.59165640875701331</v>
      </c>
      <c r="K507" s="35"/>
      <c r="L507" s="26">
        <v>8.3555300250800002</v>
      </c>
      <c r="M507" s="26" t="s">
        <v>203</v>
      </c>
      <c r="N507" s="26">
        <v>950.87219512195099</v>
      </c>
      <c r="O507" s="90">
        <f t="shared" si="42"/>
        <v>7945.0411763551901</v>
      </c>
      <c r="P507" s="92">
        <f t="shared" si="38"/>
        <v>325.39960679212345</v>
      </c>
      <c r="Q507" s="188">
        <v>6.9223140495867766E-2</v>
      </c>
    </row>
    <row r="508" spans="1:17" x14ac:dyDescent="0.25">
      <c r="A508">
        <v>40932</v>
      </c>
      <c r="B508" t="s">
        <v>773</v>
      </c>
      <c r="C508" s="190" t="s">
        <v>830</v>
      </c>
      <c r="D508" s="108" t="s">
        <v>815</v>
      </c>
      <c r="E508" s="32">
        <f t="shared" si="40"/>
        <v>40932</v>
      </c>
      <c r="F508" s="101" t="str">
        <f t="shared" si="41"/>
        <v>2011-12</v>
      </c>
      <c r="H508" s="111"/>
      <c r="I508" s="26"/>
      <c r="J508" s="94">
        <f t="shared" si="39"/>
        <v>0.59165640875701331</v>
      </c>
      <c r="K508" s="35"/>
      <c r="L508" s="26">
        <v>29.970320531700001</v>
      </c>
      <c r="M508" s="26" t="s">
        <v>203</v>
      </c>
      <c r="N508" s="26">
        <v>3336.4019512195118</v>
      </c>
      <c r="O508" s="90">
        <f t="shared" si="42"/>
        <v>99993.035900638075</v>
      </c>
      <c r="P508" s="92">
        <f t="shared" si="38"/>
        <v>24805.081402363663</v>
      </c>
      <c r="Q508" s="188">
        <v>0.41927727995551822</v>
      </c>
    </row>
    <row r="509" spans="1:17" x14ac:dyDescent="0.25">
      <c r="A509">
        <v>40932</v>
      </c>
      <c r="B509" t="s">
        <v>773</v>
      </c>
      <c r="C509" s="190" t="s">
        <v>830</v>
      </c>
      <c r="D509" s="108" t="s">
        <v>815</v>
      </c>
      <c r="E509" s="32">
        <f t="shared" si="40"/>
        <v>40932</v>
      </c>
      <c r="F509" s="101" t="str">
        <f t="shared" si="41"/>
        <v>2011-12</v>
      </c>
      <c r="H509" s="111"/>
      <c r="I509" s="26"/>
      <c r="J509" s="94">
        <f t="shared" si="39"/>
        <v>0.59165640875701331</v>
      </c>
      <c r="K509" s="35"/>
      <c r="L509" s="26">
        <v>46.953765268200002</v>
      </c>
      <c r="M509" s="26" t="s">
        <v>203</v>
      </c>
      <c r="N509" s="26">
        <v>3336.4019512195118</v>
      </c>
      <c r="O509" s="90">
        <f t="shared" si="42"/>
        <v>156656.63405792543</v>
      </c>
      <c r="P509" s="92">
        <f t="shared" si="38"/>
        <v>38861.511954577421</v>
      </c>
      <c r="Q509" s="188">
        <v>0.41927727995551822</v>
      </c>
    </row>
    <row r="510" spans="1:17" x14ac:dyDescent="0.25">
      <c r="A510">
        <v>40932</v>
      </c>
      <c r="B510" t="s">
        <v>773</v>
      </c>
      <c r="C510" s="190" t="s">
        <v>830</v>
      </c>
      <c r="D510" s="108" t="s">
        <v>815</v>
      </c>
      <c r="E510" s="32">
        <f t="shared" si="40"/>
        <v>40932</v>
      </c>
      <c r="F510" s="101" t="str">
        <f t="shared" si="41"/>
        <v>2011-12</v>
      </c>
      <c r="H510" s="111"/>
      <c r="I510" s="26"/>
      <c r="J510" s="94">
        <f t="shared" si="39"/>
        <v>0.59165640875701331</v>
      </c>
      <c r="K510" s="35"/>
      <c r="L510" s="26">
        <v>18.1757270451</v>
      </c>
      <c r="M510" s="26" t="s">
        <v>203</v>
      </c>
      <c r="N510" s="26">
        <v>812.22926829268283</v>
      </c>
      <c r="O510" s="90">
        <f t="shared" si="42"/>
        <v>14762.8574785291</v>
      </c>
      <c r="P510" s="92">
        <f t="shared" si="38"/>
        <v>3662.1938536828716</v>
      </c>
      <c r="Q510" s="188">
        <v>0.41927727995551822</v>
      </c>
    </row>
    <row r="511" spans="1:17" x14ac:dyDescent="0.25">
      <c r="A511">
        <v>40932</v>
      </c>
      <c r="B511" t="s">
        <v>773</v>
      </c>
      <c r="C511" s="190" t="s">
        <v>830</v>
      </c>
      <c r="D511" s="108" t="s">
        <v>815</v>
      </c>
      <c r="E511" s="32">
        <f t="shared" si="40"/>
        <v>40932</v>
      </c>
      <c r="F511" s="101" t="str">
        <f t="shared" si="41"/>
        <v>2011-12</v>
      </c>
      <c r="H511" s="111"/>
      <c r="I511" s="26"/>
      <c r="J511" s="94">
        <f t="shared" si="39"/>
        <v>0.59165640875701331</v>
      </c>
      <c r="K511" s="35"/>
      <c r="L511" s="26">
        <v>3.9937651408199999</v>
      </c>
      <c r="M511" s="26" t="s">
        <v>203</v>
      </c>
      <c r="N511" s="26">
        <v>812.22926829268283</v>
      </c>
      <c r="O511" s="90">
        <f t="shared" si="42"/>
        <v>3243.8529380610521</v>
      </c>
      <c r="P511" s="92">
        <f t="shared" si="38"/>
        <v>804.69640171598667</v>
      </c>
      <c r="Q511" s="188">
        <v>0.41927727995551822</v>
      </c>
    </row>
    <row r="512" spans="1:17" x14ac:dyDescent="0.25">
      <c r="A512">
        <v>40932</v>
      </c>
      <c r="B512" t="s">
        <v>773</v>
      </c>
      <c r="C512" s="190" t="s">
        <v>830</v>
      </c>
      <c r="D512" s="108" t="s">
        <v>815</v>
      </c>
      <c r="E512" s="32">
        <f t="shared" si="40"/>
        <v>40932</v>
      </c>
      <c r="F512" s="101" t="str">
        <f t="shared" si="41"/>
        <v>2011-12</v>
      </c>
      <c r="H512" s="111"/>
      <c r="I512" s="26"/>
      <c r="J512" s="94">
        <f t="shared" si="39"/>
        <v>0.59165640875701331</v>
      </c>
      <c r="K512" s="35"/>
      <c r="L512" s="26">
        <v>3.0975041565799999</v>
      </c>
      <c r="M512" s="26" t="s">
        <v>203</v>
      </c>
      <c r="N512" s="26">
        <v>812.22926829268283</v>
      </c>
      <c r="O512" s="90">
        <f t="shared" si="42"/>
        <v>2515.8835346325168</v>
      </c>
      <c r="P512" s="92">
        <f t="shared" si="38"/>
        <v>624.11042242420569</v>
      </c>
      <c r="Q512" s="188">
        <v>0.41927727995551822</v>
      </c>
    </row>
    <row r="513" spans="1:17" x14ac:dyDescent="0.25">
      <c r="A513">
        <v>40932</v>
      </c>
      <c r="B513" t="s">
        <v>773</v>
      </c>
      <c r="C513" s="190" t="s">
        <v>830</v>
      </c>
      <c r="D513" s="108" t="s">
        <v>815</v>
      </c>
      <c r="E513" s="32">
        <f t="shared" si="40"/>
        <v>40932</v>
      </c>
      <c r="F513" s="101" t="str">
        <f t="shared" si="41"/>
        <v>2011-12</v>
      </c>
      <c r="H513" s="111"/>
      <c r="I513" s="26"/>
      <c r="J513" s="94">
        <f t="shared" si="39"/>
        <v>0.59165640875701331</v>
      </c>
      <c r="K513" s="35"/>
      <c r="L513" s="26">
        <v>36.7699703742</v>
      </c>
      <c r="M513" s="26" t="s">
        <v>203</v>
      </c>
      <c r="N513" s="26">
        <v>812.22926829268283</v>
      </c>
      <c r="O513" s="90">
        <f t="shared" si="42"/>
        <v>29865.646132180093</v>
      </c>
      <c r="P513" s="92">
        <f t="shared" si="38"/>
        <v>7408.7137846185478</v>
      </c>
      <c r="Q513" s="188">
        <v>0.41927727995551822</v>
      </c>
    </row>
    <row r="514" spans="1:17" x14ac:dyDescent="0.25">
      <c r="A514">
        <v>40932</v>
      </c>
      <c r="B514" t="s">
        <v>773</v>
      </c>
      <c r="C514" s="190" t="s">
        <v>830</v>
      </c>
      <c r="D514" s="108" t="s">
        <v>815</v>
      </c>
      <c r="E514" s="32">
        <f t="shared" si="40"/>
        <v>40932</v>
      </c>
      <c r="F514" s="101" t="str">
        <f t="shared" si="41"/>
        <v>2011-12</v>
      </c>
      <c r="H514" s="111"/>
      <c r="I514" s="26"/>
      <c r="J514" s="94">
        <f t="shared" si="39"/>
        <v>0.59165640875701331</v>
      </c>
      <c r="K514" s="35"/>
      <c r="L514" s="26">
        <v>29.970522022499999</v>
      </c>
      <c r="M514" s="26" t="s">
        <v>203</v>
      </c>
      <c r="N514" s="26">
        <v>812.22926829268283</v>
      </c>
      <c r="O514" s="90">
        <f t="shared" si="42"/>
        <v>24342.935172684913</v>
      </c>
      <c r="P514" s="92">
        <f t="shared" si="38"/>
        <v>6038.7054267552021</v>
      </c>
      <c r="Q514" s="188">
        <v>0.41927727995551822</v>
      </c>
    </row>
    <row r="515" spans="1:17" x14ac:dyDescent="0.25">
      <c r="A515">
        <v>40837</v>
      </c>
      <c r="B515" t="s">
        <v>773</v>
      </c>
      <c r="C515" s="190" t="s">
        <v>831</v>
      </c>
      <c r="D515" s="108" t="s">
        <v>815</v>
      </c>
      <c r="E515" s="32">
        <f t="shared" si="40"/>
        <v>40837</v>
      </c>
      <c r="F515" s="101" t="str">
        <f t="shared" si="41"/>
        <v>2011-12</v>
      </c>
      <c r="H515" s="111"/>
      <c r="I515" s="26"/>
      <c r="J515" s="94">
        <f t="shared" si="39"/>
        <v>0.59165640875701331</v>
      </c>
      <c r="K515" s="35"/>
      <c r="L515" s="26">
        <v>77.499162626399993</v>
      </c>
      <c r="M515" s="26" t="s">
        <v>203</v>
      </c>
      <c r="N515" s="26">
        <v>950.87219512195099</v>
      </c>
      <c r="O515" s="90">
        <f t="shared" si="42"/>
        <v>73691.798886678022</v>
      </c>
      <c r="P515" s="92">
        <f t="shared" si="38"/>
        <v>15775.347895652265</v>
      </c>
      <c r="Q515" s="188">
        <v>0.36181803798513301</v>
      </c>
    </row>
    <row r="516" spans="1:17" x14ac:dyDescent="0.25">
      <c r="A516">
        <v>40932</v>
      </c>
      <c r="B516" t="s">
        <v>773</v>
      </c>
      <c r="C516" s="190" t="s">
        <v>830</v>
      </c>
      <c r="D516" s="108" t="s">
        <v>815</v>
      </c>
      <c r="E516" s="32">
        <f t="shared" si="40"/>
        <v>40932</v>
      </c>
      <c r="F516" s="101" t="str">
        <f t="shared" si="41"/>
        <v>2011-12</v>
      </c>
      <c r="H516" s="111"/>
      <c r="I516" s="26"/>
      <c r="J516" s="94">
        <f t="shared" si="39"/>
        <v>0.59165640875701331</v>
      </c>
      <c r="K516" s="35"/>
      <c r="L516" s="26">
        <v>63.949792100099998</v>
      </c>
      <c r="M516" s="26" t="s">
        <v>203</v>
      </c>
      <c r="N516" s="26">
        <v>812.22926829268283</v>
      </c>
      <c r="O516" s="90">
        <f t="shared" si="42"/>
        <v>51941.892844933413</v>
      </c>
      <c r="P516" s="92">
        <f t="shared" si="38"/>
        <v>12885.126135101198</v>
      </c>
      <c r="Q516" s="188">
        <v>0.41927727995551822</v>
      </c>
    </row>
    <row r="517" spans="1:17" x14ac:dyDescent="0.25">
      <c r="A517">
        <v>40932</v>
      </c>
      <c r="B517" t="s">
        <v>773</v>
      </c>
      <c r="C517" s="190" t="s">
        <v>830</v>
      </c>
      <c r="D517" s="108" t="s">
        <v>815</v>
      </c>
      <c r="E517" s="32">
        <f t="shared" si="40"/>
        <v>40932</v>
      </c>
      <c r="F517" s="101" t="str">
        <f t="shared" si="41"/>
        <v>2011-12</v>
      </c>
      <c r="H517" s="111"/>
      <c r="I517" s="26"/>
      <c r="J517" s="94">
        <f t="shared" si="39"/>
        <v>0.59165640875701331</v>
      </c>
      <c r="K517" s="35"/>
      <c r="L517" s="26">
        <v>50.506914188800003</v>
      </c>
      <c r="M517" s="26" t="s">
        <v>203</v>
      </c>
      <c r="N517" s="26">
        <v>3336.4019512195118</v>
      </c>
      <c r="O517" s="90">
        <f t="shared" si="42"/>
        <v>168511.36704958879</v>
      </c>
      <c r="P517" s="92">
        <f t="shared" si="38"/>
        <v>41802.292922100976</v>
      </c>
      <c r="Q517" s="188">
        <v>0.41927727995551822</v>
      </c>
    </row>
    <row r="518" spans="1:17" x14ac:dyDescent="0.25">
      <c r="A518">
        <v>40932</v>
      </c>
      <c r="B518" t="s">
        <v>773</v>
      </c>
      <c r="C518" s="190" t="s">
        <v>830</v>
      </c>
      <c r="D518" s="108" t="s">
        <v>815</v>
      </c>
      <c r="E518" s="32">
        <f t="shared" si="40"/>
        <v>40932</v>
      </c>
      <c r="F518" s="101" t="str">
        <f t="shared" si="41"/>
        <v>2011-12</v>
      </c>
      <c r="H518" s="111"/>
      <c r="I518" s="26"/>
      <c r="J518" s="94">
        <f t="shared" si="39"/>
        <v>0.59165640875701331</v>
      </c>
      <c r="K518" s="35"/>
      <c r="L518" s="26">
        <v>77.423406493300007</v>
      </c>
      <c r="M518" s="26" t="s">
        <v>203</v>
      </c>
      <c r="N518" s="26">
        <v>3336.4019512195118</v>
      </c>
      <c r="O518" s="90">
        <f t="shared" si="42"/>
        <v>258315.60449430757</v>
      </c>
      <c r="P518" s="92">
        <f t="shared" si="38"/>
        <v>64079.858554841499</v>
      </c>
      <c r="Q518" s="188">
        <v>0.41927727995551822</v>
      </c>
    </row>
    <row r="519" spans="1:17" x14ac:dyDescent="0.25">
      <c r="A519">
        <v>40932</v>
      </c>
      <c r="B519" t="s">
        <v>773</v>
      </c>
      <c r="C519" s="190" t="s">
        <v>830</v>
      </c>
      <c r="D519" s="108" t="s">
        <v>815</v>
      </c>
      <c r="E519" s="32">
        <f t="shared" si="40"/>
        <v>40932</v>
      </c>
      <c r="F519" s="101" t="str">
        <f t="shared" si="41"/>
        <v>2011-12</v>
      </c>
      <c r="H519" s="111"/>
      <c r="I519" s="26"/>
      <c r="J519" s="94">
        <f t="shared" si="39"/>
        <v>0.59165640875701331</v>
      </c>
      <c r="K519" s="35"/>
      <c r="L519" s="26">
        <v>30.470822720000001</v>
      </c>
      <c r="M519" s="26" t="s">
        <v>203</v>
      </c>
      <c r="N519" s="26">
        <v>812.22926829268283</v>
      </c>
      <c r="O519" s="90">
        <f t="shared" si="42"/>
        <v>24749.294042141657</v>
      </c>
      <c r="P519" s="92">
        <f t="shared" si="38"/>
        <v>6139.5100952469465</v>
      </c>
      <c r="Q519" s="188">
        <v>0.41927727995551822</v>
      </c>
    </row>
    <row r="520" spans="1:17" x14ac:dyDescent="0.25">
      <c r="A520">
        <v>40932</v>
      </c>
      <c r="B520" t="s">
        <v>773</v>
      </c>
      <c r="C520" s="190" t="s">
        <v>830</v>
      </c>
      <c r="D520" s="108" t="s">
        <v>815</v>
      </c>
      <c r="E520" s="32">
        <f t="shared" si="40"/>
        <v>40932</v>
      </c>
      <c r="F520" s="101" t="str">
        <f t="shared" si="41"/>
        <v>2011-12</v>
      </c>
      <c r="H520" s="111"/>
      <c r="I520" s="26"/>
      <c r="J520" s="94">
        <f t="shared" si="39"/>
        <v>0.59165640875701331</v>
      </c>
      <c r="K520" s="35"/>
      <c r="L520" s="26">
        <v>79.122040995099994</v>
      </c>
      <c r="M520" s="26" t="s">
        <v>203</v>
      </c>
      <c r="N520" s="26">
        <v>3592.3639024390236</v>
      </c>
      <c r="O520" s="90">
        <f t="shared" si="42"/>
        <v>284235.16395809781</v>
      </c>
      <c r="P520" s="92">
        <f t="shared" si="38"/>
        <v>70509.674157716101</v>
      </c>
      <c r="Q520" s="188">
        <v>0.41927727995551822</v>
      </c>
    </row>
    <row r="521" spans="1:17" x14ac:dyDescent="0.25">
      <c r="A521">
        <v>40932</v>
      </c>
      <c r="B521" t="s">
        <v>773</v>
      </c>
      <c r="C521" s="190" t="s">
        <v>830</v>
      </c>
      <c r="D521" s="108" t="s">
        <v>815</v>
      </c>
      <c r="E521" s="32">
        <f t="shared" si="40"/>
        <v>40932</v>
      </c>
      <c r="F521" s="101" t="str">
        <f t="shared" si="41"/>
        <v>2011-12</v>
      </c>
      <c r="H521" s="111"/>
      <c r="I521" s="26"/>
      <c r="J521" s="94">
        <f t="shared" si="39"/>
        <v>0.59165640875701331</v>
      </c>
      <c r="K521" s="35"/>
      <c r="L521" s="26">
        <v>32.658526635500003</v>
      </c>
      <c r="M521" s="26" t="s">
        <v>203</v>
      </c>
      <c r="N521" s="26">
        <v>3336.4019512195118</v>
      </c>
      <c r="O521" s="90">
        <f t="shared" si="42"/>
        <v>108961.97199063661</v>
      </c>
      <c r="P521" s="92">
        <f t="shared" si="38"/>
        <v>27029.988245137014</v>
      </c>
      <c r="Q521" s="188">
        <v>0.41927727995551822</v>
      </c>
    </row>
    <row r="522" spans="1:17" x14ac:dyDescent="0.25">
      <c r="A522">
        <v>40932</v>
      </c>
      <c r="B522" t="s">
        <v>773</v>
      </c>
      <c r="C522" s="190" t="s">
        <v>830</v>
      </c>
      <c r="D522" s="108" t="s">
        <v>815</v>
      </c>
      <c r="E522" s="32">
        <f t="shared" si="40"/>
        <v>40932</v>
      </c>
      <c r="F522" s="101" t="str">
        <f t="shared" si="41"/>
        <v>2011-12</v>
      </c>
      <c r="H522" s="111"/>
      <c r="I522" s="26"/>
      <c r="J522" s="94">
        <f t="shared" si="39"/>
        <v>0.59165640875701331</v>
      </c>
      <c r="K522" s="35"/>
      <c r="L522" s="26">
        <v>25.4650498044</v>
      </c>
      <c r="M522" s="26" t="s">
        <v>203</v>
      </c>
      <c r="N522" s="26">
        <v>3336.4019512195118</v>
      </c>
      <c r="O522" s="90">
        <f t="shared" si="42"/>
        <v>84961.641855302209</v>
      </c>
      <c r="P522" s="92">
        <f t="shared" si="38"/>
        <v>21076.272195529877</v>
      </c>
      <c r="Q522" s="188">
        <v>0.41927727995551822</v>
      </c>
    </row>
    <row r="523" spans="1:17" x14ac:dyDescent="0.25">
      <c r="A523">
        <v>40932</v>
      </c>
      <c r="B523" t="s">
        <v>773</v>
      </c>
      <c r="C523" s="190" t="s">
        <v>830</v>
      </c>
      <c r="D523" s="108" t="s">
        <v>815</v>
      </c>
      <c r="E523" s="32">
        <f t="shared" si="40"/>
        <v>40932</v>
      </c>
      <c r="F523" s="101" t="str">
        <f t="shared" si="41"/>
        <v>2011-12</v>
      </c>
      <c r="H523" s="111"/>
      <c r="I523" s="26"/>
      <c r="J523" s="94">
        <f t="shared" si="39"/>
        <v>0.59165640875701331</v>
      </c>
      <c r="K523" s="35"/>
      <c r="L523" s="26">
        <v>7.64969731427</v>
      </c>
      <c r="M523" s="26" t="s">
        <v>203</v>
      </c>
      <c r="N523" s="26">
        <v>812.22926829268283</v>
      </c>
      <c r="O523" s="90">
        <f t="shared" si="42"/>
        <v>6213.3080522300233</v>
      </c>
      <c r="P523" s="92">
        <f t="shared" si="38"/>
        <v>1541.323459432477</v>
      </c>
      <c r="Q523" s="188">
        <v>0.41927727995551822</v>
      </c>
    </row>
    <row r="524" spans="1:17" x14ac:dyDescent="0.25">
      <c r="A524">
        <v>40837</v>
      </c>
      <c r="B524" t="s">
        <v>773</v>
      </c>
      <c r="C524" s="190" t="s">
        <v>831</v>
      </c>
      <c r="D524" s="108" t="s">
        <v>815</v>
      </c>
      <c r="E524" s="32">
        <f t="shared" si="40"/>
        <v>40837</v>
      </c>
      <c r="F524" s="101" t="str">
        <f t="shared" si="41"/>
        <v>2011-12</v>
      </c>
      <c r="H524" s="111"/>
      <c r="I524" s="26"/>
      <c r="J524" s="94">
        <f t="shared" si="39"/>
        <v>0.59165640875701331</v>
      </c>
      <c r="K524" s="35"/>
      <c r="L524" s="26">
        <v>25.941065706700002</v>
      </c>
      <c r="M524" s="26" t="s">
        <v>203</v>
      </c>
      <c r="N524" s="26">
        <v>1162.6195121951216</v>
      </c>
      <c r="O524" s="90">
        <f t="shared" si="42"/>
        <v>30159.589157745155</v>
      </c>
      <c r="P524" s="92">
        <f t="shared" si="38"/>
        <v>6456.3223932830733</v>
      </c>
      <c r="Q524" s="188">
        <v>0.36181803798513301</v>
      </c>
    </row>
    <row r="525" spans="1:17" x14ac:dyDescent="0.25">
      <c r="A525">
        <v>40837</v>
      </c>
      <c r="B525" t="s">
        <v>773</v>
      </c>
      <c r="C525" s="190" t="s">
        <v>831</v>
      </c>
      <c r="D525" s="108" t="s">
        <v>815</v>
      </c>
      <c r="E525" s="32">
        <f t="shared" si="40"/>
        <v>40837</v>
      </c>
      <c r="F525" s="101" t="str">
        <f t="shared" si="41"/>
        <v>2011-12</v>
      </c>
      <c r="H525" s="111"/>
      <c r="I525" s="26"/>
      <c r="J525" s="94">
        <f t="shared" si="39"/>
        <v>0.59165640875701331</v>
      </c>
      <c r="K525" s="35"/>
      <c r="L525" s="26">
        <v>27.647223006899999</v>
      </c>
      <c r="M525" s="26" t="s">
        <v>203</v>
      </c>
      <c r="N525" s="26">
        <v>3875.3912195121943</v>
      </c>
      <c r="O525" s="90">
        <f t="shared" si="42"/>
        <v>107143.80528483578</v>
      </c>
      <c r="P525" s="92">
        <f t="shared" si="38"/>
        <v>22936.484503947555</v>
      </c>
      <c r="Q525" s="188">
        <v>0.36181803798513301</v>
      </c>
    </row>
    <row r="526" spans="1:17" x14ac:dyDescent="0.25">
      <c r="A526">
        <v>41607</v>
      </c>
      <c r="B526" t="s">
        <v>773</v>
      </c>
      <c r="C526" s="190" t="s">
        <v>832</v>
      </c>
      <c r="D526" s="108" t="s">
        <v>807</v>
      </c>
      <c r="E526" s="32">
        <f t="shared" si="40"/>
        <v>41607</v>
      </c>
      <c r="F526" s="101" t="str">
        <f t="shared" si="41"/>
        <v>2013-14</v>
      </c>
      <c r="H526" s="111"/>
      <c r="I526" s="26"/>
      <c r="J526" s="94">
        <f t="shared" si="39"/>
        <v>0.59165640875701331</v>
      </c>
      <c r="K526" s="35"/>
      <c r="L526" s="26">
        <v>103.631336062</v>
      </c>
      <c r="M526" s="26" t="s">
        <v>203</v>
      </c>
      <c r="N526" s="26">
        <v>3592.3639024390236</v>
      </c>
      <c r="O526" s="90">
        <f t="shared" si="42"/>
        <v>372281.47083065624</v>
      </c>
      <c r="P526" s="92">
        <f t="shared" si="38"/>
        <v>220262.71807844489</v>
      </c>
      <c r="Q526" s="188">
        <v>1</v>
      </c>
    </row>
    <row r="527" spans="1:17" x14ac:dyDescent="0.25">
      <c r="A527">
        <v>41607</v>
      </c>
      <c r="B527" t="s">
        <v>773</v>
      </c>
      <c r="C527" s="190" t="s">
        <v>832</v>
      </c>
      <c r="D527" s="108" t="s">
        <v>807</v>
      </c>
      <c r="E527" s="32">
        <f t="shared" si="40"/>
        <v>41607</v>
      </c>
      <c r="F527" s="101" t="str">
        <f t="shared" si="41"/>
        <v>2013-14</v>
      </c>
      <c r="H527" s="111"/>
      <c r="I527" s="26"/>
      <c r="J527" s="94">
        <f t="shared" si="39"/>
        <v>0.59165640875701331</v>
      </c>
      <c r="K527" s="35"/>
      <c r="L527" s="26">
        <v>76.980216088299997</v>
      </c>
      <c r="M527" s="26" t="s">
        <v>203</v>
      </c>
      <c r="N527" s="26">
        <v>950.87219512195099</v>
      </c>
      <c r="O527" s="90">
        <f t="shared" si="42"/>
        <v>73198.34705284395</v>
      </c>
      <c r="P527" s="92">
        <f t="shared" si="38"/>
        <v>43308.271144235157</v>
      </c>
      <c r="Q527" s="188">
        <v>1</v>
      </c>
    </row>
    <row r="528" spans="1:17" x14ac:dyDescent="0.25">
      <c r="A528">
        <v>39392</v>
      </c>
      <c r="B528" t="s">
        <v>773</v>
      </c>
      <c r="C528" s="190" t="s">
        <v>834</v>
      </c>
      <c r="D528" s="108" t="s">
        <v>815</v>
      </c>
      <c r="E528" s="32">
        <f t="shared" si="40"/>
        <v>39392</v>
      </c>
      <c r="F528" s="101" t="str">
        <f t="shared" si="41"/>
        <v>2007-08</v>
      </c>
      <c r="H528" s="111"/>
      <c r="I528" s="26"/>
      <c r="J528" s="94">
        <f t="shared" si="39"/>
        <v>0.59165640875701331</v>
      </c>
      <c r="K528" s="35"/>
      <c r="L528" s="26">
        <v>53.392690782499997</v>
      </c>
      <c r="M528" s="26" t="s">
        <v>203</v>
      </c>
      <c r="N528" s="26">
        <v>4641.6565853658531</v>
      </c>
      <c r="O528" s="90">
        <f t="shared" si="42"/>
        <v>247830.5347809938</v>
      </c>
      <c r="P528" s="92">
        <f t="shared" si="38"/>
        <v>10281.649915899825</v>
      </c>
      <c r="Q528" s="188">
        <v>7.0119437769025281E-2</v>
      </c>
    </row>
    <row r="529" spans="1:17" x14ac:dyDescent="0.25">
      <c r="A529">
        <v>39392</v>
      </c>
      <c r="B529" t="s">
        <v>773</v>
      </c>
      <c r="C529" s="190" t="s">
        <v>834</v>
      </c>
      <c r="D529" s="108" t="s">
        <v>815</v>
      </c>
      <c r="E529" s="32">
        <f t="shared" si="40"/>
        <v>39392</v>
      </c>
      <c r="F529" s="101" t="str">
        <f t="shared" si="41"/>
        <v>2007-08</v>
      </c>
      <c r="H529" s="111"/>
      <c r="I529" s="26"/>
      <c r="J529" s="94">
        <f t="shared" si="39"/>
        <v>0.59165640875701331</v>
      </c>
      <c r="K529" s="35"/>
      <c r="L529" s="26">
        <v>12.874759687099999</v>
      </c>
      <c r="M529" s="26" t="s">
        <v>203</v>
      </c>
      <c r="N529" s="26">
        <v>2005.9707317073169</v>
      </c>
      <c r="O529" s="90">
        <f t="shared" si="42"/>
        <v>25826.39111008785</v>
      </c>
      <c r="P529" s="92">
        <f t="shared" si="38"/>
        <v>1071.4495379662753</v>
      </c>
      <c r="Q529" s="188">
        <v>7.0119437769025281E-2</v>
      </c>
    </row>
    <row r="530" spans="1:17" x14ac:dyDescent="0.25">
      <c r="A530">
        <v>42464</v>
      </c>
      <c r="B530" t="s">
        <v>773</v>
      </c>
      <c r="C530" s="190" t="s">
        <v>826</v>
      </c>
      <c r="D530" s="108" t="s">
        <v>815</v>
      </c>
      <c r="E530" s="32">
        <f t="shared" si="40"/>
        <v>42464</v>
      </c>
      <c r="F530" s="101" t="str">
        <f t="shared" si="41"/>
        <v>2015-16</v>
      </c>
      <c r="H530" s="111"/>
      <c r="I530" s="26"/>
      <c r="J530" s="94">
        <f t="shared" si="39"/>
        <v>0.59165640875701331</v>
      </c>
      <c r="K530" s="35"/>
      <c r="L530" s="26">
        <v>90.795259006799995</v>
      </c>
      <c r="M530" s="26" t="s">
        <v>203</v>
      </c>
      <c r="N530" s="26">
        <v>3592.3639024390236</v>
      </c>
      <c r="O530" s="90">
        <f t="shared" si="42"/>
        <v>326169.61096862995</v>
      </c>
      <c r="P530" s="92">
        <f t="shared" si="38"/>
        <v>178013.60000946486</v>
      </c>
      <c r="Q530" s="188">
        <v>0.92244422095101442</v>
      </c>
    </row>
    <row r="531" spans="1:17" x14ac:dyDescent="0.25">
      <c r="A531">
        <v>42464</v>
      </c>
      <c r="B531" t="s">
        <v>773</v>
      </c>
      <c r="C531" s="190" t="s">
        <v>826</v>
      </c>
      <c r="D531" s="108" t="s">
        <v>815</v>
      </c>
      <c r="E531" s="32">
        <f t="shared" si="40"/>
        <v>42464</v>
      </c>
      <c r="F531" s="101" t="str">
        <f t="shared" si="41"/>
        <v>2015-16</v>
      </c>
      <c r="H531" s="111"/>
      <c r="I531" s="26"/>
      <c r="J531" s="94">
        <f t="shared" si="39"/>
        <v>0.59165640875701331</v>
      </c>
      <c r="K531" s="35"/>
      <c r="L531" s="26">
        <v>115.01221073000001</v>
      </c>
      <c r="M531" s="26" t="s">
        <v>203</v>
      </c>
      <c r="N531" s="26">
        <v>3592.3639024390236</v>
      </c>
      <c r="O531" s="90">
        <f t="shared" si="42"/>
        <v>413165.71416616219</v>
      </c>
      <c r="P531" s="92">
        <f t="shared" si="38"/>
        <v>225493.46630049427</v>
      </c>
      <c r="Q531" s="188">
        <v>0.92244422095101442</v>
      </c>
    </row>
    <row r="532" spans="1:17" x14ac:dyDescent="0.25">
      <c r="A532">
        <v>42464</v>
      </c>
      <c r="B532" t="s">
        <v>773</v>
      </c>
      <c r="C532" s="190" t="s">
        <v>826</v>
      </c>
      <c r="D532" s="108" t="s">
        <v>815</v>
      </c>
      <c r="E532" s="32">
        <f t="shared" si="40"/>
        <v>42464</v>
      </c>
      <c r="F532" s="101" t="str">
        <f t="shared" si="41"/>
        <v>2015-16</v>
      </c>
      <c r="H532" s="111"/>
      <c r="I532" s="26"/>
      <c r="J532" s="94">
        <f t="shared" si="39"/>
        <v>0.59165640875701331</v>
      </c>
      <c r="K532" s="35"/>
      <c r="L532" s="26">
        <v>81.665596752900001</v>
      </c>
      <c r="M532" s="26" t="s">
        <v>203</v>
      </c>
      <c r="N532" s="26">
        <v>950.87219512195099</v>
      </c>
      <c r="O532" s="90">
        <f t="shared" si="42"/>
        <v>77653.545250374096</v>
      </c>
      <c r="P532" s="92">
        <f t="shared" si="38"/>
        <v>42380.9781127846</v>
      </c>
      <c r="Q532" s="188">
        <v>0.92244422095101442</v>
      </c>
    </row>
    <row r="533" spans="1:17" x14ac:dyDescent="0.25">
      <c r="A533">
        <v>42464</v>
      </c>
      <c r="B533" t="s">
        <v>773</v>
      </c>
      <c r="C533" s="190" t="s">
        <v>826</v>
      </c>
      <c r="D533" s="108" t="s">
        <v>815</v>
      </c>
      <c r="E533" s="32">
        <f t="shared" si="40"/>
        <v>42464</v>
      </c>
      <c r="F533" s="101" t="str">
        <f t="shared" si="41"/>
        <v>2015-16</v>
      </c>
      <c r="H533" s="111"/>
      <c r="I533" s="26"/>
      <c r="J533" s="94">
        <f t="shared" si="39"/>
        <v>0.59165640875701331</v>
      </c>
      <c r="K533" s="35"/>
      <c r="L533" s="26">
        <v>39.235988097700002</v>
      </c>
      <c r="M533" s="26" t="s">
        <v>203</v>
      </c>
      <c r="N533" s="26">
        <v>950.87219512195099</v>
      </c>
      <c r="O533" s="90">
        <f t="shared" si="42"/>
        <v>37308.410130238743</v>
      </c>
      <c r="P533" s="92">
        <f t="shared" si="38"/>
        <v>20361.812304311017</v>
      </c>
      <c r="Q533" s="188">
        <v>0.92244422095101442</v>
      </c>
    </row>
    <row r="534" spans="1:17" x14ac:dyDescent="0.25">
      <c r="A534">
        <v>42464</v>
      </c>
      <c r="B534" t="s">
        <v>773</v>
      </c>
      <c r="C534" s="190" t="s">
        <v>826</v>
      </c>
      <c r="D534" s="108" t="s">
        <v>815</v>
      </c>
      <c r="E534" s="32">
        <f t="shared" si="40"/>
        <v>42464</v>
      </c>
      <c r="F534" s="101" t="str">
        <f t="shared" si="41"/>
        <v>2015-16</v>
      </c>
      <c r="H534" s="111"/>
      <c r="I534" s="26"/>
      <c r="J534" s="94">
        <f t="shared" si="39"/>
        <v>0.59165640875701331</v>
      </c>
      <c r="K534" s="35"/>
      <c r="L534" s="26">
        <v>17.818556647499999</v>
      </c>
      <c r="M534" s="26" t="s">
        <v>203</v>
      </c>
      <c r="N534" s="26">
        <v>950.87219512195099</v>
      </c>
      <c r="O534" s="90">
        <f t="shared" si="42"/>
        <v>16943.170073313155</v>
      </c>
      <c r="P534" s="92">
        <f t="shared" si="38"/>
        <v>9247.0745247115774</v>
      </c>
      <c r="Q534" s="188">
        <v>0.92244422095101442</v>
      </c>
    </row>
    <row r="535" spans="1:17" x14ac:dyDescent="0.25">
      <c r="A535">
        <v>40099</v>
      </c>
      <c r="B535" t="s">
        <v>773</v>
      </c>
      <c r="C535" s="190" t="s">
        <v>835</v>
      </c>
      <c r="D535" s="108" t="s">
        <v>815</v>
      </c>
      <c r="E535" s="32">
        <f t="shared" si="40"/>
        <v>40099</v>
      </c>
      <c r="F535" s="101" t="str">
        <f t="shared" si="41"/>
        <v>2009-10</v>
      </c>
      <c r="H535" s="111"/>
      <c r="I535" s="26"/>
      <c r="J535" s="94">
        <f t="shared" si="39"/>
        <v>0.59165640875701331</v>
      </c>
      <c r="K535" s="35"/>
      <c r="L535" s="26">
        <v>41.349803129599998</v>
      </c>
      <c r="M535" s="26" t="s">
        <v>203</v>
      </c>
      <c r="N535" s="26">
        <v>3336.4019512195118</v>
      </c>
      <c r="O535" s="90">
        <f t="shared" si="42"/>
        <v>137959.56384414012</v>
      </c>
      <c r="P535" s="92">
        <f t="shared" ref="P535:P598" si="43">IF(O535="-","-",IF(OR(E535&lt;$E$15,E535&gt;$E$16),0,O535*J535))*Q535</f>
        <v>2702.3648513223966</v>
      </c>
      <c r="Q535" s="188">
        <v>3.3107211081645695E-2</v>
      </c>
    </row>
    <row r="536" spans="1:17" x14ac:dyDescent="0.25">
      <c r="A536">
        <v>42228</v>
      </c>
      <c r="B536" t="s">
        <v>773</v>
      </c>
      <c r="C536" s="190" t="s">
        <v>836</v>
      </c>
      <c r="D536" s="108" t="s">
        <v>807</v>
      </c>
      <c r="E536" s="32">
        <f t="shared" si="40"/>
        <v>42228</v>
      </c>
      <c r="F536" s="101" t="str">
        <f t="shared" si="41"/>
        <v>2015-16</v>
      </c>
      <c r="H536" s="111"/>
      <c r="I536" s="26"/>
      <c r="J536" s="94">
        <f t="shared" ref="J536:J599" si="44">J535</f>
        <v>0.59165640875701331</v>
      </c>
      <c r="K536" s="35"/>
      <c r="L536" s="26">
        <v>178.47578940299999</v>
      </c>
      <c r="M536" s="26" t="s">
        <v>203</v>
      </c>
      <c r="N536" s="26">
        <v>4641.6565853658531</v>
      </c>
      <c r="O536" s="90">
        <f t="shared" si="42"/>
        <v>828423.32321080402</v>
      </c>
      <c r="P536" s="92">
        <f t="shared" si="43"/>
        <v>490141.96834145481</v>
      </c>
      <c r="Q536" s="188">
        <v>1</v>
      </c>
    </row>
    <row r="537" spans="1:17" x14ac:dyDescent="0.25">
      <c r="A537">
        <v>42228</v>
      </c>
      <c r="B537" t="s">
        <v>773</v>
      </c>
      <c r="C537" s="190" t="s">
        <v>836</v>
      </c>
      <c r="D537" s="108" t="s">
        <v>807</v>
      </c>
      <c r="E537" s="32">
        <f t="shared" si="40"/>
        <v>42228</v>
      </c>
      <c r="F537" s="101" t="str">
        <f t="shared" si="41"/>
        <v>2015-16</v>
      </c>
      <c r="H537" s="111"/>
      <c r="I537" s="26"/>
      <c r="J537" s="94">
        <f t="shared" si="44"/>
        <v>0.59165640875701331</v>
      </c>
      <c r="K537" s="35"/>
      <c r="L537" s="26">
        <v>114.604664595</v>
      </c>
      <c r="M537" s="26" t="s">
        <v>203</v>
      </c>
      <c r="N537" s="26">
        <v>4641.6565853658531</v>
      </c>
      <c r="O537" s="90">
        <f t="shared" si="42"/>
        <v>531955.49613102654</v>
      </c>
      <c r="P537" s="92">
        <f t="shared" si="43"/>
        <v>314734.87845943845</v>
      </c>
      <c r="Q537" s="188">
        <v>1</v>
      </c>
    </row>
    <row r="538" spans="1:17" x14ac:dyDescent="0.25">
      <c r="A538">
        <v>38925</v>
      </c>
      <c r="B538" t="s">
        <v>773</v>
      </c>
      <c r="C538" s="190" t="s">
        <v>837</v>
      </c>
      <c r="D538" s="108" t="s">
        <v>807</v>
      </c>
      <c r="E538" s="32">
        <f t="shared" ref="E538:E601" si="45">A538</f>
        <v>38925</v>
      </c>
      <c r="F538" s="101" t="str">
        <f t="shared" ref="F538:F601" si="46">IF(E538="","-",IF(OR(E538&lt;$E$15,E538&gt;$E$16),"ERROR - date outside of range",IF(MONTH(E538)&gt;=7,YEAR(E538)&amp;"-"&amp;IF(YEAR(E538)=1999,"00",IF(AND(YEAR(E538)&gt;=2000,YEAR(E538)&lt;2009),"0","")&amp;RIGHT(YEAR(E538),2)+1),RIGHT(YEAR(E538),4)-1&amp;"-"&amp;RIGHT(YEAR(E538),2))))</f>
        <v>2006-07</v>
      </c>
      <c r="H538" s="111"/>
      <c r="I538" s="26"/>
      <c r="J538" s="94">
        <f t="shared" si="44"/>
        <v>0.59165640875701331</v>
      </c>
      <c r="K538" s="35"/>
      <c r="L538" s="26">
        <v>14.993642042999999</v>
      </c>
      <c r="M538" s="26" t="s">
        <v>203</v>
      </c>
      <c r="N538" s="26">
        <v>3336.4019512195118</v>
      </c>
      <c r="O538" s="90">
        <f t="shared" si="42"/>
        <v>50024.816568152106</v>
      </c>
      <c r="P538" s="92">
        <f t="shared" si="43"/>
        <v>29597.503319441214</v>
      </c>
      <c r="Q538" s="188">
        <v>1</v>
      </c>
    </row>
    <row r="539" spans="1:17" x14ac:dyDescent="0.25">
      <c r="A539">
        <v>38925</v>
      </c>
      <c r="B539" t="s">
        <v>773</v>
      </c>
      <c r="C539" s="190" t="s">
        <v>837</v>
      </c>
      <c r="D539" s="108" t="s">
        <v>807</v>
      </c>
      <c r="E539" s="32">
        <f t="shared" si="45"/>
        <v>38925</v>
      </c>
      <c r="F539" s="101" t="str">
        <f t="shared" si="46"/>
        <v>2006-07</v>
      </c>
      <c r="H539" s="111"/>
      <c r="I539" s="26"/>
      <c r="J539" s="94">
        <f t="shared" si="44"/>
        <v>0.59165640875701331</v>
      </c>
      <c r="K539" s="35"/>
      <c r="L539" s="26">
        <v>14.9938141058</v>
      </c>
      <c r="M539" s="26" t="s">
        <v>203</v>
      </c>
      <c r="N539" s="26">
        <v>3336.4019512195118</v>
      </c>
      <c r="O539" s="90">
        <f t="shared" ref="O539:O602" si="47">IF(N539="","-",L539*N539)</f>
        <v>50025.390638813762</v>
      </c>
      <c r="P539" s="92">
        <f t="shared" si="43"/>
        <v>29597.842972027262</v>
      </c>
      <c r="Q539" s="188">
        <v>1</v>
      </c>
    </row>
    <row r="540" spans="1:17" x14ac:dyDescent="0.25">
      <c r="A540">
        <v>39190</v>
      </c>
      <c r="B540" t="s">
        <v>773</v>
      </c>
      <c r="C540" s="190" t="s">
        <v>838</v>
      </c>
      <c r="D540" s="108" t="s">
        <v>815</v>
      </c>
      <c r="E540" s="32">
        <f t="shared" si="45"/>
        <v>39190</v>
      </c>
      <c r="F540" s="101" t="str">
        <f t="shared" si="46"/>
        <v>2006-07</v>
      </c>
      <c r="H540" s="111"/>
      <c r="I540" s="26"/>
      <c r="J540" s="94">
        <f t="shared" si="44"/>
        <v>0.59165640875701331</v>
      </c>
      <c r="K540" s="35"/>
      <c r="L540" s="26">
        <v>4.5228632187100004</v>
      </c>
      <c r="M540" s="26" t="s">
        <v>203</v>
      </c>
      <c r="N540" s="26">
        <v>812.22926829268283</v>
      </c>
      <c r="O540" s="90">
        <f t="shared" si="47"/>
        <v>3673.6018827207117</v>
      </c>
      <c r="P540" s="92">
        <f t="shared" si="43"/>
        <v>1381.3132351311633</v>
      </c>
      <c r="Q540" s="188">
        <v>0.63552188552188549</v>
      </c>
    </row>
    <row r="541" spans="1:17" x14ac:dyDescent="0.25">
      <c r="A541">
        <v>39100</v>
      </c>
      <c r="B541" t="s">
        <v>773</v>
      </c>
      <c r="C541" s="190" t="s">
        <v>839</v>
      </c>
      <c r="D541" s="108" t="s">
        <v>807</v>
      </c>
      <c r="E541" s="32">
        <f t="shared" si="45"/>
        <v>39100</v>
      </c>
      <c r="F541" s="101" t="str">
        <f t="shared" si="46"/>
        <v>2006-07</v>
      </c>
      <c r="H541" s="111"/>
      <c r="I541" s="26"/>
      <c r="J541" s="94">
        <f t="shared" si="44"/>
        <v>0.59165640875701331</v>
      </c>
      <c r="K541" s="35"/>
      <c r="L541" s="26">
        <v>2.94385509543</v>
      </c>
      <c r="M541" s="26" t="s">
        <v>203</v>
      </c>
      <c r="N541" s="26">
        <v>812.22926829268283</v>
      </c>
      <c r="O541" s="90">
        <f t="shared" si="47"/>
        <v>2391.085270120795</v>
      </c>
      <c r="P541" s="92">
        <f t="shared" si="43"/>
        <v>1414.7009239514628</v>
      </c>
      <c r="Q541" s="188">
        <v>1</v>
      </c>
    </row>
    <row r="542" spans="1:17" x14ac:dyDescent="0.25">
      <c r="A542">
        <v>39353</v>
      </c>
      <c r="B542" t="s">
        <v>773</v>
      </c>
      <c r="C542" s="190" t="s">
        <v>840</v>
      </c>
      <c r="D542" s="108" t="s">
        <v>807</v>
      </c>
      <c r="E542" s="32">
        <f t="shared" si="45"/>
        <v>39353</v>
      </c>
      <c r="F542" s="101" t="str">
        <f t="shared" si="46"/>
        <v>2007-08</v>
      </c>
      <c r="H542" s="111"/>
      <c r="I542" s="26"/>
      <c r="J542" s="94">
        <f t="shared" si="44"/>
        <v>0.59165640875701331</v>
      </c>
      <c r="K542" s="35"/>
      <c r="L542" s="26">
        <v>20.0012413424</v>
      </c>
      <c r="M542" s="26" t="s">
        <v>203</v>
      </c>
      <c r="N542" s="26">
        <v>3336.4019512195118</v>
      </c>
      <c r="O542" s="90">
        <f t="shared" si="47"/>
        <v>66732.180641595725</v>
      </c>
      <c r="P542" s="92">
        <f t="shared" si="43"/>
        <v>39482.522346930811</v>
      </c>
      <c r="Q542" s="188">
        <v>1</v>
      </c>
    </row>
    <row r="543" spans="1:17" x14ac:dyDescent="0.25">
      <c r="A543">
        <v>38944</v>
      </c>
      <c r="B543" t="s">
        <v>773</v>
      </c>
      <c r="C543" s="190" t="s">
        <v>841</v>
      </c>
      <c r="D543" s="108" t="s">
        <v>807</v>
      </c>
      <c r="E543" s="32">
        <f t="shared" si="45"/>
        <v>38944</v>
      </c>
      <c r="F543" s="101" t="str">
        <f t="shared" si="46"/>
        <v>2006-07</v>
      </c>
      <c r="H543" s="111"/>
      <c r="I543" s="26"/>
      <c r="J543" s="94">
        <f t="shared" si="44"/>
        <v>0.59165640875701331</v>
      </c>
      <c r="K543" s="35"/>
      <c r="L543" s="26">
        <v>12.298383836899999</v>
      </c>
      <c r="M543" s="26" t="s">
        <v>203</v>
      </c>
      <c r="N543" s="26">
        <v>3592.3639024390236</v>
      </c>
      <c r="O543" s="90">
        <f t="shared" si="47"/>
        <v>44180.270154019097</v>
      </c>
      <c r="P543" s="92">
        <f t="shared" si="43"/>
        <v>26139.539977241599</v>
      </c>
      <c r="Q543" s="188">
        <v>1</v>
      </c>
    </row>
    <row r="544" spans="1:17" x14ac:dyDescent="0.25">
      <c r="A544">
        <v>39392</v>
      </c>
      <c r="B544" t="s">
        <v>773</v>
      </c>
      <c r="C544" s="190"/>
      <c r="D544" s="108" t="s">
        <v>807</v>
      </c>
      <c r="E544" s="32">
        <f t="shared" si="45"/>
        <v>39392</v>
      </c>
      <c r="F544" s="101" t="str">
        <f t="shared" si="46"/>
        <v>2007-08</v>
      </c>
      <c r="H544" s="111"/>
      <c r="I544" s="26"/>
      <c r="J544" s="94">
        <f t="shared" si="44"/>
        <v>0.59165640875701331</v>
      </c>
      <c r="K544" s="35"/>
      <c r="L544" s="26">
        <v>9.2804789123999996</v>
      </c>
      <c r="M544" s="26" t="s">
        <v>203</v>
      </c>
      <c r="N544" s="26">
        <v>1361.4565853658535</v>
      </c>
      <c r="O544" s="90">
        <f t="shared" si="47"/>
        <v>12634.969130635913</v>
      </c>
      <c r="P544" s="92">
        <f t="shared" si="43"/>
        <v>7475.560460587767</v>
      </c>
      <c r="Q544" s="188">
        <v>1</v>
      </c>
    </row>
    <row r="545" spans="1:17" x14ac:dyDescent="0.25">
      <c r="A545">
        <v>42306</v>
      </c>
      <c r="B545" t="s">
        <v>773</v>
      </c>
      <c r="C545" s="190" t="s">
        <v>842</v>
      </c>
      <c r="D545" s="108" t="s">
        <v>815</v>
      </c>
      <c r="E545" s="32">
        <f t="shared" si="45"/>
        <v>42306</v>
      </c>
      <c r="F545" s="101" t="str">
        <f t="shared" si="46"/>
        <v>2015-16</v>
      </c>
      <c r="H545" s="111"/>
      <c r="I545" s="26"/>
      <c r="J545" s="94">
        <f t="shared" si="44"/>
        <v>0.59165640875701331</v>
      </c>
      <c r="K545" s="35"/>
      <c r="L545" s="26">
        <v>41.232808883300002</v>
      </c>
      <c r="M545" s="26" t="s">
        <v>203</v>
      </c>
      <c r="N545" s="26">
        <v>812.22926829268283</v>
      </c>
      <c r="O545" s="90">
        <f t="shared" si="47"/>
        <v>33490.49418893479</v>
      </c>
      <c r="P545" s="92">
        <f t="shared" si="43"/>
        <v>1579.2462221625806</v>
      </c>
      <c r="Q545" s="188">
        <v>7.9700072686466297E-2</v>
      </c>
    </row>
    <row r="546" spans="1:17" x14ac:dyDescent="0.25">
      <c r="A546">
        <v>42306</v>
      </c>
      <c r="B546" t="s">
        <v>773</v>
      </c>
      <c r="C546" s="190" t="s">
        <v>842</v>
      </c>
      <c r="D546" s="108" t="s">
        <v>815</v>
      </c>
      <c r="E546" s="32">
        <f t="shared" si="45"/>
        <v>42306</v>
      </c>
      <c r="F546" s="101" t="str">
        <f t="shared" si="46"/>
        <v>2015-16</v>
      </c>
      <c r="H546" s="111"/>
      <c r="I546" s="26"/>
      <c r="J546" s="94">
        <f t="shared" si="44"/>
        <v>0.59165640875701331</v>
      </c>
      <c r="K546" s="35"/>
      <c r="L546" s="26">
        <v>22.764751810700002</v>
      </c>
      <c r="M546" s="26" t="s">
        <v>203</v>
      </c>
      <c r="N546" s="26">
        <v>3336.4019512195118</v>
      </c>
      <c r="O546" s="90">
        <f t="shared" si="47"/>
        <v>75952.362360247396</v>
      </c>
      <c r="P546" s="92">
        <f t="shared" si="43"/>
        <v>3581.5381118315818</v>
      </c>
      <c r="Q546" s="188">
        <v>7.9700072686466297E-2</v>
      </c>
    </row>
    <row r="547" spans="1:17" x14ac:dyDescent="0.25">
      <c r="A547">
        <v>42306</v>
      </c>
      <c r="B547" t="s">
        <v>773</v>
      </c>
      <c r="C547" s="190" t="s">
        <v>842</v>
      </c>
      <c r="D547" s="108" t="s">
        <v>815</v>
      </c>
      <c r="E547" s="32">
        <f t="shared" si="45"/>
        <v>42306</v>
      </c>
      <c r="F547" s="101" t="str">
        <f t="shared" si="46"/>
        <v>2015-16</v>
      </c>
      <c r="H547" s="111"/>
      <c r="I547" s="26"/>
      <c r="J547" s="94">
        <f t="shared" si="44"/>
        <v>0.59165640875701331</v>
      </c>
      <c r="K547" s="35"/>
      <c r="L547" s="26">
        <v>33.9802004505</v>
      </c>
      <c r="M547" s="26" t="s">
        <v>203</v>
      </c>
      <c r="N547" s="26">
        <v>812.22926829268283</v>
      </c>
      <c r="O547" s="90">
        <f t="shared" si="47"/>
        <v>27599.713348348305</v>
      </c>
      <c r="P547" s="92">
        <f t="shared" si="43"/>
        <v>1301.4661053449072</v>
      </c>
      <c r="Q547" s="188">
        <v>7.9700072686466297E-2</v>
      </c>
    </row>
    <row r="548" spans="1:17" x14ac:dyDescent="0.25">
      <c r="A548">
        <v>42306</v>
      </c>
      <c r="B548" t="s">
        <v>773</v>
      </c>
      <c r="C548" s="190" t="s">
        <v>842</v>
      </c>
      <c r="D548" s="108" t="s">
        <v>815</v>
      </c>
      <c r="E548" s="32">
        <f t="shared" si="45"/>
        <v>42306</v>
      </c>
      <c r="F548" s="101" t="str">
        <f t="shared" si="46"/>
        <v>2015-16</v>
      </c>
      <c r="H548" s="111"/>
      <c r="I548" s="26"/>
      <c r="J548" s="94">
        <f t="shared" si="44"/>
        <v>0.59165640875701331</v>
      </c>
      <c r="K548" s="35"/>
      <c r="L548" s="26">
        <v>15.906604468999999</v>
      </c>
      <c r="M548" s="26" t="s">
        <v>203</v>
      </c>
      <c r="N548" s="26">
        <v>3336.4019512195118</v>
      </c>
      <c r="O548" s="90">
        <f t="shared" si="47"/>
        <v>53070.826187648607</v>
      </c>
      <c r="P548" s="92">
        <f t="shared" si="43"/>
        <v>2502.5579285593917</v>
      </c>
      <c r="Q548" s="188">
        <v>7.9700072686466297E-2</v>
      </c>
    </row>
    <row r="549" spans="1:17" x14ac:dyDescent="0.25">
      <c r="A549">
        <v>42306</v>
      </c>
      <c r="B549" t="s">
        <v>773</v>
      </c>
      <c r="C549" s="190" t="s">
        <v>842</v>
      </c>
      <c r="D549" s="108" t="s">
        <v>815</v>
      </c>
      <c r="E549" s="32">
        <f t="shared" si="45"/>
        <v>42306</v>
      </c>
      <c r="F549" s="101" t="str">
        <f t="shared" si="46"/>
        <v>2015-16</v>
      </c>
      <c r="H549" s="111"/>
      <c r="I549" s="26"/>
      <c r="J549" s="94">
        <f t="shared" si="44"/>
        <v>0.59165640875701331</v>
      </c>
      <c r="K549" s="35"/>
      <c r="L549" s="26">
        <v>16.956772129299999</v>
      </c>
      <c r="M549" s="26" t="s">
        <v>203</v>
      </c>
      <c r="N549" s="26">
        <v>3336.4019512195118</v>
      </c>
      <c r="O549" s="90">
        <f t="shared" si="47"/>
        <v>56574.607618581154</v>
      </c>
      <c r="P549" s="92">
        <f t="shared" si="43"/>
        <v>2667.7789478990176</v>
      </c>
      <c r="Q549" s="188">
        <v>7.9700072686466297E-2</v>
      </c>
    </row>
    <row r="550" spans="1:17" x14ac:dyDescent="0.25">
      <c r="A550">
        <v>42306</v>
      </c>
      <c r="B550" t="s">
        <v>773</v>
      </c>
      <c r="C550" s="190" t="s">
        <v>842</v>
      </c>
      <c r="D550" s="108" t="s">
        <v>815</v>
      </c>
      <c r="E550" s="32">
        <f t="shared" si="45"/>
        <v>42306</v>
      </c>
      <c r="F550" s="101" t="str">
        <f t="shared" si="46"/>
        <v>2015-16</v>
      </c>
      <c r="H550" s="111"/>
      <c r="I550" s="26"/>
      <c r="J550" s="94">
        <f t="shared" si="44"/>
        <v>0.59165640875701331</v>
      </c>
      <c r="K550" s="35"/>
      <c r="L550" s="26">
        <v>21.682511440300001</v>
      </c>
      <c r="M550" s="26" t="s">
        <v>203</v>
      </c>
      <c r="N550" s="26">
        <v>3336.4019512195118</v>
      </c>
      <c r="O550" s="90">
        <f t="shared" si="47"/>
        <v>72341.573476756312</v>
      </c>
      <c r="P550" s="92">
        <f t="shared" si="43"/>
        <v>3411.2711497763016</v>
      </c>
      <c r="Q550" s="188">
        <v>7.9700072686466297E-2</v>
      </c>
    </row>
    <row r="551" spans="1:17" x14ac:dyDescent="0.25">
      <c r="A551">
        <v>42306</v>
      </c>
      <c r="B551" t="s">
        <v>773</v>
      </c>
      <c r="C551" s="190" t="s">
        <v>842</v>
      </c>
      <c r="D551" s="108" t="s">
        <v>815</v>
      </c>
      <c r="E551" s="32">
        <f t="shared" si="45"/>
        <v>42306</v>
      </c>
      <c r="F551" s="101" t="str">
        <f t="shared" si="46"/>
        <v>2015-16</v>
      </c>
      <c r="H551" s="111"/>
      <c r="I551" s="26"/>
      <c r="J551" s="94">
        <f t="shared" si="44"/>
        <v>0.59165640875701331</v>
      </c>
      <c r="K551" s="35"/>
      <c r="L551" s="26">
        <v>13.2781834859</v>
      </c>
      <c r="M551" s="26" t="s">
        <v>203</v>
      </c>
      <c r="N551" s="26">
        <v>3336.4019512195118</v>
      </c>
      <c r="O551" s="90">
        <f t="shared" si="47"/>
        <v>44301.357291007458</v>
      </c>
      <c r="P551" s="92">
        <f t="shared" si="43"/>
        <v>2089.0331072395402</v>
      </c>
      <c r="Q551" s="188">
        <v>7.9700072686466297E-2</v>
      </c>
    </row>
    <row r="552" spans="1:17" x14ac:dyDescent="0.25">
      <c r="A552">
        <v>42306</v>
      </c>
      <c r="B552" t="s">
        <v>773</v>
      </c>
      <c r="C552" s="190" t="s">
        <v>842</v>
      </c>
      <c r="D552" s="108" t="s">
        <v>815</v>
      </c>
      <c r="E552" s="32">
        <f t="shared" si="45"/>
        <v>42306</v>
      </c>
      <c r="F552" s="101" t="str">
        <f t="shared" si="46"/>
        <v>2015-16</v>
      </c>
      <c r="H552" s="111"/>
      <c r="I552" s="26"/>
      <c r="J552" s="94">
        <f t="shared" si="44"/>
        <v>0.59165640875701331</v>
      </c>
      <c r="K552" s="35"/>
      <c r="L552" s="26">
        <v>14.9119432728</v>
      </c>
      <c r="M552" s="26" t="s">
        <v>203</v>
      </c>
      <c r="N552" s="26">
        <v>812.22926829268283</v>
      </c>
      <c r="O552" s="90">
        <f t="shared" si="47"/>
        <v>12111.916773288338</v>
      </c>
      <c r="P552" s="92">
        <f t="shared" si="43"/>
        <v>571.13814742342504</v>
      </c>
      <c r="Q552" s="188">
        <v>7.9700072686466297E-2</v>
      </c>
    </row>
    <row r="553" spans="1:17" x14ac:dyDescent="0.25">
      <c r="A553">
        <v>42306</v>
      </c>
      <c r="B553" t="s">
        <v>773</v>
      </c>
      <c r="C553" s="190" t="s">
        <v>842</v>
      </c>
      <c r="D553" s="108" t="s">
        <v>815</v>
      </c>
      <c r="E553" s="32">
        <f t="shared" si="45"/>
        <v>42306</v>
      </c>
      <c r="F553" s="101" t="str">
        <f t="shared" si="46"/>
        <v>2015-16</v>
      </c>
      <c r="H553" s="111"/>
      <c r="I553" s="26"/>
      <c r="J553" s="94">
        <f t="shared" si="44"/>
        <v>0.59165640875701331</v>
      </c>
      <c r="K553" s="35"/>
      <c r="L553" s="26">
        <v>15.963041846699999</v>
      </c>
      <c r="M553" s="26" t="s">
        <v>203</v>
      </c>
      <c r="N553" s="26">
        <v>3336.4019512195118</v>
      </c>
      <c r="O553" s="90">
        <f t="shared" si="47"/>
        <v>53259.123964728598</v>
      </c>
      <c r="P553" s="92">
        <f t="shared" si="43"/>
        <v>2511.4371213063728</v>
      </c>
      <c r="Q553" s="188">
        <v>7.9700072686466297E-2</v>
      </c>
    </row>
    <row r="554" spans="1:17" x14ac:dyDescent="0.25">
      <c r="A554">
        <v>42306</v>
      </c>
      <c r="B554" t="s">
        <v>773</v>
      </c>
      <c r="C554" s="190" t="s">
        <v>842</v>
      </c>
      <c r="D554" s="108" t="s">
        <v>815</v>
      </c>
      <c r="E554" s="32">
        <f t="shared" si="45"/>
        <v>42306</v>
      </c>
      <c r="F554" s="101" t="str">
        <f t="shared" si="46"/>
        <v>2015-16</v>
      </c>
      <c r="H554" s="111"/>
      <c r="I554" s="26"/>
      <c r="J554" s="94">
        <f t="shared" si="44"/>
        <v>0.59165640875701331</v>
      </c>
      <c r="K554" s="35"/>
      <c r="L554" s="26">
        <v>17.738957834400001</v>
      </c>
      <c r="M554" s="26" t="s">
        <v>203</v>
      </c>
      <c r="N554" s="26">
        <v>812.22926829268283</v>
      </c>
      <c r="O554" s="90">
        <f t="shared" si="47"/>
        <v>14408.100742109466</v>
      </c>
      <c r="P554" s="92">
        <f t="shared" si="43"/>
        <v>679.41483745056564</v>
      </c>
      <c r="Q554" s="188">
        <v>7.9700072686466297E-2</v>
      </c>
    </row>
    <row r="555" spans="1:17" x14ac:dyDescent="0.25">
      <c r="A555">
        <v>42306</v>
      </c>
      <c r="B555" t="s">
        <v>773</v>
      </c>
      <c r="C555" s="190" t="s">
        <v>842</v>
      </c>
      <c r="D555" s="108" t="s">
        <v>815</v>
      </c>
      <c r="E555" s="32">
        <f t="shared" si="45"/>
        <v>42306</v>
      </c>
      <c r="F555" s="101" t="str">
        <f t="shared" si="46"/>
        <v>2015-16</v>
      </c>
      <c r="H555" s="111"/>
      <c r="I555" s="26"/>
      <c r="J555" s="94">
        <f t="shared" si="44"/>
        <v>0.59165640875701331</v>
      </c>
      <c r="K555" s="35"/>
      <c r="L555" s="26">
        <v>24.725110756100001</v>
      </c>
      <c r="M555" s="26" t="s">
        <v>203</v>
      </c>
      <c r="N555" s="26">
        <v>3336.4019512195118</v>
      </c>
      <c r="O555" s="90">
        <f t="shared" si="47"/>
        <v>82492.907770770587</v>
      </c>
      <c r="P555" s="92">
        <f t="shared" si="43"/>
        <v>3889.9579151399571</v>
      </c>
      <c r="Q555" s="188">
        <v>7.9700072686466297E-2</v>
      </c>
    </row>
    <row r="556" spans="1:17" x14ac:dyDescent="0.25">
      <c r="A556">
        <v>42306</v>
      </c>
      <c r="B556" t="s">
        <v>773</v>
      </c>
      <c r="C556" s="190" t="s">
        <v>842</v>
      </c>
      <c r="D556" s="108" t="s">
        <v>815</v>
      </c>
      <c r="E556" s="32">
        <f t="shared" si="45"/>
        <v>42306</v>
      </c>
      <c r="F556" s="101" t="str">
        <f t="shared" si="46"/>
        <v>2015-16</v>
      </c>
      <c r="H556" s="111"/>
      <c r="I556" s="26"/>
      <c r="J556" s="94">
        <f t="shared" si="44"/>
        <v>0.59165640875701331</v>
      </c>
      <c r="K556" s="35"/>
      <c r="L556" s="26">
        <v>11.8692316516</v>
      </c>
      <c r="M556" s="26" t="s">
        <v>203</v>
      </c>
      <c r="N556" s="26">
        <v>3336.4019512195118</v>
      </c>
      <c r="O556" s="90">
        <f t="shared" si="47"/>
        <v>39600.527641874629</v>
      </c>
      <c r="P556" s="92">
        <f t="shared" si="43"/>
        <v>1867.3652088041788</v>
      </c>
      <c r="Q556" s="188">
        <v>7.9700072686466297E-2</v>
      </c>
    </row>
    <row r="557" spans="1:17" x14ac:dyDescent="0.25">
      <c r="A557">
        <v>42306</v>
      </c>
      <c r="B557" t="s">
        <v>773</v>
      </c>
      <c r="C557" s="190" t="s">
        <v>842</v>
      </c>
      <c r="D557" s="108" t="s">
        <v>815</v>
      </c>
      <c r="E557" s="32">
        <f t="shared" si="45"/>
        <v>42306</v>
      </c>
      <c r="F557" s="101" t="str">
        <f t="shared" si="46"/>
        <v>2015-16</v>
      </c>
      <c r="H557" s="111"/>
      <c r="I557" s="26"/>
      <c r="J557" s="94">
        <f t="shared" si="44"/>
        <v>0.59165640875701331</v>
      </c>
      <c r="K557" s="35"/>
      <c r="L557" s="26">
        <v>16.0541097274</v>
      </c>
      <c r="M557" s="26" t="s">
        <v>203</v>
      </c>
      <c r="N557" s="26">
        <v>3336.4019512195118</v>
      </c>
      <c r="O557" s="90">
        <f t="shared" si="47"/>
        <v>53562.963019589508</v>
      </c>
      <c r="P557" s="92">
        <f t="shared" si="43"/>
        <v>2525.7646697990158</v>
      </c>
      <c r="Q557" s="188">
        <v>7.9700072686466297E-2</v>
      </c>
    </row>
    <row r="558" spans="1:17" x14ac:dyDescent="0.25">
      <c r="A558">
        <v>42306</v>
      </c>
      <c r="B558" t="s">
        <v>773</v>
      </c>
      <c r="C558" s="190" t="s">
        <v>842</v>
      </c>
      <c r="D558" s="108" t="s">
        <v>815</v>
      </c>
      <c r="E558" s="32">
        <f t="shared" si="45"/>
        <v>42306</v>
      </c>
      <c r="F558" s="101" t="str">
        <f t="shared" si="46"/>
        <v>2015-16</v>
      </c>
      <c r="H558" s="111"/>
      <c r="I558" s="26"/>
      <c r="J558" s="94">
        <f t="shared" si="44"/>
        <v>0.59165640875701331</v>
      </c>
      <c r="K558" s="35"/>
      <c r="L558" s="26">
        <v>23.227807266900001</v>
      </c>
      <c r="M558" s="26" t="s">
        <v>203</v>
      </c>
      <c r="N558" s="26">
        <v>3336.4019512195118</v>
      </c>
      <c r="O558" s="90">
        <f t="shared" si="47"/>
        <v>77497.301487835924</v>
      </c>
      <c r="P558" s="92">
        <f t="shared" si="43"/>
        <v>3654.3898072097122</v>
      </c>
      <c r="Q558" s="188">
        <v>7.9700072686466297E-2</v>
      </c>
    </row>
    <row r="559" spans="1:17" x14ac:dyDescent="0.25">
      <c r="A559">
        <v>42306</v>
      </c>
      <c r="B559" t="s">
        <v>773</v>
      </c>
      <c r="C559" s="190" t="s">
        <v>842</v>
      </c>
      <c r="D559" s="108" t="s">
        <v>815</v>
      </c>
      <c r="E559" s="32">
        <f t="shared" si="45"/>
        <v>42306</v>
      </c>
      <c r="F559" s="101" t="str">
        <f t="shared" si="46"/>
        <v>2015-16</v>
      </c>
      <c r="H559" s="111"/>
      <c r="I559" s="26"/>
      <c r="J559" s="94">
        <f t="shared" si="44"/>
        <v>0.59165640875701331</v>
      </c>
      <c r="K559" s="35"/>
      <c r="L559" s="26">
        <v>15.418502427</v>
      </c>
      <c r="M559" s="26" t="s">
        <v>203</v>
      </c>
      <c r="N559" s="26">
        <v>3336.4019512195118</v>
      </c>
      <c r="O559" s="90">
        <f t="shared" si="47"/>
        <v>51442.321582325581</v>
      </c>
      <c r="P559" s="92">
        <f t="shared" si="43"/>
        <v>2425.7656981664322</v>
      </c>
      <c r="Q559" s="188">
        <v>7.9700072686466297E-2</v>
      </c>
    </row>
    <row r="560" spans="1:17" x14ac:dyDescent="0.25">
      <c r="A560">
        <v>42306</v>
      </c>
      <c r="B560" t="s">
        <v>773</v>
      </c>
      <c r="C560" s="190" t="s">
        <v>842</v>
      </c>
      <c r="D560" s="108" t="s">
        <v>815</v>
      </c>
      <c r="E560" s="32">
        <f t="shared" si="45"/>
        <v>42306</v>
      </c>
      <c r="F560" s="101" t="str">
        <f t="shared" si="46"/>
        <v>2015-16</v>
      </c>
      <c r="H560" s="111"/>
      <c r="I560" s="26"/>
      <c r="J560" s="94">
        <f t="shared" si="44"/>
        <v>0.59165640875701331</v>
      </c>
      <c r="K560" s="35"/>
      <c r="L560" s="26">
        <v>28.3575022335</v>
      </c>
      <c r="M560" s="26" t="s">
        <v>203</v>
      </c>
      <c r="N560" s="26">
        <v>3336.4019512195118</v>
      </c>
      <c r="O560" s="90">
        <f t="shared" si="47"/>
        <v>94612.025783561068</v>
      </c>
      <c r="P560" s="92">
        <f t="shared" si="43"/>
        <v>4461.4356374354193</v>
      </c>
      <c r="Q560" s="188">
        <v>7.9700072686466297E-2</v>
      </c>
    </row>
    <row r="561" spans="1:17" x14ac:dyDescent="0.25">
      <c r="A561">
        <v>42306</v>
      </c>
      <c r="B561" t="s">
        <v>773</v>
      </c>
      <c r="C561" s="190" t="s">
        <v>842</v>
      </c>
      <c r="D561" s="108" t="s">
        <v>815</v>
      </c>
      <c r="E561" s="32">
        <f t="shared" si="45"/>
        <v>42306</v>
      </c>
      <c r="F561" s="101" t="str">
        <f t="shared" si="46"/>
        <v>2015-16</v>
      </c>
      <c r="H561" s="111"/>
      <c r="I561" s="26"/>
      <c r="J561" s="94">
        <f t="shared" si="44"/>
        <v>0.59165640875701331</v>
      </c>
      <c r="K561" s="35"/>
      <c r="L561" s="26">
        <v>35.646086584199999</v>
      </c>
      <c r="M561" s="26" t="s">
        <v>203</v>
      </c>
      <c r="N561" s="26">
        <v>3336.4019512195118</v>
      </c>
      <c r="O561" s="90">
        <f t="shared" si="47"/>
        <v>118929.67283286454</v>
      </c>
      <c r="P561" s="92">
        <f t="shared" si="43"/>
        <v>5608.1357135180224</v>
      </c>
      <c r="Q561" s="188">
        <v>7.9700072686466297E-2</v>
      </c>
    </row>
    <row r="562" spans="1:17" x14ac:dyDescent="0.25">
      <c r="A562">
        <v>42306</v>
      </c>
      <c r="B562" t="s">
        <v>773</v>
      </c>
      <c r="C562" s="190" t="s">
        <v>842</v>
      </c>
      <c r="D562" s="108" t="s">
        <v>815</v>
      </c>
      <c r="E562" s="32">
        <f t="shared" si="45"/>
        <v>42306</v>
      </c>
      <c r="F562" s="101" t="str">
        <f t="shared" si="46"/>
        <v>2015-16</v>
      </c>
      <c r="H562" s="111"/>
      <c r="I562" s="26"/>
      <c r="J562" s="94">
        <f t="shared" si="44"/>
        <v>0.59165640875701331</v>
      </c>
      <c r="K562" s="35"/>
      <c r="L562" s="26">
        <v>12.697048882400001</v>
      </c>
      <c r="M562" s="26" t="s">
        <v>203</v>
      </c>
      <c r="N562" s="26">
        <v>3336.4019512195118</v>
      </c>
      <c r="O562" s="90">
        <f t="shared" si="47"/>
        <v>42362.458665968887</v>
      </c>
      <c r="P562" s="92">
        <f t="shared" si="43"/>
        <v>1997.6042286008947</v>
      </c>
      <c r="Q562" s="188">
        <v>7.9700072686466297E-2</v>
      </c>
    </row>
    <row r="563" spans="1:17" x14ac:dyDescent="0.25">
      <c r="A563">
        <v>42306</v>
      </c>
      <c r="B563" t="s">
        <v>773</v>
      </c>
      <c r="C563" s="190" t="s">
        <v>842</v>
      </c>
      <c r="D563" s="108" t="s">
        <v>815</v>
      </c>
      <c r="E563" s="32">
        <f t="shared" si="45"/>
        <v>42306</v>
      </c>
      <c r="F563" s="101" t="str">
        <f t="shared" si="46"/>
        <v>2015-16</v>
      </c>
      <c r="H563" s="111"/>
      <c r="I563" s="26"/>
      <c r="J563" s="94">
        <f t="shared" si="44"/>
        <v>0.59165640875701331</v>
      </c>
      <c r="K563" s="35"/>
      <c r="L563" s="26">
        <v>21.3160920563</v>
      </c>
      <c r="M563" s="26" t="s">
        <v>203</v>
      </c>
      <c r="N563" s="26">
        <v>3336.4019512195118</v>
      </c>
      <c r="O563" s="90">
        <f t="shared" si="47"/>
        <v>71119.051129014057</v>
      </c>
      <c r="P563" s="92">
        <f t="shared" si="43"/>
        <v>3353.6230366045593</v>
      </c>
      <c r="Q563" s="188">
        <v>7.9700072686466297E-2</v>
      </c>
    </row>
    <row r="564" spans="1:17" x14ac:dyDescent="0.25">
      <c r="A564">
        <v>42306</v>
      </c>
      <c r="B564" t="s">
        <v>773</v>
      </c>
      <c r="C564" s="190" t="s">
        <v>842</v>
      </c>
      <c r="D564" s="108" t="s">
        <v>815</v>
      </c>
      <c r="E564" s="32">
        <f t="shared" si="45"/>
        <v>42306</v>
      </c>
      <c r="F564" s="101" t="str">
        <f t="shared" si="46"/>
        <v>2015-16</v>
      </c>
      <c r="H564" s="111"/>
      <c r="I564" s="26"/>
      <c r="J564" s="94">
        <f t="shared" si="44"/>
        <v>0.59165640875701331</v>
      </c>
      <c r="K564" s="35"/>
      <c r="L564" s="26">
        <v>18.851888526100002</v>
      </c>
      <c r="M564" s="26" t="s">
        <v>203</v>
      </c>
      <c r="N564" s="26">
        <v>3336.4019512195118</v>
      </c>
      <c r="O564" s="90">
        <f t="shared" si="47"/>
        <v>62897.477662652775</v>
      </c>
      <c r="P564" s="92">
        <f t="shared" si="43"/>
        <v>2965.9342565066827</v>
      </c>
      <c r="Q564" s="188">
        <v>7.9700072686466297E-2</v>
      </c>
    </row>
    <row r="565" spans="1:17" x14ac:dyDescent="0.25">
      <c r="A565">
        <v>42306</v>
      </c>
      <c r="B565" t="s">
        <v>773</v>
      </c>
      <c r="C565" s="190" t="s">
        <v>842</v>
      </c>
      <c r="D565" s="108" t="s">
        <v>815</v>
      </c>
      <c r="E565" s="32">
        <f t="shared" si="45"/>
        <v>42306</v>
      </c>
      <c r="F565" s="101" t="str">
        <f t="shared" si="46"/>
        <v>2015-16</v>
      </c>
      <c r="H565" s="111"/>
      <c r="I565" s="26"/>
      <c r="J565" s="94">
        <f t="shared" si="44"/>
        <v>0.59165640875701331</v>
      </c>
      <c r="K565" s="35"/>
      <c r="L565" s="26">
        <v>13.897645899900001</v>
      </c>
      <c r="M565" s="26" t="s">
        <v>203</v>
      </c>
      <c r="N565" s="26">
        <v>3336.4019512195118</v>
      </c>
      <c r="O565" s="90">
        <f t="shared" si="47"/>
        <v>46368.132897784213</v>
      </c>
      <c r="P565" s="92">
        <f t="shared" si="43"/>
        <v>2186.492032469087</v>
      </c>
      <c r="Q565" s="188">
        <v>7.9700072686466297E-2</v>
      </c>
    </row>
    <row r="566" spans="1:17" x14ac:dyDescent="0.25">
      <c r="A566">
        <v>42306</v>
      </c>
      <c r="B566" t="s">
        <v>773</v>
      </c>
      <c r="C566" s="190" t="s">
        <v>842</v>
      </c>
      <c r="D566" s="108" t="s">
        <v>815</v>
      </c>
      <c r="E566" s="32">
        <f t="shared" si="45"/>
        <v>42306</v>
      </c>
      <c r="F566" s="101" t="str">
        <f t="shared" si="46"/>
        <v>2015-16</v>
      </c>
      <c r="H566" s="111"/>
      <c r="I566" s="26"/>
      <c r="J566" s="94">
        <f t="shared" si="44"/>
        <v>0.59165640875701331</v>
      </c>
      <c r="K566" s="35"/>
      <c r="L566" s="26">
        <v>17.518610104699999</v>
      </c>
      <c r="M566" s="26" t="s">
        <v>203</v>
      </c>
      <c r="N566" s="26">
        <v>3336.4019512195118</v>
      </c>
      <c r="O566" s="90">
        <f t="shared" si="47"/>
        <v>58449.124935974934</v>
      </c>
      <c r="P566" s="92">
        <f t="shared" si="43"/>
        <v>2756.1719221911248</v>
      </c>
      <c r="Q566" s="188">
        <v>7.9700072686466297E-2</v>
      </c>
    </row>
    <row r="567" spans="1:17" x14ac:dyDescent="0.25">
      <c r="A567">
        <v>42306</v>
      </c>
      <c r="B567" t="s">
        <v>773</v>
      </c>
      <c r="C567" s="190" t="s">
        <v>842</v>
      </c>
      <c r="D567" s="108" t="s">
        <v>815</v>
      </c>
      <c r="E567" s="32">
        <f t="shared" si="45"/>
        <v>42306</v>
      </c>
      <c r="F567" s="101" t="str">
        <f t="shared" si="46"/>
        <v>2015-16</v>
      </c>
      <c r="H567" s="111"/>
      <c r="I567" s="26"/>
      <c r="J567" s="94">
        <f t="shared" si="44"/>
        <v>0.59165640875701331</v>
      </c>
      <c r="K567" s="35"/>
      <c r="L567" s="26">
        <v>9.5269660744200007</v>
      </c>
      <c r="M567" s="26" t="s">
        <v>203</v>
      </c>
      <c r="N567" s="26">
        <v>3336.4019512195118</v>
      </c>
      <c r="O567" s="90">
        <f t="shared" si="47"/>
        <v>31785.788199896982</v>
      </c>
      <c r="P567" s="92">
        <f t="shared" si="43"/>
        <v>1498.8607110411781</v>
      </c>
      <c r="Q567" s="188">
        <v>7.9700072686466297E-2</v>
      </c>
    </row>
    <row r="568" spans="1:17" x14ac:dyDescent="0.25">
      <c r="A568">
        <v>42306</v>
      </c>
      <c r="B568" t="s">
        <v>773</v>
      </c>
      <c r="C568" s="190" t="s">
        <v>842</v>
      </c>
      <c r="D568" s="108" t="s">
        <v>815</v>
      </c>
      <c r="E568" s="32">
        <f t="shared" si="45"/>
        <v>42306</v>
      </c>
      <c r="F568" s="101" t="str">
        <f t="shared" si="46"/>
        <v>2015-16</v>
      </c>
      <c r="H568" s="111"/>
      <c r="I568" s="26"/>
      <c r="J568" s="94">
        <f t="shared" si="44"/>
        <v>0.59165640875701331</v>
      </c>
      <c r="K568" s="35"/>
      <c r="L568" s="26">
        <v>10.0768211257</v>
      </c>
      <c r="M568" s="26" t="s">
        <v>203</v>
      </c>
      <c r="N568" s="26">
        <v>3336.4019512195118</v>
      </c>
      <c r="O568" s="90">
        <f t="shared" si="47"/>
        <v>33620.325665875476</v>
      </c>
      <c r="P568" s="92">
        <f t="shared" si="43"/>
        <v>1585.3684330896472</v>
      </c>
      <c r="Q568" s="188">
        <v>7.9700072686466297E-2</v>
      </c>
    </row>
    <row r="569" spans="1:17" x14ac:dyDescent="0.25">
      <c r="A569">
        <v>42306</v>
      </c>
      <c r="B569" t="s">
        <v>773</v>
      </c>
      <c r="C569" s="190" t="s">
        <v>842</v>
      </c>
      <c r="D569" s="108" t="s">
        <v>815</v>
      </c>
      <c r="E569" s="32">
        <f t="shared" si="45"/>
        <v>42306</v>
      </c>
      <c r="F569" s="101" t="str">
        <f t="shared" si="46"/>
        <v>2015-16</v>
      </c>
      <c r="H569" s="111"/>
      <c r="I569" s="26"/>
      <c r="J569" s="94">
        <f t="shared" si="44"/>
        <v>0.59165640875701331</v>
      </c>
      <c r="K569" s="35"/>
      <c r="L569" s="26">
        <v>9.6556231694600001</v>
      </c>
      <c r="M569" s="26" t="s">
        <v>203</v>
      </c>
      <c r="N569" s="26">
        <v>3336.4019512195118</v>
      </c>
      <c r="O569" s="90">
        <f t="shared" si="47"/>
        <v>32215.039982826671</v>
      </c>
      <c r="P569" s="92">
        <f t="shared" si="43"/>
        <v>1519.1021040980841</v>
      </c>
      <c r="Q569" s="188">
        <v>7.9700072686466297E-2</v>
      </c>
    </row>
    <row r="570" spans="1:17" x14ac:dyDescent="0.25">
      <c r="A570">
        <v>42306</v>
      </c>
      <c r="B570" t="s">
        <v>773</v>
      </c>
      <c r="C570" s="190" t="s">
        <v>842</v>
      </c>
      <c r="D570" s="108" t="s">
        <v>815</v>
      </c>
      <c r="E570" s="32">
        <f t="shared" si="45"/>
        <v>42306</v>
      </c>
      <c r="F570" s="101" t="str">
        <f t="shared" si="46"/>
        <v>2015-16</v>
      </c>
      <c r="H570" s="111"/>
      <c r="I570" s="26"/>
      <c r="J570" s="94">
        <f t="shared" si="44"/>
        <v>0.59165640875701331</v>
      </c>
      <c r="K570" s="35"/>
      <c r="L570" s="26">
        <v>22.373098592600002</v>
      </c>
      <c r="M570" s="26" t="s">
        <v>203</v>
      </c>
      <c r="N570" s="26">
        <v>3336.4019512195118</v>
      </c>
      <c r="O570" s="90">
        <f t="shared" si="47"/>
        <v>74645.649799177161</v>
      </c>
      <c r="P570" s="92">
        <f t="shared" si="43"/>
        <v>3519.9200042013763</v>
      </c>
      <c r="Q570" s="188">
        <v>7.9700072686466297E-2</v>
      </c>
    </row>
    <row r="571" spans="1:17" x14ac:dyDescent="0.25">
      <c r="A571">
        <v>42306</v>
      </c>
      <c r="B571" t="s">
        <v>773</v>
      </c>
      <c r="C571" s="190" t="s">
        <v>842</v>
      </c>
      <c r="D571" s="108" t="s">
        <v>815</v>
      </c>
      <c r="E571" s="32">
        <f t="shared" si="45"/>
        <v>42306</v>
      </c>
      <c r="F571" s="101" t="str">
        <f t="shared" si="46"/>
        <v>2015-16</v>
      </c>
      <c r="H571" s="111"/>
      <c r="I571" s="26"/>
      <c r="J571" s="94">
        <f t="shared" si="44"/>
        <v>0.59165640875701331</v>
      </c>
      <c r="K571" s="35"/>
      <c r="L571" s="26">
        <v>25.5604538692</v>
      </c>
      <c r="M571" s="26" t="s">
        <v>203</v>
      </c>
      <c r="N571" s="26">
        <v>812.22926829268283</v>
      </c>
      <c r="O571" s="90">
        <f t="shared" si="47"/>
        <v>20760.94874340919</v>
      </c>
      <c r="P571" s="92">
        <f t="shared" si="43"/>
        <v>978.98375839352627</v>
      </c>
      <c r="Q571" s="188">
        <v>7.9700072686466297E-2</v>
      </c>
    </row>
    <row r="572" spans="1:17" x14ac:dyDescent="0.25">
      <c r="A572">
        <v>42306</v>
      </c>
      <c r="B572" t="s">
        <v>773</v>
      </c>
      <c r="C572" s="190" t="s">
        <v>842</v>
      </c>
      <c r="D572" s="108" t="s">
        <v>815</v>
      </c>
      <c r="E572" s="32">
        <f t="shared" si="45"/>
        <v>42306</v>
      </c>
      <c r="F572" s="101" t="str">
        <f t="shared" si="46"/>
        <v>2015-16</v>
      </c>
      <c r="H572" s="111"/>
      <c r="I572" s="26"/>
      <c r="J572" s="94">
        <f t="shared" si="44"/>
        <v>0.59165640875701331</v>
      </c>
      <c r="K572" s="35"/>
      <c r="L572" s="26">
        <v>35.662279711700002</v>
      </c>
      <c r="M572" s="26" t="s">
        <v>203</v>
      </c>
      <c r="N572" s="26">
        <v>3336.4019512195118</v>
      </c>
      <c r="O572" s="90">
        <f t="shared" si="47"/>
        <v>118983.6996150519</v>
      </c>
      <c r="P572" s="92">
        <f t="shared" si="43"/>
        <v>5610.6833496079425</v>
      </c>
      <c r="Q572" s="188">
        <v>7.9700072686466297E-2</v>
      </c>
    </row>
    <row r="573" spans="1:17" x14ac:dyDescent="0.25">
      <c r="A573">
        <v>42306</v>
      </c>
      <c r="B573" t="s">
        <v>773</v>
      </c>
      <c r="C573" s="190" t="s">
        <v>842</v>
      </c>
      <c r="D573" s="108" t="s">
        <v>815</v>
      </c>
      <c r="E573" s="32">
        <f t="shared" si="45"/>
        <v>42306</v>
      </c>
      <c r="F573" s="101" t="str">
        <f t="shared" si="46"/>
        <v>2015-16</v>
      </c>
      <c r="H573" s="111"/>
      <c r="I573" s="26"/>
      <c r="J573" s="94">
        <f t="shared" si="44"/>
        <v>0.59165640875701331</v>
      </c>
      <c r="K573" s="35"/>
      <c r="L573" s="26">
        <v>16.045485887000002</v>
      </c>
      <c r="M573" s="26" t="s">
        <v>203</v>
      </c>
      <c r="N573" s="26">
        <v>812.22926829268283</v>
      </c>
      <c r="O573" s="90">
        <f t="shared" si="47"/>
        <v>13032.613261398581</v>
      </c>
      <c r="P573" s="92">
        <f t="shared" si="43"/>
        <v>614.55364444188524</v>
      </c>
      <c r="Q573" s="188">
        <v>7.9700072686466297E-2</v>
      </c>
    </row>
    <row r="574" spans="1:17" x14ac:dyDescent="0.25">
      <c r="A574">
        <v>42306</v>
      </c>
      <c r="B574" t="s">
        <v>773</v>
      </c>
      <c r="C574" s="190" t="s">
        <v>842</v>
      </c>
      <c r="D574" s="108" t="s">
        <v>815</v>
      </c>
      <c r="E574" s="32">
        <f t="shared" si="45"/>
        <v>42306</v>
      </c>
      <c r="F574" s="101" t="str">
        <f t="shared" si="46"/>
        <v>2015-16</v>
      </c>
      <c r="H574" s="111"/>
      <c r="I574" s="26"/>
      <c r="J574" s="94">
        <f t="shared" si="44"/>
        <v>0.59165640875701331</v>
      </c>
      <c r="K574" s="35"/>
      <c r="L574" s="26">
        <v>36.020404040000003</v>
      </c>
      <c r="M574" s="26" t="s">
        <v>203</v>
      </c>
      <c r="N574" s="26">
        <v>3336.4019512195118</v>
      </c>
      <c r="O574" s="90">
        <f t="shared" si="47"/>
        <v>120178.54632277119</v>
      </c>
      <c r="P574" s="92">
        <f t="shared" si="43"/>
        <v>5667.0264163475349</v>
      </c>
      <c r="Q574" s="188">
        <v>7.9700072686466297E-2</v>
      </c>
    </row>
    <row r="575" spans="1:17" x14ac:dyDescent="0.25">
      <c r="A575">
        <v>42306</v>
      </c>
      <c r="B575" t="s">
        <v>773</v>
      </c>
      <c r="C575" s="190" t="s">
        <v>842</v>
      </c>
      <c r="D575" s="108" t="s">
        <v>815</v>
      </c>
      <c r="E575" s="32">
        <f t="shared" si="45"/>
        <v>42306</v>
      </c>
      <c r="F575" s="101" t="str">
        <f t="shared" si="46"/>
        <v>2015-16</v>
      </c>
      <c r="H575" s="111"/>
      <c r="I575" s="26"/>
      <c r="J575" s="94">
        <f t="shared" si="44"/>
        <v>0.59165640875701331</v>
      </c>
      <c r="K575" s="35"/>
      <c r="L575" s="26">
        <v>85.109727279799998</v>
      </c>
      <c r="M575" s="26" t="s">
        <v>203</v>
      </c>
      <c r="N575" s="26">
        <v>812.22926829268283</v>
      </c>
      <c r="O575" s="90">
        <f t="shared" si="47"/>
        <v>69128.61151306174</v>
      </c>
      <c r="P575" s="92">
        <f t="shared" si="43"/>
        <v>3259.7637395096244</v>
      </c>
      <c r="Q575" s="188">
        <v>7.9700072686466297E-2</v>
      </c>
    </row>
    <row r="576" spans="1:17" x14ac:dyDescent="0.25">
      <c r="A576">
        <v>42306</v>
      </c>
      <c r="B576" t="s">
        <v>773</v>
      </c>
      <c r="C576" s="190" t="s">
        <v>842</v>
      </c>
      <c r="D576" s="108" t="s">
        <v>815</v>
      </c>
      <c r="E576" s="32">
        <f t="shared" si="45"/>
        <v>42306</v>
      </c>
      <c r="F576" s="101" t="str">
        <f t="shared" si="46"/>
        <v>2015-16</v>
      </c>
      <c r="H576" s="111"/>
      <c r="I576" s="26"/>
      <c r="J576" s="94">
        <f t="shared" si="44"/>
        <v>0.59165640875701331</v>
      </c>
      <c r="K576" s="35"/>
      <c r="L576" s="26">
        <v>15.0237029248</v>
      </c>
      <c r="M576" s="26" t="s">
        <v>203</v>
      </c>
      <c r="N576" s="26">
        <v>3592.3639024390236</v>
      </c>
      <c r="O576" s="90">
        <f t="shared" si="47"/>
        <v>53970.608068019101</v>
      </c>
      <c r="P576" s="92">
        <f t="shared" si="43"/>
        <v>2544.9871960204537</v>
      </c>
      <c r="Q576" s="188">
        <v>7.9700072686466297E-2</v>
      </c>
    </row>
    <row r="577" spans="1:17" x14ac:dyDescent="0.25">
      <c r="A577">
        <v>42306</v>
      </c>
      <c r="B577" t="s">
        <v>773</v>
      </c>
      <c r="C577" s="190" t="s">
        <v>842</v>
      </c>
      <c r="D577" s="108" t="s">
        <v>815</v>
      </c>
      <c r="E577" s="32">
        <f t="shared" si="45"/>
        <v>42306</v>
      </c>
      <c r="F577" s="101" t="str">
        <f t="shared" si="46"/>
        <v>2015-16</v>
      </c>
      <c r="H577" s="111"/>
      <c r="I577" s="26"/>
      <c r="J577" s="94">
        <f t="shared" si="44"/>
        <v>0.59165640875701331</v>
      </c>
      <c r="K577" s="35"/>
      <c r="L577" s="26">
        <v>32.9207548754</v>
      </c>
      <c r="M577" s="26" t="s">
        <v>203</v>
      </c>
      <c r="N577" s="26">
        <v>3336.4019512195118</v>
      </c>
      <c r="O577" s="90">
        <f t="shared" si="47"/>
        <v>109836.87080190382</v>
      </c>
      <c r="P577" s="92">
        <f t="shared" si="43"/>
        <v>5179.3640992427281</v>
      </c>
      <c r="Q577" s="188">
        <v>7.9700072686466297E-2</v>
      </c>
    </row>
    <row r="578" spans="1:17" x14ac:dyDescent="0.25">
      <c r="A578">
        <v>42306</v>
      </c>
      <c r="B578" t="s">
        <v>773</v>
      </c>
      <c r="C578" s="190" t="s">
        <v>842</v>
      </c>
      <c r="D578" s="108" t="s">
        <v>815</v>
      </c>
      <c r="E578" s="32">
        <f t="shared" si="45"/>
        <v>42306</v>
      </c>
      <c r="F578" s="101" t="str">
        <f t="shared" si="46"/>
        <v>2015-16</v>
      </c>
      <c r="H578" s="111"/>
      <c r="I578" s="26"/>
      <c r="J578" s="94">
        <f t="shared" si="44"/>
        <v>0.59165640875701331</v>
      </c>
      <c r="K578" s="35"/>
      <c r="L578" s="26">
        <v>18.1047676373</v>
      </c>
      <c r="M578" s="26" t="s">
        <v>203</v>
      </c>
      <c r="N578" s="26">
        <v>3336.4019512195118</v>
      </c>
      <c r="O578" s="90">
        <f t="shared" si="47"/>
        <v>60404.782071463589</v>
      </c>
      <c r="P578" s="92">
        <f t="shared" si="43"/>
        <v>2848.3910493751655</v>
      </c>
      <c r="Q578" s="188">
        <v>7.9700072686466297E-2</v>
      </c>
    </row>
    <row r="579" spans="1:17" x14ac:dyDescent="0.25">
      <c r="A579">
        <v>42306</v>
      </c>
      <c r="B579" t="s">
        <v>773</v>
      </c>
      <c r="C579" s="190" t="s">
        <v>842</v>
      </c>
      <c r="D579" s="108" t="s">
        <v>815</v>
      </c>
      <c r="E579" s="32">
        <f t="shared" si="45"/>
        <v>42306</v>
      </c>
      <c r="F579" s="101" t="str">
        <f t="shared" si="46"/>
        <v>2015-16</v>
      </c>
      <c r="H579" s="111"/>
      <c r="I579" s="26"/>
      <c r="J579" s="94">
        <f t="shared" si="44"/>
        <v>0.59165640875701331</v>
      </c>
      <c r="K579" s="35"/>
      <c r="L579" s="26">
        <v>64.908646525999998</v>
      </c>
      <c r="M579" s="26" t="s">
        <v>203</v>
      </c>
      <c r="N579" s="26">
        <v>3336.4019512195118</v>
      </c>
      <c r="O579" s="90">
        <f t="shared" si="47"/>
        <v>216561.334920364</v>
      </c>
      <c r="P579" s="92">
        <f t="shared" si="43"/>
        <v>10211.962478369986</v>
      </c>
      <c r="Q579" s="188">
        <v>7.9700072686466297E-2</v>
      </c>
    </row>
    <row r="580" spans="1:17" x14ac:dyDescent="0.25">
      <c r="A580">
        <v>42306</v>
      </c>
      <c r="B580" t="s">
        <v>773</v>
      </c>
      <c r="C580" s="190" t="s">
        <v>842</v>
      </c>
      <c r="D580" s="108" t="s">
        <v>815</v>
      </c>
      <c r="E580" s="32">
        <f t="shared" si="45"/>
        <v>42306</v>
      </c>
      <c r="F580" s="101" t="str">
        <f t="shared" si="46"/>
        <v>2015-16</v>
      </c>
      <c r="H580" s="111"/>
      <c r="I580" s="26"/>
      <c r="J580" s="94">
        <f t="shared" si="44"/>
        <v>0.59165640875701331</v>
      </c>
      <c r="K580" s="35"/>
      <c r="L580" s="26">
        <v>67.866649210000006</v>
      </c>
      <c r="M580" s="26" t="s">
        <v>203</v>
      </c>
      <c r="N580" s="26">
        <v>3336.4019512195118</v>
      </c>
      <c r="O580" s="90">
        <f t="shared" si="47"/>
        <v>226430.42084697416</v>
      </c>
      <c r="P580" s="92">
        <f t="shared" si="43"/>
        <v>10677.339805377196</v>
      </c>
      <c r="Q580" s="188">
        <v>7.9700072686466297E-2</v>
      </c>
    </row>
    <row r="581" spans="1:17" x14ac:dyDescent="0.25">
      <c r="A581">
        <v>42306</v>
      </c>
      <c r="B581" t="s">
        <v>773</v>
      </c>
      <c r="C581" s="190" t="s">
        <v>842</v>
      </c>
      <c r="D581" s="108" t="s">
        <v>815</v>
      </c>
      <c r="E581" s="32">
        <f t="shared" si="45"/>
        <v>42306</v>
      </c>
      <c r="F581" s="101" t="str">
        <f t="shared" si="46"/>
        <v>2015-16</v>
      </c>
      <c r="H581" s="111"/>
      <c r="I581" s="26"/>
      <c r="J581" s="94">
        <f t="shared" si="44"/>
        <v>0.59165640875701331</v>
      </c>
      <c r="K581" s="35"/>
      <c r="L581" s="26">
        <v>15.436417116499999</v>
      </c>
      <c r="M581" s="26" t="s">
        <v>203</v>
      </c>
      <c r="N581" s="26">
        <v>3336.4019512195118</v>
      </c>
      <c r="O581" s="90">
        <f t="shared" si="47"/>
        <v>51502.092187328868</v>
      </c>
      <c r="P581" s="92">
        <f t="shared" si="43"/>
        <v>2428.5841845588784</v>
      </c>
      <c r="Q581" s="188">
        <v>7.9700072686466297E-2</v>
      </c>
    </row>
    <row r="582" spans="1:17" x14ac:dyDescent="0.25">
      <c r="A582">
        <v>42306</v>
      </c>
      <c r="B582" t="s">
        <v>773</v>
      </c>
      <c r="C582" s="190" t="s">
        <v>842</v>
      </c>
      <c r="D582" s="108" t="s">
        <v>815</v>
      </c>
      <c r="E582" s="32">
        <f t="shared" si="45"/>
        <v>42306</v>
      </c>
      <c r="F582" s="101" t="str">
        <f t="shared" si="46"/>
        <v>2015-16</v>
      </c>
      <c r="H582" s="111"/>
      <c r="I582" s="26"/>
      <c r="J582" s="94">
        <f t="shared" si="44"/>
        <v>0.59165640875701331</v>
      </c>
      <c r="K582" s="35"/>
      <c r="L582" s="26">
        <v>20.400670845</v>
      </c>
      <c r="M582" s="26" t="s">
        <v>203</v>
      </c>
      <c r="N582" s="26">
        <v>812.22926829268283</v>
      </c>
      <c r="O582" s="90">
        <f t="shared" si="47"/>
        <v>16570.021953114217</v>
      </c>
      <c r="P582" s="92">
        <f t="shared" si="43"/>
        <v>781.36035924046075</v>
      </c>
      <c r="Q582" s="188">
        <v>7.9700072686466297E-2</v>
      </c>
    </row>
    <row r="583" spans="1:17" x14ac:dyDescent="0.25">
      <c r="A583">
        <v>42306</v>
      </c>
      <c r="B583" t="s">
        <v>773</v>
      </c>
      <c r="C583" s="190" t="s">
        <v>842</v>
      </c>
      <c r="D583" s="108" t="s">
        <v>815</v>
      </c>
      <c r="E583" s="32">
        <f t="shared" si="45"/>
        <v>42306</v>
      </c>
      <c r="F583" s="101" t="str">
        <f t="shared" si="46"/>
        <v>2015-16</v>
      </c>
      <c r="H583" s="111"/>
      <c r="I583" s="26"/>
      <c r="J583" s="94">
        <f t="shared" si="44"/>
        <v>0.59165640875701331</v>
      </c>
      <c r="K583" s="35"/>
      <c r="L583" s="26">
        <v>9.6821908677700002</v>
      </c>
      <c r="M583" s="26" t="s">
        <v>203</v>
      </c>
      <c r="N583" s="26">
        <v>3336.4019512195118</v>
      </c>
      <c r="O583" s="90">
        <f t="shared" si="47"/>
        <v>32303.680503307565</v>
      </c>
      <c r="P583" s="92">
        <f t="shared" si="43"/>
        <v>1523.2819530519473</v>
      </c>
      <c r="Q583" s="188">
        <v>7.9700072686466297E-2</v>
      </c>
    </row>
    <row r="584" spans="1:17" x14ac:dyDescent="0.25">
      <c r="A584">
        <v>42306</v>
      </c>
      <c r="B584" t="s">
        <v>773</v>
      </c>
      <c r="C584" s="190" t="s">
        <v>842</v>
      </c>
      <c r="D584" s="108" t="s">
        <v>815</v>
      </c>
      <c r="E584" s="32">
        <f t="shared" si="45"/>
        <v>42306</v>
      </c>
      <c r="F584" s="101" t="str">
        <f t="shared" si="46"/>
        <v>2015-16</v>
      </c>
      <c r="H584" s="111"/>
      <c r="I584" s="26"/>
      <c r="J584" s="94">
        <f t="shared" si="44"/>
        <v>0.59165640875701331</v>
      </c>
      <c r="K584" s="35"/>
      <c r="L584" s="26">
        <v>10.404941639</v>
      </c>
      <c r="M584" s="26" t="s">
        <v>203</v>
      </c>
      <c r="N584" s="26">
        <v>812.22926829268283</v>
      </c>
      <c r="O584" s="90">
        <f t="shared" si="47"/>
        <v>8451.1981340730381</v>
      </c>
      <c r="P584" s="92">
        <f t="shared" si="43"/>
        <v>398.51674480193145</v>
      </c>
      <c r="Q584" s="188">
        <v>7.9700072686466297E-2</v>
      </c>
    </row>
    <row r="585" spans="1:17" x14ac:dyDescent="0.25">
      <c r="A585">
        <v>42306</v>
      </c>
      <c r="B585" t="s">
        <v>773</v>
      </c>
      <c r="C585" s="190" t="s">
        <v>842</v>
      </c>
      <c r="D585" s="108" t="s">
        <v>815</v>
      </c>
      <c r="E585" s="32">
        <f t="shared" si="45"/>
        <v>42306</v>
      </c>
      <c r="F585" s="101" t="str">
        <f t="shared" si="46"/>
        <v>2015-16</v>
      </c>
      <c r="H585" s="111"/>
      <c r="I585" s="26"/>
      <c r="J585" s="94">
        <f t="shared" si="44"/>
        <v>0.59165640875701331</v>
      </c>
      <c r="K585" s="35"/>
      <c r="L585" s="26">
        <v>6.6310455770000001</v>
      </c>
      <c r="M585" s="26" t="s">
        <v>203</v>
      </c>
      <c r="N585" s="26">
        <v>3336.4019512195118</v>
      </c>
      <c r="O585" s="90">
        <f t="shared" si="47"/>
        <v>22123.833401728312</v>
      </c>
      <c r="P585" s="92">
        <f t="shared" si="43"/>
        <v>1043.2506645714871</v>
      </c>
      <c r="Q585" s="188">
        <v>7.9700072686466297E-2</v>
      </c>
    </row>
    <row r="586" spans="1:17" x14ac:dyDescent="0.25">
      <c r="A586">
        <v>42306</v>
      </c>
      <c r="B586" t="s">
        <v>773</v>
      </c>
      <c r="C586" s="190" t="s">
        <v>842</v>
      </c>
      <c r="D586" s="108" t="s">
        <v>815</v>
      </c>
      <c r="E586" s="32">
        <f t="shared" si="45"/>
        <v>42306</v>
      </c>
      <c r="F586" s="101" t="str">
        <f t="shared" si="46"/>
        <v>2015-16</v>
      </c>
      <c r="H586" s="111"/>
      <c r="I586" s="26"/>
      <c r="J586" s="94">
        <f t="shared" si="44"/>
        <v>0.59165640875701331</v>
      </c>
      <c r="K586" s="35"/>
      <c r="L586" s="26">
        <v>6.9306105070199999</v>
      </c>
      <c r="M586" s="26" t="s">
        <v>203</v>
      </c>
      <c r="N586" s="26">
        <v>812.22926829268283</v>
      </c>
      <c r="O586" s="90">
        <f t="shared" si="47"/>
        <v>5629.2447009384341</v>
      </c>
      <c r="P586" s="92">
        <f t="shared" si="43"/>
        <v>265.44736477859971</v>
      </c>
      <c r="Q586" s="188">
        <v>7.9700072686466297E-2</v>
      </c>
    </row>
    <row r="587" spans="1:17" x14ac:dyDescent="0.25">
      <c r="A587">
        <v>42306</v>
      </c>
      <c r="B587" t="s">
        <v>773</v>
      </c>
      <c r="C587" s="190" t="s">
        <v>842</v>
      </c>
      <c r="D587" s="108" t="s">
        <v>815</v>
      </c>
      <c r="E587" s="32">
        <f t="shared" si="45"/>
        <v>42306</v>
      </c>
      <c r="F587" s="101" t="str">
        <f t="shared" si="46"/>
        <v>2015-16</v>
      </c>
      <c r="H587" s="111"/>
      <c r="I587" s="26"/>
      <c r="J587" s="94">
        <f t="shared" si="44"/>
        <v>0.59165640875701331</v>
      </c>
      <c r="K587" s="35"/>
      <c r="L587" s="26">
        <v>14.036678947</v>
      </c>
      <c r="M587" s="26" t="s">
        <v>203</v>
      </c>
      <c r="N587" s="26">
        <v>3336.4019512195118</v>
      </c>
      <c r="O587" s="90">
        <f t="shared" si="47"/>
        <v>46832.003027412647</v>
      </c>
      <c r="P587" s="92">
        <f t="shared" si="43"/>
        <v>2208.3658556995551</v>
      </c>
      <c r="Q587" s="188">
        <v>7.9700072686466297E-2</v>
      </c>
    </row>
    <row r="588" spans="1:17" x14ac:dyDescent="0.25">
      <c r="A588">
        <v>42306</v>
      </c>
      <c r="B588" t="s">
        <v>773</v>
      </c>
      <c r="C588" s="190" t="s">
        <v>842</v>
      </c>
      <c r="D588" s="108" t="s">
        <v>815</v>
      </c>
      <c r="E588" s="32">
        <f t="shared" si="45"/>
        <v>42306</v>
      </c>
      <c r="F588" s="101" t="str">
        <f t="shared" si="46"/>
        <v>2015-16</v>
      </c>
      <c r="H588" s="111"/>
      <c r="I588" s="26"/>
      <c r="J588" s="94">
        <f t="shared" si="44"/>
        <v>0.59165640875701331</v>
      </c>
      <c r="K588" s="35"/>
      <c r="L588" s="26">
        <v>13.069546842599999</v>
      </c>
      <c r="M588" s="26" t="s">
        <v>203</v>
      </c>
      <c r="N588" s="26">
        <v>3336.4019512195118</v>
      </c>
      <c r="O588" s="90">
        <f t="shared" si="47"/>
        <v>43605.261587205445</v>
      </c>
      <c r="P588" s="92">
        <f t="shared" si="43"/>
        <v>2056.2086734079207</v>
      </c>
      <c r="Q588" s="188">
        <v>7.9700072686466297E-2</v>
      </c>
    </row>
    <row r="589" spans="1:17" x14ac:dyDescent="0.25">
      <c r="A589">
        <v>42306</v>
      </c>
      <c r="B589" t="s">
        <v>773</v>
      </c>
      <c r="C589" s="190" t="s">
        <v>842</v>
      </c>
      <c r="D589" s="108" t="s">
        <v>815</v>
      </c>
      <c r="E589" s="32">
        <f t="shared" si="45"/>
        <v>42306</v>
      </c>
      <c r="F589" s="101" t="str">
        <f t="shared" si="46"/>
        <v>2015-16</v>
      </c>
      <c r="H589" s="111"/>
      <c r="I589" s="26"/>
      <c r="J589" s="94">
        <f t="shared" si="44"/>
        <v>0.59165640875701331</v>
      </c>
      <c r="K589" s="35"/>
      <c r="L589" s="26">
        <v>27.299162056699998</v>
      </c>
      <c r="M589" s="26" t="s">
        <v>203</v>
      </c>
      <c r="N589" s="26">
        <v>812.22926829268283</v>
      </c>
      <c r="O589" s="90">
        <f t="shared" si="47"/>
        <v>22173.178422316811</v>
      </c>
      <c r="P589" s="92">
        <f t="shared" si="43"/>
        <v>1045.5775319180032</v>
      </c>
      <c r="Q589" s="188">
        <v>7.9700072686466297E-2</v>
      </c>
    </row>
    <row r="590" spans="1:17" x14ac:dyDescent="0.25">
      <c r="A590">
        <v>42306</v>
      </c>
      <c r="B590" t="s">
        <v>773</v>
      </c>
      <c r="C590" s="190" t="s">
        <v>842</v>
      </c>
      <c r="D590" s="108" t="s">
        <v>815</v>
      </c>
      <c r="E590" s="32">
        <f t="shared" si="45"/>
        <v>42306</v>
      </c>
      <c r="F590" s="101" t="str">
        <f t="shared" si="46"/>
        <v>2015-16</v>
      </c>
      <c r="H590" s="111"/>
      <c r="I590" s="26"/>
      <c r="J590" s="94">
        <f t="shared" si="44"/>
        <v>0.59165640875701331</v>
      </c>
      <c r="K590" s="35"/>
      <c r="L590" s="26">
        <v>18.545995636299999</v>
      </c>
      <c r="M590" s="26" t="s">
        <v>203</v>
      </c>
      <c r="N590" s="26">
        <v>3336.4019512195118</v>
      </c>
      <c r="O590" s="90">
        <f t="shared" si="47"/>
        <v>61876.896028259871</v>
      </c>
      <c r="P590" s="92">
        <f t="shared" si="43"/>
        <v>2917.8086695436805</v>
      </c>
      <c r="Q590" s="188">
        <v>7.9700072686466297E-2</v>
      </c>
    </row>
    <row r="591" spans="1:17" x14ac:dyDescent="0.25">
      <c r="A591">
        <v>42306</v>
      </c>
      <c r="B591" t="s">
        <v>773</v>
      </c>
      <c r="C591" s="190" t="s">
        <v>842</v>
      </c>
      <c r="D591" s="108" t="s">
        <v>815</v>
      </c>
      <c r="E591" s="32">
        <f t="shared" si="45"/>
        <v>42306</v>
      </c>
      <c r="F591" s="101" t="str">
        <f t="shared" si="46"/>
        <v>2015-16</v>
      </c>
      <c r="H591" s="111"/>
      <c r="I591" s="26"/>
      <c r="J591" s="94">
        <f t="shared" si="44"/>
        <v>0.59165640875701331</v>
      </c>
      <c r="K591" s="35"/>
      <c r="L591" s="26">
        <v>29.466703934800002</v>
      </c>
      <c r="M591" s="26" t="s">
        <v>203</v>
      </c>
      <c r="N591" s="26">
        <v>3592.3639024390236</v>
      </c>
      <c r="O591" s="90">
        <f t="shared" si="47"/>
        <v>105855.12353923346</v>
      </c>
      <c r="P591" s="92">
        <f t="shared" si="43"/>
        <v>4991.6045730110736</v>
      </c>
      <c r="Q591" s="188">
        <v>7.9700072686466297E-2</v>
      </c>
    </row>
    <row r="592" spans="1:17" x14ac:dyDescent="0.25">
      <c r="A592">
        <v>42306</v>
      </c>
      <c r="B592" t="s">
        <v>773</v>
      </c>
      <c r="C592" s="190" t="s">
        <v>842</v>
      </c>
      <c r="D592" s="108" t="s">
        <v>815</v>
      </c>
      <c r="E592" s="32">
        <f t="shared" si="45"/>
        <v>42306</v>
      </c>
      <c r="F592" s="101" t="str">
        <f t="shared" si="46"/>
        <v>2015-16</v>
      </c>
      <c r="H592" s="111"/>
      <c r="I592" s="26"/>
      <c r="J592" s="94">
        <f t="shared" si="44"/>
        <v>0.59165640875701331</v>
      </c>
      <c r="K592" s="35"/>
      <c r="L592" s="26">
        <v>14.234629117000001</v>
      </c>
      <c r="M592" s="26" t="s">
        <v>203</v>
      </c>
      <c r="N592" s="26">
        <v>3592.3639024390236</v>
      </c>
      <c r="O592" s="90">
        <f t="shared" si="47"/>
        <v>51135.967804518274</v>
      </c>
      <c r="P592" s="92">
        <f t="shared" si="43"/>
        <v>2411.3195677654285</v>
      </c>
      <c r="Q592" s="188">
        <v>7.9700072686466297E-2</v>
      </c>
    </row>
    <row r="593" spans="1:17" x14ac:dyDescent="0.25">
      <c r="A593">
        <v>42306</v>
      </c>
      <c r="B593" t="s">
        <v>773</v>
      </c>
      <c r="C593" s="190" t="s">
        <v>842</v>
      </c>
      <c r="D593" s="108" t="s">
        <v>815</v>
      </c>
      <c r="E593" s="32">
        <f t="shared" si="45"/>
        <v>42306</v>
      </c>
      <c r="F593" s="101" t="str">
        <f t="shared" si="46"/>
        <v>2015-16</v>
      </c>
      <c r="H593" s="111"/>
      <c r="I593" s="26"/>
      <c r="J593" s="94">
        <f t="shared" si="44"/>
        <v>0.59165640875701331</v>
      </c>
      <c r="K593" s="35"/>
      <c r="L593" s="26">
        <v>57.177146326600003</v>
      </c>
      <c r="M593" s="26" t="s">
        <v>203</v>
      </c>
      <c r="N593" s="26">
        <v>3592.3639024390236</v>
      </c>
      <c r="O593" s="90">
        <f t="shared" si="47"/>
        <v>205401.11650815187</v>
      </c>
      <c r="P593" s="92">
        <f t="shared" si="43"/>
        <v>9685.7017231071259</v>
      </c>
      <c r="Q593" s="188">
        <v>7.9700072686466297E-2</v>
      </c>
    </row>
    <row r="594" spans="1:17" x14ac:dyDescent="0.25">
      <c r="A594">
        <v>42306</v>
      </c>
      <c r="B594" t="s">
        <v>773</v>
      </c>
      <c r="C594" s="190" t="s">
        <v>842</v>
      </c>
      <c r="D594" s="108" t="s">
        <v>815</v>
      </c>
      <c r="E594" s="32">
        <f t="shared" si="45"/>
        <v>42306</v>
      </c>
      <c r="F594" s="101" t="str">
        <f t="shared" si="46"/>
        <v>2015-16</v>
      </c>
      <c r="H594" s="111"/>
      <c r="I594" s="26"/>
      <c r="J594" s="94">
        <f t="shared" si="44"/>
        <v>0.59165640875701331</v>
      </c>
      <c r="K594" s="35"/>
      <c r="L594" s="26">
        <v>33.816348276500001</v>
      </c>
      <c r="M594" s="26" t="s">
        <v>203</v>
      </c>
      <c r="N594" s="26">
        <v>3592.3639024390236</v>
      </c>
      <c r="O594" s="90">
        <f t="shared" si="47"/>
        <v>121480.62886080469</v>
      </c>
      <c r="P594" s="92">
        <f t="shared" si="43"/>
        <v>5728.4261949692745</v>
      </c>
      <c r="Q594" s="188">
        <v>7.9700072686466297E-2</v>
      </c>
    </row>
    <row r="595" spans="1:17" x14ac:dyDescent="0.25">
      <c r="A595">
        <v>42306</v>
      </c>
      <c r="B595" t="s">
        <v>773</v>
      </c>
      <c r="C595" s="190" t="s">
        <v>842</v>
      </c>
      <c r="D595" s="108" t="s">
        <v>815</v>
      </c>
      <c r="E595" s="32">
        <f t="shared" si="45"/>
        <v>42306</v>
      </c>
      <c r="F595" s="101" t="str">
        <f t="shared" si="46"/>
        <v>2015-16</v>
      </c>
      <c r="H595" s="111"/>
      <c r="I595" s="26"/>
      <c r="J595" s="94">
        <f t="shared" si="44"/>
        <v>0.59165640875701331</v>
      </c>
      <c r="K595" s="35"/>
      <c r="L595" s="26">
        <v>18.190496523899998</v>
      </c>
      <c r="M595" s="26" t="s">
        <v>203</v>
      </c>
      <c r="N595" s="26">
        <v>812.22926829268283</v>
      </c>
      <c r="O595" s="90">
        <f t="shared" si="47"/>
        <v>14774.853681487886</v>
      </c>
      <c r="P595" s="92">
        <f t="shared" si="43"/>
        <v>696.70909386592064</v>
      </c>
      <c r="Q595" s="188">
        <v>7.9700072686466297E-2</v>
      </c>
    </row>
    <row r="596" spans="1:17" x14ac:dyDescent="0.25">
      <c r="A596">
        <v>42306</v>
      </c>
      <c r="B596" t="s">
        <v>773</v>
      </c>
      <c r="C596" s="190" t="s">
        <v>842</v>
      </c>
      <c r="D596" s="108" t="s">
        <v>815</v>
      </c>
      <c r="E596" s="32">
        <f t="shared" si="45"/>
        <v>42306</v>
      </c>
      <c r="F596" s="101" t="str">
        <f t="shared" si="46"/>
        <v>2015-16</v>
      </c>
      <c r="H596" s="111"/>
      <c r="I596" s="26"/>
      <c r="J596" s="94">
        <f t="shared" si="44"/>
        <v>0.59165640875701331</v>
      </c>
      <c r="K596" s="35"/>
      <c r="L596" s="26">
        <v>48.449995785799999</v>
      </c>
      <c r="M596" s="26" t="s">
        <v>203</v>
      </c>
      <c r="N596" s="26">
        <v>3336.4019512195118</v>
      </c>
      <c r="O596" s="90">
        <f t="shared" si="47"/>
        <v>161648.66047632025</v>
      </c>
      <c r="P596" s="92">
        <f t="shared" si="43"/>
        <v>7622.5520870102746</v>
      </c>
      <c r="Q596" s="188">
        <v>7.9700072686466297E-2</v>
      </c>
    </row>
    <row r="597" spans="1:17" x14ac:dyDescent="0.25">
      <c r="A597">
        <v>42306</v>
      </c>
      <c r="B597" t="s">
        <v>773</v>
      </c>
      <c r="C597" s="190" t="s">
        <v>842</v>
      </c>
      <c r="D597" s="108" t="s">
        <v>815</v>
      </c>
      <c r="E597" s="32">
        <f t="shared" si="45"/>
        <v>42306</v>
      </c>
      <c r="F597" s="101" t="str">
        <f t="shared" si="46"/>
        <v>2015-16</v>
      </c>
      <c r="H597" s="111"/>
      <c r="I597" s="26"/>
      <c r="J597" s="94">
        <f t="shared" si="44"/>
        <v>0.59165640875701331</v>
      </c>
      <c r="K597" s="35"/>
      <c r="L597" s="26">
        <v>26.444864369400001</v>
      </c>
      <c r="M597" s="26" t="s">
        <v>203</v>
      </c>
      <c r="N597" s="26">
        <v>812.22926829268283</v>
      </c>
      <c r="O597" s="90">
        <f t="shared" si="47"/>
        <v>21479.292836857003</v>
      </c>
      <c r="P597" s="92">
        <f t="shared" si="43"/>
        <v>1012.8573163467285</v>
      </c>
      <c r="Q597" s="188">
        <v>7.9700072686466297E-2</v>
      </c>
    </row>
    <row r="598" spans="1:17" x14ac:dyDescent="0.25">
      <c r="A598">
        <v>42306</v>
      </c>
      <c r="B598" t="s">
        <v>773</v>
      </c>
      <c r="C598" s="190" t="s">
        <v>842</v>
      </c>
      <c r="D598" s="108" t="s">
        <v>815</v>
      </c>
      <c r="E598" s="32">
        <f t="shared" si="45"/>
        <v>42306</v>
      </c>
      <c r="F598" s="101" t="str">
        <f t="shared" si="46"/>
        <v>2015-16</v>
      </c>
      <c r="H598" s="111"/>
      <c r="I598" s="26"/>
      <c r="J598" s="94">
        <f t="shared" si="44"/>
        <v>0.59165640875701331</v>
      </c>
      <c r="K598" s="35"/>
      <c r="L598" s="26">
        <v>30.2202729471</v>
      </c>
      <c r="M598" s="26" t="s">
        <v>203</v>
      </c>
      <c r="N598" s="26">
        <v>3336.4019512195118</v>
      </c>
      <c r="O598" s="90">
        <f t="shared" si="47"/>
        <v>100826.97762709067</v>
      </c>
      <c r="P598" s="92">
        <f t="shared" si="43"/>
        <v>4754.5020569527314</v>
      </c>
      <c r="Q598" s="188">
        <v>7.9700072686466297E-2</v>
      </c>
    </row>
    <row r="599" spans="1:17" x14ac:dyDescent="0.25">
      <c r="A599">
        <v>42306</v>
      </c>
      <c r="B599" t="s">
        <v>773</v>
      </c>
      <c r="C599" s="190" t="s">
        <v>842</v>
      </c>
      <c r="D599" s="108" t="s">
        <v>815</v>
      </c>
      <c r="E599" s="32">
        <f t="shared" si="45"/>
        <v>42306</v>
      </c>
      <c r="F599" s="101" t="str">
        <f t="shared" si="46"/>
        <v>2015-16</v>
      </c>
      <c r="H599" s="111"/>
      <c r="I599" s="26"/>
      <c r="J599" s="94">
        <f t="shared" si="44"/>
        <v>0.59165640875701331</v>
      </c>
      <c r="K599" s="35"/>
      <c r="L599" s="26">
        <v>7.2489858601000003</v>
      </c>
      <c r="M599" s="26" t="s">
        <v>203</v>
      </c>
      <c r="N599" s="26">
        <v>3336.4019512195118</v>
      </c>
      <c r="O599" s="90">
        <f t="shared" si="47"/>
        <v>24185.530568000293</v>
      </c>
      <c r="P599" s="92">
        <f t="shared" ref="P599:P662" si="48">IF(O599="-","-",IF(OR(E599&lt;$E$15,E599&gt;$E$16),0,O599*J599))*Q599</f>
        <v>1140.4701156405035</v>
      </c>
      <c r="Q599" s="188">
        <v>7.9700072686466297E-2</v>
      </c>
    </row>
    <row r="600" spans="1:17" x14ac:dyDescent="0.25">
      <c r="A600">
        <v>42306</v>
      </c>
      <c r="B600" t="s">
        <v>773</v>
      </c>
      <c r="C600" s="190" t="s">
        <v>842</v>
      </c>
      <c r="D600" s="108" t="s">
        <v>815</v>
      </c>
      <c r="E600" s="32">
        <f t="shared" si="45"/>
        <v>42306</v>
      </c>
      <c r="F600" s="101" t="str">
        <f t="shared" si="46"/>
        <v>2015-16</v>
      </c>
      <c r="H600" s="111"/>
      <c r="I600" s="26"/>
      <c r="J600" s="94">
        <f t="shared" ref="J600:J663" si="49">J599</f>
        <v>0.59165640875701331</v>
      </c>
      <c r="K600" s="35"/>
      <c r="L600" s="26">
        <v>25.457235267800002</v>
      </c>
      <c r="M600" s="26" t="s">
        <v>203</v>
      </c>
      <c r="N600" s="26">
        <v>3336.4019512195118</v>
      </c>
      <c r="O600" s="90">
        <f t="shared" si="47"/>
        <v>84935.569420142099</v>
      </c>
      <c r="P600" s="92">
        <f t="shared" si="48"/>
        <v>4005.1417688038991</v>
      </c>
      <c r="Q600" s="188">
        <v>7.9700072686466297E-2</v>
      </c>
    </row>
    <row r="601" spans="1:17" x14ac:dyDescent="0.25">
      <c r="A601">
        <v>42306</v>
      </c>
      <c r="B601" t="s">
        <v>773</v>
      </c>
      <c r="C601" s="190" t="s">
        <v>842</v>
      </c>
      <c r="D601" s="108" t="s">
        <v>815</v>
      </c>
      <c r="E601" s="32">
        <f t="shared" si="45"/>
        <v>42306</v>
      </c>
      <c r="F601" s="101" t="str">
        <f t="shared" si="46"/>
        <v>2015-16</v>
      </c>
      <c r="H601" s="111"/>
      <c r="I601" s="26"/>
      <c r="J601" s="94">
        <f t="shared" si="49"/>
        <v>0.59165640875701331</v>
      </c>
      <c r="K601" s="35"/>
      <c r="L601" s="26">
        <v>18.192538690199999</v>
      </c>
      <c r="M601" s="26" t="s">
        <v>203</v>
      </c>
      <c r="N601" s="26">
        <v>3336.4019512195118</v>
      </c>
      <c r="O601" s="90">
        <f t="shared" si="47"/>
        <v>60697.621583619737</v>
      </c>
      <c r="P601" s="92">
        <f t="shared" si="48"/>
        <v>2862.1999137849753</v>
      </c>
      <c r="Q601" s="188">
        <v>7.9700072686466297E-2</v>
      </c>
    </row>
    <row r="602" spans="1:17" x14ac:dyDescent="0.25">
      <c r="A602">
        <v>42306</v>
      </c>
      <c r="B602" t="s">
        <v>773</v>
      </c>
      <c r="C602" s="190" t="s">
        <v>842</v>
      </c>
      <c r="D602" s="108" t="s">
        <v>815</v>
      </c>
      <c r="E602" s="32">
        <f t="shared" ref="E602:E665" si="50">A602</f>
        <v>42306</v>
      </c>
      <c r="F602" s="101" t="str">
        <f t="shared" ref="F602:F665" si="51">IF(E602="","-",IF(OR(E602&lt;$E$15,E602&gt;$E$16),"ERROR - date outside of range",IF(MONTH(E602)&gt;=7,YEAR(E602)&amp;"-"&amp;IF(YEAR(E602)=1999,"00",IF(AND(YEAR(E602)&gt;=2000,YEAR(E602)&lt;2009),"0","")&amp;RIGHT(YEAR(E602),2)+1),RIGHT(YEAR(E602),4)-1&amp;"-"&amp;RIGHT(YEAR(E602),2))))</f>
        <v>2015-16</v>
      </c>
      <c r="H602" s="111"/>
      <c r="I602" s="26"/>
      <c r="J602" s="94">
        <f t="shared" si="49"/>
        <v>0.59165640875701331</v>
      </c>
      <c r="K602" s="35"/>
      <c r="L602" s="26">
        <v>26.009973952300001</v>
      </c>
      <c r="M602" s="26" t="s">
        <v>203</v>
      </c>
      <c r="N602" s="26">
        <v>3336.4019512195118</v>
      </c>
      <c r="O602" s="90">
        <f t="shared" si="47"/>
        <v>86779.727845622401</v>
      </c>
      <c r="P602" s="92">
        <f t="shared" si="48"/>
        <v>4092.1031677632286</v>
      </c>
      <c r="Q602" s="188">
        <v>7.9700072686466297E-2</v>
      </c>
    </row>
    <row r="603" spans="1:17" x14ac:dyDescent="0.25">
      <c r="A603">
        <v>42306</v>
      </c>
      <c r="B603" t="s">
        <v>773</v>
      </c>
      <c r="C603" s="190" t="s">
        <v>842</v>
      </c>
      <c r="D603" s="108" t="s">
        <v>815</v>
      </c>
      <c r="E603" s="32">
        <f t="shared" si="50"/>
        <v>42306</v>
      </c>
      <c r="F603" s="101" t="str">
        <f t="shared" si="51"/>
        <v>2015-16</v>
      </c>
      <c r="H603" s="111"/>
      <c r="I603" s="26"/>
      <c r="J603" s="94">
        <f t="shared" si="49"/>
        <v>0.59165640875701331</v>
      </c>
      <c r="K603" s="35"/>
      <c r="L603" s="26">
        <v>7.4443213193700002</v>
      </c>
      <c r="M603" s="26" t="s">
        <v>203</v>
      </c>
      <c r="N603" s="26">
        <v>812.22926829268283</v>
      </c>
      <c r="O603" s="90">
        <f t="shared" ref="O603:O666" si="52">IF(N603="","-",L603*N603)</f>
        <v>6046.4956581675142</v>
      </c>
      <c r="P603" s="92">
        <f t="shared" si="48"/>
        <v>285.12285819414501</v>
      </c>
      <c r="Q603" s="188">
        <v>7.9700072686466297E-2</v>
      </c>
    </row>
    <row r="604" spans="1:17" x14ac:dyDescent="0.25">
      <c r="A604">
        <v>42306</v>
      </c>
      <c r="B604" t="s">
        <v>773</v>
      </c>
      <c r="C604" s="190" t="s">
        <v>842</v>
      </c>
      <c r="D604" s="108" t="s">
        <v>815</v>
      </c>
      <c r="E604" s="32">
        <f t="shared" si="50"/>
        <v>42306</v>
      </c>
      <c r="F604" s="101" t="str">
        <f t="shared" si="51"/>
        <v>2015-16</v>
      </c>
      <c r="H604" s="111"/>
      <c r="I604" s="26"/>
      <c r="J604" s="94">
        <f t="shared" si="49"/>
        <v>0.59165640875701331</v>
      </c>
      <c r="K604" s="35"/>
      <c r="L604" s="26">
        <v>43.717476659699997</v>
      </c>
      <c r="M604" s="26" t="s">
        <v>203</v>
      </c>
      <c r="N604" s="26">
        <v>3592.3639024390236</v>
      </c>
      <c r="O604" s="90">
        <f t="shared" si="52"/>
        <v>157049.0850580268</v>
      </c>
      <c r="P604" s="92">
        <f t="shared" si="48"/>
        <v>7405.6588377822072</v>
      </c>
      <c r="Q604" s="188">
        <v>7.9700072686466297E-2</v>
      </c>
    </row>
    <row r="605" spans="1:17" x14ac:dyDescent="0.25">
      <c r="A605">
        <v>42306</v>
      </c>
      <c r="B605" t="s">
        <v>773</v>
      </c>
      <c r="C605" s="190" t="s">
        <v>842</v>
      </c>
      <c r="D605" s="108" t="s">
        <v>815</v>
      </c>
      <c r="E605" s="32">
        <f t="shared" si="50"/>
        <v>42306</v>
      </c>
      <c r="F605" s="101" t="str">
        <f t="shared" si="51"/>
        <v>2015-16</v>
      </c>
      <c r="H605" s="111"/>
      <c r="I605" s="26"/>
      <c r="J605" s="94">
        <f t="shared" si="49"/>
        <v>0.59165640875701331</v>
      </c>
      <c r="K605" s="35"/>
      <c r="L605" s="26">
        <v>19.457742032399999</v>
      </c>
      <c r="M605" s="26" t="s">
        <v>203</v>
      </c>
      <c r="N605" s="26">
        <v>3592.3639024390236</v>
      </c>
      <c r="O605" s="90">
        <f t="shared" si="52"/>
        <v>69899.290100164275</v>
      </c>
      <c r="P605" s="92">
        <f t="shared" si="48"/>
        <v>3296.1051335875118</v>
      </c>
      <c r="Q605" s="188">
        <v>7.9700072686466297E-2</v>
      </c>
    </row>
    <row r="606" spans="1:17" x14ac:dyDescent="0.25">
      <c r="A606">
        <v>42306</v>
      </c>
      <c r="B606" t="s">
        <v>773</v>
      </c>
      <c r="C606" s="190" t="s">
        <v>842</v>
      </c>
      <c r="D606" s="108" t="s">
        <v>815</v>
      </c>
      <c r="E606" s="32">
        <f t="shared" si="50"/>
        <v>42306</v>
      </c>
      <c r="F606" s="101" t="str">
        <f t="shared" si="51"/>
        <v>2015-16</v>
      </c>
      <c r="H606" s="111"/>
      <c r="I606" s="26"/>
      <c r="J606" s="94">
        <f t="shared" si="49"/>
        <v>0.59165640875701331</v>
      </c>
      <c r="K606" s="35"/>
      <c r="L606" s="26">
        <v>9.3966313112699993</v>
      </c>
      <c r="M606" s="26" t="s">
        <v>203</v>
      </c>
      <c r="N606" s="26">
        <v>3592.3639024390236</v>
      </c>
      <c r="O606" s="90">
        <f t="shared" si="52"/>
        <v>33756.119127134611</v>
      </c>
      <c r="P606" s="92">
        <f t="shared" si="48"/>
        <v>1591.7717817377161</v>
      </c>
      <c r="Q606" s="188">
        <v>7.9700072686466297E-2</v>
      </c>
    </row>
    <row r="607" spans="1:17" x14ac:dyDescent="0.25">
      <c r="A607">
        <v>42306</v>
      </c>
      <c r="B607" t="s">
        <v>773</v>
      </c>
      <c r="C607" s="190" t="s">
        <v>842</v>
      </c>
      <c r="D607" s="108" t="s">
        <v>815</v>
      </c>
      <c r="E607" s="32">
        <f t="shared" si="50"/>
        <v>42306</v>
      </c>
      <c r="F607" s="101" t="str">
        <f t="shared" si="51"/>
        <v>2015-16</v>
      </c>
      <c r="H607" s="111"/>
      <c r="I607" s="26"/>
      <c r="J607" s="94">
        <f t="shared" si="49"/>
        <v>0.59165640875701331</v>
      </c>
      <c r="K607" s="35"/>
      <c r="L607" s="26">
        <v>17.358514135699998</v>
      </c>
      <c r="M607" s="26" t="s">
        <v>203</v>
      </c>
      <c r="N607" s="26">
        <v>3592.3639024390236</v>
      </c>
      <c r="O607" s="90">
        <f t="shared" si="52"/>
        <v>62358.099581066199</v>
      </c>
      <c r="P607" s="92">
        <f t="shared" si="48"/>
        <v>2940.499851363018</v>
      </c>
      <c r="Q607" s="188">
        <v>7.9700072686466297E-2</v>
      </c>
    </row>
    <row r="608" spans="1:17" x14ac:dyDescent="0.25">
      <c r="A608">
        <v>42306</v>
      </c>
      <c r="B608" t="s">
        <v>773</v>
      </c>
      <c r="C608" s="190" t="s">
        <v>842</v>
      </c>
      <c r="D608" s="108" t="s">
        <v>815</v>
      </c>
      <c r="E608" s="32">
        <f t="shared" si="50"/>
        <v>42306</v>
      </c>
      <c r="F608" s="101" t="str">
        <f t="shared" si="51"/>
        <v>2015-16</v>
      </c>
      <c r="H608" s="111"/>
      <c r="I608" s="26"/>
      <c r="J608" s="94">
        <f t="shared" si="49"/>
        <v>0.59165640875701331</v>
      </c>
      <c r="K608" s="35"/>
      <c r="L608" s="26">
        <v>6.75769914358</v>
      </c>
      <c r="M608" s="26" t="s">
        <v>203</v>
      </c>
      <c r="N608" s="26">
        <v>3592.3639024390236</v>
      </c>
      <c r="O608" s="90">
        <f t="shared" si="52"/>
        <v>24276.114466939896</v>
      </c>
      <c r="P608" s="92">
        <f t="shared" si="48"/>
        <v>1144.7416047198253</v>
      </c>
      <c r="Q608" s="188">
        <v>7.9700072686466297E-2</v>
      </c>
    </row>
    <row r="609" spans="1:17" x14ac:dyDescent="0.25">
      <c r="A609">
        <v>42306</v>
      </c>
      <c r="B609" t="s">
        <v>773</v>
      </c>
      <c r="C609" s="190" t="s">
        <v>842</v>
      </c>
      <c r="D609" s="108" t="s">
        <v>815</v>
      </c>
      <c r="E609" s="32">
        <f t="shared" si="50"/>
        <v>42306</v>
      </c>
      <c r="F609" s="101" t="str">
        <f t="shared" si="51"/>
        <v>2015-16</v>
      </c>
      <c r="H609" s="111"/>
      <c r="I609" s="26"/>
      <c r="J609" s="94">
        <f t="shared" si="49"/>
        <v>0.59165640875701331</v>
      </c>
      <c r="K609" s="35"/>
      <c r="L609" s="26">
        <v>21.152431421300001</v>
      </c>
      <c r="M609" s="26" t="s">
        <v>203</v>
      </c>
      <c r="N609" s="26">
        <v>3592.3639024390236</v>
      </c>
      <c r="O609" s="90">
        <f t="shared" si="52"/>
        <v>75987.231086695101</v>
      </c>
      <c r="P609" s="92">
        <f t="shared" si="48"/>
        <v>3583.182348676924</v>
      </c>
      <c r="Q609" s="188">
        <v>7.9700072686466297E-2</v>
      </c>
    </row>
    <row r="610" spans="1:17" x14ac:dyDescent="0.25">
      <c r="A610">
        <v>42306</v>
      </c>
      <c r="B610" t="s">
        <v>773</v>
      </c>
      <c r="C610" s="190" t="s">
        <v>842</v>
      </c>
      <c r="D610" s="108" t="s">
        <v>815</v>
      </c>
      <c r="E610" s="32">
        <f t="shared" si="50"/>
        <v>42306</v>
      </c>
      <c r="F610" s="101" t="str">
        <f t="shared" si="51"/>
        <v>2015-16</v>
      </c>
      <c r="H610" s="111"/>
      <c r="I610" s="26"/>
      <c r="J610" s="94">
        <f t="shared" si="49"/>
        <v>0.59165640875701331</v>
      </c>
      <c r="K610" s="35"/>
      <c r="L610" s="26">
        <v>16.3765258896</v>
      </c>
      <c r="M610" s="26" t="s">
        <v>203</v>
      </c>
      <c r="N610" s="26">
        <v>3592.3639024390236</v>
      </c>
      <c r="O610" s="90">
        <f t="shared" si="52"/>
        <v>58830.440453157156</v>
      </c>
      <c r="P610" s="92">
        <f t="shared" si="48"/>
        <v>2774.1528778188544</v>
      </c>
      <c r="Q610" s="188">
        <v>7.9700072686466297E-2</v>
      </c>
    </row>
    <row r="611" spans="1:17" x14ac:dyDescent="0.25">
      <c r="A611">
        <v>42306</v>
      </c>
      <c r="B611" t="s">
        <v>773</v>
      </c>
      <c r="C611" s="190" t="s">
        <v>842</v>
      </c>
      <c r="D611" s="108" t="s">
        <v>815</v>
      </c>
      <c r="E611" s="32">
        <f t="shared" si="50"/>
        <v>42306</v>
      </c>
      <c r="F611" s="101" t="str">
        <f t="shared" si="51"/>
        <v>2015-16</v>
      </c>
      <c r="H611" s="111"/>
      <c r="I611" s="26"/>
      <c r="J611" s="94">
        <f t="shared" si="49"/>
        <v>0.59165640875701331</v>
      </c>
      <c r="K611" s="35"/>
      <c r="L611" s="26">
        <v>8.3617467672700005</v>
      </c>
      <c r="M611" s="26" t="s">
        <v>203</v>
      </c>
      <c r="N611" s="26">
        <v>3592.3639024390236</v>
      </c>
      <c r="O611" s="90">
        <f t="shared" si="52"/>
        <v>30038.437248076949</v>
      </c>
      <c r="P611" s="92">
        <f t="shared" si="48"/>
        <v>1416.4642741929658</v>
      </c>
      <c r="Q611" s="188">
        <v>7.9700072686466297E-2</v>
      </c>
    </row>
    <row r="612" spans="1:17" x14ac:dyDescent="0.25">
      <c r="A612">
        <v>42306</v>
      </c>
      <c r="B612" t="s">
        <v>773</v>
      </c>
      <c r="C612" s="190" t="s">
        <v>842</v>
      </c>
      <c r="D612" s="108" t="s">
        <v>815</v>
      </c>
      <c r="E612" s="32">
        <f t="shared" si="50"/>
        <v>42306</v>
      </c>
      <c r="F612" s="101" t="str">
        <f t="shared" si="51"/>
        <v>2015-16</v>
      </c>
      <c r="H612" s="111"/>
      <c r="I612" s="26"/>
      <c r="J612" s="94">
        <f t="shared" si="49"/>
        <v>0.59165640875701331</v>
      </c>
      <c r="K612" s="35"/>
      <c r="L612" s="26">
        <v>10.462091819599999</v>
      </c>
      <c r="M612" s="26" t="s">
        <v>203</v>
      </c>
      <c r="N612" s="26">
        <v>3592.3639024390236</v>
      </c>
      <c r="O612" s="90">
        <f t="shared" si="52"/>
        <v>37583.640996733637</v>
      </c>
      <c r="P612" s="92">
        <f t="shared" si="48"/>
        <v>1772.2588004932063</v>
      </c>
      <c r="Q612" s="188">
        <v>7.9700072686466297E-2</v>
      </c>
    </row>
    <row r="613" spans="1:17" x14ac:dyDescent="0.25">
      <c r="A613">
        <v>42306</v>
      </c>
      <c r="B613" t="s">
        <v>773</v>
      </c>
      <c r="C613" s="190" t="s">
        <v>842</v>
      </c>
      <c r="D613" s="108" t="s">
        <v>815</v>
      </c>
      <c r="E613" s="32">
        <f t="shared" si="50"/>
        <v>42306</v>
      </c>
      <c r="F613" s="101" t="str">
        <f t="shared" si="51"/>
        <v>2015-16</v>
      </c>
      <c r="H613" s="111"/>
      <c r="I613" s="26"/>
      <c r="J613" s="94">
        <f t="shared" si="49"/>
        <v>0.59165640875701331</v>
      </c>
      <c r="K613" s="35"/>
      <c r="L613" s="26">
        <v>27.440835264299999</v>
      </c>
      <c r="M613" s="26" t="s">
        <v>203</v>
      </c>
      <c r="N613" s="26">
        <v>3592.3639024390236</v>
      </c>
      <c r="O613" s="90">
        <f t="shared" si="52"/>
        <v>98577.466056247125</v>
      </c>
      <c r="P613" s="92">
        <f t="shared" si="48"/>
        <v>4648.4262065957837</v>
      </c>
      <c r="Q613" s="188">
        <v>7.9700072686466297E-2</v>
      </c>
    </row>
    <row r="614" spans="1:17" x14ac:dyDescent="0.25">
      <c r="A614">
        <v>42306</v>
      </c>
      <c r="B614" t="s">
        <v>773</v>
      </c>
      <c r="C614" s="190" t="s">
        <v>842</v>
      </c>
      <c r="D614" s="108" t="s">
        <v>815</v>
      </c>
      <c r="E614" s="32">
        <f t="shared" si="50"/>
        <v>42306</v>
      </c>
      <c r="F614" s="101" t="str">
        <f t="shared" si="51"/>
        <v>2015-16</v>
      </c>
      <c r="H614" s="111"/>
      <c r="I614" s="26"/>
      <c r="J614" s="94">
        <f t="shared" si="49"/>
        <v>0.59165640875701331</v>
      </c>
      <c r="K614" s="35"/>
      <c r="L614" s="26">
        <v>32.677258911999999</v>
      </c>
      <c r="M614" s="26" t="s">
        <v>203</v>
      </c>
      <c r="N614" s="26">
        <v>3592.3639024390236</v>
      </c>
      <c r="O614" s="90">
        <f t="shared" si="52"/>
        <v>117388.60534612268</v>
      </c>
      <c r="P614" s="92">
        <f t="shared" si="48"/>
        <v>5535.4665855916046</v>
      </c>
      <c r="Q614" s="188">
        <v>7.9700072686466297E-2</v>
      </c>
    </row>
    <row r="615" spans="1:17" x14ac:dyDescent="0.25">
      <c r="A615">
        <v>42306</v>
      </c>
      <c r="B615" t="s">
        <v>773</v>
      </c>
      <c r="C615" s="190" t="s">
        <v>842</v>
      </c>
      <c r="D615" s="108" t="s">
        <v>815</v>
      </c>
      <c r="E615" s="32">
        <f t="shared" si="50"/>
        <v>42306</v>
      </c>
      <c r="F615" s="101" t="str">
        <f t="shared" si="51"/>
        <v>2015-16</v>
      </c>
      <c r="H615" s="111"/>
      <c r="I615" s="26"/>
      <c r="J615" s="94">
        <f t="shared" si="49"/>
        <v>0.59165640875701331</v>
      </c>
      <c r="K615" s="35"/>
      <c r="L615" s="26">
        <v>32.114263401499997</v>
      </c>
      <c r="M615" s="26" t="s">
        <v>203</v>
      </c>
      <c r="N615" s="26">
        <v>3336.4019512195118</v>
      </c>
      <c r="O615" s="90">
        <f t="shared" si="52"/>
        <v>107146.09107474194</v>
      </c>
      <c r="P615" s="92">
        <f t="shared" si="48"/>
        <v>5052.4802230353698</v>
      </c>
      <c r="Q615" s="188">
        <v>7.9700072686466297E-2</v>
      </c>
    </row>
    <row r="616" spans="1:17" x14ac:dyDescent="0.25">
      <c r="A616">
        <v>42306</v>
      </c>
      <c r="B616" t="s">
        <v>773</v>
      </c>
      <c r="C616" s="190" t="s">
        <v>842</v>
      </c>
      <c r="D616" s="108" t="s">
        <v>815</v>
      </c>
      <c r="E616" s="32">
        <f t="shared" si="50"/>
        <v>42306</v>
      </c>
      <c r="F616" s="101" t="str">
        <f t="shared" si="51"/>
        <v>2015-16</v>
      </c>
      <c r="H616" s="111"/>
      <c r="I616" s="26"/>
      <c r="J616" s="94">
        <f t="shared" si="49"/>
        <v>0.59165640875701331</v>
      </c>
      <c r="K616" s="35"/>
      <c r="L616" s="26">
        <v>13.9199984559</v>
      </c>
      <c r="M616" s="26" t="s">
        <v>203</v>
      </c>
      <c r="N616" s="26">
        <v>3336.4019512195118</v>
      </c>
      <c r="O616" s="90">
        <f t="shared" si="52"/>
        <v>46442.710009237351</v>
      </c>
      <c r="P616" s="92">
        <f t="shared" si="48"/>
        <v>2190.008720543552</v>
      </c>
      <c r="Q616" s="188">
        <v>7.9700072686466297E-2</v>
      </c>
    </row>
    <row r="617" spans="1:17" x14ac:dyDescent="0.25">
      <c r="A617">
        <v>42306</v>
      </c>
      <c r="B617" t="s">
        <v>773</v>
      </c>
      <c r="C617" s="190" t="s">
        <v>842</v>
      </c>
      <c r="D617" s="108" t="s">
        <v>815</v>
      </c>
      <c r="E617" s="32">
        <f t="shared" si="50"/>
        <v>42306</v>
      </c>
      <c r="F617" s="101" t="str">
        <f t="shared" si="51"/>
        <v>2015-16</v>
      </c>
      <c r="H617" s="111"/>
      <c r="I617" s="26"/>
      <c r="J617" s="94">
        <f t="shared" si="49"/>
        <v>0.59165640875701331</v>
      </c>
      <c r="K617" s="35"/>
      <c r="L617" s="26">
        <v>54.219177627100002</v>
      </c>
      <c r="M617" s="26" t="s">
        <v>203</v>
      </c>
      <c r="N617" s="26">
        <v>3336.4019512195118</v>
      </c>
      <c r="O617" s="90">
        <f t="shared" si="52"/>
        <v>180896.97002857376</v>
      </c>
      <c r="P617" s="92">
        <f t="shared" si="48"/>
        <v>8530.2072554268598</v>
      </c>
      <c r="Q617" s="188">
        <v>7.9700072686466297E-2</v>
      </c>
    </row>
    <row r="618" spans="1:17" x14ac:dyDescent="0.25">
      <c r="A618">
        <v>42306</v>
      </c>
      <c r="B618" t="s">
        <v>773</v>
      </c>
      <c r="C618" s="190" t="s">
        <v>842</v>
      </c>
      <c r="D618" s="108" t="s">
        <v>815</v>
      </c>
      <c r="E618" s="32">
        <f t="shared" si="50"/>
        <v>42306</v>
      </c>
      <c r="F618" s="101" t="str">
        <f t="shared" si="51"/>
        <v>2015-16</v>
      </c>
      <c r="H618" s="111"/>
      <c r="I618" s="26"/>
      <c r="J618" s="94">
        <f t="shared" si="49"/>
        <v>0.59165640875701331</v>
      </c>
      <c r="K618" s="35"/>
      <c r="L618" s="26">
        <v>15.5710128447</v>
      </c>
      <c r="M618" s="26" t="s">
        <v>203</v>
      </c>
      <c r="N618" s="26">
        <v>3336.4019512195118</v>
      </c>
      <c r="O618" s="90">
        <f t="shared" si="52"/>
        <v>51951.157637521159</v>
      </c>
      <c r="P618" s="92">
        <f t="shared" si="48"/>
        <v>2449.759892260267</v>
      </c>
      <c r="Q618" s="188">
        <v>7.9700072686466297E-2</v>
      </c>
    </row>
    <row r="619" spans="1:17" x14ac:dyDescent="0.25">
      <c r="A619">
        <v>42306</v>
      </c>
      <c r="B619" t="s">
        <v>773</v>
      </c>
      <c r="C619" s="190" t="s">
        <v>842</v>
      </c>
      <c r="D619" s="108" t="s">
        <v>815</v>
      </c>
      <c r="E619" s="32">
        <f t="shared" si="50"/>
        <v>42306</v>
      </c>
      <c r="F619" s="101" t="str">
        <f t="shared" si="51"/>
        <v>2015-16</v>
      </c>
      <c r="H619" s="111"/>
      <c r="I619" s="26"/>
      <c r="J619" s="94">
        <f t="shared" si="49"/>
        <v>0.59165640875701331</v>
      </c>
      <c r="K619" s="35"/>
      <c r="L619" s="26">
        <v>18.936186429900001</v>
      </c>
      <c r="M619" s="26" t="s">
        <v>203</v>
      </c>
      <c r="N619" s="26">
        <v>3336.4019512195118</v>
      </c>
      <c r="O619" s="90">
        <f t="shared" si="52"/>
        <v>63178.729353374809</v>
      </c>
      <c r="P619" s="92">
        <f t="shared" si="48"/>
        <v>2979.1966965155962</v>
      </c>
      <c r="Q619" s="188">
        <v>7.9700072686466297E-2</v>
      </c>
    </row>
    <row r="620" spans="1:17" x14ac:dyDescent="0.25">
      <c r="A620">
        <v>42306</v>
      </c>
      <c r="B620" t="s">
        <v>773</v>
      </c>
      <c r="C620" s="190" t="s">
        <v>842</v>
      </c>
      <c r="D620" s="108" t="s">
        <v>815</v>
      </c>
      <c r="E620" s="32">
        <f t="shared" si="50"/>
        <v>42306</v>
      </c>
      <c r="F620" s="101" t="str">
        <f t="shared" si="51"/>
        <v>2015-16</v>
      </c>
      <c r="H620" s="111"/>
      <c r="I620" s="26"/>
      <c r="J620" s="94">
        <f t="shared" si="49"/>
        <v>0.59165640875701331</v>
      </c>
      <c r="K620" s="35"/>
      <c r="L620" s="26">
        <v>58.633516107600002</v>
      </c>
      <c r="M620" s="26" t="s">
        <v>203</v>
      </c>
      <c r="N620" s="26">
        <v>3336.4019512195118</v>
      </c>
      <c r="O620" s="90">
        <f t="shared" si="52"/>
        <v>195624.97754825733</v>
      </c>
      <c r="P620" s="92">
        <f t="shared" si="48"/>
        <v>9224.7073157791256</v>
      </c>
      <c r="Q620" s="188">
        <v>7.9700072686466297E-2</v>
      </c>
    </row>
    <row r="621" spans="1:17" x14ac:dyDescent="0.25">
      <c r="A621">
        <v>42306</v>
      </c>
      <c r="B621" t="s">
        <v>773</v>
      </c>
      <c r="C621" s="190" t="s">
        <v>842</v>
      </c>
      <c r="D621" s="108" t="s">
        <v>815</v>
      </c>
      <c r="E621" s="32">
        <f t="shared" si="50"/>
        <v>42306</v>
      </c>
      <c r="F621" s="101" t="str">
        <f t="shared" si="51"/>
        <v>2015-16</v>
      </c>
      <c r="H621" s="111"/>
      <c r="I621" s="26"/>
      <c r="J621" s="94">
        <f t="shared" si="49"/>
        <v>0.59165640875701331</v>
      </c>
      <c r="K621" s="35"/>
      <c r="L621" s="26">
        <v>29.8353359428</v>
      </c>
      <c r="M621" s="26" t="s">
        <v>203</v>
      </c>
      <c r="N621" s="26">
        <v>812.22926829268283</v>
      </c>
      <c r="O621" s="90">
        <f t="shared" si="52"/>
        <v>24233.133082086824</v>
      </c>
      <c r="P621" s="92">
        <f t="shared" si="48"/>
        <v>1142.714814990489</v>
      </c>
      <c r="Q621" s="188">
        <v>7.9700072686466297E-2</v>
      </c>
    </row>
    <row r="622" spans="1:17" x14ac:dyDescent="0.25">
      <c r="A622">
        <v>42306</v>
      </c>
      <c r="B622" t="s">
        <v>773</v>
      </c>
      <c r="C622" s="190" t="s">
        <v>842</v>
      </c>
      <c r="D622" s="108" t="s">
        <v>815</v>
      </c>
      <c r="E622" s="32">
        <f t="shared" si="50"/>
        <v>42306</v>
      </c>
      <c r="F622" s="101" t="str">
        <f t="shared" si="51"/>
        <v>2015-16</v>
      </c>
      <c r="H622" s="111"/>
      <c r="I622" s="26"/>
      <c r="J622" s="94">
        <f t="shared" si="49"/>
        <v>0.59165640875701331</v>
      </c>
      <c r="K622" s="35"/>
      <c r="L622" s="26">
        <v>18.533129149099999</v>
      </c>
      <c r="M622" s="26" t="s">
        <v>203</v>
      </c>
      <c r="N622" s="26">
        <v>3336.4019512195118</v>
      </c>
      <c r="O622" s="90">
        <f t="shared" si="52"/>
        <v>61833.96825526045</v>
      </c>
      <c r="P622" s="92">
        <f t="shared" si="48"/>
        <v>2915.7844078844546</v>
      </c>
      <c r="Q622" s="188">
        <v>7.9700072686466297E-2</v>
      </c>
    </row>
    <row r="623" spans="1:17" x14ac:dyDescent="0.25">
      <c r="A623">
        <v>42306</v>
      </c>
      <c r="B623" t="s">
        <v>773</v>
      </c>
      <c r="C623" s="190" t="s">
        <v>842</v>
      </c>
      <c r="D623" s="108" t="s">
        <v>815</v>
      </c>
      <c r="E623" s="32">
        <f t="shared" si="50"/>
        <v>42306</v>
      </c>
      <c r="F623" s="101" t="str">
        <f t="shared" si="51"/>
        <v>2015-16</v>
      </c>
      <c r="H623" s="111"/>
      <c r="I623" s="26"/>
      <c r="J623" s="94">
        <f t="shared" si="49"/>
        <v>0.59165640875701331</v>
      </c>
      <c r="K623" s="35"/>
      <c r="L623" s="26">
        <v>16.914378402600001</v>
      </c>
      <c r="M623" s="26" t="s">
        <v>203</v>
      </c>
      <c r="N623" s="26">
        <v>3336.4019512195118</v>
      </c>
      <c r="O623" s="90">
        <f t="shared" si="52"/>
        <v>56433.165106099812</v>
      </c>
      <c r="P623" s="92">
        <f t="shared" si="48"/>
        <v>2661.1092179084962</v>
      </c>
      <c r="Q623" s="188">
        <v>7.9700072686466297E-2</v>
      </c>
    </row>
    <row r="624" spans="1:17" x14ac:dyDescent="0.25">
      <c r="A624">
        <v>42306</v>
      </c>
      <c r="B624" t="s">
        <v>773</v>
      </c>
      <c r="C624" s="190" t="s">
        <v>842</v>
      </c>
      <c r="D624" s="108" t="s">
        <v>815</v>
      </c>
      <c r="E624" s="32">
        <f t="shared" si="50"/>
        <v>42306</v>
      </c>
      <c r="F624" s="101" t="str">
        <f t="shared" si="51"/>
        <v>2015-16</v>
      </c>
      <c r="H624" s="111"/>
      <c r="I624" s="26"/>
      <c r="J624" s="94">
        <f t="shared" si="49"/>
        <v>0.59165640875701331</v>
      </c>
      <c r="K624" s="35"/>
      <c r="L624" s="26">
        <v>18.075986371599999</v>
      </c>
      <c r="M624" s="26" t="s">
        <v>203</v>
      </c>
      <c r="N624" s="26">
        <v>3336.4019512195118</v>
      </c>
      <c r="O624" s="90">
        <f t="shared" si="52"/>
        <v>60308.756200423544</v>
      </c>
      <c r="P624" s="92">
        <f t="shared" si="48"/>
        <v>2843.8629437815498</v>
      </c>
      <c r="Q624" s="188">
        <v>7.9700072686466297E-2</v>
      </c>
    </row>
    <row r="625" spans="1:17" x14ac:dyDescent="0.25">
      <c r="A625">
        <v>42306</v>
      </c>
      <c r="B625" t="s">
        <v>773</v>
      </c>
      <c r="C625" s="190" t="s">
        <v>842</v>
      </c>
      <c r="D625" s="108" t="s">
        <v>815</v>
      </c>
      <c r="E625" s="32">
        <f t="shared" si="50"/>
        <v>42306</v>
      </c>
      <c r="F625" s="101" t="str">
        <f t="shared" si="51"/>
        <v>2015-16</v>
      </c>
      <c r="H625" s="111"/>
      <c r="I625" s="26"/>
      <c r="J625" s="94">
        <f t="shared" si="49"/>
        <v>0.59165640875701331</v>
      </c>
      <c r="K625" s="35"/>
      <c r="L625" s="26">
        <v>19.297391741999999</v>
      </c>
      <c r="M625" s="26" t="s">
        <v>203</v>
      </c>
      <c r="N625" s="26">
        <v>3336.4019512195118</v>
      </c>
      <c r="O625" s="90">
        <f t="shared" si="52"/>
        <v>64383.855461456093</v>
      </c>
      <c r="P625" s="92">
        <f t="shared" si="48"/>
        <v>3036.0244889835158</v>
      </c>
      <c r="Q625" s="188">
        <v>7.9700072686466297E-2</v>
      </c>
    </row>
    <row r="626" spans="1:17" x14ac:dyDescent="0.25">
      <c r="A626">
        <v>42306</v>
      </c>
      <c r="B626" t="s">
        <v>773</v>
      </c>
      <c r="C626" s="190" t="s">
        <v>842</v>
      </c>
      <c r="D626" s="108" t="s">
        <v>815</v>
      </c>
      <c r="E626" s="32">
        <f t="shared" si="50"/>
        <v>42306</v>
      </c>
      <c r="F626" s="101" t="str">
        <f t="shared" si="51"/>
        <v>2015-16</v>
      </c>
      <c r="H626" s="111"/>
      <c r="I626" s="26"/>
      <c r="J626" s="94">
        <f t="shared" si="49"/>
        <v>0.59165640875701331</v>
      </c>
      <c r="K626" s="35"/>
      <c r="L626" s="26">
        <v>57.308828395500001</v>
      </c>
      <c r="M626" s="26" t="s">
        <v>203</v>
      </c>
      <c r="N626" s="26">
        <v>3336.4019512195118</v>
      </c>
      <c r="O626" s="90">
        <f t="shared" si="52"/>
        <v>191205.28688085036</v>
      </c>
      <c r="P626" s="92">
        <f t="shared" si="48"/>
        <v>9016.2965425533348</v>
      </c>
      <c r="Q626" s="188">
        <v>7.9700072686466297E-2</v>
      </c>
    </row>
    <row r="627" spans="1:17" x14ac:dyDescent="0.25">
      <c r="A627">
        <v>42306</v>
      </c>
      <c r="B627" t="s">
        <v>773</v>
      </c>
      <c r="C627" s="190" t="s">
        <v>842</v>
      </c>
      <c r="D627" s="108" t="s">
        <v>815</v>
      </c>
      <c r="E627" s="32">
        <f t="shared" si="50"/>
        <v>42306</v>
      </c>
      <c r="F627" s="101" t="str">
        <f t="shared" si="51"/>
        <v>2015-16</v>
      </c>
      <c r="H627" s="111"/>
      <c r="I627" s="26"/>
      <c r="J627" s="94">
        <f t="shared" si="49"/>
        <v>0.59165640875701331</v>
      </c>
      <c r="K627" s="35"/>
      <c r="L627" s="26">
        <v>31.223103921900002</v>
      </c>
      <c r="M627" s="26" t="s">
        <v>203</v>
      </c>
      <c r="N627" s="26">
        <v>3336.4019512195118</v>
      </c>
      <c r="O627" s="90">
        <f t="shared" si="52"/>
        <v>104172.82484815676</v>
      </c>
      <c r="P627" s="92">
        <f t="shared" si="48"/>
        <v>4912.2756793422022</v>
      </c>
      <c r="Q627" s="188">
        <v>7.9700072686466297E-2</v>
      </c>
    </row>
    <row r="628" spans="1:17" x14ac:dyDescent="0.25">
      <c r="A628">
        <v>42306</v>
      </c>
      <c r="B628" t="s">
        <v>773</v>
      </c>
      <c r="C628" s="190" t="s">
        <v>842</v>
      </c>
      <c r="D628" s="108" t="s">
        <v>815</v>
      </c>
      <c r="E628" s="32">
        <f t="shared" si="50"/>
        <v>42306</v>
      </c>
      <c r="F628" s="101" t="str">
        <f t="shared" si="51"/>
        <v>2015-16</v>
      </c>
      <c r="H628" s="111"/>
      <c r="I628" s="26"/>
      <c r="J628" s="94">
        <f t="shared" si="49"/>
        <v>0.59165640875701331</v>
      </c>
      <c r="K628" s="35"/>
      <c r="L628" s="26">
        <v>22.546806874600001</v>
      </c>
      <c r="M628" s="26" t="s">
        <v>203</v>
      </c>
      <c r="N628" s="26">
        <v>3336.4019512195118</v>
      </c>
      <c r="O628" s="90">
        <f t="shared" si="52"/>
        <v>75225.210450184954</v>
      </c>
      <c r="P628" s="92">
        <f t="shared" si="48"/>
        <v>3547.2492207681639</v>
      </c>
      <c r="Q628" s="188">
        <v>7.9700072686466297E-2</v>
      </c>
    </row>
    <row r="629" spans="1:17" x14ac:dyDescent="0.25">
      <c r="A629">
        <v>42306</v>
      </c>
      <c r="B629" t="s">
        <v>773</v>
      </c>
      <c r="C629" s="190" t="s">
        <v>842</v>
      </c>
      <c r="D629" s="108" t="s">
        <v>815</v>
      </c>
      <c r="E629" s="32">
        <f t="shared" si="50"/>
        <v>42306</v>
      </c>
      <c r="F629" s="101" t="str">
        <f t="shared" si="51"/>
        <v>2015-16</v>
      </c>
      <c r="H629" s="111"/>
      <c r="I629" s="26"/>
      <c r="J629" s="94">
        <f t="shared" si="49"/>
        <v>0.59165640875701331</v>
      </c>
      <c r="K629" s="35"/>
      <c r="L629" s="26">
        <v>48.894710679100001</v>
      </c>
      <c r="M629" s="26" t="s">
        <v>203</v>
      </c>
      <c r="N629" s="26">
        <v>3336.4019512195118</v>
      </c>
      <c r="O629" s="90">
        <f t="shared" si="52"/>
        <v>163132.40811406274</v>
      </c>
      <c r="P629" s="92">
        <f t="shared" si="48"/>
        <v>7692.5182940876757</v>
      </c>
      <c r="Q629" s="188">
        <v>7.9700072686466297E-2</v>
      </c>
    </row>
    <row r="630" spans="1:17" x14ac:dyDescent="0.25">
      <c r="A630">
        <v>39366</v>
      </c>
      <c r="B630" t="s">
        <v>773</v>
      </c>
      <c r="C630" s="190" t="s">
        <v>843</v>
      </c>
      <c r="D630" s="108" t="s">
        <v>815</v>
      </c>
      <c r="E630" s="32">
        <f t="shared" si="50"/>
        <v>39366</v>
      </c>
      <c r="F630" s="101" t="str">
        <f t="shared" si="51"/>
        <v>2007-08</v>
      </c>
      <c r="H630" s="111"/>
      <c r="I630" s="26"/>
      <c r="J630" s="94">
        <f t="shared" si="49"/>
        <v>0.59165640875701331</v>
      </c>
      <c r="K630" s="35"/>
      <c r="L630" s="26">
        <v>21.091106182499999</v>
      </c>
      <c r="M630" s="26" t="s">
        <v>203</v>
      </c>
      <c r="N630" s="26">
        <v>950.87219512195099</v>
      </c>
      <c r="O630" s="90">
        <f t="shared" si="52"/>
        <v>20054.946433303925</v>
      </c>
      <c r="P630" s="92">
        <f t="shared" si="48"/>
        <v>1059.7186476046406</v>
      </c>
      <c r="Q630" s="188">
        <v>8.9309878213802416E-2</v>
      </c>
    </row>
    <row r="631" spans="1:17" x14ac:dyDescent="0.25">
      <c r="A631">
        <v>39366</v>
      </c>
      <c r="B631" t="s">
        <v>773</v>
      </c>
      <c r="C631" s="190" t="s">
        <v>843</v>
      </c>
      <c r="D631" s="108" t="s">
        <v>815</v>
      </c>
      <c r="E631" s="32">
        <f t="shared" si="50"/>
        <v>39366</v>
      </c>
      <c r="F631" s="101" t="str">
        <f t="shared" si="51"/>
        <v>2007-08</v>
      </c>
      <c r="H631" s="111"/>
      <c r="I631" s="26"/>
      <c r="J631" s="94">
        <f t="shared" si="49"/>
        <v>0.59165640875701331</v>
      </c>
      <c r="K631" s="35"/>
      <c r="L631" s="26">
        <v>57.430148014799997</v>
      </c>
      <c r="M631" s="26" t="s">
        <v>203</v>
      </c>
      <c r="N631" s="26">
        <v>950.87219512195099</v>
      </c>
      <c r="O631" s="90">
        <f t="shared" si="52"/>
        <v>54608.730909011429</v>
      </c>
      <c r="P631" s="92">
        <f t="shared" si="48"/>
        <v>2885.5669427370112</v>
      </c>
      <c r="Q631" s="188">
        <v>8.9309878213802416E-2</v>
      </c>
    </row>
    <row r="632" spans="1:17" x14ac:dyDescent="0.25">
      <c r="A632">
        <v>38930</v>
      </c>
      <c r="B632" t="s">
        <v>773</v>
      </c>
      <c r="C632" s="190" t="s">
        <v>844</v>
      </c>
      <c r="D632" s="108" t="s">
        <v>807</v>
      </c>
      <c r="E632" s="32">
        <f t="shared" si="50"/>
        <v>38930</v>
      </c>
      <c r="F632" s="101" t="str">
        <f t="shared" si="51"/>
        <v>2006-07</v>
      </c>
      <c r="H632" s="111"/>
      <c r="I632" s="26"/>
      <c r="J632" s="94">
        <f t="shared" si="49"/>
        <v>0.59165640875701331</v>
      </c>
      <c r="K632" s="35"/>
      <c r="L632" s="26">
        <v>5.2914657704600003</v>
      </c>
      <c r="M632" s="26" t="s">
        <v>203</v>
      </c>
      <c r="N632" s="26">
        <v>3336.4019512195118</v>
      </c>
      <c r="O632" s="90">
        <f t="shared" si="52"/>
        <v>17654.456721374001</v>
      </c>
      <c r="P632" s="92">
        <f t="shared" si="48"/>
        <v>10445.372462324258</v>
      </c>
      <c r="Q632" s="188">
        <v>1</v>
      </c>
    </row>
    <row r="633" spans="1:17" x14ac:dyDescent="0.25">
      <c r="A633">
        <v>42306</v>
      </c>
      <c r="B633" t="s">
        <v>773</v>
      </c>
      <c r="C633" s="190" t="s">
        <v>842</v>
      </c>
      <c r="D633" s="108" t="s">
        <v>815</v>
      </c>
      <c r="E633" s="32">
        <f t="shared" si="50"/>
        <v>42306</v>
      </c>
      <c r="F633" s="101" t="str">
        <f t="shared" si="51"/>
        <v>2015-16</v>
      </c>
      <c r="H633" s="111"/>
      <c r="I633" s="26"/>
      <c r="J633" s="94">
        <f t="shared" si="49"/>
        <v>0.59165640875701331</v>
      </c>
      <c r="K633" s="35"/>
      <c r="L633" s="26">
        <v>95.458192576599998</v>
      </c>
      <c r="M633" s="26" t="s">
        <v>203</v>
      </c>
      <c r="N633" s="26">
        <v>3592.3639024390236</v>
      </c>
      <c r="O633" s="90">
        <f t="shared" si="52"/>
        <v>342920.56520425063</v>
      </c>
      <c r="P633" s="92">
        <f t="shared" si="48"/>
        <v>16170.439410225212</v>
      </c>
      <c r="Q633" s="188">
        <v>7.9700072686466297E-2</v>
      </c>
    </row>
    <row r="634" spans="1:17" x14ac:dyDescent="0.25">
      <c r="A634">
        <v>42306</v>
      </c>
      <c r="B634" t="s">
        <v>773</v>
      </c>
      <c r="C634" s="190" t="s">
        <v>842</v>
      </c>
      <c r="D634" s="108" t="s">
        <v>815</v>
      </c>
      <c r="E634" s="32">
        <f t="shared" si="50"/>
        <v>42306</v>
      </c>
      <c r="F634" s="101" t="str">
        <f t="shared" si="51"/>
        <v>2015-16</v>
      </c>
      <c r="H634" s="111"/>
      <c r="I634" s="26"/>
      <c r="J634" s="94">
        <f t="shared" si="49"/>
        <v>0.59165640875701331</v>
      </c>
      <c r="K634" s="35"/>
      <c r="L634" s="26">
        <v>30.650644642500001</v>
      </c>
      <c r="M634" s="26" t="s">
        <v>203</v>
      </c>
      <c r="N634" s="26">
        <v>950.87219512195099</v>
      </c>
      <c r="O634" s="90">
        <f t="shared" si="52"/>
        <v>29144.845753116842</v>
      </c>
      <c r="P634" s="92">
        <f t="shared" si="48"/>
        <v>1374.3269147198225</v>
      </c>
      <c r="Q634" s="188">
        <v>7.9700072686466297E-2</v>
      </c>
    </row>
    <row r="635" spans="1:17" x14ac:dyDescent="0.25">
      <c r="A635">
        <v>42306</v>
      </c>
      <c r="B635" t="s">
        <v>773</v>
      </c>
      <c r="C635" s="190" t="s">
        <v>842</v>
      </c>
      <c r="D635" s="108" t="s">
        <v>815</v>
      </c>
      <c r="E635" s="32">
        <f t="shared" si="50"/>
        <v>42306</v>
      </c>
      <c r="F635" s="101" t="str">
        <f t="shared" si="51"/>
        <v>2015-16</v>
      </c>
      <c r="H635" s="111"/>
      <c r="I635" s="26"/>
      <c r="J635" s="94">
        <f t="shared" si="49"/>
        <v>0.59165640875701331</v>
      </c>
      <c r="K635" s="35"/>
      <c r="L635" s="26">
        <v>33.675065337299998</v>
      </c>
      <c r="M635" s="26" t="s">
        <v>203</v>
      </c>
      <c r="N635" s="26">
        <v>3592.3639024390236</v>
      </c>
      <c r="O635" s="90">
        <f t="shared" si="52"/>
        <v>120973.08912999212</v>
      </c>
      <c r="P635" s="92">
        <f t="shared" si="48"/>
        <v>5704.4931291279245</v>
      </c>
      <c r="Q635" s="188">
        <v>7.9700072686466297E-2</v>
      </c>
    </row>
    <row r="636" spans="1:17" x14ac:dyDescent="0.25">
      <c r="A636">
        <v>42306</v>
      </c>
      <c r="B636" t="s">
        <v>773</v>
      </c>
      <c r="C636" s="190" t="s">
        <v>842</v>
      </c>
      <c r="D636" s="108" t="s">
        <v>815</v>
      </c>
      <c r="E636" s="32">
        <f t="shared" si="50"/>
        <v>42306</v>
      </c>
      <c r="F636" s="101" t="str">
        <f t="shared" si="51"/>
        <v>2015-16</v>
      </c>
      <c r="H636" s="111"/>
      <c r="I636" s="26"/>
      <c r="J636" s="94">
        <f t="shared" si="49"/>
        <v>0.59165640875701331</v>
      </c>
      <c r="K636" s="35"/>
      <c r="L636" s="26">
        <v>3.3148785799799998</v>
      </c>
      <c r="M636" s="26" t="s">
        <v>203</v>
      </c>
      <c r="N636" s="26">
        <v>950.87219512195099</v>
      </c>
      <c r="O636" s="90">
        <f t="shared" si="52"/>
        <v>3152.0258719083181</v>
      </c>
      <c r="P636" s="92">
        <f t="shared" si="48"/>
        <v>148.63396527646913</v>
      </c>
      <c r="Q636" s="188">
        <v>7.9700072686466297E-2</v>
      </c>
    </row>
    <row r="637" spans="1:17" x14ac:dyDescent="0.25">
      <c r="A637">
        <v>39414</v>
      </c>
      <c r="B637" t="s">
        <v>773</v>
      </c>
      <c r="C637" s="190" t="s">
        <v>845</v>
      </c>
      <c r="D637" s="108" t="s">
        <v>807</v>
      </c>
      <c r="E637" s="32">
        <f t="shared" si="50"/>
        <v>39414</v>
      </c>
      <c r="F637" s="101" t="str">
        <f t="shared" si="51"/>
        <v>2007-08</v>
      </c>
      <c r="H637" s="111"/>
      <c r="I637" s="26"/>
      <c r="J637" s="94">
        <f t="shared" si="49"/>
        <v>0.59165640875701331</v>
      </c>
      <c r="K637" s="35"/>
      <c r="L637" s="26">
        <v>15.495621915699999</v>
      </c>
      <c r="M637" s="26" t="s">
        <v>203</v>
      </c>
      <c r="N637" s="26">
        <v>3336.4019512195118</v>
      </c>
      <c r="O637" s="90">
        <f t="shared" si="52"/>
        <v>51699.623194901309</v>
      </c>
      <c r="P637" s="92">
        <f t="shared" si="48"/>
        <v>30588.413393586095</v>
      </c>
      <c r="Q637" s="188">
        <v>1</v>
      </c>
    </row>
    <row r="638" spans="1:17" x14ac:dyDescent="0.25">
      <c r="A638">
        <v>40709</v>
      </c>
      <c r="B638" t="s">
        <v>773</v>
      </c>
      <c r="C638" s="190" t="s">
        <v>846</v>
      </c>
      <c r="D638" s="108" t="s">
        <v>815</v>
      </c>
      <c r="E638" s="32">
        <f t="shared" si="50"/>
        <v>40709</v>
      </c>
      <c r="F638" s="101" t="str">
        <f t="shared" si="51"/>
        <v>2010-11</v>
      </c>
      <c r="H638" s="111"/>
      <c r="I638" s="26"/>
      <c r="J638" s="94">
        <f t="shared" si="49"/>
        <v>0.59165640875701331</v>
      </c>
      <c r="K638" s="35"/>
      <c r="L638" s="26">
        <v>73.339735002300003</v>
      </c>
      <c r="M638" s="26" t="s">
        <v>203</v>
      </c>
      <c r="N638" s="26">
        <v>3592.3639024390236</v>
      </c>
      <c r="O638" s="90">
        <f t="shared" si="52"/>
        <v>263463.01663670631</v>
      </c>
      <c r="P638" s="92">
        <f t="shared" si="48"/>
        <v>120031.72632630967</v>
      </c>
      <c r="Q638" s="188">
        <v>0.77002853474009636</v>
      </c>
    </row>
    <row r="639" spans="1:17" x14ac:dyDescent="0.25">
      <c r="A639">
        <v>40709</v>
      </c>
      <c r="B639" t="s">
        <v>773</v>
      </c>
      <c r="C639" s="190" t="s">
        <v>846</v>
      </c>
      <c r="D639" s="108" t="s">
        <v>815</v>
      </c>
      <c r="E639" s="32">
        <f t="shared" si="50"/>
        <v>40709</v>
      </c>
      <c r="F639" s="101" t="str">
        <f t="shared" si="51"/>
        <v>2010-11</v>
      </c>
      <c r="H639" s="111"/>
      <c r="I639" s="26"/>
      <c r="J639" s="94">
        <f t="shared" si="49"/>
        <v>0.59165640875701331</v>
      </c>
      <c r="K639" s="35"/>
      <c r="L639" s="26">
        <v>72.582108937699999</v>
      </c>
      <c r="M639" s="26" t="s">
        <v>203</v>
      </c>
      <c r="N639" s="26">
        <v>812.22926829268283</v>
      </c>
      <c r="O639" s="90">
        <f t="shared" si="52"/>
        <v>58953.313233607863</v>
      </c>
      <c r="P639" s="92">
        <f t="shared" si="48"/>
        <v>26858.67660068288</v>
      </c>
      <c r="Q639" s="188">
        <v>0.77002853474009636</v>
      </c>
    </row>
    <row r="640" spans="1:17" x14ac:dyDescent="0.25">
      <c r="A640">
        <v>40709</v>
      </c>
      <c r="B640" t="s">
        <v>773</v>
      </c>
      <c r="C640" s="190" t="s">
        <v>846</v>
      </c>
      <c r="D640" s="108" t="s">
        <v>815</v>
      </c>
      <c r="E640" s="32">
        <f t="shared" si="50"/>
        <v>40709</v>
      </c>
      <c r="F640" s="101" t="str">
        <f t="shared" si="51"/>
        <v>2010-11</v>
      </c>
      <c r="H640" s="111"/>
      <c r="I640" s="26"/>
      <c r="J640" s="94">
        <f t="shared" si="49"/>
        <v>0.59165640875701331</v>
      </c>
      <c r="K640" s="35"/>
      <c r="L640" s="26">
        <v>55.248063061499998</v>
      </c>
      <c r="M640" s="26" t="s">
        <v>203</v>
      </c>
      <c r="N640" s="26">
        <v>812.22926829268283</v>
      </c>
      <c r="O640" s="90">
        <f t="shared" si="52"/>
        <v>44874.093835030144</v>
      </c>
      <c r="P640" s="92">
        <f t="shared" si="48"/>
        <v>20444.292406227021</v>
      </c>
      <c r="Q640" s="188">
        <v>0.77002853474009636</v>
      </c>
    </row>
    <row r="641" spans="1:17" x14ac:dyDescent="0.25">
      <c r="A641">
        <v>40709</v>
      </c>
      <c r="B641" t="s">
        <v>773</v>
      </c>
      <c r="C641" s="190" t="s">
        <v>846</v>
      </c>
      <c r="D641" s="108" t="s">
        <v>815</v>
      </c>
      <c r="E641" s="32">
        <f t="shared" si="50"/>
        <v>40709</v>
      </c>
      <c r="F641" s="101" t="str">
        <f t="shared" si="51"/>
        <v>2010-11</v>
      </c>
      <c r="H641" s="111"/>
      <c r="I641" s="26"/>
      <c r="J641" s="94">
        <f t="shared" si="49"/>
        <v>0.59165640875701331</v>
      </c>
      <c r="K641" s="35"/>
      <c r="L641" s="26">
        <v>46.322674938299997</v>
      </c>
      <c r="M641" s="26" t="s">
        <v>203</v>
      </c>
      <c r="N641" s="26">
        <v>812.22926829268283</v>
      </c>
      <c r="O641" s="90">
        <f t="shared" si="52"/>
        <v>37624.632370495201</v>
      </c>
      <c r="P641" s="92">
        <f t="shared" si="48"/>
        <v>17141.493456938162</v>
      </c>
      <c r="Q641" s="188">
        <v>0.77002853474009636</v>
      </c>
    </row>
    <row r="642" spans="1:17" x14ac:dyDescent="0.25">
      <c r="A642">
        <v>40709</v>
      </c>
      <c r="B642" t="s">
        <v>773</v>
      </c>
      <c r="C642" s="190" t="s">
        <v>846</v>
      </c>
      <c r="D642" s="108" t="s">
        <v>815</v>
      </c>
      <c r="E642" s="32">
        <f t="shared" si="50"/>
        <v>40709</v>
      </c>
      <c r="F642" s="101" t="str">
        <f t="shared" si="51"/>
        <v>2010-11</v>
      </c>
      <c r="H642" s="111"/>
      <c r="I642" s="26"/>
      <c r="J642" s="94">
        <f t="shared" si="49"/>
        <v>0.59165640875701331</v>
      </c>
      <c r="K642" s="35"/>
      <c r="L642" s="26">
        <v>14.7914561911</v>
      </c>
      <c r="M642" s="26" t="s">
        <v>203</v>
      </c>
      <c r="N642" s="26">
        <v>812.22926829268283</v>
      </c>
      <c r="O642" s="90">
        <f t="shared" si="52"/>
        <v>12014.053639080426</v>
      </c>
      <c r="P642" s="92">
        <f t="shared" si="48"/>
        <v>5473.5105400550319</v>
      </c>
      <c r="Q642" s="188">
        <v>0.77002853474009636</v>
      </c>
    </row>
    <row r="643" spans="1:17" x14ac:dyDescent="0.25">
      <c r="A643">
        <v>40709</v>
      </c>
      <c r="B643" t="s">
        <v>773</v>
      </c>
      <c r="C643" s="190" t="s">
        <v>846</v>
      </c>
      <c r="D643" s="108" t="s">
        <v>815</v>
      </c>
      <c r="E643" s="32">
        <f t="shared" si="50"/>
        <v>40709</v>
      </c>
      <c r="F643" s="101" t="str">
        <f t="shared" si="51"/>
        <v>2010-11</v>
      </c>
      <c r="H643" s="111"/>
      <c r="I643" s="26"/>
      <c r="J643" s="94">
        <f t="shared" si="49"/>
        <v>0.59165640875701331</v>
      </c>
      <c r="K643" s="35"/>
      <c r="L643" s="26">
        <v>15.5038537398</v>
      </c>
      <c r="M643" s="26" t="s">
        <v>203</v>
      </c>
      <c r="N643" s="26">
        <v>812.22926829268283</v>
      </c>
      <c r="O643" s="90">
        <f t="shared" si="52"/>
        <v>12592.683778794528</v>
      </c>
      <c r="P643" s="92">
        <f t="shared" si="48"/>
        <v>5737.1299863854774</v>
      </c>
      <c r="Q643" s="188">
        <v>0.77002853474009636</v>
      </c>
    </row>
    <row r="644" spans="1:17" x14ac:dyDescent="0.25">
      <c r="A644">
        <v>40709</v>
      </c>
      <c r="B644" t="s">
        <v>773</v>
      </c>
      <c r="C644" s="190" t="s">
        <v>846</v>
      </c>
      <c r="D644" s="108" t="s">
        <v>815</v>
      </c>
      <c r="E644" s="32">
        <f t="shared" si="50"/>
        <v>40709</v>
      </c>
      <c r="F644" s="101" t="str">
        <f t="shared" si="51"/>
        <v>2010-11</v>
      </c>
      <c r="H644" s="111"/>
      <c r="I644" s="26"/>
      <c r="J644" s="94">
        <f t="shared" si="49"/>
        <v>0.59165640875701331</v>
      </c>
      <c r="K644" s="35"/>
      <c r="L644" s="26">
        <v>7.2871660899100004</v>
      </c>
      <c r="M644" s="26" t="s">
        <v>203</v>
      </c>
      <c r="N644" s="26">
        <v>812.22926829268283</v>
      </c>
      <c r="O644" s="90">
        <f t="shared" si="52"/>
        <v>5918.8495811348503</v>
      </c>
      <c r="P644" s="92">
        <f t="shared" si="48"/>
        <v>2696.5823976312481</v>
      </c>
      <c r="Q644" s="188">
        <v>0.77002853474009636</v>
      </c>
    </row>
    <row r="645" spans="1:17" x14ac:dyDescent="0.25">
      <c r="A645">
        <v>40709</v>
      </c>
      <c r="B645" t="s">
        <v>773</v>
      </c>
      <c r="C645" s="190" t="s">
        <v>846</v>
      </c>
      <c r="D645" s="108" t="s">
        <v>815</v>
      </c>
      <c r="E645" s="32">
        <f t="shared" si="50"/>
        <v>40709</v>
      </c>
      <c r="F645" s="101" t="str">
        <f t="shared" si="51"/>
        <v>2010-11</v>
      </c>
      <c r="H645" s="111"/>
      <c r="I645" s="26"/>
      <c r="J645" s="94">
        <f t="shared" si="49"/>
        <v>0.59165640875701331</v>
      </c>
      <c r="K645" s="35"/>
      <c r="L645" s="26">
        <v>52.177850406499999</v>
      </c>
      <c r="M645" s="26" t="s">
        <v>203</v>
      </c>
      <c r="N645" s="26">
        <v>812.22926829268283</v>
      </c>
      <c r="O645" s="90">
        <f t="shared" si="52"/>
        <v>42380.377256756561</v>
      </c>
      <c r="P645" s="92">
        <f t="shared" si="48"/>
        <v>19308.174291131341</v>
      </c>
      <c r="Q645" s="188">
        <v>0.77002853474009636</v>
      </c>
    </row>
    <row r="646" spans="1:17" x14ac:dyDescent="0.25">
      <c r="A646">
        <v>40709</v>
      </c>
      <c r="B646" t="s">
        <v>773</v>
      </c>
      <c r="C646" s="190" t="s">
        <v>846</v>
      </c>
      <c r="D646" s="108" t="s">
        <v>815</v>
      </c>
      <c r="E646" s="32">
        <f t="shared" si="50"/>
        <v>40709</v>
      </c>
      <c r="F646" s="101" t="str">
        <f t="shared" si="51"/>
        <v>2010-11</v>
      </c>
      <c r="H646" s="111"/>
      <c r="I646" s="26"/>
      <c r="J646" s="94">
        <f t="shared" si="49"/>
        <v>0.59165640875701331</v>
      </c>
      <c r="K646" s="35"/>
      <c r="L646" s="26">
        <v>113.000245389</v>
      </c>
      <c r="M646" s="26" t="s">
        <v>203</v>
      </c>
      <c r="N646" s="26">
        <v>812.22926829268283</v>
      </c>
      <c r="O646" s="90">
        <f t="shared" si="52"/>
        <v>91782.10662920108</v>
      </c>
      <c r="P646" s="92">
        <f t="shared" si="48"/>
        <v>41815.222664665846</v>
      </c>
      <c r="Q646" s="188">
        <v>0.77002853474009636</v>
      </c>
    </row>
    <row r="647" spans="1:17" x14ac:dyDescent="0.25">
      <c r="A647">
        <v>40709</v>
      </c>
      <c r="B647" t="s">
        <v>773</v>
      </c>
      <c r="C647" s="190" t="s">
        <v>846</v>
      </c>
      <c r="D647" s="108" t="s">
        <v>815</v>
      </c>
      <c r="E647" s="32">
        <f t="shared" si="50"/>
        <v>40709</v>
      </c>
      <c r="F647" s="101" t="str">
        <f t="shared" si="51"/>
        <v>2010-11</v>
      </c>
      <c r="H647" s="111"/>
      <c r="I647" s="26"/>
      <c r="J647" s="94">
        <f t="shared" si="49"/>
        <v>0.59165640875701331</v>
      </c>
      <c r="K647" s="35"/>
      <c r="L647" s="26">
        <v>85.329676109800005</v>
      </c>
      <c r="M647" s="26" t="s">
        <v>203</v>
      </c>
      <c r="N647" s="26">
        <v>3336.4019512195118</v>
      </c>
      <c r="O647" s="90">
        <f t="shared" si="52"/>
        <v>284694.09786966571</v>
      </c>
      <c r="P647" s="92">
        <f t="shared" si="48"/>
        <v>129704.44382836524</v>
      </c>
      <c r="Q647" s="188">
        <v>0.77002853474009636</v>
      </c>
    </row>
    <row r="648" spans="1:17" x14ac:dyDescent="0.25">
      <c r="A648">
        <v>40709</v>
      </c>
      <c r="B648" t="s">
        <v>773</v>
      </c>
      <c r="C648" s="190" t="s">
        <v>846</v>
      </c>
      <c r="D648" s="108" t="s">
        <v>815</v>
      </c>
      <c r="E648" s="32">
        <f t="shared" si="50"/>
        <v>40709</v>
      </c>
      <c r="F648" s="101" t="str">
        <f t="shared" si="51"/>
        <v>2010-11</v>
      </c>
      <c r="H648" s="111"/>
      <c r="I648" s="26"/>
      <c r="J648" s="94">
        <f t="shared" si="49"/>
        <v>0.59165640875701331</v>
      </c>
      <c r="K648" s="35"/>
      <c r="L648" s="26">
        <v>2.9987920901599998</v>
      </c>
      <c r="M648" s="26" t="s">
        <v>203</v>
      </c>
      <c r="N648" s="26">
        <v>812.22926829268283</v>
      </c>
      <c r="O648" s="90">
        <f t="shared" si="52"/>
        <v>2435.7067051525414</v>
      </c>
      <c r="P648" s="92">
        <f t="shared" si="48"/>
        <v>1109.6892625623063</v>
      </c>
      <c r="Q648" s="188">
        <v>0.77002853474009636</v>
      </c>
    </row>
    <row r="649" spans="1:17" x14ac:dyDescent="0.25">
      <c r="A649">
        <v>40709</v>
      </c>
      <c r="B649" t="s">
        <v>773</v>
      </c>
      <c r="C649" s="190" t="s">
        <v>846</v>
      </c>
      <c r="D649" s="108" t="s">
        <v>815</v>
      </c>
      <c r="E649" s="32">
        <f t="shared" si="50"/>
        <v>40709</v>
      </c>
      <c r="F649" s="101" t="str">
        <f t="shared" si="51"/>
        <v>2010-11</v>
      </c>
      <c r="H649" s="111"/>
      <c r="I649" s="26"/>
      <c r="J649" s="94">
        <f t="shared" si="49"/>
        <v>0.59165640875701331</v>
      </c>
      <c r="K649" s="35"/>
      <c r="L649" s="26">
        <v>118.399848057</v>
      </c>
      <c r="M649" s="26" t="s">
        <v>203</v>
      </c>
      <c r="N649" s="26">
        <v>3336.4019512195118</v>
      </c>
      <c r="O649" s="90">
        <f t="shared" si="52"/>
        <v>395029.48408146854</v>
      </c>
      <c r="P649" s="92">
        <f t="shared" si="48"/>
        <v>179972.39813538219</v>
      </c>
      <c r="Q649" s="188">
        <v>0.77002853474009636</v>
      </c>
    </row>
    <row r="650" spans="1:17" x14ac:dyDescent="0.25">
      <c r="A650">
        <v>40709</v>
      </c>
      <c r="B650" t="s">
        <v>773</v>
      </c>
      <c r="C650" s="190" t="s">
        <v>846</v>
      </c>
      <c r="D650" s="108" t="s">
        <v>815</v>
      </c>
      <c r="E650" s="32">
        <f t="shared" si="50"/>
        <v>40709</v>
      </c>
      <c r="F650" s="101" t="str">
        <f t="shared" si="51"/>
        <v>2010-11</v>
      </c>
      <c r="H650" s="111"/>
      <c r="I650" s="26"/>
      <c r="J650" s="94">
        <f t="shared" si="49"/>
        <v>0.59165640875701331</v>
      </c>
      <c r="K650" s="35"/>
      <c r="L650" s="26">
        <v>24.9356456704</v>
      </c>
      <c r="M650" s="26" t="s">
        <v>203</v>
      </c>
      <c r="N650" s="26">
        <v>3336.4019512195118</v>
      </c>
      <c r="O650" s="90">
        <f t="shared" si="52"/>
        <v>83195.336869640931</v>
      </c>
      <c r="P650" s="92">
        <f t="shared" si="48"/>
        <v>37903.15633002812</v>
      </c>
      <c r="Q650" s="188">
        <v>0.77002853474009636</v>
      </c>
    </row>
    <row r="651" spans="1:17" x14ac:dyDescent="0.25">
      <c r="A651">
        <v>40709</v>
      </c>
      <c r="B651" t="s">
        <v>773</v>
      </c>
      <c r="C651" s="190" t="s">
        <v>846</v>
      </c>
      <c r="D651" s="108" t="s">
        <v>815</v>
      </c>
      <c r="E651" s="32">
        <f t="shared" si="50"/>
        <v>40709</v>
      </c>
      <c r="F651" s="101" t="str">
        <f t="shared" si="51"/>
        <v>2010-11</v>
      </c>
      <c r="H651" s="111"/>
      <c r="I651" s="26"/>
      <c r="J651" s="94">
        <f t="shared" si="49"/>
        <v>0.59165640875701331</v>
      </c>
      <c r="K651" s="35"/>
      <c r="L651" s="26">
        <v>7.23648430168</v>
      </c>
      <c r="M651" s="26" t="s">
        <v>203</v>
      </c>
      <c r="N651" s="26">
        <v>3336.4019512195118</v>
      </c>
      <c r="O651" s="90">
        <f t="shared" si="52"/>
        <v>24143.820344094518</v>
      </c>
      <c r="P651" s="92">
        <f t="shared" si="48"/>
        <v>10999.739063984363</v>
      </c>
      <c r="Q651" s="188">
        <v>0.77002853474009636</v>
      </c>
    </row>
    <row r="652" spans="1:17" x14ac:dyDescent="0.25">
      <c r="A652">
        <v>40709</v>
      </c>
      <c r="B652" t="s">
        <v>773</v>
      </c>
      <c r="C652" s="190" t="s">
        <v>846</v>
      </c>
      <c r="D652" s="108" t="s">
        <v>815</v>
      </c>
      <c r="E652" s="32">
        <f t="shared" si="50"/>
        <v>40709</v>
      </c>
      <c r="F652" s="101" t="str">
        <f t="shared" si="51"/>
        <v>2010-11</v>
      </c>
      <c r="H652" s="111"/>
      <c r="I652" s="26"/>
      <c r="J652" s="94">
        <f t="shared" si="49"/>
        <v>0.59165640875701331</v>
      </c>
      <c r="K652" s="35"/>
      <c r="L652" s="26">
        <v>59.818605873800003</v>
      </c>
      <c r="M652" s="26" t="s">
        <v>203</v>
      </c>
      <c r="N652" s="26">
        <v>812.22926829268283</v>
      </c>
      <c r="O652" s="90">
        <f t="shared" si="52"/>
        <v>48586.422479164954</v>
      </c>
      <c r="P652" s="92">
        <f t="shared" si="48"/>
        <v>22135.600816547667</v>
      </c>
      <c r="Q652" s="188">
        <v>0.77002853474009636</v>
      </c>
    </row>
    <row r="653" spans="1:17" x14ac:dyDescent="0.25">
      <c r="A653">
        <v>40709</v>
      </c>
      <c r="B653" t="s">
        <v>773</v>
      </c>
      <c r="C653" s="190" t="s">
        <v>846</v>
      </c>
      <c r="D653" s="108" t="s">
        <v>815</v>
      </c>
      <c r="E653" s="32">
        <f t="shared" si="50"/>
        <v>40709</v>
      </c>
      <c r="F653" s="101" t="str">
        <f t="shared" si="51"/>
        <v>2010-11</v>
      </c>
      <c r="H653" s="111"/>
      <c r="I653" s="26"/>
      <c r="J653" s="94">
        <f t="shared" si="49"/>
        <v>0.59165640875701331</v>
      </c>
      <c r="K653" s="35"/>
      <c r="L653" s="26">
        <v>83.234708604399998</v>
      </c>
      <c r="M653" s="26" t="s">
        <v>203</v>
      </c>
      <c r="N653" s="26">
        <v>812.22926829268283</v>
      </c>
      <c r="O653" s="90">
        <f t="shared" si="52"/>
        <v>67605.666466306488</v>
      </c>
      <c r="P653" s="92">
        <f t="shared" si="48"/>
        <v>30800.622261837769</v>
      </c>
      <c r="Q653" s="188">
        <v>0.77002853474009636</v>
      </c>
    </row>
    <row r="654" spans="1:17" x14ac:dyDescent="0.25">
      <c r="A654">
        <v>40709</v>
      </c>
      <c r="B654" t="s">
        <v>773</v>
      </c>
      <c r="C654" s="190" t="s">
        <v>846</v>
      </c>
      <c r="D654" s="108" t="s">
        <v>815</v>
      </c>
      <c r="E654" s="32">
        <f t="shared" si="50"/>
        <v>40709</v>
      </c>
      <c r="F654" s="101" t="str">
        <f t="shared" si="51"/>
        <v>2010-11</v>
      </c>
      <c r="H654" s="111"/>
      <c r="I654" s="26"/>
      <c r="J654" s="94">
        <f t="shared" si="49"/>
        <v>0.59165640875701331</v>
      </c>
      <c r="K654" s="35"/>
      <c r="L654" s="26">
        <v>41.250060140099997</v>
      </c>
      <c r="M654" s="26" t="s">
        <v>203</v>
      </c>
      <c r="N654" s="26">
        <v>812.22926829268283</v>
      </c>
      <c r="O654" s="90">
        <f t="shared" si="52"/>
        <v>33504.50616462258</v>
      </c>
      <c r="P654" s="92">
        <f t="shared" si="48"/>
        <v>15264.395610392599</v>
      </c>
      <c r="Q654" s="188">
        <v>0.77002853474009636</v>
      </c>
    </row>
    <row r="655" spans="1:17" x14ac:dyDescent="0.25">
      <c r="A655">
        <v>40709</v>
      </c>
      <c r="B655" t="s">
        <v>773</v>
      </c>
      <c r="C655" s="190" t="s">
        <v>846</v>
      </c>
      <c r="D655" s="108" t="s">
        <v>815</v>
      </c>
      <c r="E655" s="32">
        <f t="shared" si="50"/>
        <v>40709</v>
      </c>
      <c r="F655" s="101" t="str">
        <f t="shared" si="51"/>
        <v>2010-11</v>
      </c>
      <c r="H655" s="111"/>
      <c r="I655" s="26"/>
      <c r="J655" s="94">
        <f t="shared" si="49"/>
        <v>0.59165640875701331</v>
      </c>
      <c r="K655" s="35"/>
      <c r="L655" s="26">
        <v>25.522804273799998</v>
      </c>
      <c r="M655" s="26" t="s">
        <v>203</v>
      </c>
      <c r="N655" s="26">
        <v>3336.4019512195118</v>
      </c>
      <c r="O655" s="90">
        <f t="shared" si="52"/>
        <v>85154.333979700008</v>
      </c>
      <c r="P655" s="92">
        <f t="shared" si="48"/>
        <v>38795.660363385046</v>
      </c>
      <c r="Q655" s="188">
        <v>0.77002853474009636</v>
      </c>
    </row>
    <row r="656" spans="1:17" x14ac:dyDescent="0.25">
      <c r="A656">
        <v>40709</v>
      </c>
      <c r="B656" t="s">
        <v>773</v>
      </c>
      <c r="C656" s="190" t="s">
        <v>846</v>
      </c>
      <c r="D656" s="108" t="s">
        <v>815</v>
      </c>
      <c r="E656" s="32">
        <f t="shared" si="50"/>
        <v>40709</v>
      </c>
      <c r="F656" s="101" t="str">
        <f t="shared" si="51"/>
        <v>2010-11</v>
      </c>
      <c r="H656" s="111"/>
      <c r="I656" s="26"/>
      <c r="J656" s="94">
        <f t="shared" si="49"/>
        <v>0.59165640875701331</v>
      </c>
      <c r="K656" s="35"/>
      <c r="L656" s="26">
        <v>21.274192527299999</v>
      </c>
      <c r="M656" s="26" t="s">
        <v>203</v>
      </c>
      <c r="N656" s="26">
        <v>812.22926829268283</v>
      </c>
      <c r="O656" s="90">
        <f t="shared" si="52"/>
        <v>17279.521829966539</v>
      </c>
      <c r="P656" s="92">
        <f t="shared" si="48"/>
        <v>7872.4173958883821</v>
      </c>
      <c r="Q656" s="188">
        <v>0.77002853474009636</v>
      </c>
    </row>
    <row r="657" spans="1:17" x14ac:dyDescent="0.25">
      <c r="A657">
        <v>40709</v>
      </c>
      <c r="B657" t="s">
        <v>773</v>
      </c>
      <c r="C657" s="190" t="s">
        <v>846</v>
      </c>
      <c r="D657" s="108" t="s">
        <v>815</v>
      </c>
      <c r="E657" s="32">
        <f t="shared" si="50"/>
        <v>40709</v>
      </c>
      <c r="F657" s="101" t="str">
        <f t="shared" si="51"/>
        <v>2010-11</v>
      </c>
      <c r="H657" s="111"/>
      <c r="I657" s="26"/>
      <c r="J657" s="94">
        <f t="shared" si="49"/>
        <v>0.59165640875701331</v>
      </c>
      <c r="K657" s="35"/>
      <c r="L657" s="26">
        <v>18.9926043878</v>
      </c>
      <c r="M657" s="26" t="s">
        <v>203</v>
      </c>
      <c r="N657" s="26">
        <v>812.22926829268283</v>
      </c>
      <c r="O657" s="90">
        <f t="shared" si="52"/>
        <v>15426.349164875191</v>
      </c>
      <c r="P657" s="92">
        <f t="shared" si="48"/>
        <v>7028.1261666629607</v>
      </c>
      <c r="Q657" s="188">
        <v>0.77002853474009636</v>
      </c>
    </row>
    <row r="658" spans="1:17" x14ac:dyDescent="0.25">
      <c r="A658">
        <v>40709</v>
      </c>
      <c r="B658" t="s">
        <v>773</v>
      </c>
      <c r="C658" s="190" t="s">
        <v>846</v>
      </c>
      <c r="D658" s="108" t="s">
        <v>815</v>
      </c>
      <c r="E658" s="32">
        <f t="shared" si="50"/>
        <v>40709</v>
      </c>
      <c r="F658" s="101" t="str">
        <f t="shared" si="51"/>
        <v>2010-11</v>
      </c>
      <c r="H658" s="111"/>
      <c r="I658" s="26"/>
      <c r="J658" s="94">
        <f t="shared" si="49"/>
        <v>0.59165640875701331</v>
      </c>
      <c r="K658" s="35"/>
      <c r="L658" s="26">
        <v>14.2947035574</v>
      </c>
      <c r="M658" s="26" t="s">
        <v>203</v>
      </c>
      <c r="N658" s="26">
        <v>812.22926829268283</v>
      </c>
      <c r="O658" s="90">
        <f t="shared" si="52"/>
        <v>11610.576610887812</v>
      </c>
      <c r="P658" s="92">
        <f t="shared" si="48"/>
        <v>5289.6895057208294</v>
      </c>
      <c r="Q658" s="188">
        <v>0.77002853474009636</v>
      </c>
    </row>
    <row r="659" spans="1:17" x14ac:dyDescent="0.25">
      <c r="A659">
        <v>40709</v>
      </c>
      <c r="B659" t="s">
        <v>773</v>
      </c>
      <c r="C659" s="190" t="s">
        <v>846</v>
      </c>
      <c r="D659" s="108" t="s">
        <v>815</v>
      </c>
      <c r="E659" s="32">
        <f t="shared" si="50"/>
        <v>40709</v>
      </c>
      <c r="F659" s="101" t="str">
        <f t="shared" si="51"/>
        <v>2010-11</v>
      </c>
      <c r="H659" s="111"/>
      <c r="I659" s="26"/>
      <c r="J659" s="94">
        <f t="shared" si="49"/>
        <v>0.59165640875701331</v>
      </c>
      <c r="K659" s="35"/>
      <c r="L659" s="26">
        <v>18.593524271300002</v>
      </c>
      <c r="M659" s="26" t="s">
        <v>203</v>
      </c>
      <c r="N659" s="26">
        <v>812.22926829268283</v>
      </c>
      <c r="O659" s="90">
        <f t="shared" si="52"/>
        <v>15102.204613860238</v>
      </c>
      <c r="P659" s="92">
        <f t="shared" si="48"/>
        <v>6880.4483994595212</v>
      </c>
      <c r="Q659" s="188">
        <v>0.77002853474009636</v>
      </c>
    </row>
    <row r="660" spans="1:17" x14ac:dyDescent="0.25">
      <c r="A660">
        <v>40709</v>
      </c>
      <c r="B660" t="s">
        <v>773</v>
      </c>
      <c r="C660" s="190" t="s">
        <v>846</v>
      </c>
      <c r="D660" s="108" t="s">
        <v>815</v>
      </c>
      <c r="E660" s="32">
        <f t="shared" si="50"/>
        <v>40709</v>
      </c>
      <c r="F660" s="101" t="str">
        <f t="shared" si="51"/>
        <v>2010-11</v>
      </c>
      <c r="H660" s="111"/>
      <c r="I660" s="26"/>
      <c r="J660" s="94">
        <f t="shared" si="49"/>
        <v>0.59165640875701331</v>
      </c>
      <c r="K660" s="35"/>
      <c r="L660" s="26">
        <v>70.770125028400003</v>
      </c>
      <c r="M660" s="26" t="s">
        <v>203</v>
      </c>
      <c r="N660" s="26">
        <v>812.22926829268283</v>
      </c>
      <c r="O660" s="90">
        <f t="shared" si="52"/>
        <v>57481.566868799011</v>
      </c>
      <c r="P660" s="92">
        <f t="shared" si="48"/>
        <v>26188.160263560421</v>
      </c>
      <c r="Q660" s="188">
        <v>0.77002853474009636</v>
      </c>
    </row>
    <row r="661" spans="1:17" x14ac:dyDescent="0.25">
      <c r="A661">
        <v>40709</v>
      </c>
      <c r="B661" t="s">
        <v>773</v>
      </c>
      <c r="C661" s="190" t="s">
        <v>846</v>
      </c>
      <c r="D661" s="108" t="s">
        <v>815</v>
      </c>
      <c r="E661" s="32">
        <f t="shared" si="50"/>
        <v>40709</v>
      </c>
      <c r="F661" s="101" t="str">
        <f t="shared" si="51"/>
        <v>2010-11</v>
      </c>
      <c r="H661" s="111"/>
      <c r="I661" s="26"/>
      <c r="J661" s="94">
        <f t="shared" si="49"/>
        <v>0.59165640875701331</v>
      </c>
      <c r="K661" s="35"/>
      <c r="L661" s="26">
        <v>64.809952871700006</v>
      </c>
      <c r="M661" s="26" t="s">
        <v>203</v>
      </c>
      <c r="N661" s="26">
        <v>812.22926829268283</v>
      </c>
      <c r="O661" s="90">
        <f t="shared" si="52"/>
        <v>52640.540599064152</v>
      </c>
      <c r="P661" s="92">
        <f t="shared" si="48"/>
        <v>23982.625886230544</v>
      </c>
      <c r="Q661" s="188">
        <v>0.77002853474009636</v>
      </c>
    </row>
    <row r="662" spans="1:17" x14ac:dyDescent="0.25">
      <c r="A662">
        <v>40709</v>
      </c>
      <c r="B662" t="s">
        <v>773</v>
      </c>
      <c r="C662" s="190" t="s">
        <v>846</v>
      </c>
      <c r="D662" s="108" t="s">
        <v>815</v>
      </c>
      <c r="E662" s="32">
        <f t="shared" si="50"/>
        <v>40709</v>
      </c>
      <c r="F662" s="101" t="str">
        <f t="shared" si="51"/>
        <v>2010-11</v>
      </c>
      <c r="H662" s="111"/>
      <c r="I662" s="26"/>
      <c r="J662" s="94">
        <f t="shared" si="49"/>
        <v>0.59165640875701331</v>
      </c>
      <c r="K662" s="35"/>
      <c r="L662" s="26">
        <v>35.4369453073</v>
      </c>
      <c r="M662" s="26" t="s">
        <v>203</v>
      </c>
      <c r="N662" s="26">
        <v>812.22926829268283</v>
      </c>
      <c r="O662" s="90">
        <f t="shared" si="52"/>
        <v>28782.9241574761</v>
      </c>
      <c r="P662" s="92">
        <f t="shared" si="48"/>
        <v>13113.279121468004</v>
      </c>
      <c r="Q662" s="188">
        <v>0.77002853474009636</v>
      </c>
    </row>
    <row r="663" spans="1:17" x14ac:dyDescent="0.25">
      <c r="A663">
        <v>40709</v>
      </c>
      <c r="B663" t="s">
        <v>773</v>
      </c>
      <c r="C663" s="190" t="s">
        <v>846</v>
      </c>
      <c r="D663" s="108" t="s">
        <v>815</v>
      </c>
      <c r="E663" s="32">
        <f t="shared" si="50"/>
        <v>40709</v>
      </c>
      <c r="F663" s="101" t="str">
        <f t="shared" si="51"/>
        <v>2010-11</v>
      </c>
      <c r="H663" s="111"/>
      <c r="I663" s="26"/>
      <c r="J663" s="94">
        <f t="shared" si="49"/>
        <v>0.59165640875701331</v>
      </c>
      <c r="K663" s="35"/>
      <c r="L663" s="26">
        <v>18.393464849000001</v>
      </c>
      <c r="M663" s="26" t="s">
        <v>203</v>
      </c>
      <c r="N663" s="26">
        <v>812.22926829268283</v>
      </c>
      <c r="O663" s="90">
        <f t="shared" si="52"/>
        <v>14939.710495670453</v>
      </c>
      <c r="P663" s="92">
        <f t="shared" ref="P663:P726" si="53">IF(O663="-","-",IF(OR(E663&lt;$E$15,E663&gt;$E$16),0,O663*J663))*Q663</f>
        <v>6806.417327572547</v>
      </c>
      <c r="Q663" s="188">
        <v>0.77002853474009636</v>
      </c>
    </row>
    <row r="664" spans="1:17" x14ac:dyDescent="0.25">
      <c r="A664">
        <v>40709</v>
      </c>
      <c r="B664" t="s">
        <v>773</v>
      </c>
      <c r="C664" s="190" t="s">
        <v>846</v>
      </c>
      <c r="D664" s="108" t="s">
        <v>815</v>
      </c>
      <c r="E664" s="32">
        <f t="shared" si="50"/>
        <v>40709</v>
      </c>
      <c r="F664" s="101" t="str">
        <f t="shared" si="51"/>
        <v>2010-11</v>
      </c>
      <c r="H664" s="111"/>
      <c r="I664" s="26"/>
      <c r="J664" s="94">
        <f t="shared" ref="J664:J727" si="54">J663</f>
        <v>0.59165640875701331</v>
      </c>
      <c r="K664" s="35"/>
      <c r="L664" s="26">
        <v>5.4860435652700001</v>
      </c>
      <c r="M664" s="26" t="s">
        <v>203</v>
      </c>
      <c r="N664" s="26">
        <v>812.22926829268283</v>
      </c>
      <c r="O664" s="90">
        <f t="shared" si="52"/>
        <v>4455.9251508410334</v>
      </c>
      <c r="P664" s="92">
        <f t="shared" si="53"/>
        <v>2030.0852660993712</v>
      </c>
      <c r="Q664" s="188">
        <v>0.77002853474009636</v>
      </c>
    </row>
    <row r="665" spans="1:17" x14ac:dyDescent="0.25">
      <c r="A665">
        <v>42228</v>
      </c>
      <c r="B665" t="s">
        <v>773</v>
      </c>
      <c r="C665" s="190" t="s">
        <v>836</v>
      </c>
      <c r="D665" s="108" t="s">
        <v>807</v>
      </c>
      <c r="E665" s="32">
        <f t="shared" si="50"/>
        <v>42228</v>
      </c>
      <c r="F665" s="101" t="str">
        <f t="shared" si="51"/>
        <v>2015-16</v>
      </c>
      <c r="H665" s="111"/>
      <c r="I665" s="26"/>
      <c r="J665" s="94">
        <f t="shared" si="54"/>
        <v>0.59165640875701331</v>
      </c>
      <c r="K665" s="35"/>
      <c r="L665" s="26">
        <v>173.92172793899999</v>
      </c>
      <c r="M665" s="26" t="s">
        <v>203</v>
      </c>
      <c r="N665" s="26">
        <v>4416.6341463414628</v>
      </c>
      <c r="O665" s="90">
        <f t="shared" si="52"/>
        <v>768148.64240609738</v>
      </c>
      <c r="P665" s="92">
        <f t="shared" si="53"/>
        <v>454480.06715756678</v>
      </c>
      <c r="Q665" s="188">
        <v>1</v>
      </c>
    </row>
    <row r="666" spans="1:17" x14ac:dyDescent="0.25">
      <c r="A666">
        <v>42228</v>
      </c>
      <c r="B666" t="s">
        <v>773</v>
      </c>
      <c r="C666" s="190" t="s">
        <v>836</v>
      </c>
      <c r="D666" s="108" t="s">
        <v>807</v>
      </c>
      <c r="E666" s="32">
        <f t="shared" ref="E666:E729" si="55">A666</f>
        <v>42228</v>
      </c>
      <c r="F666" s="101" t="str">
        <f t="shared" ref="F666:F729" si="56">IF(E666="","-",IF(OR(E666&lt;$E$15,E666&gt;$E$16),"ERROR - date outside of range",IF(MONTH(E666)&gt;=7,YEAR(E666)&amp;"-"&amp;IF(YEAR(E666)=1999,"00",IF(AND(YEAR(E666)&gt;=2000,YEAR(E666)&lt;2009),"0","")&amp;RIGHT(YEAR(E666),2)+1),RIGHT(YEAR(E666),4)-1&amp;"-"&amp;RIGHT(YEAR(E666),2))))</f>
        <v>2015-16</v>
      </c>
      <c r="H666" s="111"/>
      <c r="I666" s="26"/>
      <c r="J666" s="94">
        <f t="shared" si="54"/>
        <v>0.59165640875701331</v>
      </c>
      <c r="K666" s="35"/>
      <c r="L666" s="26">
        <v>179.901403899</v>
      </c>
      <c r="M666" s="26" t="s">
        <v>203</v>
      </c>
      <c r="N666" s="26">
        <v>1680.8751219512192</v>
      </c>
      <c r="O666" s="90">
        <f t="shared" si="52"/>
        <v>302391.79421792715</v>
      </c>
      <c r="P666" s="92">
        <f t="shared" si="53"/>
        <v>178912.04300456855</v>
      </c>
      <c r="Q666" s="188">
        <v>1</v>
      </c>
    </row>
    <row r="667" spans="1:17" x14ac:dyDescent="0.25">
      <c r="A667">
        <v>42228</v>
      </c>
      <c r="B667" t="s">
        <v>773</v>
      </c>
      <c r="C667" s="190" t="s">
        <v>836</v>
      </c>
      <c r="D667" s="108" t="s">
        <v>807</v>
      </c>
      <c r="E667" s="32">
        <f t="shared" si="55"/>
        <v>42228</v>
      </c>
      <c r="F667" s="101" t="str">
        <f t="shared" si="56"/>
        <v>2015-16</v>
      </c>
      <c r="H667" s="111"/>
      <c r="I667" s="26"/>
      <c r="J667" s="94">
        <f t="shared" si="54"/>
        <v>0.59165640875701331</v>
      </c>
      <c r="K667" s="35"/>
      <c r="L667" s="26">
        <v>117.486941133</v>
      </c>
      <c r="M667" s="26" t="s">
        <v>203</v>
      </c>
      <c r="N667" s="26">
        <v>4641.6565853658531</v>
      </c>
      <c r="O667" s="90">
        <f t="shared" ref="O667:O730" si="57">IF(N667="","-",L667*N667)</f>
        <v>545334.03400447976</v>
      </c>
      <c r="P667" s="92">
        <f t="shared" si="53"/>
        <v>322650.37613206549</v>
      </c>
      <c r="Q667" s="188">
        <v>1</v>
      </c>
    </row>
    <row r="668" spans="1:17" x14ac:dyDescent="0.25">
      <c r="A668">
        <v>42228</v>
      </c>
      <c r="B668" t="s">
        <v>773</v>
      </c>
      <c r="C668" s="190" t="s">
        <v>836</v>
      </c>
      <c r="D668" s="108" t="s">
        <v>807</v>
      </c>
      <c r="E668" s="32">
        <f t="shared" si="55"/>
        <v>42228</v>
      </c>
      <c r="F668" s="101" t="str">
        <f t="shared" si="56"/>
        <v>2015-16</v>
      </c>
      <c r="H668" s="111"/>
      <c r="I668" s="26"/>
      <c r="J668" s="94">
        <f t="shared" si="54"/>
        <v>0.59165640875701331</v>
      </c>
      <c r="K668" s="35"/>
      <c r="L668" s="26">
        <v>118.59232833999999</v>
      </c>
      <c r="M668" s="26" t="s">
        <v>203</v>
      </c>
      <c r="N668" s="26">
        <v>1680.8751219512192</v>
      </c>
      <c r="O668" s="90">
        <f t="shared" si="57"/>
        <v>199338.89436097653</v>
      </c>
      <c r="P668" s="92">
        <f t="shared" si="53"/>
        <v>117940.13436320903</v>
      </c>
      <c r="Q668" s="188">
        <v>1</v>
      </c>
    </row>
    <row r="669" spans="1:17" x14ac:dyDescent="0.25">
      <c r="A669">
        <v>42228</v>
      </c>
      <c r="B669" t="s">
        <v>773</v>
      </c>
      <c r="C669" s="190" t="s">
        <v>836</v>
      </c>
      <c r="D669" s="108" t="s">
        <v>807</v>
      </c>
      <c r="E669" s="32">
        <f t="shared" si="55"/>
        <v>42228</v>
      </c>
      <c r="F669" s="101" t="str">
        <f t="shared" si="56"/>
        <v>2015-16</v>
      </c>
      <c r="H669" s="111"/>
      <c r="I669" s="26"/>
      <c r="J669" s="94">
        <f t="shared" si="54"/>
        <v>0.59165640875701331</v>
      </c>
      <c r="K669" s="35"/>
      <c r="L669" s="26">
        <v>105.222084317</v>
      </c>
      <c r="M669" s="26" t="s">
        <v>203</v>
      </c>
      <c r="N669" s="26">
        <v>1680.8751219512192</v>
      </c>
      <c r="O669" s="90">
        <f t="shared" si="57"/>
        <v>176865.18380829884</v>
      </c>
      <c r="P669" s="92">
        <f t="shared" si="53"/>
        <v>104643.41948616716</v>
      </c>
      <c r="Q669" s="188">
        <v>1</v>
      </c>
    </row>
    <row r="670" spans="1:17" x14ac:dyDescent="0.25">
      <c r="A670">
        <v>42228</v>
      </c>
      <c r="B670" t="s">
        <v>773</v>
      </c>
      <c r="C670" s="190" t="s">
        <v>836</v>
      </c>
      <c r="D670" s="108" t="s">
        <v>807</v>
      </c>
      <c r="E670" s="32">
        <f t="shared" si="55"/>
        <v>42228</v>
      </c>
      <c r="F670" s="101" t="str">
        <f t="shared" si="56"/>
        <v>2015-16</v>
      </c>
      <c r="H670" s="111"/>
      <c r="I670" s="26"/>
      <c r="J670" s="94">
        <f t="shared" si="54"/>
        <v>0.59165640875701331</v>
      </c>
      <c r="K670" s="35"/>
      <c r="L670" s="26">
        <v>120.05765052300001</v>
      </c>
      <c r="M670" s="26" t="s">
        <v>203</v>
      </c>
      <c r="N670" s="26">
        <v>1680.8751219512192</v>
      </c>
      <c r="O670" s="90">
        <f t="shared" si="57"/>
        <v>201801.9179640245</v>
      </c>
      <c r="P670" s="92">
        <f t="shared" si="53"/>
        <v>119397.39806287215</v>
      </c>
      <c r="Q670" s="188">
        <v>1</v>
      </c>
    </row>
    <row r="671" spans="1:17" x14ac:dyDescent="0.25">
      <c r="A671">
        <v>43075</v>
      </c>
      <c r="B671" t="s">
        <v>773</v>
      </c>
      <c r="C671" s="190" t="s">
        <v>847</v>
      </c>
      <c r="D671" s="108" t="s">
        <v>815</v>
      </c>
      <c r="E671" s="32">
        <f t="shared" si="55"/>
        <v>43075</v>
      </c>
      <c r="F671" s="101" t="str">
        <f t="shared" si="56"/>
        <v>2017-18</v>
      </c>
      <c r="H671" s="111"/>
      <c r="I671" s="26"/>
      <c r="J671" s="94">
        <f t="shared" si="54"/>
        <v>0.59165640875701331</v>
      </c>
      <c r="K671" s="35"/>
      <c r="L671" s="26">
        <v>25.217828248499998</v>
      </c>
      <c r="M671" s="26" t="s">
        <v>203</v>
      </c>
      <c r="N671" s="26">
        <v>3336.4019512195118</v>
      </c>
      <c r="O671" s="90">
        <f t="shared" si="57"/>
        <v>84136.811373813922</v>
      </c>
      <c r="P671" s="92">
        <f t="shared" si="53"/>
        <v>7864.6915801683344</v>
      </c>
      <c r="Q671" s="188">
        <v>0.15798871760876088</v>
      </c>
    </row>
    <row r="672" spans="1:17" x14ac:dyDescent="0.25">
      <c r="A672">
        <v>43075</v>
      </c>
      <c r="B672" t="s">
        <v>773</v>
      </c>
      <c r="C672" s="190" t="s">
        <v>847</v>
      </c>
      <c r="D672" s="108" t="s">
        <v>815</v>
      </c>
      <c r="E672" s="32">
        <f t="shared" si="55"/>
        <v>43075</v>
      </c>
      <c r="F672" s="101" t="str">
        <f t="shared" si="56"/>
        <v>2017-18</v>
      </c>
      <c r="H672" s="111"/>
      <c r="I672" s="26"/>
      <c r="J672" s="94">
        <f t="shared" si="54"/>
        <v>0.59165640875701331</v>
      </c>
      <c r="K672" s="35"/>
      <c r="L672" s="26">
        <v>24.2329395416</v>
      </c>
      <c r="M672" s="26" t="s">
        <v>203</v>
      </c>
      <c r="N672" s="26">
        <v>3336.4019512195118</v>
      </c>
      <c r="O672" s="90">
        <f t="shared" si="57"/>
        <v>80850.826770378699</v>
      </c>
      <c r="P672" s="92">
        <f t="shared" si="53"/>
        <v>7557.5340468458508</v>
      </c>
      <c r="Q672" s="188">
        <v>0.15798871760876088</v>
      </c>
    </row>
    <row r="673" spans="1:17" x14ac:dyDescent="0.25">
      <c r="A673">
        <v>43075</v>
      </c>
      <c r="B673" t="s">
        <v>773</v>
      </c>
      <c r="C673" s="190" t="s">
        <v>847</v>
      </c>
      <c r="D673" s="108" t="s">
        <v>815</v>
      </c>
      <c r="E673" s="32">
        <f t="shared" si="55"/>
        <v>43075</v>
      </c>
      <c r="F673" s="101" t="str">
        <f t="shared" si="56"/>
        <v>2017-18</v>
      </c>
      <c r="H673" s="111"/>
      <c r="I673" s="26"/>
      <c r="J673" s="94">
        <f t="shared" si="54"/>
        <v>0.59165640875701331</v>
      </c>
      <c r="K673" s="35"/>
      <c r="L673" s="26">
        <v>32.754063031800001</v>
      </c>
      <c r="M673" s="26" t="s">
        <v>203</v>
      </c>
      <c r="N673" s="26">
        <v>812.22926829268283</v>
      </c>
      <c r="O673" s="90">
        <f t="shared" si="57"/>
        <v>26603.808649931329</v>
      </c>
      <c r="P673" s="92">
        <f t="shared" si="53"/>
        <v>2486.7920054627093</v>
      </c>
      <c r="Q673" s="188">
        <v>0.15798871760876088</v>
      </c>
    </row>
    <row r="674" spans="1:17" x14ac:dyDescent="0.25">
      <c r="A674">
        <v>43075</v>
      </c>
      <c r="B674" t="s">
        <v>773</v>
      </c>
      <c r="C674" s="190" t="s">
        <v>847</v>
      </c>
      <c r="D674" s="108" t="s">
        <v>815</v>
      </c>
      <c r="E674" s="32">
        <f t="shared" si="55"/>
        <v>43075</v>
      </c>
      <c r="F674" s="101" t="str">
        <f t="shared" si="56"/>
        <v>2017-18</v>
      </c>
      <c r="H674" s="111"/>
      <c r="I674" s="26"/>
      <c r="J674" s="94">
        <f t="shared" si="54"/>
        <v>0.59165640875701331</v>
      </c>
      <c r="K674" s="35"/>
      <c r="L674" s="26">
        <v>119.149646405</v>
      </c>
      <c r="M674" s="26" t="s">
        <v>203</v>
      </c>
      <c r="N674" s="26">
        <v>812.22926829268283</v>
      </c>
      <c r="O674" s="90">
        <f t="shared" si="57"/>
        <v>96776.830116865036</v>
      </c>
      <c r="P674" s="92">
        <f t="shared" si="53"/>
        <v>9046.2178034521366</v>
      </c>
      <c r="Q674" s="188">
        <v>0.15798871760876088</v>
      </c>
    </row>
    <row r="675" spans="1:17" x14ac:dyDescent="0.25">
      <c r="A675">
        <v>43075</v>
      </c>
      <c r="B675" t="s">
        <v>773</v>
      </c>
      <c r="C675" s="190" t="s">
        <v>847</v>
      </c>
      <c r="D675" s="108" t="s">
        <v>815</v>
      </c>
      <c r="E675" s="32">
        <f t="shared" si="55"/>
        <v>43075</v>
      </c>
      <c r="F675" s="101" t="str">
        <f t="shared" si="56"/>
        <v>2017-18</v>
      </c>
      <c r="H675" s="111"/>
      <c r="I675" s="26"/>
      <c r="J675" s="94">
        <f t="shared" si="54"/>
        <v>0.59165640875701331</v>
      </c>
      <c r="K675" s="35"/>
      <c r="L675" s="26">
        <v>94.588391941200001</v>
      </c>
      <c r="M675" s="26" t="s">
        <v>203</v>
      </c>
      <c r="N675" s="26">
        <v>812.22926829268283</v>
      </c>
      <c r="O675" s="90">
        <f t="shared" si="57"/>
        <v>76827.460375382376</v>
      </c>
      <c r="P675" s="92">
        <f t="shared" si="53"/>
        <v>7181.4497230642637</v>
      </c>
      <c r="Q675" s="188">
        <v>0.15798871760876088</v>
      </c>
    </row>
    <row r="676" spans="1:17" x14ac:dyDescent="0.25">
      <c r="A676">
        <v>43075</v>
      </c>
      <c r="B676" t="s">
        <v>773</v>
      </c>
      <c r="C676" s="190" t="s">
        <v>847</v>
      </c>
      <c r="D676" s="108" t="s">
        <v>815</v>
      </c>
      <c r="E676" s="32">
        <f t="shared" si="55"/>
        <v>43075</v>
      </c>
      <c r="F676" s="101" t="str">
        <f t="shared" si="56"/>
        <v>2017-18</v>
      </c>
      <c r="H676" s="111"/>
      <c r="I676" s="26"/>
      <c r="J676" s="94">
        <f t="shared" si="54"/>
        <v>0.59165640875701331</v>
      </c>
      <c r="K676" s="35"/>
      <c r="L676" s="26">
        <v>46.9670230754</v>
      </c>
      <c r="M676" s="26" t="s">
        <v>203</v>
      </c>
      <c r="N676" s="26">
        <v>812.22926829268283</v>
      </c>
      <c r="O676" s="90">
        <f t="shared" si="57"/>
        <v>38147.990786417693</v>
      </c>
      <c r="P676" s="92">
        <f t="shared" si="53"/>
        <v>3565.8848610901241</v>
      </c>
      <c r="Q676" s="188">
        <v>0.15798871760876088</v>
      </c>
    </row>
    <row r="677" spans="1:17" x14ac:dyDescent="0.25">
      <c r="A677">
        <v>43075</v>
      </c>
      <c r="B677" t="s">
        <v>773</v>
      </c>
      <c r="C677" s="190" t="s">
        <v>847</v>
      </c>
      <c r="D677" s="108" t="s">
        <v>815</v>
      </c>
      <c r="E677" s="32">
        <f t="shared" si="55"/>
        <v>43075</v>
      </c>
      <c r="F677" s="101" t="str">
        <f t="shared" si="56"/>
        <v>2017-18</v>
      </c>
      <c r="H677" s="111"/>
      <c r="I677" s="26"/>
      <c r="J677" s="94">
        <f t="shared" si="54"/>
        <v>0.59165640875701331</v>
      </c>
      <c r="K677" s="35"/>
      <c r="L677" s="26">
        <v>106.775102496</v>
      </c>
      <c r="M677" s="26" t="s">
        <v>203</v>
      </c>
      <c r="N677" s="26">
        <v>812.22926829268283</v>
      </c>
      <c r="O677" s="90">
        <f t="shared" si="57"/>
        <v>86725.863372202293</v>
      </c>
      <c r="P677" s="92">
        <f t="shared" si="53"/>
        <v>8106.703312249263</v>
      </c>
      <c r="Q677" s="188">
        <v>0.15798871760876088</v>
      </c>
    </row>
    <row r="678" spans="1:17" x14ac:dyDescent="0.25">
      <c r="A678">
        <v>43075</v>
      </c>
      <c r="B678" t="s">
        <v>773</v>
      </c>
      <c r="C678" s="190" t="s">
        <v>847</v>
      </c>
      <c r="D678" s="108" t="s">
        <v>815</v>
      </c>
      <c r="E678" s="32">
        <f t="shared" si="55"/>
        <v>43075</v>
      </c>
      <c r="F678" s="101" t="str">
        <f t="shared" si="56"/>
        <v>2017-18</v>
      </c>
      <c r="H678" s="111"/>
      <c r="I678" s="26"/>
      <c r="J678" s="94">
        <f t="shared" si="54"/>
        <v>0.59165640875701331</v>
      </c>
      <c r="K678" s="35"/>
      <c r="L678" s="26">
        <v>75.605886063900002</v>
      </c>
      <c r="M678" s="26" t="s">
        <v>203</v>
      </c>
      <c r="N678" s="26">
        <v>812.22926829268283</v>
      </c>
      <c r="O678" s="90">
        <f t="shared" si="57"/>
        <v>61409.313516301445</v>
      </c>
      <c r="P678" s="92">
        <f t="shared" si="53"/>
        <v>5740.2378705533847</v>
      </c>
      <c r="Q678" s="188">
        <v>0.15798871760876088</v>
      </c>
    </row>
    <row r="679" spans="1:17" x14ac:dyDescent="0.25">
      <c r="A679">
        <v>43075</v>
      </c>
      <c r="B679" t="s">
        <v>773</v>
      </c>
      <c r="C679" s="190" t="s">
        <v>847</v>
      </c>
      <c r="D679" s="108" t="s">
        <v>815</v>
      </c>
      <c r="E679" s="32">
        <f t="shared" si="55"/>
        <v>43075</v>
      </c>
      <c r="F679" s="101" t="str">
        <f t="shared" si="56"/>
        <v>2017-18</v>
      </c>
      <c r="H679" s="111"/>
      <c r="I679" s="26"/>
      <c r="J679" s="94">
        <f t="shared" si="54"/>
        <v>0.59165640875701331</v>
      </c>
      <c r="K679" s="35"/>
      <c r="L679" s="26">
        <v>115.932014174</v>
      </c>
      <c r="M679" s="26" t="s">
        <v>203</v>
      </c>
      <c r="N679" s="26">
        <v>812.22926829268283</v>
      </c>
      <c r="O679" s="90">
        <f t="shared" si="57"/>
        <v>94163.375044244953</v>
      </c>
      <c r="P679" s="92">
        <f t="shared" si="53"/>
        <v>8801.924993097542</v>
      </c>
      <c r="Q679" s="188">
        <v>0.15798871760876088</v>
      </c>
    </row>
    <row r="680" spans="1:17" x14ac:dyDescent="0.25">
      <c r="A680">
        <v>43075</v>
      </c>
      <c r="B680" t="s">
        <v>773</v>
      </c>
      <c r="C680" s="190" t="s">
        <v>847</v>
      </c>
      <c r="D680" s="108" t="s">
        <v>815</v>
      </c>
      <c r="E680" s="32">
        <f t="shared" si="55"/>
        <v>43075</v>
      </c>
      <c r="F680" s="101" t="str">
        <f t="shared" si="56"/>
        <v>2017-18</v>
      </c>
      <c r="H680" s="111"/>
      <c r="I680" s="26"/>
      <c r="J680" s="94">
        <f t="shared" si="54"/>
        <v>0.59165640875701331</v>
      </c>
      <c r="K680" s="35"/>
      <c r="L680" s="26">
        <v>56.287051926099998</v>
      </c>
      <c r="M680" s="26" t="s">
        <v>203</v>
      </c>
      <c r="N680" s="26">
        <v>812.22926829268283</v>
      </c>
      <c r="O680" s="90">
        <f t="shared" si="57"/>
        <v>45717.991000288443</v>
      </c>
      <c r="P680" s="92">
        <f t="shared" si="53"/>
        <v>4273.4909133255578</v>
      </c>
      <c r="Q680" s="188">
        <v>0.15798871760876088</v>
      </c>
    </row>
    <row r="681" spans="1:17" x14ac:dyDescent="0.25">
      <c r="A681">
        <v>43075</v>
      </c>
      <c r="B681" t="s">
        <v>773</v>
      </c>
      <c r="C681" s="190" t="s">
        <v>847</v>
      </c>
      <c r="D681" s="108" t="s">
        <v>815</v>
      </c>
      <c r="E681" s="32">
        <f t="shared" si="55"/>
        <v>43075</v>
      </c>
      <c r="F681" s="101" t="str">
        <f t="shared" si="56"/>
        <v>2017-18</v>
      </c>
      <c r="H681" s="111"/>
      <c r="I681" s="26"/>
      <c r="J681" s="94">
        <f t="shared" si="54"/>
        <v>0.59165640875701331</v>
      </c>
      <c r="K681" s="35"/>
      <c r="L681" s="26">
        <v>90.935464441199997</v>
      </c>
      <c r="M681" s="26" t="s">
        <v>203</v>
      </c>
      <c r="N681" s="26">
        <v>812.22926829268283</v>
      </c>
      <c r="O681" s="90">
        <f t="shared" si="57"/>
        <v>73860.445744931145</v>
      </c>
      <c r="P681" s="92">
        <f t="shared" si="53"/>
        <v>6904.1079198591024</v>
      </c>
      <c r="Q681" s="188">
        <v>0.15798871760876088</v>
      </c>
    </row>
    <row r="682" spans="1:17" x14ac:dyDescent="0.25">
      <c r="A682">
        <v>43075</v>
      </c>
      <c r="B682" t="s">
        <v>773</v>
      </c>
      <c r="C682" s="190" t="s">
        <v>847</v>
      </c>
      <c r="D682" s="108" t="s">
        <v>815</v>
      </c>
      <c r="E682" s="32">
        <f t="shared" si="55"/>
        <v>43075</v>
      </c>
      <c r="F682" s="101" t="str">
        <f t="shared" si="56"/>
        <v>2017-18</v>
      </c>
      <c r="H682" s="111"/>
      <c r="I682" s="26"/>
      <c r="J682" s="94">
        <f t="shared" si="54"/>
        <v>0.59165640875701331</v>
      </c>
      <c r="K682" s="35"/>
      <c r="L682" s="26">
        <v>108.01813922300001</v>
      </c>
      <c r="M682" s="26" t="s">
        <v>203</v>
      </c>
      <c r="N682" s="26">
        <v>3336.4019512195118</v>
      </c>
      <c r="O682" s="90">
        <f t="shared" si="57"/>
        <v>360391.93047071813</v>
      </c>
      <c r="P682" s="92">
        <f t="shared" si="53"/>
        <v>33687.649137792454</v>
      </c>
      <c r="Q682" s="188">
        <v>0.15798871760876088</v>
      </c>
    </row>
    <row r="683" spans="1:17" x14ac:dyDescent="0.25">
      <c r="A683">
        <v>43075</v>
      </c>
      <c r="B683" t="s">
        <v>773</v>
      </c>
      <c r="C683" s="190" t="s">
        <v>847</v>
      </c>
      <c r="D683" s="108" t="s">
        <v>815</v>
      </c>
      <c r="E683" s="32">
        <f t="shared" si="55"/>
        <v>43075</v>
      </c>
      <c r="F683" s="101" t="str">
        <f t="shared" si="56"/>
        <v>2017-18</v>
      </c>
      <c r="H683" s="111"/>
      <c r="I683" s="26"/>
      <c r="J683" s="94">
        <f t="shared" si="54"/>
        <v>0.59165640875701331</v>
      </c>
      <c r="K683" s="35"/>
      <c r="L683" s="26">
        <v>17.9212930337</v>
      </c>
      <c r="M683" s="26" t="s">
        <v>203</v>
      </c>
      <c r="N683" s="26">
        <v>812.22926829268283</v>
      </c>
      <c r="O683" s="90">
        <f t="shared" si="57"/>
        <v>14556.198727620906</v>
      </c>
      <c r="P683" s="92">
        <f t="shared" si="53"/>
        <v>1360.641218785325</v>
      </c>
      <c r="Q683" s="188">
        <v>0.15798871760876088</v>
      </c>
    </row>
    <row r="684" spans="1:17" x14ac:dyDescent="0.25">
      <c r="A684">
        <v>43075</v>
      </c>
      <c r="B684" t="s">
        <v>773</v>
      </c>
      <c r="C684" s="190" t="s">
        <v>847</v>
      </c>
      <c r="D684" s="108" t="s">
        <v>815</v>
      </c>
      <c r="E684" s="32">
        <f t="shared" si="55"/>
        <v>43075</v>
      </c>
      <c r="F684" s="101" t="str">
        <f t="shared" si="56"/>
        <v>2017-18</v>
      </c>
      <c r="H684" s="111"/>
      <c r="I684" s="26"/>
      <c r="J684" s="94">
        <f t="shared" si="54"/>
        <v>0.59165640875701331</v>
      </c>
      <c r="K684" s="35"/>
      <c r="L684" s="26">
        <v>7.7835832402699996</v>
      </c>
      <c r="M684" s="26" t="s">
        <v>203</v>
      </c>
      <c r="N684" s="26">
        <v>812.22926829268283</v>
      </c>
      <c r="O684" s="90">
        <f t="shared" si="57"/>
        <v>6322.0541199396912</v>
      </c>
      <c r="P684" s="92">
        <f t="shared" si="53"/>
        <v>590.9542445761499</v>
      </c>
      <c r="Q684" s="188">
        <v>0.15798871760876088</v>
      </c>
    </row>
    <row r="685" spans="1:17" x14ac:dyDescent="0.25">
      <c r="A685">
        <v>43075</v>
      </c>
      <c r="B685" t="s">
        <v>773</v>
      </c>
      <c r="C685" s="190" t="s">
        <v>847</v>
      </c>
      <c r="D685" s="108" t="s">
        <v>815</v>
      </c>
      <c r="E685" s="32">
        <f t="shared" si="55"/>
        <v>43075</v>
      </c>
      <c r="F685" s="101" t="str">
        <f t="shared" si="56"/>
        <v>2017-18</v>
      </c>
      <c r="H685" s="111"/>
      <c r="I685" s="26"/>
      <c r="J685" s="94">
        <f t="shared" si="54"/>
        <v>0.59165640875701331</v>
      </c>
      <c r="K685" s="35"/>
      <c r="L685" s="26">
        <v>49.588193203899998</v>
      </c>
      <c r="M685" s="26" t="s">
        <v>203</v>
      </c>
      <c r="N685" s="26">
        <v>3336.4019512195118</v>
      </c>
      <c r="O685" s="90">
        <f t="shared" si="57"/>
        <v>165446.14456294209</v>
      </c>
      <c r="P685" s="92">
        <f t="shared" si="53"/>
        <v>15465.084531601988</v>
      </c>
      <c r="Q685" s="188">
        <v>0.15798871760876088</v>
      </c>
    </row>
    <row r="686" spans="1:17" x14ac:dyDescent="0.25">
      <c r="A686">
        <v>43075</v>
      </c>
      <c r="B686" t="s">
        <v>773</v>
      </c>
      <c r="C686" s="190" t="s">
        <v>847</v>
      </c>
      <c r="D686" s="108" t="s">
        <v>815</v>
      </c>
      <c r="E686" s="32">
        <f t="shared" si="55"/>
        <v>43075</v>
      </c>
      <c r="F686" s="101" t="str">
        <f t="shared" si="56"/>
        <v>2017-18</v>
      </c>
      <c r="H686" s="111"/>
      <c r="I686" s="26"/>
      <c r="J686" s="94">
        <f t="shared" si="54"/>
        <v>0.59165640875701331</v>
      </c>
      <c r="K686" s="35"/>
      <c r="L686" s="26">
        <v>16.243033552699998</v>
      </c>
      <c r="M686" s="26" t="s">
        <v>203</v>
      </c>
      <c r="N686" s="26">
        <v>3592.3639024390236</v>
      </c>
      <c r="O686" s="90">
        <f t="shared" si="57"/>
        <v>58350.887400825362</v>
      </c>
      <c r="P686" s="92">
        <f t="shared" si="53"/>
        <v>5454.3513753772922</v>
      </c>
      <c r="Q686" s="188">
        <v>0.15798871760876088</v>
      </c>
    </row>
    <row r="687" spans="1:17" x14ac:dyDescent="0.25">
      <c r="A687">
        <v>43075</v>
      </c>
      <c r="B687" t="s">
        <v>773</v>
      </c>
      <c r="C687" s="190" t="s">
        <v>847</v>
      </c>
      <c r="D687" s="108" t="s">
        <v>815</v>
      </c>
      <c r="E687" s="32">
        <f t="shared" si="55"/>
        <v>43075</v>
      </c>
      <c r="F687" s="101" t="str">
        <f t="shared" si="56"/>
        <v>2017-18</v>
      </c>
      <c r="H687" s="111"/>
      <c r="I687" s="26"/>
      <c r="J687" s="94">
        <f t="shared" si="54"/>
        <v>0.59165640875701331</v>
      </c>
      <c r="K687" s="35"/>
      <c r="L687" s="26">
        <v>5.9156335248199996</v>
      </c>
      <c r="M687" s="26" t="s">
        <v>203</v>
      </c>
      <c r="N687" s="26">
        <v>3592.3639024390236</v>
      </c>
      <c r="O687" s="90">
        <f t="shared" si="57"/>
        <v>21251.108334621491</v>
      </c>
      <c r="P687" s="92">
        <f t="shared" si="53"/>
        <v>1986.4481439162319</v>
      </c>
      <c r="Q687" s="188">
        <v>0.15798871760876088</v>
      </c>
    </row>
    <row r="688" spans="1:17" x14ac:dyDescent="0.25">
      <c r="A688">
        <v>43075</v>
      </c>
      <c r="B688" t="s">
        <v>773</v>
      </c>
      <c r="C688" s="190" t="s">
        <v>847</v>
      </c>
      <c r="D688" s="108" t="s">
        <v>815</v>
      </c>
      <c r="E688" s="32">
        <f t="shared" si="55"/>
        <v>43075</v>
      </c>
      <c r="F688" s="101" t="str">
        <f t="shared" si="56"/>
        <v>2017-18</v>
      </c>
      <c r="H688" s="111"/>
      <c r="I688" s="26"/>
      <c r="J688" s="94">
        <f t="shared" si="54"/>
        <v>0.59165640875701331</v>
      </c>
      <c r="K688" s="35"/>
      <c r="L688" s="26">
        <v>118.678758092</v>
      </c>
      <c r="M688" s="26" t="s">
        <v>203</v>
      </c>
      <c r="N688" s="26">
        <v>812.22926829268283</v>
      </c>
      <c r="O688" s="90">
        <f t="shared" si="57"/>
        <v>96394.360846949465</v>
      </c>
      <c r="P688" s="92">
        <f t="shared" si="53"/>
        <v>9010.4664741865945</v>
      </c>
      <c r="Q688" s="188">
        <v>0.15798871760876088</v>
      </c>
    </row>
    <row r="689" spans="1:17" x14ac:dyDescent="0.25">
      <c r="A689">
        <v>43075</v>
      </c>
      <c r="B689" t="s">
        <v>773</v>
      </c>
      <c r="C689" s="190" t="s">
        <v>847</v>
      </c>
      <c r="D689" s="108" t="s">
        <v>815</v>
      </c>
      <c r="E689" s="32">
        <f t="shared" si="55"/>
        <v>43075</v>
      </c>
      <c r="F689" s="101" t="str">
        <f t="shared" si="56"/>
        <v>2017-18</v>
      </c>
      <c r="H689" s="111"/>
      <c r="I689" s="26"/>
      <c r="J689" s="94">
        <f t="shared" si="54"/>
        <v>0.59165640875701331</v>
      </c>
      <c r="K689" s="35"/>
      <c r="L689" s="26">
        <v>55.471329889499998</v>
      </c>
      <c r="M689" s="26" t="s">
        <v>203</v>
      </c>
      <c r="N689" s="26">
        <v>812.22926829268283</v>
      </c>
      <c r="O689" s="90">
        <f t="shared" si="57"/>
        <v>45055.437687370613</v>
      </c>
      <c r="P689" s="92">
        <f t="shared" si="53"/>
        <v>4211.5587176975778</v>
      </c>
      <c r="Q689" s="188">
        <v>0.15798871760876088</v>
      </c>
    </row>
    <row r="690" spans="1:17" x14ac:dyDescent="0.25">
      <c r="A690">
        <v>43075</v>
      </c>
      <c r="B690" t="s">
        <v>773</v>
      </c>
      <c r="C690" s="190" t="s">
        <v>847</v>
      </c>
      <c r="D690" s="108" t="s">
        <v>815</v>
      </c>
      <c r="E690" s="32">
        <f t="shared" si="55"/>
        <v>43075</v>
      </c>
      <c r="F690" s="101" t="str">
        <f t="shared" si="56"/>
        <v>2017-18</v>
      </c>
      <c r="H690" s="111"/>
      <c r="I690" s="26"/>
      <c r="J690" s="94">
        <f t="shared" si="54"/>
        <v>0.59165640875701331</v>
      </c>
      <c r="K690" s="35"/>
      <c r="L690" s="26">
        <v>74.478105626900003</v>
      </c>
      <c r="M690" s="26" t="s">
        <v>203</v>
      </c>
      <c r="N690" s="26">
        <v>812.22926829268283</v>
      </c>
      <c r="O690" s="90">
        <f t="shared" si="57"/>
        <v>60493.297237162136</v>
      </c>
      <c r="P690" s="92">
        <f t="shared" si="53"/>
        <v>5654.6132147076069</v>
      </c>
      <c r="Q690" s="188">
        <v>0.15798871760876088</v>
      </c>
    </row>
    <row r="691" spans="1:17" x14ac:dyDescent="0.25">
      <c r="A691">
        <v>43075</v>
      </c>
      <c r="B691" t="s">
        <v>773</v>
      </c>
      <c r="C691" s="190" t="s">
        <v>847</v>
      </c>
      <c r="D691" s="108" t="s">
        <v>815</v>
      </c>
      <c r="E691" s="32">
        <f t="shared" si="55"/>
        <v>43075</v>
      </c>
      <c r="F691" s="101" t="str">
        <f t="shared" si="56"/>
        <v>2017-18</v>
      </c>
      <c r="H691" s="111"/>
      <c r="I691" s="26"/>
      <c r="J691" s="94">
        <f t="shared" si="54"/>
        <v>0.59165640875701331</v>
      </c>
      <c r="K691" s="35"/>
      <c r="L691" s="26">
        <v>25.0444849338</v>
      </c>
      <c r="M691" s="26" t="s">
        <v>203</v>
      </c>
      <c r="N691" s="26">
        <v>812.22926829268283</v>
      </c>
      <c r="O691" s="90">
        <f t="shared" si="57"/>
        <v>20341.863672547493</v>
      </c>
      <c r="P691" s="92">
        <f t="shared" si="53"/>
        <v>1901.4564652281092</v>
      </c>
      <c r="Q691" s="188">
        <v>0.15798871760876088</v>
      </c>
    </row>
    <row r="692" spans="1:17" x14ac:dyDescent="0.25">
      <c r="A692">
        <v>43075</v>
      </c>
      <c r="B692" t="s">
        <v>773</v>
      </c>
      <c r="C692" s="190" t="s">
        <v>847</v>
      </c>
      <c r="D692" s="108" t="s">
        <v>815</v>
      </c>
      <c r="E692" s="32">
        <f t="shared" si="55"/>
        <v>43075</v>
      </c>
      <c r="F692" s="101" t="str">
        <f t="shared" si="56"/>
        <v>2017-18</v>
      </c>
      <c r="H692" s="111"/>
      <c r="I692" s="26"/>
      <c r="J692" s="94">
        <f t="shared" si="54"/>
        <v>0.59165640875701331</v>
      </c>
      <c r="K692" s="35"/>
      <c r="L692" s="26">
        <v>15.2320218625</v>
      </c>
      <c r="M692" s="26" t="s">
        <v>203</v>
      </c>
      <c r="N692" s="26">
        <v>812.22926829268283</v>
      </c>
      <c r="O692" s="90">
        <f t="shared" si="57"/>
        <v>12371.893971996524</v>
      </c>
      <c r="P692" s="92">
        <f t="shared" si="53"/>
        <v>1156.4632503125697</v>
      </c>
      <c r="Q692" s="188">
        <v>0.15798871760876088</v>
      </c>
    </row>
    <row r="693" spans="1:17" x14ac:dyDescent="0.25">
      <c r="A693">
        <v>43075</v>
      </c>
      <c r="B693" t="s">
        <v>773</v>
      </c>
      <c r="C693" s="190" t="s">
        <v>847</v>
      </c>
      <c r="D693" s="108" t="s">
        <v>815</v>
      </c>
      <c r="E693" s="32">
        <f t="shared" si="55"/>
        <v>43075</v>
      </c>
      <c r="F693" s="101" t="str">
        <f t="shared" si="56"/>
        <v>2017-18</v>
      </c>
      <c r="H693" s="111"/>
      <c r="I693" s="26"/>
      <c r="J693" s="94">
        <f t="shared" si="54"/>
        <v>0.59165640875701331</v>
      </c>
      <c r="K693" s="35"/>
      <c r="L693" s="26">
        <v>25.0122463933</v>
      </c>
      <c r="M693" s="26" t="s">
        <v>203</v>
      </c>
      <c r="N693" s="26">
        <v>812.22926829268283</v>
      </c>
      <c r="O693" s="90">
        <f t="shared" si="57"/>
        <v>20315.678586386355</v>
      </c>
      <c r="P693" s="92">
        <f t="shared" si="53"/>
        <v>1899.0088133228983</v>
      </c>
      <c r="Q693" s="188">
        <v>0.15798871760876088</v>
      </c>
    </row>
    <row r="694" spans="1:17" x14ac:dyDescent="0.25">
      <c r="A694">
        <v>43075</v>
      </c>
      <c r="B694" t="s">
        <v>773</v>
      </c>
      <c r="C694" s="190" t="s">
        <v>847</v>
      </c>
      <c r="D694" s="108" t="s">
        <v>815</v>
      </c>
      <c r="E694" s="32">
        <f t="shared" si="55"/>
        <v>43075</v>
      </c>
      <c r="F694" s="101" t="str">
        <f t="shared" si="56"/>
        <v>2017-18</v>
      </c>
      <c r="H694" s="111"/>
      <c r="I694" s="26"/>
      <c r="J694" s="94">
        <f t="shared" si="54"/>
        <v>0.59165640875701331</v>
      </c>
      <c r="K694" s="35"/>
      <c r="L694" s="26">
        <v>102.91861760499999</v>
      </c>
      <c r="M694" s="26" t="s">
        <v>203</v>
      </c>
      <c r="N694" s="26">
        <v>3336.4019512195118</v>
      </c>
      <c r="O694" s="90">
        <f t="shared" si="57"/>
        <v>343377.87659413676</v>
      </c>
      <c r="P694" s="92">
        <f t="shared" si="53"/>
        <v>32097.259817318085</v>
      </c>
      <c r="Q694" s="188">
        <v>0.15798871760876088</v>
      </c>
    </row>
    <row r="695" spans="1:17" x14ac:dyDescent="0.25">
      <c r="A695">
        <v>43075</v>
      </c>
      <c r="B695" t="s">
        <v>773</v>
      </c>
      <c r="C695" s="190" t="s">
        <v>847</v>
      </c>
      <c r="D695" s="108" t="s">
        <v>815</v>
      </c>
      <c r="E695" s="32">
        <f t="shared" si="55"/>
        <v>43075</v>
      </c>
      <c r="F695" s="101" t="str">
        <f t="shared" si="56"/>
        <v>2017-18</v>
      </c>
      <c r="H695" s="111"/>
      <c r="I695" s="26"/>
      <c r="J695" s="94">
        <f t="shared" si="54"/>
        <v>0.59165640875701331</v>
      </c>
      <c r="K695" s="35"/>
      <c r="L695" s="26">
        <v>20.272915024300001</v>
      </c>
      <c r="M695" s="26" t="s">
        <v>203</v>
      </c>
      <c r="N695" s="26">
        <v>812.22926829268283</v>
      </c>
      <c r="O695" s="90">
        <f t="shared" si="57"/>
        <v>16466.254936346926</v>
      </c>
      <c r="P695" s="92">
        <f t="shared" si="53"/>
        <v>1539.1837941115289</v>
      </c>
      <c r="Q695" s="188">
        <v>0.15798871760876088</v>
      </c>
    </row>
    <row r="696" spans="1:17" x14ac:dyDescent="0.25">
      <c r="A696">
        <v>43075</v>
      </c>
      <c r="B696" t="s">
        <v>773</v>
      </c>
      <c r="C696" s="190" t="s">
        <v>847</v>
      </c>
      <c r="D696" s="108" t="s">
        <v>815</v>
      </c>
      <c r="E696" s="32">
        <f t="shared" si="55"/>
        <v>43075</v>
      </c>
      <c r="F696" s="101" t="str">
        <f t="shared" si="56"/>
        <v>2017-18</v>
      </c>
      <c r="H696" s="111"/>
      <c r="I696" s="26"/>
      <c r="J696" s="94">
        <f t="shared" si="54"/>
        <v>0.59165640875701331</v>
      </c>
      <c r="K696" s="35"/>
      <c r="L696" s="26">
        <v>17.872190940100001</v>
      </c>
      <c r="M696" s="26" t="s">
        <v>203</v>
      </c>
      <c r="N696" s="26">
        <v>812.22926829268283</v>
      </c>
      <c r="O696" s="90">
        <f t="shared" si="57"/>
        <v>14516.316570064539</v>
      </c>
      <c r="P696" s="92">
        <f t="shared" si="53"/>
        <v>1356.9132326207562</v>
      </c>
      <c r="Q696" s="188">
        <v>0.15798871760876088</v>
      </c>
    </row>
    <row r="697" spans="1:17" x14ac:dyDescent="0.25">
      <c r="A697">
        <v>43075</v>
      </c>
      <c r="B697" t="s">
        <v>773</v>
      </c>
      <c r="C697" s="190" t="s">
        <v>847</v>
      </c>
      <c r="D697" s="108" t="s">
        <v>815</v>
      </c>
      <c r="E697" s="32">
        <f t="shared" si="55"/>
        <v>43075</v>
      </c>
      <c r="F697" s="101" t="str">
        <f t="shared" si="56"/>
        <v>2017-18</v>
      </c>
      <c r="H697" s="111"/>
      <c r="I697" s="26"/>
      <c r="J697" s="94">
        <f t="shared" si="54"/>
        <v>0.59165640875701331</v>
      </c>
      <c r="K697" s="35"/>
      <c r="L697" s="26">
        <v>7.7714982468000002</v>
      </c>
      <c r="M697" s="26" t="s">
        <v>203</v>
      </c>
      <c r="N697" s="26">
        <v>812.22926829268283</v>
      </c>
      <c r="O697" s="90">
        <f t="shared" si="57"/>
        <v>6312.2383345362314</v>
      </c>
      <c r="P697" s="92">
        <f t="shared" si="53"/>
        <v>590.03671366958451</v>
      </c>
      <c r="Q697" s="188">
        <v>0.15798871760876088</v>
      </c>
    </row>
    <row r="698" spans="1:17" x14ac:dyDescent="0.25">
      <c r="A698">
        <v>43075</v>
      </c>
      <c r="B698" t="s">
        <v>773</v>
      </c>
      <c r="C698" s="190" t="s">
        <v>847</v>
      </c>
      <c r="D698" s="108" t="s">
        <v>815</v>
      </c>
      <c r="E698" s="32">
        <f t="shared" si="55"/>
        <v>43075</v>
      </c>
      <c r="F698" s="101" t="str">
        <f t="shared" si="56"/>
        <v>2017-18</v>
      </c>
      <c r="H698" s="111"/>
      <c r="I698" s="26"/>
      <c r="J698" s="94">
        <f t="shared" si="54"/>
        <v>0.59165640875701331</v>
      </c>
      <c r="K698" s="35"/>
      <c r="L698" s="26">
        <v>33.341428947700003</v>
      </c>
      <c r="M698" s="26" t="s">
        <v>203</v>
      </c>
      <c r="N698" s="26">
        <v>812.22926829268283</v>
      </c>
      <c r="O698" s="90">
        <f t="shared" si="57"/>
        <v>27080.884438022847</v>
      </c>
      <c r="P698" s="92">
        <f t="shared" si="53"/>
        <v>2531.3866825421087</v>
      </c>
      <c r="Q698" s="188">
        <v>0.15798871760876088</v>
      </c>
    </row>
    <row r="699" spans="1:17" x14ac:dyDescent="0.25">
      <c r="A699">
        <v>43075</v>
      </c>
      <c r="B699" t="s">
        <v>773</v>
      </c>
      <c r="C699" s="190" t="s">
        <v>847</v>
      </c>
      <c r="D699" s="108" t="s">
        <v>815</v>
      </c>
      <c r="E699" s="32">
        <f t="shared" si="55"/>
        <v>43075</v>
      </c>
      <c r="F699" s="101" t="str">
        <f t="shared" si="56"/>
        <v>2017-18</v>
      </c>
      <c r="H699" s="111"/>
      <c r="I699" s="26"/>
      <c r="J699" s="94">
        <f t="shared" si="54"/>
        <v>0.59165640875701331</v>
      </c>
      <c r="K699" s="35"/>
      <c r="L699" s="26">
        <v>55.060660073400001</v>
      </c>
      <c r="M699" s="26" t="s">
        <v>203</v>
      </c>
      <c r="N699" s="26">
        <v>812.22926829268283</v>
      </c>
      <c r="O699" s="90">
        <f t="shared" si="57"/>
        <v>44721.879643129818</v>
      </c>
      <c r="P699" s="92">
        <f t="shared" si="53"/>
        <v>4180.3793670756158</v>
      </c>
      <c r="Q699" s="188">
        <v>0.15798871760876088</v>
      </c>
    </row>
    <row r="700" spans="1:17" x14ac:dyDescent="0.25">
      <c r="A700">
        <v>43075</v>
      </c>
      <c r="B700" t="s">
        <v>773</v>
      </c>
      <c r="C700" s="190" t="s">
        <v>847</v>
      </c>
      <c r="D700" s="108" t="s">
        <v>815</v>
      </c>
      <c r="E700" s="32">
        <f t="shared" si="55"/>
        <v>43075</v>
      </c>
      <c r="F700" s="101" t="str">
        <f t="shared" si="56"/>
        <v>2017-18</v>
      </c>
      <c r="H700" s="111"/>
      <c r="I700" s="26"/>
      <c r="J700" s="94">
        <f t="shared" si="54"/>
        <v>0.59165640875701331</v>
      </c>
      <c r="K700" s="35"/>
      <c r="L700" s="26">
        <v>90.510231923700005</v>
      </c>
      <c r="M700" s="26" t="s">
        <v>203</v>
      </c>
      <c r="N700" s="26">
        <v>812.22926829268283</v>
      </c>
      <c r="O700" s="90">
        <f t="shared" si="57"/>
        <v>73515.059448387881</v>
      </c>
      <c r="P700" s="92">
        <f t="shared" si="53"/>
        <v>6871.8229229121571</v>
      </c>
      <c r="Q700" s="188">
        <v>0.15798871760876088</v>
      </c>
    </row>
    <row r="701" spans="1:17" x14ac:dyDescent="0.25">
      <c r="A701">
        <v>43075</v>
      </c>
      <c r="B701" t="s">
        <v>773</v>
      </c>
      <c r="C701" s="190" t="s">
        <v>847</v>
      </c>
      <c r="D701" s="108" t="s">
        <v>815</v>
      </c>
      <c r="E701" s="32">
        <f t="shared" si="55"/>
        <v>43075</v>
      </c>
      <c r="F701" s="101" t="str">
        <f t="shared" si="56"/>
        <v>2017-18</v>
      </c>
      <c r="H701" s="111"/>
      <c r="I701" s="26"/>
      <c r="J701" s="94">
        <f t="shared" si="54"/>
        <v>0.59165640875701331</v>
      </c>
      <c r="K701" s="35"/>
      <c r="L701" s="26">
        <v>87.092386783699993</v>
      </c>
      <c r="M701" s="26" t="s">
        <v>203</v>
      </c>
      <c r="N701" s="26">
        <v>3336.4019512195118</v>
      </c>
      <c r="O701" s="90">
        <f t="shared" si="57"/>
        <v>290575.2092015011</v>
      </c>
      <c r="P701" s="92">
        <f t="shared" si="53"/>
        <v>27161.528514069076</v>
      </c>
      <c r="Q701" s="188">
        <v>0.15798871760876088</v>
      </c>
    </row>
    <row r="702" spans="1:17" x14ac:dyDescent="0.25">
      <c r="A702">
        <v>43075</v>
      </c>
      <c r="B702" t="s">
        <v>773</v>
      </c>
      <c r="C702" s="190" t="s">
        <v>847</v>
      </c>
      <c r="D702" s="108" t="s">
        <v>815</v>
      </c>
      <c r="E702" s="32">
        <f t="shared" si="55"/>
        <v>43075</v>
      </c>
      <c r="F702" s="101" t="str">
        <f t="shared" si="56"/>
        <v>2017-18</v>
      </c>
      <c r="H702" s="111"/>
      <c r="I702" s="26"/>
      <c r="J702" s="94">
        <f t="shared" si="54"/>
        <v>0.59165640875701331</v>
      </c>
      <c r="K702" s="35"/>
      <c r="L702" s="26">
        <v>17.380681747299999</v>
      </c>
      <c r="M702" s="26" t="s">
        <v>203</v>
      </c>
      <c r="N702" s="26">
        <v>812.22926829268283</v>
      </c>
      <c r="O702" s="90">
        <f t="shared" si="57"/>
        <v>14117.098418037465</v>
      </c>
      <c r="P702" s="92">
        <f t="shared" si="53"/>
        <v>1319.5963009753664</v>
      </c>
      <c r="Q702" s="188">
        <v>0.15798871760876088</v>
      </c>
    </row>
    <row r="703" spans="1:17" x14ac:dyDescent="0.25">
      <c r="A703">
        <v>43075</v>
      </c>
      <c r="B703" t="s">
        <v>773</v>
      </c>
      <c r="C703" s="190" t="s">
        <v>847</v>
      </c>
      <c r="D703" s="108" t="s">
        <v>815</v>
      </c>
      <c r="E703" s="32">
        <f t="shared" si="55"/>
        <v>43075</v>
      </c>
      <c r="F703" s="101" t="str">
        <f t="shared" si="56"/>
        <v>2017-18</v>
      </c>
      <c r="H703" s="111"/>
      <c r="I703" s="26"/>
      <c r="J703" s="94">
        <f t="shared" si="54"/>
        <v>0.59165640875701331</v>
      </c>
      <c r="K703" s="35"/>
      <c r="L703" s="26">
        <v>47.045175845300001</v>
      </c>
      <c r="M703" s="26" t="s">
        <v>203</v>
      </c>
      <c r="N703" s="26">
        <v>812.22926829268283</v>
      </c>
      <c r="O703" s="90">
        <f t="shared" si="57"/>
        <v>38211.468753528614</v>
      </c>
      <c r="P703" s="92">
        <f t="shared" si="53"/>
        <v>3571.8184664325631</v>
      </c>
      <c r="Q703" s="188">
        <v>0.15798871760876088</v>
      </c>
    </row>
    <row r="704" spans="1:17" x14ac:dyDescent="0.25">
      <c r="A704">
        <v>43075</v>
      </c>
      <c r="B704" t="s">
        <v>773</v>
      </c>
      <c r="C704" s="190" t="s">
        <v>847</v>
      </c>
      <c r="D704" s="108" t="s">
        <v>815</v>
      </c>
      <c r="E704" s="32">
        <f t="shared" si="55"/>
        <v>43075</v>
      </c>
      <c r="F704" s="101" t="str">
        <f t="shared" si="56"/>
        <v>2017-18</v>
      </c>
      <c r="H704" s="111"/>
      <c r="I704" s="26"/>
      <c r="J704" s="94">
        <f t="shared" si="54"/>
        <v>0.59165640875701331</v>
      </c>
      <c r="K704" s="35"/>
      <c r="L704" s="26">
        <v>18.0430063182</v>
      </c>
      <c r="M704" s="26" t="s">
        <v>203</v>
      </c>
      <c r="N704" s="26">
        <v>812.22926829268283</v>
      </c>
      <c r="O704" s="90">
        <f t="shared" si="57"/>
        <v>14655.057819631838</v>
      </c>
      <c r="P704" s="92">
        <f t="shared" si="53"/>
        <v>1369.8820760969613</v>
      </c>
      <c r="Q704" s="188">
        <v>0.15798871760876088</v>
      </c>
    </row>
    <row r="705" spans="1:17" x14ac:dyDescent="0.25">
      <c r="A705">
        <v>43075</v>
      </c>
      <c r="B705" t="s">
        <v>773</v>
      </c>
      <c r="C705" s="190" t="s">
        <v>847</v>
      </c>
      <c r="D705" s="108" t="s">
        <v>815</v>
      </c>
      <c r="E705" s="32">
        <f t="shared" si="55"/>
        <v>43075</v>
      </c>
      <c r="F705" s="101" t="str">
        <f t="shared" si="56"/>
        <v>2017-18</v>
      </c>
      <c r="H705" s="111"/>
      <c r="I705" s="26"/>
      <c r="J705" s="94">
        <f t="shared" si="54"/>
        <v>0.59165640875701331</v>
      </c>
      <c r="K705" s="35"/>
      <c r="L705" s="26">
        <v>7.6031294872600004</v>
      </c>
      <c r="M705" s="26" t="s">
        <v>203</v>
      </c>
      <c r="N705" s="26">
        <v>812.22926829268283</v>
      </c>
      <c r="O705" s="90">
        <f t="shared" si="57"/>
        <v>6175.4843001717109</v>
      </c>
      <c r="P705" s="92">
        <f t="shared" si="53"/>
        <v>577.25362520855174</v>
      </c>
      <c r="Q705" s="188">
        <v>0.15798871760876088</v>
      </c>
    </row>
    <row r="706" spans="1:17" x14ac:dyDescent="0.25">
      <c r="A706">
        <v>43075</v>
      </c>
      <c r="B706" t="s">
        <v>773</v>
      </c>
      <c r="C706" s="190" t="s">
        <v>847</v>
      </c>
      <c r="D706" s="108" t="s">
        <v>815</v>
      </c>
      <c r="E706" s="32">
        <f t="shared" si="55"/>
        <v>43075</v>
      </c>
      <c r="F706" s="101" t="str">
        <f t="shared" si="56"/>
        <v>2017-18</v>
      </c>
      <c r="H706" s="111"/>
      <c r="I706" s="26"/>
      <c r="J706" s="94">
        <f t="shared" si="54"/>
        <v>0.59165640875701331</v>
      </c>
      <c r="K706" s="35"/>
      <c r="L706" s="26">
        <v>7.6652413530199999</v>
      </c>
      <c r="M706" s="26" t="s">
        <v>203</v>
      </c>
      <c r="N706" s="26">
        <v>812.22926829268283</v>
      </c>
      <c r="O706" s="90">
        <f t="shared" si="57"/>
        <v>6225.9333754502486</v>
      </c>
      <c r="P706" s="92">
        <f t="shared" si="53"/>
        <v>581.96935440118284</v>
      </c>
      <c r="Q706" s="188">
        <v>0.15798871760876088</v>
      </c>
    </row>
    <row r="707" spans="1:17" x14ac:dyDescent="0.25">
      <c r="A707">
        <v>43075</v>
      </c>
      <c r="B707" t="s">
        <v>773</v>
      </c>
      <c r="C707" s="190" t="s">
        <v>847</v>
      </c>
      <c r="D707" s="108" t="s">
        <v>815</v>
      </c>
      <c r="E707" s="32">
        <f t="shared" si="55"/>
        <v>43075</v>
      </c>
      <c r="F707" s="101" t="str">
        <f t="shared" si="56"/>
        <v>2017-18</v>
      </c>
      <c r="H707" s="111"/>
      <c r="I707" s="26"/>
      <c r="J707" s="94">
        <f t="shared" si="54"/>
        <v>0.59165640875701331</v>
      </c>
      <c r="K707" s="35"/>
      <c r="L707" s="26">
        <v>18.0020312559</v>
      </c>
      <c r="M707" s="26" t="s">
        <v>203</v>
      </c>
      <c r="N707" s="26">
        <v>3336.4019512195118</v>
      </c>
      <c r="O707" s="90">
        <f t="shared" si="57"/>
        <v>60062.012208099397</v>
      </c>
      <c r="P707" s="92">
        <f t="shared" si="53"/>
        <v>5614.2988305357094</v>
      </c>
      <c r="Q707" s="188">
        <v>0.15798871760876088</v>
      </c>
    </row>
    <row r="708" spans="1:17" x14ac:dyDescent="0.25">
      <c r="A708">
        <v>43075</v>
      </c>
      <c r="B708" t="s">
        <v>773</v>
      </c>
      <c r="C708" s="190" t="s">
        <v>847</v>
      </c>
      <c r="D708" s="108" t="s">
        <v>815</v>
      </c>
      <c r="E708" s="32">
        <f t="shared" si="55"/>
        <v>43075</v>
      </c>
      <c r="F708" s="101" t="str">
        <f t="shared" si="56"/>
        <v>2017-18</v>
      </c>
      <c r="H708" s="111"/>
      <c r="I708" s="26"/>
      <c r="J708" s="94">
        <f t="shared" si="54"/>
        <v>0.59165640875701331</v>
      </c>
      <c r="K708" s="35"/>
      <c r="L708" s="26">
        <v>23.8569383219</v>
      </c>
      <c r="M708" s="26" t="s">
        <v>203</v>
      </c>
      <c r="N708" s="26">
        <v>812.22926829268283</v>
      </c>
      <c r="O708" s="90">
        <f t="shared" si="57"/>
        <v>19377.303556900501</v>
      </c>
      <c r="P708" s="92">
        <f t="shared" si="53"/>
        <v>1811.2941724548402</v>
      </c>
      <c r="Q708" s="188">
        <v>0.15798871760876088</v>
      </c>
    </row>
    <row r="709" spans="1:17" x14ac:dyDescent="0.25">
      <c r="A709">
        <v>43075</v>
      </c>
      <c r="B709" t="s">
        <v>773</v>
      </c>
      <c r="C709" s="190" t="s">
        <v>847</v>
      </c>
      <c r="D709" s="108" t="s">
        <v>815</v>
      </c>
      <c r="E709" s="32">
        <f t="shared" si="55"/>
        <v>43075</v>
      </c>
      <c r="F709" s="101" t="str">
        <f t="shared" si="56"/>
        <v>2017-18</v>
      </c>
      <c r="H709" s="111"/>
      <c r="I709" s="26"/>
      <c r="J709" s="94">
        <f t="shared" si="54"/>
        <v>0.59165640875701331</v>
      </c>
      <c r="K709" s="35"/>
      <c r="L709" s="26">
        <v>8.3412627940899995</v>
      </c>
      <c r="M709" s="26" t="s">
        <v>203</v>
      </c>
      <c r="N709" s="26">
        <v>812.22926829268283</v>
      </c>
      <c r="O709" s="90">
        <f t="shared" si="57"/>
        <v>6775.0177758806994</v>
      </c>
      <c r="P709" s="92">
        <f t="shared" si="53"/>
        <v>633.29503920377056</v>
      </c>
      <c r="Q709" s="188">
        <v>0.15798871760876088</v>
      </c>
    </row>
    <row r="710" spans="1:17" x14ac:dyDescent="0.25">
      <c r="A710">
        <v>43075</v>
      </c>
      <c r="B710" t="s">
        <v>773</v>
      </c>
      <c r="C710" s="190" t="s">
        <v>847</v>
      </c>
      <c r="D710" s="108" t="s">
        <v>815</v>
      </c>
      <c r="E710" s="32">
        <f t="shared" si="55"/>
        <v>43075</v>
      </c>
      <c r="F710" s="101" t="str">
        <f t="shared" si="56"/>
        <v>2017-18</v>
      </c>
      <c r="H710" s="111"/>
      <c r="I710" s="26"/>
      <c r="J710" s="94">
        <f t="shared" si="54"/>
        <v>0.59165640875701331</v>
      </c>
      <c r="K710" s="35"/>
      <c r="L710" s="26">
        <v>8.2815990001900008</v>
      </c>
      <c r="M710" s="26" t="s">
        <v>203</v>
      </c>
      <c r="N710" s="26">
        <v>812.22926829268283</v>
      </c>
      <c r="O710" s="90">
        <f t="shared" si="57"/>
        <v>6726.557096217738</v>
      </c>
      <c r="P710" s="92">
        <f t="shared" si="53"/>
        <v>628.76517536544179</v>
      </c>
      <c r="Q710" s="188">
        <v>0.15798871760876088</v>
      </c>
    </row>
    <row r="711" spans="1:17" x14ac:dyDescent="0.25">
      <c r="A711">
        <v>43075</v>
      </c>
      <c r="B711" t="s">
        <v>773</v>
      </c>
      <c r="C711" s="190" t="s">
        <v>847</v>
      </c>
      <c r="D711" s="108" t="s">
        <v>815</v>
      </c>
      <c r="E711" s="32">
        <f t="shared" si="55"/>
        <v>43075</v>
      </c>
      <c r="F711" s="101" t="str">
        <f t="shared" si="56"/>
        <v>2017-18</v>
      </c>
      <c r="H711" s="111"/>
      <c r="I711" s="26"/>
      <c r="J711" s="94">
        <f t="shared" si="54"/>
        <v>0.59165640875701331</v>
      </c>
      <c r="K711" s="35"/>
      <c r="L711" s="26">
        <v>51.395061902000002</v>
      </c>
      <c r="M711" s="26" t="s">
        <v>203</v>
      </c>
      <c r="N711" s="26">
        <v>812.22926829268283</v>
      </c>
      <c r="O711" s="90">
        <f t="shared" si="57"/>
        <v>41744.5735225186</v>
      </c>
      <c r="P711" s="92">
        <f t="shared" si="53"/>
        <v>3902.0755664440367</v>
      </c>
      <c r="Q711" s="188">
        <v>0.15798871760876088</v>
      </c>
    </row>
    <row r="712" spans="1:17" x14ac:dyDescent="0.25">
      <c r="A712">
        <v>43075</v>
      </c>
      <c r="B712" t="s">
        <v>773</v>
      </c>
      <c r="C712" s="190" t="s">
        <v>847</v>
      </c>
      <c r="D712" s="108" t="s">
        <v>815</v>
      </c>
      <c r="E712" s="32">
        <f t="shared" si="55"/>
        <v>43075</v>
      </c>
      <c r="F712" s="101" t="str">
        <f t="shared" si="56"/>
        <v>2017-18</v>
      </c>
      <c r="H712" s="111"/>
      <c r="I712" s="26"/>
      <c r="J712" s="94">
        <f t="shared" si="54"/>
        <v>0.59165640875701331</v>
      </c>
      <c r="K712" s="35"/>
      <c r="L712" s="26">
        <v>72.087303810500003</v>
      </c>
      <c r="M712" s="26" t="s">
        <v>203</v>
      </c>
      <c r="N712" s="26">
        <v>812.22926829268283</v>
      </c>
      <c r="O712" s="90">
        <f t="shared" si="57"/>
        <v>58551.418027194748</v>
      </c>
      <c r="P712" s="92">
        <f t="shared" si="53"/>
        <v>5473.0959831538603</v>
      </c>
      <c r="Q712" s="188">
        <v>0.15798871760876088</v>
      </c>
    </row>
    <row r="713" spans="1:17" x14ac:dyDescent="0.25">
      <c r="A713">
        <v>43075</v>
      </c>
      <c r="B713" t="s">
        <v>773</v>
      </c>
      <c r="C713" s="190" t="s">
        <v>847</v>
      </c>
      <c r="D713" s="108" t="s">
        <v>815</v>
      </c>
      <c r="E713" s="32">
        <f t="shared" si="55"/>
        <v>43075</v>
      </c>
      <c r="F713" s="101" t="str">
        <f t="shared" si="56"/>
        <v>2017-18</v>
      </c>
      <c r="H713" s="111"/>
      <c r="I713" s="26"/>
      <c r="J713" s="94">
        <f t="shared" si="54"/>
        <v>0.59165640875701331</v>
      </c>
      <c r="K713" s="35"/>
      <c r="L713" s="26">
        <v>10.8504418804</v>
      </c>
      <c r="M713" s="26" t="s">
        <v>203</v>
      </c>
      <c r="N713" s="26">
        <v>812.22926829268283</v>
      </c>
      <c r="O713" s="90">
        <f t="shared" si="57"/>
        <v>8813.0464691695743</v>
      </c>
      <c r="P713" s="92">
        <f t="shared" si="53"/>
        <v>823.79984729588057</v>
      </c>
      <c r="Q713" s="188">
        <v>0.15798871760876088</v>
      </c>
    </row>
    <row r="714" spans="1:17" x14ac:dyDescent="0.25">
      <c r="A714">
        <v>43075</v>
      </c>
      <c r="B714" t="s">
        <v>773</v>
      </c>
      <c r="C714" s="190" t="s">
        <v>847</v>
      </c>
      <c r="D714" s="108" t="s">
        <v>815</v>
      </c>
      <c r="E714" s="32">
        <f t="shared" si="55"/>
        <v>43075</v>
      </c>
      <c r="F714" s="101" t="str">
        <f t="shared" si="56"/>
        <v>2017-18</v>
      </c>
      <c r="H714" s="111"/>
      <c r="I714" s="26"/>
      <c r="J714" s="94">
        <f t="shared" si="54"/>
        <v>0.59165640875701331</v>
      </c>
      <c r="K714" s="35"/>
      <c r="L714" s="26">
        <v>18.050983851400002</v>
      </c>
      <c r="M714" s="26" t="s">
        <v>203</v>
      </c>
      <c r="N714" s="26">
        <v>3336.4019512195118</v>
      </c>
      <c r="O714" s="90">
        <f t="shared" si="57"/>
        <v>60225.337743242861</v>
      </c>
      <c r="P714" s="92">
        <f t="shared" si="53"/>
        <v>5629.565691022759</v>
      </c>
      <c r="Q714" s="188">
        <v>0.15798871760876088</v>
      </c>
    </row>
    <row r="715" spans="1:17" x14ac:dyDescent="0.25">
      <c r="A715">
        <v>43075</v>
      </c>
      <c r="B715" t="s">
        <v>773</v>
      </c>
      <c r="C715" s="190" t="s">
        <v>847</v>
      </c>
      <c r="D715" s="108" t="s">
        <v>815</v>
      </c>
      <c r="E715" s="32">
        <f t="shared" si="55"/>
        <v>43075</v>
      </c>
      <c r="F715" s="101" t="str">
        <f t="shared" si="56"/>
        <v>2017-18</v>
      </c>
      <c r="H715" s="111"/>
      <c r="I715" s="26"/>
      <c r="J715" s="94">
        <f t="shared" si="54"/>
        <v>0.59165640875701331</v>
      </c>
      <c r="K715" s="35"/>
      <c r="L715" s="26">
        <v>2.04697630665</v>
      </c>
      <c r="M715" s="26" t="s">
        <v>203</v>
      </c>
      <c r="N715" s="26">
        <v>812.22926829268283</v>
      </c>
      <c r="O715" s="90">
        <f t="shared" si="57"/>
        <v>1662.6140677627877</v>
      </c>
      <c r="P715" s="92">
        <f t="shared" si="53"/>
        <v>155.41291197390299</v>
      </c>
      <c r="Q715" s="188">
        <v>0.15798871760876088</v>
      </c>
    </row>
    <row r="716" spans="1:17" x14ac:dyDescent="0.25">
      <c r="A716">
        <v>43075</v>
      </c>
      <c r="B716" t="s">
        <v>773</v>
      </c>
      <c r="C716" s="190" t="s">
        <v>847</v>
      </c>
      <c r="D716" s="108" t="s">
        <v>815</v>
      </c>
      <c r="E716" s="32">
        <f t="shared" si="55"/>
        <v>43075</v>
      </c>
      <c r="F716" s="101" t="str">
        <f t="shared" si="56"/>
        <v>2017-18</v>
      </c>
      <c r="H716" s="111"/>
      <c r="I716" s="26"/>
      <c r="J716" s="94">
        <f t="shared" si="54"/>
        <v>0.59165640875701331</v>
      </c>
      <c r="K716" s="35"/>
      <c r="L716" s="26">
        <v>27.614097215000001</v>
      </c>
      <c r="M716" s="26" t="s">
        <v>203</v>
      </c>
      <c r="N716" s="26">
        <v>812.22926829268283</v>
      </c>
      <c r="O716" s="90">
        <f t="shared" si="57"/>
        <v>22428.977975502461</v>
      </c>
      <c r="P716" s="92">
        <f t="shared" si="53"/>
        <v>2096.5495525138908</v>
      </c>
      <c r="Q716" s="188">
        <v>0.15798871760876088</v>
      </c>
    </row>
    <row r="717" spans="1:17" x14ac:dyDescent="0.25">
      <c r="A717">
        <v>43075</v>
      </c>
      <c r="B717" t="s">
        <v>773</v>
      </c>
      <c r="C717" s="190" t="s">
        <v>847</v>
      </c>
      <c r="D717" s="108" t="s">
        <v>815</v>
      </c>
      <c r="E717" s="32">
        <f t="shared" si="55"/>
        <v>43075</v>
      </c>
      <c r="F717" s="101" t="str">
        <f t="shared" si="56"/>
        <v>2017-18</v>
      </c>
      <c r="H717" s="111"/>
      <c r="I717" s="26"/>
      <c r="J717" s="94">
        <f t="shared" si="54"/>
        <v>0.59165640875701331</v>
      </c>
      <c r="K717" s="35"/>
      <c r="L717" s="26">
        <v>17.731156907999999</v>
      </c>
      <c r="M717" s="26" t="s">
        <v>203</v>
      </c>
      <c r="N717" s="26">
        <v>3336.4019512195118</v>
      </c>
      <c r="O717" s="90">
        <f t="shared" si="57"/>
        <v>59158.266505230524</v>
      </c>
      <c r="P717" s="92">
        <f t="shared" si="53"/>
        <v>5529.821167264312</v>
      </c>
      <c r="Q717" s="188">
        <v>0.15798871760876088</v>
      </c>
    </row>
    <row r="718" spans="1:17" x14ac:dyDescent="0.25">
      <c r="A718">
        <v>43075</v>
      </c>
      <c r="B718" t="s">
        <v>773</v>
      </c>
      <c r="C718" s="190" t="s">
        <v>847</v>
      </c>
      <c r="D718" s="108" t="s">
        <v>815</v>
      </c>
      <c r="E718" s="32">
        <f t="shared" si="55"/>
        <v>43075</v>
      </c>
      <c r="F718" s="101" t="str">
        <f t="shared" si="56"/>
        <v>2017-18</v>
      </c>
      <c r="H718" s="111"/>
      <c r="I718" s="26"/>
      <c r="J718" s="94">
        <f t="shared" si="54"/>
        <v>0.59165640875701331</v>
      </c>
      <c r="K718" s="35"/>
      <c r="L718" s="26">
        <v>24.052558190599999</v>
      </c>
      <c r="M718" s="26" t="s">
        <v>203</v>
      </c>
      <c r="N718" s="26">
        <v>812.22926829268283</v>
      </c>
      <c r="O718" s="90">
        <f t="shared" si="57"/>
        <v>19536.191739718211</v>
      </c>
      <c r="P718" s="92">
        <f t="shared" si="53"/>
        <v>1826.1462512677963</v>
      </c>
      <c r="Q718" s="188">
        <v>0.15798871760876088</v>
      </c>
    </row>
    <row r="719" spans="1:17" x14ac:dyDescent="0.25">
      <c r="A719">
        <v>43075</v>
      </c>
      <c r="B719" t="s">
        <v>773</v>
      </c>
      <c r="C719" s="190" t="s">
        <v>847</v>
      </c>
      <c r="D719" s="108" t="s">
        <v>815</v>
      </c>
      <c r="E719" s="32">
        <f t="shared" si="55"/>
        <v>43075</v>
      </c>
      <c r="F719" s="101" t="str">
        <f t="shared" si="56"/>
        <v>2017-18</v>
      </c>
      <c r="H719" s="111"/>
      <c r="I719" s="26"/>
      <c r="J719" s="94">
        <f t="shared" si="54"/>
        <v>0.59165640875701331</v>
      </c>
      <c r="K719" s="35"/>
      <c r="L719" s="26">
        <v>8.4597766519000004</v>
      </c>
      <c r="M719" s="26" t="s">
        <v>203</v>
      </c>
      <c r="N719" s="26">
        <v>812.22926829268283</v>
      </c>
      <c r="O719" s="90">
        <f t="shared" si="57"/>
        <v>6871.2781998922592</v>
      </c>
      <c r="P719" s="92">
        <f t="shared" si="53"/>
        <v>642.29298592727525</v>
      </c>
      <c r="Q719" s="188">
        <v>0.15798871760876088</v>
      </c>
    </row>
    <row r="720" spans="1:17" x14ac:dyDescent="0.25">
      <c r="A720">
        <v>43075</v>
      </c>
      <c r="B720" t="s">
        <v>773</v>
      </c>
      <c r="C720" s="190" t="s">
        <v>847</v>
      </c>
      <c r="D720" s="108" t="s">
        <v>815</v>
      </c>
      <c r="E720" s="32">
        <f t="shared" si="55"/>
        <v>43075</v>
      </c>
      <c r="F720" s="101" t="str">
        <f t="shared" si="56"/>
        <v>2017-18</v>
      </c>
      <c r="H720" s="111"/>
      <c r="I720" s="26"/>
      <c r="J720" s="94">
        <f t="shared" si="54"/>
        <v>0.59165640875701331</v>
      </c>
      <c r="K720" s="35"/>
      <c r="L720" s="26">
        <v>8.6622427811700007</v>
      </c>
      <c r="M720" s="26" t="s">
        <v>203</v>
      </c>
      <c r="N720" s="26">
        <v>812.22926829268283</v>
      </c>
      <c r="O720" s="90">
        <f t="shared" si="57"/>
        <v>7035.7271159232832</v>
      </c>
      <c r="P720" s="92">
        <f t="shared" si="53"/>
        <v>657.66485448467506</v>
      </c>
      <c r="Q720" s="188">
        <v>0.15798871760876088</v>
      </c>
    </row>
    <row r="721" spans="1:17" x14ac:dyDescent="0.25">
      <c r="A721">
        <v>43075</v>
      </c>
      <c r="B721" t="s">
        <v>773</v>
      </c>
      <c r="C721" s="190" t="s">
        <v>847</v>
      </c>
      <c r="D721" s="108" t="s">
        <v>815</v>
      </c>
      <c r="E721" s="32">
        <f t="shared" si="55"/>
        <v>43075</v>
      </c>
      <c r="F721" s="101" t="str">
        <f t="shared" si="56"/>
        <v>2017-18</v>
      </c>
      <c r="H721" s="111"/>
      <c r="I721" s="26"/>
      <c r="J721" s="94">
        <f t="shared" si="54"/>
        <v>0.59165640875701331</v>
      </c>
      <c r="K721" s="35"/>
      <c r="L721" s="26">
        <v>47.946399934600002</v>
      </c>
      <c r="M721" s="26" t="s">
        <v>203</v>
      </c>
      <c r="N721" s="26">
        <v>812.22926829268283</v>
      </c>
      <c r="O721" s="90">
        <f t="shared" si="57"/>
        <v>38943.469336148497</v>
      </c>
      <c r="P721" s="92">
        <f t="shared" si="53"/>
        <v>3640.2422481852509</v>
      </c>
      <c r="Q721" s="188">
        <v>0.15798871760876088</v>
      </c>
    </row>
    <row r="722" spans="1:17" x14ac:dyDescent="0.25">
      <c r="A722">
        <v>43075</v>
      </c>
      <c r="B722" t="s">
        <v>773</v>
      </c>
      <c r="C722" s="190" t="s">
        <v>847</v>
      </c>
      <c r="D722" s="108" t="s">
        <v>815</v>
      </c>
      <c r="E722" s="32">
        <f t="shared" si="55"/>
        <v>43075</v>
      </c>
      <c r="F722" s="101" t="str">
        <f t="shared" si="56"/>
        <v>2017-18</v>
      </c>
      <c r="H722" s="111"/>
      <c r="I722" s="26"/>
      <c r="J722" s="94">
        <f t="shared" si="54"/>
        <v>0.59165640875701331</v>
      </c>
      <c r="K722" s="35"/>
      <c r="L722" s="26">
        <v>18.030254851199999</v>
      </c>
      <c r="M722" s="26" t="s">
        <v>203</v>
      </c>
      <c r="N722" s="26">
        <v>812.22926829268283</v>
      </c>
      <c r="O722" s="90">
        <f t="shared" si="57"/>
        <v>14644.70070492077</v>
      </c>
      <c r="P722" s="92">
        <f t="shared" si="53"/>
        <v>1368.9139444131838</v>
      </c>
      <c r="Q722" s="188">
        <v>0.15798871760876088</v>
      </c>
    </row>
    <row r="723" spans="1:17" x14ac:dyDescent="0.25">
      <c r="A723">
        <v>43075</v>
      </c>
      <c r="B723" t="s">
        <v>773</v>
      </c>
      <c r="C723" s="190" t="s">
        <v>847</v>
      </c>
      <c r="D723" s="108" t="s">
        <v>815</v>
      </c>
      <c r="E723" s="32">
        <f t="shared" si="55"/>
        <v>43075</v>
      </c>
      <c r="F723" s="101" t="str">
        <f t="shared" si="56"/>
        <v>2017-18</v>
      </c>
      <c r="H723" s="111"/>
      <c r="I723" s="26"/>
      <c r="J723" s="94">
        <f t="shared" si="54"/>
        <v>0.59165640875701331</v>
      </c>
      <c r="K723" s="35"/>
      <c r="L723" s="26">
        <v>107.99017442</v>
      </c>
      <c r="M723" s="26" t="s">
        <v>203</v>
      </c>
      <c r="N723" s="26">
        <v>812.22926829268283</v>
      </c>
      <c r="O723" s="90">
        <f t="shared" si="57"/>
        <v>87712.780351955793</v>
      </c>
      <c r="P723" s="92">
        <f t="shared" si="53"/>
        <v>8198.9554137284522</v>
      </c>
      <c r="Q723" s="188">
        <v>0.15798871760876088</v>
      </c>
    </row>
    <row r="724" spans="1:17" x14ac:dyDescent="0.25">
      <c r="A724">
        <v>43075</v>
      </c>
      <c r="B724" t="s">
        <v>773</v>
      </c>
      <c r="C724" s="190" t="s">
        <v>847</v>
      </c>
      <c r="D724" s="108" t="s">
        <v>815</v>
      </c>
      <c r="E724" s="32">
        <f t="shared" si="55"/>
        <v>43075</v>
      </c>
      <c r="F724" s="101" t="str">
        <f t="shared" si="56"/>
        <v>2017-18</v>
      </c>
      <c r="H724" s="111"/>
      <c r="I724" s="26"/>
      <c r="J724" s="94">
        <f t="shared" si="54"/>
        <v>0.59165640875701331</v>
      </c>
      <c r="K724" s="35"/>
      <c r="L724" s="26">
        <v>83.907590936600002</v>
      </c>
      <c r="M724" s="26" t="s">
        <v>203</v>
      </c>
      <c r="N724" s="26">
        <v>812.22926829268283</v>
      </c>
      <c r="O724" s="90">
        <f t="shared" si="57"/>
        <v>68152.201190636362</v>
      </c>
      <c r="P724" s="92">
        <f t="shared" si="53"/>
        <v>6370.5295473172091</v>
      </c>
      <c r="Q724" s="188">
        <v>0.15798871760876088</v>
      </c>
    </row>
    <row r="725" spans="1:17" x14ac:dyDescent="0.25">
      <c r="A725">
        <v>43075</v>
      </c>
      <c r="B725" t="s">
        <v>773</v>
      </c>
      <c r="C725" s="190" t="s">
        <v>847</v>
      </c>
      <c r="D725" s="108" t="s">
        <v>815</v>
      </c>
      <c r="E725" s="32">
        <f t="shared" si="55"/>
        <v>43075</v>
      </c>
      <c r="F725" s="101" t="str">
        <f t="shared" si="56"/>
        <v>2017-18</v>
      </c>
      <c r="H725" s="111"/>
      <c r="I725" s="26"/>
      <c r="J725" s="94">
        <f t="shared" si="54"/>
        <v>0.59165640875701331</v>
      </c>
      <c r="K725" s="35"/>
      <c r="L725" s="26">
        <v>31.161852656699999</v>
      </c>
      <c r="M725" s="26" t="s">
        <v>203</v>
      </c>
      <c r="N725" s="26">
        <v>3592.3639024390236</v>
      </c>
      <c r="O725" s="90">
        <f t="shared" si="57"/>
        <v>111944.71461705267</v>
      </c>
      <c r="P725" s="92">
        <f t="shared" si="53"/>
        <v>10464.036372634551</v>
      </c>
      <c r="Q725" s="188">
        <v>0.15798871760876088</v>
      </c>
    </row>
    <row r="726" spans="1:17" x14ac:dyDescent="0.25">
      <c r="A726">
        <v>43075</v>
      </c>
      <c r="B726" t="s">
        <v>773</v>
      </c>
      <c r="C726" s="190" t="s">
        <v>847</v>
      </c>
      <c r="D726" s="108" t="s">
        <v>815</v>
      </c>
      <c r="E726" s="32">
        <f t="shared" si="55"/>
        <v>43075</v>
      </c>
      <c r="F726" s="101" t="str">
        <f t="shared" si="56"/>
        <v>2017-18</v>
      </c>
      <c r="H726" s="111"/>
      <c r="I726" s="26"/>
      <c r="J726" s="94">
        <f t="shared" si="54"/>
        <v>0.59165640875701331</v>
      </c>
      <c r="K726" s="35"/>
      <c r="L726" s="26">
        <v>22.468754148799999</v>
      </c>
      <c r="M726" s="26" t="s">
        <v>203</v>
      </c>
      <c r="N726" s="26">
        <v>3592.3639024390236</v>
      </c>
      <c r="O726" s="90">
        <f t="shared" si="57"/>
        <v>80715.94133692616</v>
      </c>
      <c r="P726" s="92">
        <f t="shared" si="53"/>
        <v>7544.925625924735</v>
      </c>
      <c r="Q726" s="188">
        <v>0.15798871760876088</v>
      </c>
    </row>
    <row r="727" spans="1:17" x14ac:dyDescent="0.25">
      <c r="A727">
        <v>43075</v>
      </c>
      <c r="B727" t="s">
        <v>773</v>
      </c>
      <c r="C727" s="190" t="s">
        <v>847</v>
      </c>
      <c r="D727" s="108" t="s">
        <v>815</v>
      </c>
      <c r="E727" s="32">
        <f t="shared" si="55"/>
        <v>43075</v>
      </c>
      <c r="F727" s="101" t="str">
        <f t="shared" si="56"/>
        <v>2017-18</v>
      </c>
      <c r="H727" s="111"/>
      <c r="I727" s="26"/>
      <c r="J727" s="94">
        <f t="shared" si="54"/>
        <v>0.59165640875701331</v>
      </c>
      <c r="K727" s="35"/>
      <c r="L727" s="26">
        <v>23.438646423800002</v>
      </c>
      <c r="M727" s="26" t="s">
        <v>203</v>
      </c>
      <c r="N727" s="26">
        <v>812.22926829268283</v>
      </c>
      <c r="O727" s="90">
        <f t="shared" si="57"/>
        <v>19037.554634573982</v>
      </c>
      <c r="P727" s="92">
        <f t="shared" ref="P727:P790" si="58">IF(O727="-","-",IF(OR(E727&lt;$E$15,E727&gt;$E$16),0,O727*J727))*Q727</f>
        <v>1779.5361292729917</v>
      </c>
      <c r="Q727" s="188">
        <v>0.15798871760876088</v>
      </c>
    </row>
    <row r="728" spans="1:17" x14ac:dyDescent="0.25">
      <c r="A728">
        <v>43075</v>
      </c>
      <c r="B728" t="s">
        <v>773</v>
      </c>
      <c r="C728" s="190" t="s">
        <v>847</v>
      </c>
      <c r="D728" s="108" t="s">
        <v>815</v>
      </c>
      <c r="E728" s="32">
        <f t="shared" si="55"/>
        <v>43075</v>
      </c>
      <c r="F728" s="101" t="str">
        <f t="shared" si="56"/>
        <v>2017-18</v>
      </c>
      <c r="H728" s="111"/>
      <c r="I728" s="26"/>
      <c r="J728" s="94">
        <f t="shared" ref="J728:J791" si="59">J727</f>
        <v>0.59165640875701331</v>
      </c>
      <c r="K728" s="35"/>
      <c r="L728" s="26">
        <v>7.9723957026900001</v>
      </c>
      <c r="M728" s="26" t="s">
        <v>203</v>
      </c>
      <c r="N728" s="26">
        <v>812.22926829268283</v>
      </c>
      <c r="O728" s="90">
        <f t="shared" si="57"/>
        <v>6475.4131281356276</v>
      </c>
      <c r="P728" s="92">
        <f t="shared" si="58"/>
        <v>605.28948358518289</v>
      </c>
      <c r="Q728" s="188">
        <v>0.15798871760876088</v>
      </c>
    </row>
    <row r="729" spans="1:17" x14ac:dyDescent="0.25">
      <c r="A729">
        <v>43075</v>
      </c>
      <c r="B729" t="s">
        <v>773</v>
      </c>
      <c r="C729" s="190" t="s">
        <v>847</v>
      </c>
      <c r="D729" s="108" t="s">
        <v>815</v>
      </c>
      <c r="E729" s="32">
        <f t="shared" si="55"/>
        <v>43075</v>
      </c>
      <c r="F729" s="101" t="str">
        <f t="shared" si="56"/>
        <v>2017-18</v>
      </c>
      <c r="H729" s="111"/>
      <c r="I729" s="26"/>
      <c r="J729" s="94">
        <f t="shared" si="59"/>
        <v>0.59165640875701331</v>
      </c>
      <c r="K729" s="35"/>
      <c r="L729" s="26">
        <v>26.798956267000001</v>
      </c>
      <c r="M729" s="26" t="s">
        <v>203</v>
      </c>
      <c r="N729" s="26">
        <v>812.22926829268283</v>
      </c>
      <c r="O729" s="90">
        <f t="shared" si="57"/>
        <v>21766.896639753017</v>
      </c>
      <c r="P729" s="92">
        <f t="shared" si="58"/>
        <v>2034.6614749693233</v>
      </c>
      <c r="Q729" s="188">
        <v>0.15798871760876088</v>
      </c>
    </row>
    <row r="730" spans="1:17" x14ac:dyDescent="0.25">
      <c r="A730">
        <v>43075</v>
      </c>
      <c r="B730" t="s">
        <v>773</v>
      </c>
      <c r="C730" s="190" t="s">
        <v>847</v>
      </c>
      <c r="D730" s="108" t="s">
        <v>815</v>
      </c>
      <c r="E730" s="32">
        <f t="shared" ref="E730:E793" si="60">A730</f>
        <v>43075</v>
      </c>
      <c r="F730" s="101" t="str">
        <f t="shared" ref="F730:F793" si="61">IF(E730="","-",IF(OR(E730&lt;$E$15,E730&gt;$E$16),"ERROR - date outside of range",IF(MONTH(E730)&gt;=7,YEAR(E730)&amp;"-"&amp;IF(YEAR(E730)=1999,"00",IF(AND(YEAR(E730)&gt;=2000,YEAR(E730)&lt;2009),"0","")&amp;RIGHT(YEAR(E730),2)+1),RIGHT(YEAR(E730),4)-1&amp;"-"&amp;RIGHT(YEAR(E730),2))))</f>
        <v>2017-18</v>
      </c>
      <c r="H730" s="111"/>
      <c r="I730" s="26"/>
      <c r="J730" s="94">
        <f t="shared" si="59"/>
        <v>0.59165640875701331</v>
      </c>
      <c r="K730" s="35"/>
      <c r="L730" s="26">
        <v>23.626042138399999</v>
      </c>
      <c r="M730" s="26" t="s">
        <v>203</v>
      </c>
      <c r="N730" s="26">
        <v>3336.4019512195118</v>
      </c>
      <c r="O730" s="90">
        <f t="shared" si="57"/>
        <v>78825.973090152169</v>
      </c>
      <c r="P730" s="92">
        <f t="shared" si="58"/>
        <v>7368.2607735909678</v>
      </c>
      <c r="Q730" s="188">
        <v>0.15798871760876088</v>
      </c>
    </row>
    <row r="731" spans="1:17" x14ac:dyDescent="0.25">
      <c r="A731">
        <v>43075</v>
      </c>
      <c r="B731" t="s">
        <v>773</v>
      </c>
      <c r="C731" s="190" t="s">
        <v>847</v>
      </c>
      <c r="D731" s="108" t="s">
        <v>815</v>
      </c>
      <c r="E731" s="32">
        <f t="shared" si="60"/>
        <v>43075</v>
      </c>
      <c r="F731" s="101" t="str">
        <f t="shared" si="61"/>
        <v>2017-18</v>
      </c>
      <c r="H731" s="111"/>
      <c r="I731" s="26"/>
      <c r="J731" s="94">
        <f t="shared" si="59"/>
        <v>0.59165640875701331</v>
      </c>
      <c r="K731" s="35"/>
      <c r="L731" s="26">
        <v>6.9773872617199997</v>
      </c>
      <c r="M731" s="26" t="s">
        <v>203</v>
      </c>
      <c r="N731" s="26">
        <v>812.22926829268283</v>
      </c>
      <c r="O731" s="90">
        <f t="shared" ref="O731:O794" si="62">IF(N731="","-",L731*N731)</f>
        <v>5667.2381501815216</v>
      </c>
      <c r="P731" s="92">
        <f t="shared" si="58"/>
        <v>529.74529738850231</v>
      </c>
      <c r="Q731" s="188">
        <v>0.15798871760876088</v>
      </c>
    </row>
    <row r="732" spans="1:17" x14ac:dyDescent="0.25">
      <c r="A732">
        <v>43075</v>
      </c>
      <c r="B732" t="s">
        <v>773</v>
      </c>
      <c r="C732" s="190" t="s">
        <v>847</v>
      </c>
      <c r="D732" s="108" t="s">
        <v>815</v>
      </c>
      <c r="E732" s="32">
        <f t="shared" si="60"/>
        <v>43075</v>
      </c>
      <c r="F732" s="101" t="str">
        <f t="shared" si="61"/>
        <v>2017-18</v>
      </c>
      <c r="H732" s="111"/>
      <c r="I732" s="26"/>
      <c r="J732" s="94">
        <f t="shared" si="59"/>
        <v>0.59165640875701331</v>
      </c>
      <c r="K732" s="35"/>
      <c r="L732" s="26">
        <v>58.002623013200001</v>
      </c>
      <c r="M732" s="26" t="s">
        <v>203</v>
      </c>
      <c r="N732" s="26">
        <v>812.22926829268283</v>
      </c>
      <c r="O732" s="90">
        <f t="shared" si="62"/>
        <v>47111.428049067763</v>
      </c>
      <c r="P732" s="92">
        <f t="shared" si="58"/>
        <v>4403.7424934138435</v>
      </c>
      <c r="Q732" s="188">
        <v>0.15798871760876088</v>
      </c>
    </row>
    <row r="733" spans="1:17" x14ac:dyDescent="0.25">
      <c r="A733">
        <v>43075</v>
      </c>
      <c r="B733" t="s">
        <v>773</v>
      </c>
      <c r="C733" s="190" t="s">
        <v>847</v>
      </c>
      <c r="D733" s="108" t="s">
        <v>815</v>
      </c>
      <c r="E733" s="32">
        <f t="shared" si="60"/>
        <v>43075</v>
      </c>
      <c r="F733" s="101" t="str">
        <f t="shared" si="61"/>
        <v>2017-18</v>
      </c>
      <c r="H733" s="111"/>
      <c r="I733" s="26"/>
      <c r="J733" s="94">
        <f t="shared" si="59"/>
        <v>0.59165640875701331</v>
      </c>
      <c r="K733" s="35"/>
      <c r="L733" s="26">
        <v>52.317457771100003</v>
      </c>
      <c r="M733" s="26" t="s">
        <v>203</v>
      </c>
      <c r="N733" s="26">
        <v>812.22926829268283</v>
      </c>
      <c r="O733" s="90">
        <f t="shared" si="62"/>
        <v>42493.77044435389</v>
      </c>
      <c r="P733" s="92">
        <f t="shared" si="58"/>
        <v>3972.1067766460424</v>
      </c>
      <c r="Q733" s="188">
        <v>0.15798871760876088</v>
      </c>
    </row>
    <row r="734" spans="1:17" x14ac:dyDescent="0.25">
      <c r="A734">
        <v>43075</v>
      </c>
      <c r="B734" t="s">
        <v>773</v>
      </c>
      <c r="C734" s="190" t="s">
        <v>847</v>
      </c>
      <c r="D734" s="108" t="s">
        <v>815</v>
      </c>
      <c r="E734" s="32">
        <f t="shared" si="60"/>
        <v>43075</v>
      </c>
      <c r="F734" s="101" t="str">
        <f t="shared" si="61"/>
        <v>2017-18</v>
      </c>
      <c r="H734" s="111"/>
      <c r="I734" s="26"/>
      <c r="J734" s="94">
        <f t="shared" si="59"/>
        <v>0.59165640875701331</v>
      </c>
      <c r="K734" s="35"/>
      <c r="L734" s="26">
        <v>24.371655084699999</v>
      </c>
      <c r="M734" s="26" t="s">
        <v>203</v>
      </c>
      <c r="N734" s="26">
        <v>3336.4019512195118</v>
      </c>
      <c r="O734" s="90">
        <f t="shared" si="62"/>
        <v>81313.637579042013</v>
      </c>
      <c r="P734" s="92">
        <f t="shared" si="58"/>
        <v>7600.7953044413352</v>
      </c>
      <c r="Q734" s="188">
        <v>0.15798871760876088</v>
      </c>
    </row>
    <row r="735" spans="1:17" x14ac:dyDescent="0.25">
      <c r="A735">
        <v>43075</v>
      </c>
      <c r="B735" t="s">
        <v>773</v>
      </c>
      <c r="C735" s="190" t="s">
        <v>847</v>
      </c>
      <c r="D735" s="108" t="s">
        <v>815</v>
      </c>
      <c r="E735" s="32">
        <f t="shared" si="60"/>
        <v>43075</v>
      </c>
      <c r="F735" s="101" t="str">
        <f t="shared" si="61"/>
        <v>2017-18</v>
      </c>
      <c r="H735" s="111"/>
      <c r="I735" s="26"/>
      <c r="J735" s="94">
        <f t="shared" si="59"/>
        <v>0.59165640875701331</v>
      </c>
      <c r="K735" s="35"/>
      <c r="L735" s="26">
        <v>18.031087320000001</v>
      </c>
      <c r="M735" s="26" t="s">
        <v>203</v>
      </c>
      <c r="N735" s="26">
        <v>3336.4019512195118</v>
      </c>
      <c r="O735" s="90">
        <f t="shared" si="62"/>
        <v>60158.954917057403</v>
      </c>
      <c r="P735" s="92">
        <f t="shared" si="58"/>
        <v>5623.3605538700212</v>
      </c>
      <c r="Q735" s="188">
        <v>0.15798871760876088</v>
      </c>
    </row>
    <row r="736" spans="1:17" x14ac:dyDescent="0.25">
      <c r="A736">
        <v>43075</v>
      </c>
      <c r="B736" t="s">
        <v>773</v>
      </c>
      <c r="C736" s="190" t="s">
        <v>847</v>
      </c>
      <c r="D736" s="108" t="s">
        <v>815</v>
      </c>
      <c r="E736" s="32">
        <f t="shared" si="60"/>
        <v>43075</v>
      </c>
      <c r="F736" s="101" t="str">
        <f t="shared" si="61"/>
        <v>2017-18</v>
      </c>
      <c r="H736" s="111"/>
      <c r="I736" s="26"/>
      <c r="J736" s="94">
        <f t="shared" si="59"/>
        <v>0.59165640875701331</v>
      </c>
      <c r="K736" s="35"/>
      <c r="L736" s="26">
        <v>8.4609513058499992</v>
      </c>
      <c r="M736" s="26" t="s">
        <v>203</v>
      </c>
      <c r="N736" s="26">
        <v>812.22926829268283</v>
      </c>
      <c r="O736" s="90">
        <f t="shared" si="62"/>
        <v>6872.2322882105645</v>
      </c>
      <c r="P736" s="92">
        <f t="shared" si="58"/>
        <v>642.38216936840161</v>
      </c>
      <c r="Q736" s="188">
        <v>0.15798871760876088</v>
      </c>
    </row>
    <row r="737" spans="1:17" x14ac:dyDescent="0.25">
      <c r="A737">
        <v>43075</v>
      </c>
      <c r="B737" t="s">
        <v>773</v>
      </c>
      <c r="C737" s="190" t="s">
        <v>847</v>
      </c>
      <c r="D737" s="108" t="s">
        <v>815</v>
      </c>
      <c r="E737" s="32">
        <f t="shared" si="60"/>
        <v>43075</v>
      </c>
      <c r="F737" s="101" t="str">
        <f t="shared" si="61"/>
        <v>2017-18</v>
      </c>
      <c r="H737" s="111"/>
      <c r="I737" s="26"/>
      <c r="J737" s="94">
        <f t="shared" si="59"/>
        <v>0.59165640875701331</v>
      </c>
      <c r="K737" s="35"/>
      <c r="L737" s="26">
        <v>19.149118872700001</v>
      </c>
      <c r="M737" s="26" t="s">
        <v>203</v>
      </c>
      <c r="N737" s="26">
        <v>812.22926829268283</v>
      </c>
      <c r="O737" s="90">
        <f t="shared" si="62"/>
        <v>15553.474810422726</v>
      </c>
      <c r="P737" s="92">
        <f t="shared" si="58"/>
        <v>1453.8616378081904</v>
      </c>
      <c r="Q737" s="188">
        <v>0.15798871760876088</v>
      </c>
    </row>
    <row r="738" spans="1:17" x14ac:dyDescent="0.25">
      <c r="A738">
        <v>43075</v>
      </c>
      <c r="B738" t="s">
        <v>773</v>
      </c>
      <c r="C738" s="190" t="s">
        <v>847</v>
      </c>
      <c r="D738" s="108" t="s">
        <v>815</v>
      </c>
      <c r="E738" s="32">
        <f t="shared" si="60"/>
        <v>43075</v>
      </c>
      <c r="F738" s="101" t="str">
        <f t="shared" si="61"/>
        <v>2017-18</v>
      </c>
      <c r="H738" s="111"/>
      <c r="I738" s="26"/>
      <c r="J738" s="94">
        <f t="shared" si="59"/>
        <v>0.59165640875701331</v>
      </c>
      <c r="K738" s="35"/>
      <c r="L738" s="26">
        <v>18.300109223500002</v>
      </c>
      <c r="M738" s="26" t="s">
        <v>203</v>
      </c>
      <c r="N738" s="26">
        <v>3336.4019512195118</v>
      </c>
      <c r="O738" s="90">
        <f t="shared" si="62"/>
        <v>61056.520120815592</v>
      </c>
      <c r="P738" s="92">
        <f t="shared" si="58"/>
        <v>5707.2604947566106</v>
      </c>
      <c r="Q738" s="188">
        <v>0.15798871760876088</v>
      </c>
    </row>
    <row r="739" spans="1:17" x14ac:dyDescent="0.25">
      <c r="A739">
        <v>43075</v>
      </c>
      <c r="B739" t="s">
        <v>773</v>
      </c>
      <c r="C739" s="190" t="s">
        <v>847</v>
      </c>
      <c r="D739" s="108" t="s">
        <v>815</v>
      </c>
      <c r="E739" s="32">
        <f t="shared" si="60"/>
        <v>43075</v>
      </c>
      <c r="F739" s="101" t="str">
        <f t="shared" si="61"/>
        <v>2017-18</v>
      </c>
      <c r="H739" s="111"/>
      <c r="I739" s="26"/>
      <c r="J739" s="94">
        <f t="shared" si="59"/>
        <v>0.59165640875701331</v>
      </c>
      <c r="K739" s="35"/>
      <c r="L739" s="26">
        <v>28.223723443200001</v>
      </c>
      <c r="M739" s="26" t="s">
        <v>203</v>
      </c>
      <c r="N739" s="26">
        <v>812.22926829268283</v>
      </c>
      <c r="O739" s="90">
        <f t="shared" si="62"/>
        <v>22924.134240765376</v>
      </c>
      <c r="P739" s="92">
        <f t="shared" si="58"/>
        <v>2142.8343028710083</v>
      </c>
      <c r="Q739" s="188">
        <v>0.15798871760876088</v>
      </c>
    </row>
    <row r="740" spans="1:17" x14ac:dyDescent="0.25">
      <c r="A740">
        <v>42228</v>
      </c>
      <c r="B740" t="s">
        <v>773</v>
      </c>
      <c r="C740" s="190" t="s">
        <v>836</v>
      </c>
      <c r="D740" s="108" t="s">
        <v>807</v>
      </c>
      <c r="E740" s="32">
        <f t="shared" si="60"/>
        <v>42228</v>
      </c>
      <c r="F740" s="101" t="str">
        <f t="shared" si="61"/>
        <v>2015-16</v>
      </c>
      <c r="H740" s="111"/>
      <c r="I740" s="26"/>
      <c r="J740" s="94">
        <f t="shared" si="59"/>
        <v>0.59165640875701331</v>
      </c>
      <c r="K740" s="35"/>
      <c r="L740" s="26">
        <v>147.27922286800001</v>
      </c>
      <c r="M740" s="26" t="s">
        <v>203</v>
      </c>
      <c r="N740" s="26">
        <v>4641.6565853658531</v>
      </c>
      <c r="O740" s="90">
        <f t="shared" si="62"/>
        <v>683619.57471281732</v>
      </c>
      <c r="P740" s="92">
        <f t="shared" si="58"/>
        <v>404467.90253058227</v>
      </c>
      <c r="Q740" s="188">
        <v>1</v>
      </c>
    </row>
    <row r="741" spans="1:17" x14ac:dyDescent="0.25">
      <c r="A741">
        <v>43075</v>
      </c>
      <c r="B741" t="s">
        <v>773</v>
      </c>
      <c r="C741" s="190" t="s">
        <v>847</v>
      </c>
      <c r="D741" s="108" t="s">
        <v>815</v>
      </c>
      <c r="E741" s="32">
        <f t="shared" si="60"/>
        <v>43075</v>
      </c>
      <c r="F741" s="101" t="str">
        <f t="shared" si="61"/>
        <v>2017-18</v>
      </c>
      <c r="H741" s="111"/>
      <c r="I741" s="26"/>
      <c r="J741" s="94">
        <f t="shared" si="59"/>
        <v>0.59165640875701331</v>
      </c>
      <c r="K741" s="35"/>
      <c r="L741" s="26">
        <v>75.344156550199997</v>
      </c>
      <c r="M741" s="26" t="s">
        <v>203</v>
      </c>
      <c r="N741" s="26">
        <v>3336.4019512195118</v>
      </c>
      <c r="O741" s="90">
        <f t="shared" si="62"/>
        <v>251378.39092707564</v>
      </c>
      <c r="P741" s="92">
        <f t="shared" si="58"/>
        <v>23497.604464432388</v>
      </c>
      <c r="Q741" s="188">
        <v>0.15798871760876088</v>
      </c>
    </row>
    <row r="742" spans="1:17" x14ac:dyDescent="0.25">
      <c r="A742">
        <v>42228</v>
      </c>
      <c r="B742" t="s">
        <v>773</v>
      </c>
      <c r="C742" s="190" t="s">
        <v>836</v>
      </c>
      <c r="D742" s="108" t="s">
        <v>807</v>
      </c>
      <c r="E742" s="32">
        <f t="shared" si="60"/>
        <v>42228</v>
      </c>
      <c r="F742" s="101" t="str">
        <f t="shared" si="61"/>
        <v>2015-16</v>
      </c>
      <c r="H742" s="111"/>
      <c r="I742" s="26"/>
      <c r="J742" s="94">
        <f t="shared" si="59"/>
        <v>0.59165640875701331</v>
      </c>
      <c r="K742" s="35"/>
      <c r="L742" s="26">
        <v>174.766435645</v>
      </c>
      <c r="M742" s="26" t="s">
        <v>203</v>
      </c>
      <c r="N742" s="26">
        <v>2005.9707317073169</v>
      </c>
      <c r="O742" s="90">
        <f t="shared" si="62"/>
        <v>350576.35478868039</v>
      </c>
      <c r="P742" s="92">
        <f t="shared" si="58"/>
        <v>207420.74706939521</v>
      </c>
      <c r="Q742" s="188">
        <v>1</v>
      </c>
    </row>
    <row r="743" spans="1:17" x14ac:dyDescent="0.25">
      <c r="A743">
        <v>43075</v>
      </c>
      <c r="B743" t="s">
        <v>773</v>
      </c>
      <c r="C743" s="190" t="s">
        <v>847</v>
      </c>
      <c r="D743" s="108" t="s">
        <v>815</v>
      </c>
      <c r="E743" s="32">
        <f t="shared" si="60"/>
        <v>43075</v>
      </c>
      <c r="F743" s="101" t="str">
        <f t="shared" si="61"/>
        <v>2017-18</v>
      </c>
      <c r="H743" s="111"/>
      <c r="I743" s="26"/>
      <c r="J743" s="94">
        <f t="shared" si="59"/>
        <v>0.59165640875701331</v>
      </c>
      <c r="K743" s="35"/>
      <c r="L743" s="26">
        <v>43.957278080899997</v>
      </c>
      <c r="M743" s="26" t="s">
        <v>203</v>
      </c>
      <c r="N743" s="26">
        <v>812.22926829268283</v>
      </c>
      <c r="O743" s="90">
        <f t="shared" si="62"/>
        <v>35703.38781178739</v>
      </c>
      <c r="P743" s="92">
        <f t="shared" si="58"/>
        <v>3337.3755068906949</v>
      </c>
      <c r="Q743" s="188">
        <v>0.15798871760876088</v>
      </c>
    </row>
    <row r="744" spans="1:17" x14ac:dyDescent="0.25">
      <c r="A744">
        <v>43075</v>
      </c>
      <c r="B744" t="s">
        <v>773</v>
      </c>
      <c r="C744" s="190" t="s">
        <v>847</v>
      </c>
      <c r="D744" s="108" t="s">
        <v>815</v>
      </c>
      <c r="E744" s="32">
        <f t="shared" si="60"/>
        <v>43075</v>
      </c>
      <c r="F744" s="101" t="str">
        <f t="shared" si="61"/>
        <v>2017-18</v>
      </c>
      <c r="H744" s="111"/>
      <c r="I744" s="26"/>
      <c r="J744" s="94">
        <f t="shared" si="59"/>
        <v>0.59165640875701331</v>
      </c>
      <c r="K744" s="35"/>
      <c r="L744" s="26">
        <v>51.342472115299998</v>
      </c>
      <c r="M744" s="26" t="s">
        <v>203</v>
      </c>
      <c r="N744" s="26">
        <v>812.22926829268283</v>
      </c>
      <c r="O744" s="90">
        <f t="shared" si="62"/>
        <v>41701.858558547588</v>
      </c>
      <c r="P744" s="92">
        <f t="shared" si="58"/>
        <v>3898.0827835942396</v>
      </c>
      <c r="Q744" s="188">
        <v>0.15798871760876088</v>
      </c>
    </row>
    <row r="745" spans="1:17" x14ac:dyDescent="0.25">
      <c r="A745">
        <v>43075</v>
      </c>
      <c r="B745" t="s">
        <v>773</v>
      </c>
      <c r="C745" s="190" t="s">
        <v>847</v>
      </c>
      <c r="D745" s="108" t="s">
        <v>815</v>
      </c>
      <c r="E745" s="32">
        <f t="shared" si="60"/>
        <v>43075</v>
      </c>
      <c r="F745" s="101" t="str">
        <f t="shared" si="61"/>
        <v>2017-18</v>
      </c>
      <c r="H745" s="111"/>
      <c r="I745" s="26"/>
      <c r="J745" s="94">
        <f t="shared" si="59"/>
        <v>0.59165640875701331</v>
      </c>
      <c r="K745" s="35"/>
      <c r="L745" s="26">
        <v>36.037019834600002</v>
      </c>
      <c r="M745" s="26" t="s">
        <v>203</v>
      </c>
      <c r="N745" s="26">
        <v>812.22926829268283</v>
      </c>
      <c r="O745" s="90">
        <f t="shared" si="62"/>
        <v>29270.322251706057</v>
      </c>
      <c r="P745" s="92">
        <f t="shared" si="58"/>
        <v>2736.0444638082963</v>
      </c>
      <c r="Q745" s="188">
        <v>0.15798871760876088</v>
      </c>
    </row>
    <row r="746" spans="1:17" x14ac:dyDescent="0.25">
      <c r="A746">
        <v>42928</v>
      </c>
      <c r="B746" t="s">
        <v>773</v>
      </c>
      <c r="C746" s="190" t="s">
        <v>848</v>
      </c>
      <c r="D746" s="108" t="s">
        <v>815</v>
      </c>
      <c r="E746" s="32">
        <f t="shared" si="60"/>
        <v>42928</v>
      </c>
      <c r="F746" s="101" t="str">
        <f t="shared" si="61"/>
        <v>2017-18</v>
      </c>
      <c r="H746" s="111"/>
      <c r="I746" s="26"/>
      <c r="J746" s="94">
        <f t="shared" si="59"/>
        <v>0.59165640875701331</v>
      </c>
      <c r="K746" s="35"/>
      <c r="L746" s="26">
        <v>99.849853720499993</v>
      </c>
      <c r="M746" s="26" t="s">
        <v>203</v>
      </c>
      <c r="N746" s="26">
        <v>1162.6195121951216</v>
      </c>
      <c r="O746" s="90">
        <f t="shared" si="62"/>
        <v>116087.38822528195</v>
      </c>
      <c r="P746" s="92">
        <f t="shared" si="58"/>
        <v>68683.847219351504</v>
      </c>
      <c r="Q746" s="188">
        <v>1</v>
      </c>
    </row>
    <row r="747" spans="1:17" x14ac:dyDescent="0.25">
      <c r="A747">
        <v>42928</v>
      </c>
      <c r="B747" t="s">
        <v>773</v>
      </c>
      <c r="C747" s="190" t="s">
        <v>848</v>
      </c>
      <c r="D747" s="108" t="s">
        <v>815</v>
      </c>
      <c r="E747" s="32">
        <f t="shared" si="60"/>
        <v>42928</v>
      </c>
      <c r="F747" s="101" t="str">
        <f t="shared" si="61"/>
        <v>2017-18</v>
      </c>
      <c r="H747" s="111"/>
      <c r="I747" s="26"/>
      <c r="J747" s="94">
        <f t="shared" si="59"/>
        <v>0.59165640875701331</v>
      </c>
      <c r="K747" s="35"/>
      <c r="L747" s="26">
        <v>124.527958537</v>
      </c>
      <c r="M747" s="26" t="s">
        <v>203</v>
      </c>
      <c r="N747" s="26">
        <v>3592.3639024390236</v>
      </c>
      <c r="O747" s="90">
        <f t="shared" si="62"/>
        <v>447349.74309274228</v>
      </c>
      <c r="P747" s="92">
        <f t="shared" si="58"/>
        <v>264677.34245662444</v>
      </c>
      <c r="Q747" s="188">
        <v>1</v>
      </c>
    </row>
    <row r="748" spans="1:17" x14ac:dyDescent="0.25">
      <c r="A748">
        <v>42928</v>
      </c>
      <c r="B748" t="s">
        <v>773</v>
      </c>
      <c r="C748" s="190" t="s">
        <v>848</v>
      </c>
      <c r="D748" s="108" t="s">
        <v>815</v>
      </c>
      <c r="E748" s="32">
        <f t="shared" si="60"/>
        <v>42928</v>
      </c>
      <c r="F748" s="101" t="str">
        <f t="shared" si="61"/>
        <v>2017-18</v>
      </c>
      <c r="H748" s="111"/>
      <c r="I748" s="26"/>
      <c r="J748" s="94">
        <f t="shared" si="59"/>
        <v>0.59165640875701331</v>
      </c>
      <c r="K748" s="35"/>
      <c r="L748" s="26">
        <v>119.81159526899999</v>
      </c>
      <c r="M748" s="26" t="s">
        <v>203</v>
      </c>
      <c r="N748" s="26">
        <v>3875.3912195121943</v>
      </c>
      <c r="O748" s="90">
        <f t="shared" si="62"/>
        <v>464316.80430123134</v>
      </c>
      <c r="P748" s="92">
        <f t="shared" si="58"/>
        <v>274716.01295839949</v>
      </c>
      <c r="Q748" s="188">
        <v>1</v>
      </c>
    </row>
    <row r="749" spans="1:17" x14ac:dyDescent="0.25">
      <c r="A749">
        <v>42928</v>
      </c>
      <c r="B749" t="s">
        <v>773</v>
      </c>
      <c r="C749" s="190" t="s">
        <v>848</v>
      </c>
      <c r="D749" s="108" t="s">
        <v>815</v>
      </c>
      <c r="E749" s="32">
        <f t="shared" si="60"/>
        <v>42928</v>
      </c>
      <c r="F749" s="101" t="str">
        <f t="shared" si="61"/>
        <v>2017-18</v>
      </c>
      <c r="H749" s="111"/>
      <c r="I749" s="26"/>
      <c r="J749" s="94">
        <f t="shared" si="59"/>
        <v>0.59165640875701331</v>
      </c>
      <c r="K749" s="35"/>
      <c r="L749" s="26">
        <v>212.626130574</v>
      </c>
      <c r="M749" s="26" t="s">
        <v>203</v>
      </c>
      <c r="N749" s="26">
        <v>1162.6195121951216</v>
      </c>
      <c r="O749" s="90">
        <f t="shared" si="62"/>
        <v>247203.2882078801</v>
      </c>
      <c r="P749" s="92">
        <f t="shared" si="58"/>
        <v>146259.40973399929</v>
      </c>
      <c r="Q749" s="188">
        <v>1</v>
      </c>
    </row>
    <row r="750" spans="1:17" x14ac:dyDescent="0.25">
      <c r="A750">
        <v>42928</v>
      </c>
      <c r="B750" t="s">
        <v>773</v>
      </c>
      <c r="C750" s="190" t="s">
        <v>848</v>
      </c>
      <c r="D750" s="108" t="s">
        <v>815</v>
      </c>
      <c r="E750" s="32">
        <f t="shared" si="60"/>
        <v>42928</v>
      </c>
      <c r="F750" s="101" t="str">
        <f t="shared" si="61"/>
        <v>2017-18</v>
      </c>
      <c r="H750" s="111"/>
      <c r="I750" s="26"/>
      <c r="J750" s="94">
        <f t="shared" si="59"/>
        <v>0.59165640875701331</v>
      </c>
      <c r="K750" s="35"/>
      <c r="L750" s="26">
        <v>114.766014142</v>
      </c>
      <c r="M750" s="26" t="s">
        <v>203</v>
      </c>
      <c r="N750" s="26">
        <v>1361.4565853658535</v>
      </c>
      <c r="O750" s="90">
        <f t="shared" si="62"/>
        <v>156248.94572981657</v>
      </c>
      <c r="P750" s="92">
        <f t="shared" si="58"/>
        <v>92445.690102572742</v>
      </c>
      <c r="Q750" s="188">
        <v>1</v>
      </c>
    </row>
    <row r="751" spans="1:17" x14ac:dyDescent="0.25">
      <c r="A751">
        <v>42928</v>
      </c>
      <c r="B751" t="s">
        <v>773</v>
      </c>
      <c r="C751" s="190" t="s">
        <v>848</v>
      </c>
      <c r="D751" s="108" t="s">
        <v>815</v>
      </c>
      <c r="E751" s="32">
        <f t="shared" si="60"/>
        <v>42928</v>
      </c>
      <c r="F751" s="101" t="str">
        <f t="shared" si="61"/>
        <v>2017-18</v>
      </c>
      <c r="H751" s="111"/>
      <c r="I751" s="26"/>
      <c r="J751" s="94">
        <f t="shared" si="59"/>
        <v>0.59165640875701331</v>
      </c>
      <c r="K751" s="35"/>
      <c r="L751" s="26">
        <v>90.546483819100004</v>
      </c>
      <c r="M751" s="26" t="s">
        <v>203</v>
      </c>
      <c r="N751" s="26">
        <v>1361.4565853658535</v>
      </c>
      <c r="O751" s="90">
        <f t="shared" si="62"/>
        <v>123275.1066772364</v>
      </c>
      <c r="P751" s="92">
        <f t="shared" si="58"/>
        <v>72936.506905791393</v>
      </c>
      <c r="Q751" s="188">
        <v>1</v>
      </c>
    </row>
    <row r="752" spans="1:17" x14ac:dyDescent="0.25">
      <c r="A752">
        <v>42928</v>
      </c>
      <c r="B752" t="s">
        <v>773</v>
      </c>
      <c r="C752" s="190" t="s">
        <v>848</v>
      </c>
      <c r="D752" s="108" t="s">
        <v>815</v>
      </c>
      <c r="E752" s="32">
        <f t="shared" si="60"/>
        <v>42928</v>
      </c>
      <c r="F752" s="101" t="str">
        <f t="shared" si="61"/>
        <v>2017-18</v>
      </c>
      <c r="H752" s="111"/>
      <c r="I752" s="26"/>
      <c r="J752" s="94">
        <f t="shared" si="59"/>
        <v>0.59165640875701331</v>
      </c>
      <c r="K752" s="35"/>
      <c r="L752" s="26">
        <v>119.72766925400001</v>
      </c>
      <c r="M752" s="26" t="s">
        <v>203</v>
      </c>
      <c r="N752" s="26">
        <v>1361.4565853658535</v>
      </c>
      <c r="O752" s="90">
        <f t="shared" si="62"/>
        <v>163004.02375636314</v>
      </c>
      <c r="P752" s="92">
        <f t="shared" si="58"/>
        <v>96442.375308632691</v>
      </c>
      <c r="Q752" s="188">
        <v>1</v>
      </c>
    </row>
    <row r="753" spans="1:17" x14ac:dyDescent="0.25">
      <c r="A753">
        <v>42928</v>
      </c>
      <c r="B753" t="s">
        <v>773</v>
      </c>
      <c r="C753" s="190" t="s">
        <v>848</v>
      </c>
      <c r="D753" s="108" t="s">
        <v>815</v>
      </c>
      <c r="E753" s="32">
        <f t="shared" si="60"/>
        <v>42928</v>
      </c>
      <c r="F753" s="101" t="str">
        <f t="shared" si="61"/>
        <v>2017-18</v>
      </c>
      <c r="H753" s="111"/>
      <c r="I753" s="26"/>
      <c r="J753" s="94">
        <f t="shared" si="59"/>
        <v>0.59165640875701331</v>
      </c>
      <c r="K753" s="35"/>
      <c r="L753" s="26">
        <v>113.827395904</v>
      </c>
      <c r="M753" s="26" t="s">
        <v>203</v>
      </c>
      <c r="N753" s="26">
        <v>4137.5668292682922</v>
      </c>
      <c r="O753" s="90">
        <f t="shared" si="62"/>
        <v>470968.45755437989</v>
      </c>
      <c r="P753" s="92">
        <f t="shared" si="58"/>
        <v>278651.50623445428</v>
      </c>
      <c r="Q753" s="188">
        <v>1</v>
      </c>
    </row>
    <row r="754" spans="1:17" x14ac:dyDescent="0.25">
      <c r="A754">
        <v>42928</v>
      </c>
      <c r="B754" t="s">
        <v>773</v>
      </c>
      <c r="C754" s="190" t="s">
        <v>848</v>
      </c>
      <c r="D754" s="108" t="s">
        <v>815</v>
      </c>
      <c r="E754" s="32">
        <f t="shared" si="60"/>
        <v>42928</v>
      </c>
      <c r="F754" s="101" t="str">
        <f t="shared" si="61"/>
        <v>2017-18</v>
      </c>
      <c r="H754" s="111"/>
      <c r="I754" s="26"/>
      <c r="J754" s="94">
        <f t="shared" si="59"/>
        <v>0.59165640875701331</v>
      </c>
      <c r="K754" s="35"/>
      <c r="L754" s="26">
        <v>100.913099553</v>
      </c>
      <c r="M754" s="26" t="s">
        <v>203</v>
      </c>
      <c r="N754" s="26">
        <v>4137.5668292682922</v>
      </c>
      <c r="O754" s="90">
        <f t="shared" si="62"/>
        <v>417534.69334914169</v>
      </c>
      <c r="P754" s="92">
        <f t="shared" si="58"/>
        <v>247037.07719841399</v>
      </c>
      <c r="Q754" s="188">
        <v>1</v>
      </c>
    </row>
    <row r="755" spans="1:17" x14ac:dyDescent="0.25">
      <c r="A755">
        <v>42228</v>
      </c>
      <c r="B755" t="s">
        <v>773</v>
      </c>
      <c r="C755" s="190" t="s">
        <v>836</v>
      </c>
      <c r="D755" s="108" t="s">
        <v>807</v>
      </c>
      <c r="E755" s="32">
        <f t="shared" si="60"/>
        <v>42228</v>
      </c>
      <c r="F755" s="101" t="str">
        <f t="shared" si="61"/>
        <v>2015-16</v>
      </c>
      <c r="H755" s="111"/>
      <c r="I755" s="26"/>
      <c r="J755" s="94">
        <f t="shared" si="59"/>
        <v>0.59165640875701331</v>
      </c>
      <c r="K755" s="35"/>
      <c r="L755" s="26">
        <v>127.458112586</v>
      </c>
      <c r="M755" s="26" t="s">
        <v>203</v>
      </c>
      <c r="N755" s="26">
        <v>2005.9707317073169</v>
      </c>
      <c r="O755" s="90">
        <f t="shared" si="62"/>
        <v>255677.24336617198</v>
      </c>
      <c r="P755" s="92">
        <f t="shared" si="58"/>
        <v>151273.07961092223</v>
      </c>
      <c r="Q755" s="188">
        <v>1</v>
      </c>
    </row>
    <row r="756" spans="1:17" x14ac:dyDescent="0.25">
      <c r="A756">
        <v>42928</v>
      </c>
      <c r="B756" t="s">
        <v>773</v>
      </c>
      <c r="C756" s="190" t="s">
        <v>848</v>
      </c>
      <c r="D756" s="108" t="s">
        <v>815</v>
      </c>
      <c r="E756" s="32">
        <f t="shared" si="60"/>
        <v>42928</v>
      </c>
      <c r="F756" s="101" t="str">
        <f t="shared" si="61"/>
        <v>2017-18</v>
      </c>
      <c r="H756" s="111"/>
      <c r="I756" s="26"/>
      <c r="J756" s="94">
        <f t="shared" si="59"/>
        <v>0.59165640875701331</v>
      </c>
      <c r="K756" s="35"/>
      <c r="L756" s="26">
        <v>74.895228719100004</v>
      </c>
      <c r="M756" s="26" t="s">
        <v>203</v>
      </c>
      <c r="N756" s="26">
        <v>4137.5668292682922</v>
      </c>
      <c r="O756" s="90">
        <f t="shared" si="62"/>
        <v>309884.01401861012</v>
      </c>
      <c r="P756" s="92">
        <f t="shared" si="58"/>
        <v>183344.86286545882</v>
      </c>
      <c r="Q756" s="188">
        <v>1</v>
      </c>
    </row>
    <row r="757" spans="1:17" x14ac:dyDescent="0.25">
      <c r="A757">
        <v>41726</v>
      </c>
      <c r="B757" t="s">
        <v>773</v>
      </c>
      <c r="C757" s="190"/>
      <c r="D757" s="108" t="s">
        <v>807</v>
      </c>
      <c r="E757" s="32">
        <f t="shared" si="60"/>
        <v>41726</v>
      </c>
      <c r="F757" s="101" t="str">
        <f t="shared" si="61"/>
        <v>2013-14</v>
      </c>
      <c r="H757" s="111"/>
      <c r="I757" s="26"/>
      <c r="J757" s="94">
        <f t="shared" si="59"/>
        <v>0.59165640875701331</v>
      </c>
      <c r="K757" s="35"/>
      <c r="L757" s="26">
        <v>3.4978326146300001</v>
      </c>
      <c r="M757" s="26" t="s">
        <v>203</v>
      </c>
      <c r="N757" s="26">
        <v>2005.9707317073169</v>
      </c>
      <c r="O757" s="90">
        <f t="shared" si="62"/>
        <v>7016.5498493590585</v>
      </c>
      <c r="P757" s="92">
        <f t="shared" si="58"/>
        <v>4151.3866857363437</v>
      </c>
      <c r="Q757" s="188">
        <v>1</v>
      </c>
    </row>
    <row r="758" spans="1:17" x14ac:dyDescent="0.25">
      <c r="A758">
        <v>42228</v>
      </c>
      <c r="B758" t="s">
        <v>773</v>
      </c>
      <c r="C758" s="190" t="s">
        <v>836</v>
      </c>
      <c r="D758" s="108" t="s">
        <v>807</v>
      </c>
      <c r="E758" s="32">
        <f t="shared" si="60"/>
        <v>42228</v>
      </c>
      <c r="F758" s="101" t="str">
        <f t="shared" si="61"/>
        <v>2015-16</v>
      </c>
      <c r="H758" s="111"/>
      <c r="I758" s="26"/>
      <c r="J758" s="94">
        <f t="shared" si="59"/>
        <v>0.59165640875701331</v>
      </c>
      <c r="K758" s="35"/>
      <c r="L758" s="26">
        <v>44.604401619900003</v>
      </c>
      <c r="M758" s="26" t="s">
        <v>203</v>
      </c>
      <c r="N758" s="26">
        <v>4641.6565853658531</v>
      </c>
      <c r="O758" s="90">
        <f t="shared" si="62"/>
        <v>207038.31451531217</v>
      </c>
      <c r="P758" s="92">
        <f t="shared" si="58"/>
        <v>122495.54564123462</v>
      </c>
      <c r="Q758" s="188">
        <v>1</v>
      </c>
    </row>
    <row r="759" spans="1:17" x14ac:dyDescent="0.25">
      <c r="A759">
        <v>42228</v>
      </c>
      <c r="B759" t="s">
        <v>773</v>
      </c>
      <c r="C759" s="190" t="s">
        <v>836</v>
      </c>
      <c r="D759" s="108" t="s">
        <v>807</v>
      </c>
      <c r="E759" s="32">
        <f t="shared" si="60"/>
        <v>42228</v>
      </c>
      <c r="F759" s="101" t="str">
        <f t="shared" si="61"/>
        <v>2015-16</v>
      </c>
      <c r="H759" s="111"/>
      <c r="I759" s="26"/>
      <c r="J759" s="94">
        <f t="shared" si="59"/>
        <v>0.59165640875701331</v>
      </c>
      <c r="K759" s="35"/>
      <c r="L759" s="26">
        <v>29.234650433999999</v>
      </c>
      <c r="M759" s="26" t="s">
        <v>203</v>
      </c>
      <c r="N759" s="26">
        <v>2005.9707317073169</v>
      </c>
      <c r="O759" s="90">
        <f t="shared" si="62"/>
        <v>58643.853122298606</v>
      </c>
      <c r="P759" s="92">
        <f t="shared" si="58"/>
        <v>34697.011534012956</v>
      </c>
      <c r="Q759" s="188">
        <v>1</v>
      </c>
    </row>
    <row r="760" spans="1:17" x14ac:dyDescent="0.25">
      <c r="A760">
        <v>42928</v>
      </c>
      <c r="B760" t="s">
        <v>773</v>
      </c>
      <c r="C760" s="190" t="s">
        <v>848</v>
      </c>
      <c r="D760" s="108" t="s">
        <v>815</v>
      </c>
      <c r="E760" s="32">
        <f t="shared" si="60"/>
        <v>42928</v>
      </c>
      <c r="F760" s="101" t="str">
        <f t="shared" si="61"/>
        <v>2017-18</v>
      </c>
      <c r="H760" s="111"/>
      <c r="I760" s="26"/>
      <c r="J760" s="94">
        <f t="shared" si="59"/>
        <v>0.59165640875701331</v>
      </c>
      <c r="K760" s="35"/>
      <c r="L760" s="26">
        <v>17.6292950795</v>
      </c>
      <c r="M760" s="26" t="s">
        <v>203</v>
      </c>
      <c r="N760" s="26">
        <v>4137.5668292682922</v>
      </c>
      <c r="O760" s="90">
        <f t="shared" si="62"/>
        <v>72942.386544321926</v>
      </c>
      <c r="P760" s="92">
        <f t="shared" si="58"/>
        <v>43156.830468979402</v>
      </c>
      <c r="Q760" s="188">
        <v>1</v>
      </c>
    </row>
    <row r="761" spans="1:17" x14ac:dyDescent="0.25">
      <c r="A761">
        <v>42228</v>
      </c>
      <c r="B761" t="s">
        <v>773</v>
      </c>
      <c r="C761" s="190" t="s">
        <v>836</v>
      </c>
      <c r="D761" s="108" t="s">
        <v>807</v>
      </c>
      <c r="E761" s="32">
        <f t="shared" si="60"/>
        <v>42228</v>
      </c>
      <c r="F761" s="101" t="str">
        <f t="shared" si="61"/>
        <v>2015-16</v>
      </c>
      <c r="H761" s="111"/>
      <c r="I761" s="26"/>
      <c r="J761" s="94">
        <f t="shared" si="59"/>
        <v>0.59165640875701331</v>
      </c>
      <c r="K761" s="35"/>
      <c r="L761" s="26">
        <v>119.314539931</v>
      </c>
      <c r="M761" s="26" t="s">
        <v>203</v>
      </c>
      <c r="N761" s="26">
        <v>4641.6565853658531</v>
      </c>
      <c r="O761" s="90">
        <f t="shared" si="62"/>
        <v>553817.12000062317</v>
      </c>
      <c r="P761" s="92">
        <f t="shared" si="58"/>
        <v>327669.44832772057</v>
      </c>
      <c r="Q761" s="188">
        <v>1</v>
      </c>
    </row>
    <row r="762" spans="1:17" x14ac:dyDescent="0.25">
      <c r="A762">
        <v>42928</v>
      </c>
      <c r="B762" t="s">
        <v>773</v>
      </c>
      <c r="C762" s="190" t="s">
        <v>848</v>
      </c>
      <c r="D762" s="108" t="s">
        <v>815</v>
      </c>
      <c r="E762" s="32">
        <f t="shared" si="60"/>
        <v>42928</v>
      </c>
      <c r="F762" s="101" t="str">
        <f t="shared" si="61"/>
        <v>2017-18</v>
      </c>
      <c r="H762" s="111"/>
      <c r="I762" s="26"/>
      <c r="J762" s="94">
        <f t="shared" si="59"/>
        <v>0.59165640875701331</v>
      </c>
      <c r="K762" s="35"/>
      <c r="L762" s="26">
        <v>42.239190925000003</v>
      </c>
      <c r="M762" s="26" t="s">
        <v>203</v>
      </c>
      <c r="N762" s="26">
        <v>3875.3912195121943</v>
      </c>
      <c r="O762" s="90">
        <f t="shared" si="62"/>
        <v>163693.38963004417</v>
      </c>
      <c r="P762" s="92">
        <f t="shared" si="58"/>
        <v>96850.243045774463</v>
      </c>
      <c r="Q762" s="188">
        <v>1</v>
      </c>
    </row>
    <row r="763" spans="1:17" x14ac:dyDescent="0.25">
      <c r="A763">
        <v>42928</v>
      </c>
      <c r="B763" t="s">
        <v>773</v>
      </c>
      <c r="C763" s="190" t="s">
        <v>848</v>
      </c>
      <c r="D763" s="108" t="s">
        <v>815</v>
      </c>
      <c r="E763" s="32">
        <f t="shared" si="60"/>
        <v>42928</v>
      </c>
      <c r="F763" s="101" t="str">
        <f t="shared" si="61"/>
        <v>2017-18</v>
      </c>
      <c r="H763" s="111"/>
      <c r="I763" s="26"/>
      <c r="J763" s="94">
        <f t="shared" si="59"/>
        <v>0.59165640875701331</v>
      </c>
      <c r="K763" s="35"/>
      <c r="L763" s="26">
        <v>89.498034531499997</v>
      </c>
      <c r="M763" s="26" t="s">
        <v>203</v>
      </c>
      <c r="N763" s="26">
        <v>1162.6195121951216</v>
      </c>
      <c r="O763" s="90">
        <f t="shared" si="62"/>
        <v>104052.16124943468</v>
      </c>
      <c r="P763" s="92">
        <f t="shared" si="58"/>
        <v>61563.128048246181</v>
      </c>
      <c r="Q763" s="188">
        <v>1</v>
      </c>
    </row>
    <row r="764" spans="1:17" x14ac:dyDescent="0.25">
      <c r="A764">
        <v>42928</v>
      </c>
      <c r="B764" t="s">
        <v>773</v>
      </c>
      <c r="C764" s="190" t="s">
        <v>848</v>
      </c>
      <c r="D764" s="108" t="s">
        <v>815</v>
      </c>
      <c r="E764" s="32">
        <f t="shared" si="60"/>
        <v>42928</v>
      </c>
      <c r="F764" s="101" t="str">
        <f t="shared" si="61"/>
        <v>2017-18</v>
      </c>
      <c r="H764" s="111"/>
      <c r="I764" s="26"/>
      <c r="J764" s="94">
        <f t="shared" si="59"/>
        <v>0.59165640875701331</v>
      </c>
      <c r="K764" s="35"/>
      <c r="L764" s="26">
        <v>114.091662103</v>
      </c>
      <c r="M764" s="26" t="s">
        <v>203</v>
      </c>
      <c r="N764" s="26">
        <v>1361.4565853658535</v>
      </c>
      <c r="O764" s="90">
        <f t="shared" si="62"/>
        <v>155330.84470546513</v>
      </c>
      <c r="P764" s="92">
        <f t="shared" si="58"/>
        <v>91902.489747628832</v>
      </c>
      <c r="Q764" s="188">
        <v>1</v>
      </c>
    </row>
    <row r="765" spans="1:17" x14ac:dyDescent="0.25">
      <c r="A765">
        <v>42928</v>
      </c>
      <c r="B765" t="s">
        <v>773</v>
      </c>
      <c r="C765" s="190" t="s">
        <v>848</v>
      </c>
      <c r="D765" s="108" t="s">
        <v>815</v>
      </c>
      <c r="E765" s="32">
        <f t="shared" si="60"/>
        <v>42928</v>
      </c>
      <c r="F765" s="101" t="str">
        <f t="shared" si="61"/>
        <v>2017-18</v>
      </c>
      <c r="H765" s="111"/>
      <c r="I765" s="26"/>
      <c r="J765" s="94">
        <f t="shared" si="59"/>
        <v>0.59165640875701331</v>
      </c>
      <c r="K765" s="35"/>
      <c r="L765" s="26">
        <v>114.69666751</v>
      </c>
      <c r="M765" s="26" t="s">
        <v>203</v>
      </c>
      <c r="N765" s="26">
        <v>950.87219512195099</v>
      </c>
      <c r="O765" s="90">
        <f t="shared" si="62"/>
        <v>109061.87200840625</v>
      </c>
      <c r="P765" s="92">
        <f t="shared" si="58"/>
        <v>64527.155524810674</v>
      </c>
      <c r="Q765" s="188">
        <v>1</v>
      </c>
    </row>
    <row r="766" spans="1:17" x14ac:dyDescent="0.25">
      <c r="A766">
        <v>42228</v>
      </c>
      <c r="B766" t="s">
        <v>773</v>
      </c>
      <c r="C766" s="190" t="s">
        <v>836</v>
      </c>
      <c r="D766" s="108" t="s">
        <v>807</v>
      </c>
      <c r="E766" s="32">
        <f t="shared" si="60"/>
        <v>42228</v>
      </c>
      <c r="F766" s="101" t="str">
        <f t="shared" si="61"/>
        <v>2015-16</v>
      </c>
      <c r="H766" s="111"/>
      <c r="I766" s="26"/>
      <c r="J766" s="94">
        <f t="shared" si="59"/>
        <v>0.59165640875701331</v>
      </c>
      <c r="K766" s="35"/>
      <c r="L766" s="26">
        <v>79.1833881166</v>
      </c>
      <c r="M766" s="26" t="s">
        <v>203</v>
      </c>
      <c r="N766" s="26">
        <v>4641.6565853658531</v>
      </c>
      <c r="O766" s="90">
        <f t="shared" si="62"/>
        <v>367542.09490299661</v>
      </c>
      <c r="P766" s="92">
        <f t="shared" si="58"/>
        <v>217458.63593733634</v>
      </c>
      <c r="Q766" s="188">
        <v>1</v>
      </c>
    </row>
    <row r="767" spans="1:17" x14ac:dyDescent="0.25">
      <c r="A767">
        <v>42228</v>
      </c>
      <c r="B767" t="s">
        <v>773</v>
      </c>
      <c r="C767" s="190" t="s">
        <v>836</v>
      </c>
      <c r="D767" s="108" t="s">
        <v>807</v>
      </c>
      <c r="E767" s="32">
        <f t="shared" si="60"/>
        <v>42228</v>
      </c>
      <c r="F767" s="101" t="str">
        <f t="shared" si="61"/>
        <v>2015-16</v>
      </c>
      <c r="H767" s="111"/>
      <c r="I767" s="26"/>
      <c r="J767" s="94">
        <f t="shared" si="59"/>
        <v>0.59165640875701331</v>
      </c>
      <c r="K767" s="35"/>
      <c r="L767" s="26">
        <v>122.451062592</v>
      </c>
      <c r="M767" s="26" t="s">
        <v>203</v>
      </c>
      <c r="N767" s="26">
        <v>4641.6565853658531</v>
      </c>
      <c r="O767" s="90">
        <f t="shared" si="62"/>
        <v>568375.78106520302</v>
      </c>
      <c r="P767" s="92">
        <f t="shared" si="58"/>
        <v>336283.17344950046</v>
      </c>
      <c r="Q767" s="188">
        <v>1</v>
      </c>
    </row>
    <row r="768" spans="1:17" x14ac:dyDescent="0.25">
      <c r="A768">
        <v>42228</v>
      </c>
      <c r="B768" t="s">
        <v>773</v>
      </c>
      <c r="C768" s="190" t="s">
        <v>836</v>
      </c>
      <c r="D768" s="108" t="s">
        <v>807</v>
      </c>
      <c r="E768" s="32">
        <f t="shared" si="60"/>
        <v>42228</v>
      </c>
      <c r="F768" s="101" t="str">
        <f t="shared" si="61"/>
        <v>2015-16</v>
      </c>
      <c r="H768" s="111"/>
      <c r="I768" s="26"/>
      <c r="J768" s="94">
        <f t="shared" si="59"/>
        <v>0.59165640875701331</v>
      </c>
      <c r="K768" s="35"/>
      <c r="L768" s="26">
        <v>64.963894336500005</v>
      </c>
      <c r="M768" s="26" t="s">
        <v>203</v>
      </c>
      <c r="N768" s="26">
        <v>4641.6565853658531</v>
      </c>
      <c r="O768" s="90">
        <f t="shared" si="62"/>
        <v>301540.08795802668</v>
      </c>
      <c r="P768" s="92">
        <f t="shared" si="58"/>
        <v>178408.12553751998</v>
      </c>
      <c r="Q768" s="188">
        <v>1</v>
      </c>
    </row>
    <row r="769" spans="1:17" x14ac:dyDescent="0.25">
      <c r="A769">
        <v>43075</v>
      </c>
      <c r="B769" t="s">
        <v>773</v>
      </c>
      <c r="C769" s="190" t="s">
        <v>847</v>
      </c>
      <c r="D769" s="108" t="s">
        <v>815</v>
      </c>
      <c r="E769" s="32">
        <f t="shared" si="60"/>
        <v>43075</v>
      </c>
      <c r="F769" s="101" t="str">
        <f t="shared" si="61"/>
        <v>2017-18</v>
      </c>
      <c r="H769" s="111"/>
      <c r="I769" s="26"/>
      <c r="J769" s="94">
        <f t="shared" si="59"/>
        <v>0.59165640875701331</v>
      </c>
      <c r="K769" s="35"/>
      <c r="L769" s="26">
        <v>86.326049301799998</v>
      </c>
      <c r="M769" s="26" t="s">
        <v>203</v>
      </c>
      <c r="N769" s="26">
        <v>3592.3639024390236</v>
      </c>
      <c r="O769" s="90">
        <f t="shared" si="62"/>
        <v>310114.58335195779</v>
      </c>
      <c r="P769" s="92">
        <f t="shared" si="58"/>
        <v>28987.972241299303</v>
      </c>
      <c r="Q769" s="188">
        <v>0.15798871760876088</v>
      </c>
    </row>
    <row r="770" spans="1:17" x14ac:dyDescent="0.25">
      <c r="A770">
        <v>42228</v>
      </c>
      <c r="B770" t="s">
        <v>773</v>
      </c>
      <c r="C770" s="190" t="s">
        <v>836</v>
      </c>
      <c r="D770" s="108" t="s">
        <v>807</v>
      </c>
      <c r="E770" s="32">
        <f t="shared" si="60"/>
        <v>42228</v>
      </c>
      <c r="F770" s="101" t="str">
        <f t="shared" si="61"/>
        <v>2015-16</v>
      </c>
      <c r="H770" s="111"/>
      <c r="I770" s="26"/>
      <c r="J770" s="94">
        <f t="shared" si="59"/>
        <v>0.59165640875701331</v>
      </c>
      <c r="K770" s="35"/>
      <c r="L770" s="26">
        <v>75.713812914000002</v>
      </c>
      <c r="M770" s="26" t="s">
        <v>203</v>
      </c>
      <c r="N770" s="26">
        <v>4641.6565853658531</v>
      </c>
      <c r="O770" s="90">
        <f t="shared" si="62"/>
        <v>351437.51831542625</v>
      </c>
      <c r="P770" s="92">
        <f t="shared" si="58"/>
        <v>207930.25998898217</v>
      </c>
      <c r="Q770" s="188">
        <v>1</v>
      </c>
    </row>
    <row r="771" spans="1:17" x14ac:dyDescent="0.25">
      <c r="A771">
        <v>42928</v>
      </c>
      <c r="B771" t="s">
        <v>773</v>
      </c>
      <c r="C771" s="190" t="s">
        <v>848</v>
      </c>
      <c r="D771" s="108" t="s">
        <v>807</v>
      </c>
      <c r="E771" s="32">
        <f t="shared" si="60"/>
        <v>42928</v>
      </c>
      <c r="F771" s="101" t="str">
        <f t="shared" si="61"/>
        <v>2017-18</v>
      </c>
      <c r="H771" s="111"/>
      <c r="I771" s="26"/>
      <c r="J771" s="94">
        <f t="shared" si="59"/>
        <v>0.59165640875701331</v>
      </c>
      <c r="K771" s="35"/>
      <c r="L771" s="26">
        <v>65.572079309700001</v>
      </c>
      <c r="M771" s="26" t="s">
        <v>203</v>
      </c>
      <c r="N771" s="26">
        <v>950.87219512195099</v>
      </c>
      <c r="O771" s="90">
        <f t="shared" si="62"/>
        <v>62350.666991925107</v>
      </c>
      <c r="P771" s="92">
        <f t="shared" si="58"/>
        <v>36890.171716046862</v>
      </c>
      <c r="Q771" s="188">
        <v>1</v>
      </c>
    </row>
    <row r="772" spans="1:17" x14ac:dyDescent="0.25">
      <c r="A772">
        <v>42928</v>
      </c>
      <c r="B772" t="s">
        <v>773</v>
      </c>
      <c r="C772" s="190" t="s">
        <v>848</v>
      </c>
      <c r="D772" s="108" t="s">
        <v>807</v>
      </c>
      <c r="E772" s="32">
        <f t="shared" si="60"/>
        <v>42928</v>
      </c>
      <c r="F772" s="101" t="str">
        <f t="shared" si="61"/>
        <v>2017-18</v>
      </c>
      <c r="H772" s="111"/>
      <c r="I772" s="26"/>
      <c r="J772" s="94">
        <f t="shared" si="59"/>
        <v>0.59165640875701331</v>
      </c>
      <c r="K772" s="35"/>
      <c r="L772" s="26">
        <v>70.691348529699994</v>
      </c>
      <c r="M772" s="26" t="s">
        <v>203</v>
      </c>
      <c r="N772" s="26">
        <v>3592.3639024390236</v>
      </c>
      <c r="O772" s="90">
        <f t="shared" si="62"/>
        <v>253949.04867283019</v>
      </c>
      <c r="P772" s="92">
        <f t="shared" si="58"/>
        <v>150250.58214502668</v>
      </c>
      <c r="Q772" s="188">
        <v>1</v>
      </c>
    </row>
    <row r="773" spans="1:17" x14ac:dyDescent="0.25">
      <c r="A773">
        <v>42928</v>
      </c>
      <c r="B773" t="s">
        <v>773</v>
      </c>
      <c r="C773" s="190" t="s">
        <v>848</v>
      </c>
      <c r="D773" s="108" t="s">
        <v>815</v>
      </c>
      <c r="E773" s="32">
        <f t="shared" si="60"/>
        <v>42928</v>
      </c>
      <c r="F773" s="101" t="str">
        <f t="shared" si="61"/>
        <v>2017-18</v>
      </c>
      <c r="H773" s="111"/>
      <c r="I773" s="26"/>
      <c r="J773" s="94">
        <f t="shared" si="59"/>
        <v>0.59165640875701331</v>
      </c>
      <c r="K773" s="35"/>
      <c r="L773" s="26">
        <v>60.2423096124</v>
      </c>
      <c r="M773" s="26" t="s">
        <v>203</v>
      </c>
      <c r="N773" s="26">
        <v>4137.5668292682922</v>
      </c>
      <c r="O773" s="90">
        <f t="shared" si="62"/>
        <v>249256.58197077663</v>
      </c>
      <c r="P773" s="92">
        <f t="shared" si="58"/>
        <v>147474.2541478778</v>
      </c>
      <c r="Q773" s="188">
        <v>1</v>
      </c>
    </row>
    <row r="774" spans="1:17" x14ac:dyDescent="0.25">
      <c r="A774">
        <v>42928</v>
      </c>
      <c r="B774" t="s">
        <v>773</v>
      </c>
      <c r="C774" s="190" t="s">
        <v>848</v>
      </c>
      <c r="D774" s="108" t="s">
        <v>815</v>
      </c>
      <c r="E774" s="32">
        <f t="shared" si="60"/>
        <v>42928</v>
      </c>
      <c r="F774" s="101" t="str">
        <f t="shared" si="61"/>
        <v>2017-18</v>
      </c>
      <c r="H774" s="111"/>
      <c r="I774" s="26"/>
      <c r="J774" s="94">
        <f t="shared" si="59"/>
        <v>0.59165640875701331</v>
      </c>
      <c r="K774" s="35"/>
      <c r="L774" s="26">
        <v>120.06292841600001</v>
      </c>
      <c r="M774" s="26" t="s">
        <v>203</v>
      </c>
      <c r="N774" s="26">
        <v>1361.4565853658535</v>
      </c>
      <c r="O774" s="90">
        <f t="shared" si="62"/>
        <v>163460.46455027227</v>
      </c>
      <c r="P774" s="92">
        <f t="shared" si="58"/>
        <v>96712.431429567179</v>
      </c>
      <c r="Q774" s="188">
        <v>1</v>
      </c>
    </row>
    <row r="775" spans="1:17" x14ac:dyDescent="0.25">
      <c r="A775">
        <v>42928</v>
      </c>
      <c r="B775" t="s">
        <v>773</v>
      </c>
      <c r="C775" s="190" t="s">
        <v>848</v>
      </c>
      <c r="D775" s="108" t="s">
        <v>815</v>
      </c>
      <c r="E775" s="32">
        <f t="shared" si="60"/>
        <v>42928</v>
      </c>
      <c r="F775" s="101" t="str">
        <f t="shared" si="61"/>
        <v>2017-18</v>
      </c>
      <c r="H775" s="111"/>
      <c r="I775" s="26"/>
      <c r="J775" s="94">
        <f t="shared" si="59"/>
        <v>0.59165640875701331</v>
      </c>
      <c r="K775" s="35"/>
      <c r="L775" s="26">
        <v>67.885559767900006</v>
      </c>
      <c r="M775" s="26" t="s">
        <v>203</v>
      </c>
      <c r="N775" s="26">
        <v>1361.4565853658535</v>
      </c>
      <c r="O775" s="90">
        <f t="shared" si="62"/>
        <v>92423.242397254697</v>
      </c>
      <c r="P775" s="92">
        <f t="shared" si="58"/>
        <v>54682.803682438651</v>
      </c>
      <c r="Q775" s="188">
        <v>1</v>
      </c>
    </row>
    <row r="776" spans="1:17" x14ac:dyDescent="0.25">
      <c r="A776">
        <v>42928</v>
      </c>
      <c r="B776" t="s">
        <v>773</v>
      </c>
      <c r="C776" s="190" t="s">
        <v>848</v>
      </c>
      <c r="D776" s="108" t="s">
        <v>815</v>
      </c>
      <c r="E776" s="32">
        <f t="shared" si="60"/>
        <v>42928</v>
      </c>
      <c r="F776" s="101" t="str">
        <f t="shared" si="61"/>
        <v>2017-18</v>
      </c>
      <c r="H776" s="111"/>
      <c r="I776" s="26"/>
      <c r="J776" s="94">
        <f t="shared" si="59"/>
        <v>0.59165640875701331</v>
      </c>
      <c r="K776" s="35"/>
      <c r="L776" s="26">
        <v>80.746417604800001</v>
      </c>
      <c r="M776" s="26" t="s">
        <v>203</v>
      </c>
      <c r="N776" s="26">
        <v>1162.6195121951216</v>
      </c>
      <c r="O776" s="90">
        <f t="shared" si="62"/>
        <v>93877.360647196154</v>
      </c>
      <c r="P776" s="92">
        <f t="shared" si="58"/>
        <v>55543.142064107044</v>
      </c>
      <c r="Q776" s="188">
        <v>1</v>
      </c>
    </row>
    <row r="777" spans="1:17" x14ac:dyDescent="0.25">
      <c r="A777">
        <v>42928</v>
      </c>
      <c r="B777" t="s">
        <v>773</v>
      </c>
      <c r="C777" s="190" t="s">
        <v>848</v>
      </c>
      <c r="D777" s="108" t="s">
        <v>815</v>
      </c>
      <c r="E777" s="32">
        <f t="shared" si="60"/>
        <v>42928</v>
      </c>
      <c r="F777" s="101" t="str">
        <f t="shared" si="61"/>
        <v>2017-18</v>
      </c>
      <c r="H777" s="111"/>
      <c r="I777" s="26"/>
      <c r="J777" s="94">
        <f t="shared" si="59"/>
        <v>0.59165640875701331</v>
      </c>
      <c r="K777" s="35"/>
      <c r="L777" s="26">
        <v>86.627218470900004</v>
      </c>
      <c r="M777" s="26" t="s">
        <v>203</v>
      </c>
      <c r="N777" s="26">
        <v>4416.6341463414628</v>
      </c>
      <c r="O777" s="90">
        <f t="shared" si="62"/>
        <v>382600.73110115883</v>
      </c>
      <c r="P777" s="92">
        <f t="shared" si="58"/>
        <v>226368.17455111936</v>
      </c>
      <c r="Q777" s="188">
        <v>1</v>
      </c>
    </row>
    <row r="778" spans="1:17" x14ac:dyDescent="0.25">
      <c r="A778">
        <v>42928</v>
      </c>
      <c r="B778" t="s">
        <v>773</v>
      </c>
      <c r="C778" s="190" t="s">
        <v>848</v>
      </c>
      <c r="D778" s="108" t="s">
        <v>815</v>
      </c>
      <c r="E778" s="32">
        <f t="shared" si="60"/>
        <v>42928</v>
      </c>
      <c r="F778" s="101" t="str">
        <f t="shared" si="61"/>
        <v>2017-18</v>
      </c>
      <c r="H778" s="111"/>
      <c r="I778" s="26"/>
      <c r="J778" s="94">
        <f t="shared" si="59"/>
        <v>0.59165640875701331</v>
      </c>
      <c r="K778" s="35"/>
      <c r="L778" s="26">
        <v>79.524068464300001</v>
      </c>
      <c r="M778" s="26" t="s">
        <v>203</v>
      </c>
      <c r="N778" s="26">
        <v>950.87219512195099</v>
      </c>
      <c r="O778" s="90">
        <f t="shared" si="62"/>
        <v>75617.225545677255</v>
      </c>
      <c r="P778" s="92">
        <f t="shared" si="58"/>
        <v>44739.416106524492</v>
      </c>
      <c r="Q778" s="188">
        <v>1</v>
      </c>
    </row>
    <row r="779" spans="1:17" x14ac:dyDescent="0.25">
      <c r="A779">
        <v>42928</v>
      </c>
      <c r="B779" t="s">
        <v>773</v>
      </c>
      <c r="C779" s="190" t="s">
        <v>848</v>
      </c>
      <c r="D779" s="108" t="s">
        <v>815</v>
      </c>
      <c r="E779" s="32">
        <f t="shared" si="60"/>
        <v>42928</v>
      </c>
      <c r="F779" s="101" t="str">
        <f t="shared" si="61"/>
        <v>2017-18</v>
      </c>
      <c r="H779" s="111"/>
      <c r="I779" s="26"/>
      <c r="J779" s="94">
        <f t="shared" si="59"/>
        <v>0.59165640875701331</v>
      </c>
      <c r="K779" s="35"/>
      <c r="L779" s="26">
        <v>31.9674564675</v>
      </c>
      <c r="M779" s="26" t="s">
        <v>203</v>
      </c>
      <c r="N779" s="26">
        <v>3592.3639024390236</v>
      </c>
      <c r="O779" s="90">
        <f t="shared" si="62"/>
        <v>114838.73666663791</v>
      </c>
      <c r="P779" s="92">
        <f t="shared" si="58"/>
        <v>67945.074522375333</v>
      </c>
      <c r="Q779" s="188">
        <v>1</v>
      </c>
    </row>
    <row r="780" spans="1:17" x14ac:dyDescent="0.25">
      <c r="A780">
        <v>42928</v>
      </c>
      <c r="B780" t="s">
        <v>773</v>
      </c>
      <c r="C780" s="190" t="s">
        <v>848</v>
      </c>
      <c r="D780" s="108" t="s">
        <v>815</v>
      </c>
      <c r="E780" s="32">
        <f t="shared" si="60"/>
        <v>42928</v>
      </c>
      <c r="F780" s="101" t="str">
        <f t="shared" si="61"/>
        <v>2017-18</v>
      </c>
      <c r="H780" s="111"/>
      <c r="I780" s="26"/>
      <c r="J780" s="94">
        <f t="shared" si="59"/>
        <v>0.59165640875701331</v>
      </c>
      <c r="K780" s="35"/>
      <c r="L780" s="26">
        <v>125.035349694</v>
      </c>
      <c r="M780" s="26" t="s">
        <v>203</v>
      </c>
      <c r="N780" s="26">
        <v>950.87219512195099</v>
      </c>
      <c r="O780" s="90">
        <f t="shared" si="62"/>
        <v>118892.63743137455</v>
      </c>
      <c r="P780" s="92">
        <f t="shared" si="58"/>
        <v>70343.59089029672</v>
      </c>
      <c r="Q780" s="188">
        <v>1</v>
      </c>
    </row>
    <row r="781" spans="1:17" x14ac:dyDescent="0.25">
      <c r="A781">
        <v>42928</v>
      </c>
      <c r="B781" t="s">
        <v>773</v>
      </c>
      <c r="C781" s="190" t="s">
        <v>848</v>
      </c>
      <c r="D781" s="108" t="s">
        <v>815</v>
      </c>
      <c r="E781" s="32">
        <f t="shared" si="60"/>
        <v>42928</v>
      </c>
      <c r="F781" s="101" t="str">
        <f t="shared" si="61"/>
        <v>2017-18</v>
      </c>
      <c r="H781" s="111"/>
      <c r="I781" s="26"/>
      <c r="J781" s="94">
        <f t="shared" si="59"/>
        <v>0.59165640875701331</v>
      </c>
      <c r="K781" s="35"/>
      <c r="L781" s="26">
        <v>103.163677687</v>
      </c>
      <c r="M781" s="26" t="s">
        <v>203</v>
      </c>
      <c r="N781" s="26">
        <v>950.87219512195099</v>
      </c>
      <c r="O781" s="90">
        <f t="shared" si="62"/>
        <v>98095.47265909113</v>
      </c>
      <c r="P781" s="92">
        <f t="shared" si="58"/>
        <v>58038.815068799646</v>
      </c>
      <c r="Q781" s="188">
        <v>1</v>
      </c>
    </row>
    <row r="782" spans="1:17" x14ac:dyDescent="0.25">
      <c r="A782">
        <v>42928</v>
      </c>
      <c r="B782" t="s">
        <v>773</v>
      </c>
      <c r="C782" s="190" t="s">
        <v>848</v>
      </c>
      <c r="D782" s="108" t="s">
        <v>815</v>
      </c>
      <c r="E782" s="32">
        <f t="shared" si="60"/>
        <v>42928</v>
      </c>
      <c r="F782" s="101" t="str">
        <f t="shared" si="61"/>
        <v>2017-18</v>
      </c>
      <c r="H782" s="111"/>
      <c r="I782" s="26"/>
      <c r="J782" s="94">
        <f t="shared" si="59"/>
        <v>0.59165640875701331</v>
      </c>
      <c r="K782" s="35"/>
      <c r="L782" s="26">
        <v>81.1546795334</v>
      </c>
      <c r="M782" s="26" t="s">
        <v>203</v>
      </c>
      <c r="N782" s="26">
        <v>3875.3912195121943</v>
      </c>
      <c r="O782" s="90">
        <f t="shared" si="62"/>
        <v>314506.13248606434</v>
      </c>
      <c r="P782" s="92">
        <f t="shared" si="58"/>
        <v>186079.56887876225</v>
      </c>
      <c r="Q782" s="188">
        <v>1</v>
      </c>
    </row>
    <row r="783" spans="1:17" x14ac:dyDescent="0.25">
      <c r="A783">
        <v>42228</v>
      </c>
      <c r="B783" t="s">
        <v>773</v>
      </c>
      <c r="C783" s="190" t="s">
        <v>836</v>
      </c>
      <c r="D783" s="108" t="s">
        <v>807</v>
      </c>
      <c r="E783" s="32">
        <f t="shared" si="60"/>
        <v>42228</v>
      </c>
      <c r="F783" s="101" t="str">
        <f t="shared" si="61"/>
        <v>2015-16</v>
      </c>
      <c r="H783" s="111"/>
      <c r="I783" s="26"/>
      <c r="J783" s="94">
        <f t="shared" si="59"/>
        <v>0.59165640875701331</v>
      </c>
      <c r="K783" s="35"/>
      <c r="L783" s="26">
        <v>180.95107955899999</v>
      </c>
      <c r="M783" s="26" t="s">
        <v>203</v>
      </c>
      <c r="N783" s="26">
        <v>4641.6565853658531</v>
      </c>
      <c r="O783" s="90">
        <f t="shared" si="62"/>
        <v>839912.77006409271</v>
      </c>
      <c r="P783" s="92">
        <f t="shared" si="58"/>
        <v>496939.77320527617</v>
      </c>
      <c r="Q783" s="188">
        <v>1</v>
      </c>
    </row>
    <row r="784" spans="1:17" x14ac:dyDescent="0.25">
      <c r="A784">
        <v>42228</v>
      </c>
      <c r="B784" t="s">
        <v>773</v>
      </c>
      <c r="C784" s="190" t="s">
        <v>836</v>
      </c>
      <c r="D784" s="108" t="s">
        <v>807</v>
      </c>
      <c r="E784" s="32">
        <f t="shared" si="60"/>
        <v>42228</v>
      </c>
      <c r="F784" s="101" t="str">
        <f t="shared" si="61"/>
        <v>2015-16</v>
      </c>
      <c r="H784" s="111"/>
      <c r="I784" s="26"/>
      <c r="J784" s="94">
        <f t="shared" si="59"/>
        <v>0.59165640875701331</v>
      </c>
      <c r="K784" s="35"/>
      <c r="L784" s="26">
        <v>171.179644494</v>
      </c>
      <c r="M784" s="26" t="s">
        <v>203</v>
      </c>
      <c r="N784" s="26">
        <v>1680.8751219512192</v>
      </c>
      <c r="O784" s="90">
        <f t="shared" si="62"/>
        <v>287731.60581441858</v>
      </c>
      <c r="P784" s="92">
        <f t="shared" si="58"/>
        <v>170238.24858204747</v>
      </c>
      <c r="Q784" s="188">
        <v>1</v>
      </c>
    </row>
    <row r="785" spans="1:17" x14ac:dyDescent="0.25">
      <c r="A785">
        <v>42228</v>
      </c>
      <c r="B785" t="s">
        <v>773</v>
      </c>
      <c r="C785" s="190" t="s">
        <v>836</v>
      </c>
      <c r="D785" s="108" t="s">
        <v>807</v>
      </c>
      <c r="E785" s="32">
        <f t="shared" si="60"/>
        <v>42228</v>
      </c>
      <c r="F785" s="101" t="str">
        <f t="shared" si="61"/>
        <v>2015-16</v>
      </c>
      <c r="H785" s="111"/>
      <c r="I785" s="26"/>
      <c r="J785" s="94">
        <f t="shared" si="59"/>
        <v>0.59165640875701331</v>
      </c>
      <c r="K785" s="35"/>
      <c r="L785" s="26">
        <v>93.041823126599994</v>
      </c>
      <c r="M785" s="26" t="s">
        <v>203</v>
      </c>
      <c r="N785" s="26">
        <v>1680.8751219512192</v>
      </c>
      <c r="O785" s="90">
        <f t="shared" si="62"/>
        <v>156391.68579448754</v>
      </c>
      <c r="P785" s="92">
        <f t="shared" si="58"/>
        <v>92530.143176621714</v>
      </c>
      <c r="Q785" s="188">
        <v>1</v>
      </c>
    </row>
    <row r="786" spans="1:17" x14ac:dyDescent="0.25">
      <c r="A786">
        <v>42228</v>
      </c>
      <c r="B786" t="s">
        <v>773</v>
      </c>
      <c r="C786" s="190" t="s">
        <v>836</v>
      </c>
      <c r="D786" s="108" t="s">
        <v>807</v>
      </c>
      <c r="E786" s="32">
        <f t="shared" si="60"/>
        <v>42228</v>
      </c>
      <c r="F786" s="101" t="str">
        <f t="shared" si="61"/>
        <v>2015-16</v>
      </c>
      <c r="H786" s="111"/>
      <c r="I786" s="26"/>
      <c r="J786" s="94">
        <f t="shared" si="59"/>
        <v>0.59165640875701331</v>
      </c>
      <c r="K786" s="35"/>
      <c r="L786" s="26">
        <v>95.8823066092</v>
      </c>
      <c r="M786" s="26" t="s">
        <v>203</v>
      </c>
      <c r="N786" s="26">
        <v>4416.6341463414628</v>
      </c>
      <c r="O786" s="90">
        <f t="shared" si="62"/>
        <v>423477.06940017443</v>
      </c>
      <c r="P786" s="92">
        <f t="shared" si="58"/>
        <v>250552.92207225171</v>
      </c>
      <c r="Q786" s="188">
        <v>1</v>
      </c>
    </row>
    <row r="787" spans="1:17" x14ac:dyDescent="0.25">
      <c r="A787">
        <v>42228</v>
      </c>
      <c r="B787" t="s">
        <v>773</v>
      </c>
      <c r="C787" s="190" t="s">
        <v>836</v>
      </c>
      <c r="D787" s="108" t="s">
        <v>807</v>
      </c>
      <c r="E787" s="32">
        <f t="shared" si="60"/>
        <v>42228</v>
      </c>
      <c r="F787" s="101" t="str">
        <f t="shared" si="61"/>
        <v>2015-16</v>
      </c>
      <c r="H787" s="111"/>
      <c r="I787" s="26"/>
      <c r="J787" s="94">
        <f t="shared" si="59"/>
        <v>0.59165640875701331</v>
      </c>
      <c r="K787" s="35"/>
      <c r="L787" s="26">
        <v>179.91684582100001</v>
      </c>
      <c r="M787" s="26" t="s">
        <v>203</v>
      </c>
      <c r="N787" s="26">
        <v>1680.8751219512192</v>
      </c>
      <c r="O787" s="90">
        <f t="shared" si="62"/>
        <v>302417.75016045209</v>
      </c>
      <c r="P787" s="92">
        <f t="shared" si="58"/>
        <v>178927.40000430876</v>
      </c>
      <c r="Q787" s="188">
        <v>1</v>
      </c>
    </row>
    <row r="788" spans="1:17" x14ac:dyDescent="0.25">
      <c r="A788">
        <v>41612</v>
      </c>
      <c r="B788" t="s">
        <v>773</v>
      </c>
      <c r="C788" s="190" t="s">
        <v>849</v>
      </c>
      <c r="D788" s="108" t="s">
        <v>815</v>
      </c>
      <c r="E788" s="32">
        <f t="shared" si="60"/>
        <v>41612</v>
      </c>
      <c r="F788" s="101" t="str">
        <f t="shared" si="61"/>
        <v>2013-14</v>
      </c>
      <c r="H788" s="111"/>
      <c r="I788" s="26"/>
      <c r="J788" s="94">
        <f t="shared" si="59"/>
        <v>0.59165640875701331</v>
      </c>
      <c r="K788" s="35"/>
      <c r="L788" s="26">
        <v>44.380600464499999</v>
      </c>
      <c r="M788" s="26" t="s">
        <v>203</v>
      </c>
      <c r="N788" s="26">
        <v>3336.4019512195118</v>
      </c>
      <c r="O788" s="90">
        <f t="shared" si="62"/>
        <v>148071.52198605138</v>
      </c>
      <c r="P788" s="92">
        <f t="shared" si="58"/>
        <v>12897.064808495999</v>
      </c>
      <c r="Q788" s="188">
        <v>0.1472142221864759</v>
      </c>
    </row>
    <row r="789" spans="1:17" x14ac:dyDescent="0.25">
      <c r="A789">
        <v>41612</v>
      </c>
      <c r="B789" t="s">
        <v>773</v>
      </c>
      <c r="C789" s="190" t="s">
        <v>849</v>
      </c>
      <c r="D789" s="108" t="s">
        <v>815</v>
      </c>
      <c r="E789" s="32">
        <f t="shared" si="60"/>
        <v>41612</v>
      </c>
      <c r="F789" s="101" t="str">
        <f t="shared" si="61"/>
        <v>2013-14</v>
      </c>
      <c r="H789" s="111"/>
      <c r="I789" s="26"/>
      <c r="J789" s="94">
        <f t="shared" si="59"/>
        <v>0.59165640875701331</v>
      </c>
      <c r="K789" s="35"/>
      <c r="L789" s="26">
        <v>18.9253551368</v>
      </c>
      <c r="M789" s="26" t="s">
        <v>203</v>
      </c>
      <c r="N789" s="26">
        <v>812.22926829268283</v>
      </c>
      <c r="O789" s="90">
        <f t="shared" si="62"/>
        <v>15371.72735494223</v>
      </c>
      <c r="P789" s="92">
        <f t="shared" si="58"/>
        <v>1338.8811113449369</v>
      </c>
      <c r="Q789" s="188">
        <v>0.1472142221864759</v>
      </c>
    </row>
    <row r="790" spans="1:17" x14ac:dyDescent="0.25">
      <c r="A790">
        <v>41612</v>
      </c>
      <c r="B790" t="s">
        <v>773</v>
      </c>
      <c r="C790" s="190" t="s">
        <v>849</v>
      </c>
      <c r="D790" s="108" t="s">
        <v>815</v>
      </c>
      <c r="E790" s="32">
        <f t="shared" si="60"/>
        <v>41612</v>
      </c>
      <c r="F790" s="101" t="str">
        <f t="shared" si="61"/>
        <v>2013-14</v>
      </c>
      <c r="H790" s="111"/>
      <c r="I790" s="26"/>
      <c r="J790" s="94">
        <f t="shared" si="59"/>
        <v>0.59165640875701331</v>
      </c>
      <c r="K790" s="35"/>
      <c r="L790" s="26">
        <v>32.139536855499998</v>
      </c>
      <c r="M790" s="26" t="s">
        <v>203</v>
      </c>
      <c r="N790" s="26">
        <v>812.22926829268283</v>
      </c>
      <c r="O790" s="90">
        <f t="shared" si="62"/>
        <v>26104.672503408474</v>
      </c>
      <c r="P790" s="92">
        <f t="shared" si="58"/>
        <v>2273.7231883976842</v>
      </c>
      <c r="Q790" s="188">
        <v>0.1472142221864759</v>
      </c>
    </row>
    <row r="791" spans="1:17" x14ac:dyDescent="0.25">
      <c r="A791">
        <v>41612</v>
      </c>
      <c r="B791" t="s">
        <v>773</v>
      </c>
      <c r="C791" s="190" t="s">
        <v>849</v>
      </c>
      <c r="D791" s="108" t="s">
        <v>815</v>
      </c>
      <c r="E791" s="32">
        <f t="shared" si="60"/>
        <v>41612</v>
      </c>
      <c r="F791" s="101" t="str">
        <f t="shared" si="61"/>
        <v>2013-14</v>
      </c>
      <c r="H791" s="111"/>
      <c r="I791" s="26"/>
      <c r="J791" s="94">
        <f t="shared" si="59"/>
        <v>0.59165640875701331</v>
      </c>
      <c r="K791" s="35"/>
      <c r="L791" s="26">
        <v>20.5216580803</v>
      </c>
      <c r="M791" s="26" t="s">
        <v>203</v>
      </c>
      <c r="N791" s="26">
        <v>812.22926829268283</v>
      </c>
      <c r="O791" s="90">
        <f t="shared" si="62"/>
        <v>16668.291326714691</v>
      </c>
      <c r="P791" s="92">
        <f t="shared" ref="P791:P854" si="63">IF(O791="-","-",IF(OR(E791&lt;$E$15,E791&gt;$E$16),0,O791*J791))*Q791</f>
        <v>1451.8121418903354</v>
      </c>
      <c r="Q791" s="188">
        <v>0.1472142221864759</v>
      </c>
    </row>
    <row r="792" spans="1:17" x14ac:dyDescent="0.25">
      <c r="A792">
        <v>41612</v>
      </c>
      <c r="B792" t="s">
        <v>773</v>
      </c>
      <c r="C792" s="190" t="s">
        <v>849</v>
      </c>
      <c r="D792" s="108" t="s">
        <v>815</v>
      </c>
      <c r="E792" s="32">
        <f t="shared" si="60"/>
        <v>41612</v>
      </c>
      <c r="F792" s="101" t="str">
        <f t="shared" si="61"/>
        <v>2013-14</v>
      </c>
      <c r="H792" s="111"/>
      <c r="I792" s="26"/>
      <c r="J792" s="94">
        <f t="shared" ref="J792:J855" si="64">J791</f>
        <v>0.59165640875701331</v>
      </c>
      <c r="K792" s="35"/>
      <c r="L792" s="26">
        <v>18.912379940800001</v>
      </c>
      <c r="M792" s="26" t="s">
        <v>203</v>
      </c>
      <c r="N792" s="26">
        <v>812.22926829268283</v>
      </c>
      <c r="O792" s="90">
        <f t="shared" si="62"/>
        <v>15361.188520989197</v>
      </c>
      <c r="P792" s="92">
        <f t="shared" si="63"/>
        <v>1337.9631763992081</v>
      </c>
      <c r="Q792" s="188">
        <v>0.1472142221864759</v>
      </c>
    </row>
    <row r="793" spans="1:17" x14ac:dyDescent="0.25">
      <c r="A793">
        <v>41612</v>
      </c>
      <c r="B793" t="s">
        <v>773</v>
      </c>
      <c r="C793" s="190" t="s">
        <v>849</v>
      </c>
      <c r="D793" s="108" t="s">
        <v>815</v>
      </c>
      <c r="E793" s="32">
        <f t="shared" si="60"/>
        <v>41612</v>
      </c>
      <c r="F793" s="101" t="str">
        <f t="shared" si="61"/>
        <v>2013-14</v>
      </c>
      <c r="H793" s="111"/>
      <c r="I793" s="26"/>
      <c r="J793" s="94">
        <f t="shared" si="64"/>
        <v>0.59165640875701331</v>
      </c>
      <c r="K793" s="35"/>
      <c r="L793" s="26">
        <v>26.6735042808</v>
      </c>
      <c r="M793" s="26" t="s">
        <v>203</v>
      </c>
      <c r="N793" s="26">
        <v>812.22926829268283</v>
      </c>
      <c r="O793" s="90">
        <f t="shared" si="62"/>
        <v>21665.000864795926</v>
      </c>
      <c r="P793" s="92">
        <f t="shared" si="63"/>
        <v>1887.0267319580626</v>
      </c>
      <c r="Q793" s="188">
        <v>0.1472142221864759</v>
      </c>
    </row>
    <row r="794" spans="1:17" x14ac:dyDescent="0.25">
      <c r="A794">
        <v>41612</v>
      </c>
      <c r="B794" t="s">
        <v>773</v>
      </c>
      <c r="C794" s="190" t="s">
        <v>849</v>
      </c>
      <c r="D794" s="108" t="s">
        <v>815</v>
      </c>
      <c r="E794" s="32">
        <f t="shared" ref="E794:E857" si="65">A794</f>
        <v>41612</v>
      </c>
      <c r="F794" s="101" t="str">
        <f t="shared" ref="F794:F857" si="66">IF(E794="","-",IF(OR(E794&lt;$E$15,E794&gt;$E$16),"ERROR - date outside of range",IF(MONTH(E794)&gt;=7,YEAR(E794)&amp;"-"&amp;IF(YEAR(E794)=1999,"00",IF(AND(YEAR(E794)&gt;=2000,YEAR(E794)&lt;2009),"0","")&amp;RIGHT(YEAR(E794),2)+1),RIGHT(YEAR(E794),4)-1&amp;"-"&amp;RIGHT(YEAR(E794),2))))</f>
        <v>2013-14</v>
      </c>
      <c r="H794" s="111"/>
      <c r="I794" s="26"/>
      <c r="J794" s="94">
        <f t="shared" si="64"/>
        <v>0.59165640875701331</v>
      </c>
      <c r="K794" s="35"/>
      <c r="L794" s="26">
        <v>10.370505725399999</v>
      </c>
      <c r="M794" s="26" t="s">
        <v>203</v>
      </c>
      <c r="N794" s="26">
        <v>812.22926829268283</v>
      </c>
      <c r="O794" s="90">
        <f t="shared" si="62"/>
        <v>8423.2282771667196</v>
      </c>
      <c r="P794" s="92">
        <f t="shared" si="63"/>
        <v>733.66518781112347</v>
      </c>
      <c r="Q794" s="188">
        <v>0.1472142221864759</v>
      </c>
    </row>
    <row r="795" spans="1:17" x14ac:dyDescent="0.25">
      <c r="A795">
        <v>41612</v>
      </c>
      <c r="B795" t="s">
        <v>773</v>
      </c>
      <c r="C795" s="190" t="s">
        <v>849</v>
      </c>
      <c r="D795" s="108" t="s">
        <v>815</v>
      </c>
      <c r="E795" s="32">
        <f t="shared" si="65"/>
        <v>41612</v>
      </c>
      <c r="F795" s="101" t="str">
        <f t="shared" si="66"/>
        <v>2013-14</v>
      </c>
      <c r="H795" s="111"/>
      <c r="I795" s="26"/>
      <c r="J795" s="94">
        <f t="shared" si="64"/>
        <v>0.59165640875701331</v>
      </c>
      <c r="K795" s="35"/>
      <c r="L795" s="26">
        <v>69.455514461199996</v>
      </c>
      <c r="M795" s="26" t="s">
        <v>203</v>
      </c>
      <c r="N795" s="26">
        <v>812.22926829268283</v>
      </c>
      <c r="O795" s="90">
        <f t="shared" ref="O795:O858" si="67">IF(N795="","-",L795*N795)</f>
        <v>56413.801689712323</v>
      </c>
      <c r="P795" s="92">
        <f t="shared" si="63"/>
        <v>4913.655554606913</v>
      </c>
      <c r="Q795" s="188">
        <v>0.1472142221864759</v>
      </c>
    </row>
    <row r="796" spans="1:17" x14ac:dyDescent="0.25">
      <c r="A796">
        <v>41612</v>
      </c>
      <c r="B796" t="s">
        <v>773</v>
      </c>
      <c r="C796" s="190" t="s">
        <v>849</v>
      </c>
      <c r="D796" s="108" t="s">
        <v>815</v>
      </c>
      <c r="E796" s="32">
        <f t="shared" si="65"/>
        <v>41612</v>
      </c>
      <c r="F796" s="101" t="str">
        <f t="shared" si="66"/>
        <v>2013-14</v>
      </c>
      <c r="H796" s="111"/>
      <c r="I796" s="26"/>
      <c r="J796" s="94">
        <f t="shared" si="64"/>
        <v>0.59165640875701331</v>
      </c>
      <c r="K796" s="35"/>
      <c r="L796" s="26">
        <v>44.975113496200002</v>
      </c>
      <c r="M796" s="26" t="s">
        <v>203</v>
      </c>
      <c r="N796" s="26">
        <v>812.22926829268283</v>
      </c>
      <c r="O796" s="90">
        <f t="shared" si="67"/>
        <v>36530.103526398889</v>
      </c>
      <c r="P796" s="92">
        <f t="shared" si="63"/>
        <v>3181.7807119279573</v>
      </c>
      <c r="Q796" s="188">
        <v>0.1472142221864759</v>
      </c>
    </row>
    <row r="797" spans="1:17" x14ac:dyDescent="0.25">
      <c r="A797">
        <v>41612</v>
      </c>
      <c r="B797" t="s">
        <v>773</v>
      </c>
      <c r="C797" s="190" t="s">
        <v>849</v>
      </c>
      <c r="D797" s="108" t="s">
        <v>815</v>
      </c>
      <c r="E797" s="32">
        <f t="shared" si="65"/>
        <v>41612</v>
      </c>
      <c r="F797" s="101" t="str">
        <f t="shared" si="66"/>
        <v>2013-14</v>
      </c>
      <c r="H797" s="111"/>
      <c r="I797" s="26"/>
      <c r="J797" s="94">
        <f t="shared" si="64"/>
        <v>0.59165640875701331</v>
      </c>
      <c r="K797" s="35"/>
      <c r="L797" s="26">
        <v>40.217823768499997</v>
      </c>
      <c r="M797" s="26" t="s">
        <v>203</v>
      </c>
      <c r="N797" s="26">
        <v>812.22926829268283</v>
      </c>
      <c r="O797" s="90">
        <f t="shared" si="67"/>
        <v>32666.09357181282</v>
      </c>
      <c r="P797" s="92">
        <f t="shared" si="63"/>
        <v>2845.2245251841973</v>
      </c>
      <c r="Q797" s="188">
        <v>0.1472142221864759</v>
      </c>
    </row>
    <row r="798" spans="1:17" x14ac:dyDescent="0.25">
      <c r="A798">
        <v>41612</v>
      </c>
      <c r="B798" t="s">
        <v>773</v>
      </c>
      <c r="C798" s="190" t="s">
        <v>849</v>
      </c>
      <c r="D798" s="108" t="s">
        <v>815</v>
      </c>
      <c r="E798" s="32">
        <f t="shared" si="65"/>
        <v>41612</v>
      </c>
      <c r="F798" s="101" t="str">
        <f t="shared" si="66"/>
        <v>2013-14</v>
      </c>
      <c r="H798" s="111"/>
      <c r="I798" s="26"/>
      <c r="J798" s="94">
        <f t="shared" si="64"/>
        <v>0.59165640875701331</v>
      </c>
      <c r="K798" s="35"/>
      <c r="L798" s="26">
        <v>14.715201603400001</v>
      </c>
      <c r="M798" s="26" t="s">
        <v>203</v>
      </c>
      <c r="N798" s="26">
        <v>812.22926829268283</v>
      </c>
      <c r="O798" s="90">
        <f t="shared" si="67"/>
        <v>11952.117431108896</v>
      </c>
      <c r="P798" s="92">
        <f t="shared" si="63"/>
        <v>1041.0322730544169</v>
      </c>
      <c r="Q798" s="188">
        <v>0.1472142221864759</v>
      </c>
    </row>
    <row r="799" spans="1:17" x14ac:dyDescent="0.25">
      <c r="A799">
        <v>41612</v>
      </c>
      <c r="B799" t="s">
        <v>773</v>
      </c>
      <c r="C799" s="190" t="s">
        <v>849</v>
      </c>
      <c r="D799" s="108" t="s">
        <v>815</v>
      </c>
      <c r="E799" s="32">
        <f t="shared" si="65"/>
        <v>41612</v>
      </c>
      <c r="F799" s="101" t="str">
        <f t="shared" si="66"/>
        <v>2013-14</v>
      </c>
      <c r="H799" s="111"/>
      <c r="I799" s="26"/>
      <c r="J799" s="94">
        <f t="shared" si="64"/>
        <v>0.59165640875701331</v>
      </c>
      <c r="K799" s="35"/>
      <c r="L799" s="26">
        <v>20.839517409900001</v>
      </c>
      <c r="M799" s="26" t="s">
        <v>203</v>
      </c>
      <c r="N799" s="26">
        <v>3336.4019512195118</v>
      </c>
      <c r="O799" s="90">
        <f t="shared" si="67"/>
        <v>69529.006548863355</v>
      </c>
      <c r="P799" s="92">
        <f t="shared" si="63"/>
        <v>6055.9930194781555</v>
      </c>
      <c r="Q799" s="188">
        <v>0.1472142221864759</v>
      </c>
    </row>
    <row r="800" spans="1:17" x14ac:dyDescent="0.25">
      <c r="A800">
        <v>41612</v>
      </c>
      <c r="B800" t="s">
        <v>773</v>
      </c>
      <c r="C800" s="190" t="s">
        <v>849</v>
      </c>
      <c r="D800" s="108" t="s">
        <v>815</v>
      </c>
      <c r="E800" s="32">
        <f t="shared" si="65"/>
        <v>41612</v>
      </c>
      <c r="F800" s="101" t="str">
        <f t="shared" si="66"/>
        <v>2013-14</v>
      </c>
      <c r="H800" s="111"/>
      <c r="I800" s="26"/>
      <c r="J800" s="94">
        <f t="shared" si="64"/>
        <v>0.59165640875701331</v>
      </c>
      <c r="K800" s="35"/>
      <c r="L800" s="26">
        <v>3.4983780527600001</v>
      </c>
      <c r="M800" s="26" t="s">
        <v>203</v>
      </c>
      <c r="N800" s="26">
        <v>812.22926829268283</v>
      </c>
      <c r="O800" s="90">
        <f t="shared" si="67"/>
        <v>2841.4850460044354</v>
      </c>
      <c r="P800" s="92">
        <f t="shared" si="63"/>
        <v>247.49402382818511</v>
      </c>
      <c r="Q800" s="188">
        <v>0.1472142221864759</v>
      </c>
    </row>
    <row r="801" spans="1:17" x14ac:dyDescent="0.25">
      <c r="A801">
        <v>41612</v>
      </c>
      <c r="B801" t="s">
        <v>773</v>
      </c>
      <c r="C801" s="190" t="s">
        <v>849</v>
      </c>
      <c r="D801" s="108" t="s">
        <v>815</v>
      </c>
      <c r="E801" s="32">
        <f t="shared" si="65"/>
        <v>41612</v>
      </c>
      <c r="F801" s="101" t="str">
        <f t="shared" si="66"/>
        <v>2013-14</v>
      </c>
      <c r="H801" s="111"/>
      <c r="I801" s="26"/>
      <c r="J801" s="94">
        <f t="shared" si="64"/>
        <v>0.59165640875701331</v>
      </c>
      <c r="K801" s="35"/>
      <c r="L801" s="26">
        <v>5.9145377672299997</v>
      </c>
      <c r="M801" s="26" t="s">
        <v>203</v>
      </c>
      <c r="N801" s="26">
        <v>812.22926829268283</v>
      </c>
      <c r="O801" s="90">
        <f t="shared" si="67"/>
        <v>4803.9606829666609</v>
      </c>
      <c r="P801" s="92">
        <f t="shared" si="63"/>
        <v>418.42611890978066</v>
      </c>
      <c r="Q801" s="188">
        <v>0.1472142221864759</v>
      </c>
    </row>
    <row r="802" spans="1:17" x14ac:dyDescent="0.25">
      <c r="A802">
        <v>41612</v>
      </c>
      <c r="B802" t="s">
        <v>773</v>
      </c>
      <c r="C802" s="190" t="s">
        <v>849</v>
      </c>
      <c r="D802" s="108" t="s">
        <v>815</v>
      </c>
      <c r="E802" s="32">
        <f t="shared" si="65"/>
        <v>41612</v>
      </c>
      <c r="F802" s="101" t="str">
        <f t="shared" si="66"/>
        <v>2013-14</v>
      </c>
      <c r="H802" s="111"/>
      <c r="I802" s="26"/>
      <c r="J802" s="94">
        <f t="shared" si="64"/>
        <v>0.59165640875701331</v>
      </c>
      <c r="K802" s="35"/>
      <c r="L802" s="26">
        <v>30.590645739900001</v>
      </c>
      <c r="M802" s="26" t="s">
        <v>203</v>
      </c>
      <c r="N802" s="26">
        <v>812.22926829268283</v>
      </c>
      <c r="O802" s="90">
        <f t="shared" si="67"/>
        <v>24846.617805919654</v>
      </c>
      <c r="P802" s="92">
        <f t="shared" si="63"/>
        <v>2164.1463248082459</v>
      </c>
      <c r="Q802" s="188">
        <v>0.1472142221864759</v>
      </c>
    </row>
    <row r="803" spans="1:17" x14ac:dyDescent="0.25">
      <c r="A803">
        <v>41612</v>
      </c>
      <c r="B803" t="s">
        <v>773</v>
      </c>
      <c r="C803" s="190" t="s">
        <v>849</v>
      </c>
      <c r="D803" s="108" t="s">
        <v>815</v>
      </c>
      <c r="E803" s="32">
        <f t="shared" si="65"/>
        <v>41612</v>
      </c>
      <c r="F803" s="101" t="str">
        <f t="shared" si="66"/>
        <v>2013-14</v>
      </c>
      <c r="H803" s="111"/>
      <c r="I803" s="26"/>
      <c r="J803" s="94">
        <f t="shared" si="64"/>
        <v>0.59165640875701331</v>
      </c>
      <c r="K803" s="35"/>
      <c r="L803" s="26">
        <v>18.7594559323</v>
      </c>
      <c r="M803" s="26" t="s">
        <v>203</v>
      </c>
      <c r="N803" s="26">
        <v>3336.4019512195118</v>
      </c>
      <c r="O803" s="90">
        <f t="shared" si="67"/>
        <v>62589.085376342169</v>
      </c>
      <c r="P803" s="92">
        <f t="shared" si="63"/>
        <v>5451.5242335336798</v>
      </c>
      <c r="Q803" s="188">
        <v>0.1472142221864759</v>
      </c>
    </row>
    <row r="804" spans="1:17" x14ac:dyDescent="0.25">
      <c r="A804">
        <v>41612</v>
      </c>
      <c r="B804" t="s">
        <v>773</v>
      </c>
      <c r="C804" s="190" t="s">
        <v>849</v>
      </c>
      <c r="D804" s="108" t="s">
        <v>815</v>
      </c>
      <c r="E804" s="32">
        <f t="shared" si="65"/>
        <v>41612</v>
      </c>
      <c r="F804" s="101" t="str">
        <f t="shared" si="66"/>
        <v>2013-14</v>
      </c>
      <c r="H804" s="111"/>
      <c r="I804" s="26"/>
      <c r="J804" s="94">
        <f t="shared" si="64"/>
        <v>0.59165640875701331</v>
      </c>
      <c r="K804" s="35"/>
      <c r="L804" s="26">
        <v>7.4252877385299998</v>
      </c>
      <c r="M804" s="26" t="s">
        <v>203</v>
      </c>
      <c r="N804" s="26">
        <v>812.22926829268283</v>
      </c>
      <c r="O804" s="90">
        <f t="shared" si="67"/>
        <v>6031.0360267288515</v>
      </c>
      <c r="P804" s="92">
        <f t="shared" si="63"/>
        <v>525.30467341602309</v>
      </c>
      <c r="Q804" s="188">
        <v>0.1472142221864759</v>
      </c>
    </row>
    <row r="805" spans="1:17" x14ac:dyDescent="0.25">
      <c r="A805">
        <v>41612</v>
      </c>
      <c r="B805" t="s">
        <v>773</v>
      </c>
      <c r="C805" s="190" t="s">
        <v>849</v>
      </c>
      <c r="D805" s="108" t="s">
        <v>815</v>
      </c>
      <c r="E805" s="32">
        <f t="shared" si="65"/>
        <v>41612</v>
      </c>
      <c r="F805" s="101" t="str">
        <f t="shared" si="66"/>
        <v>2013-14</v>
      </c>
      <c r="H805" s="111"/>
      <c r="I805" s="26"/>
      <c r="J805" s="94">
        <f t="shared" si="64"/>
        <v>0.59165640875701331</v>
      </c>
      <c r="K805" s="35"/>
      <c r="L805" s="26">
        <v>15.963016570400001</v>
      </c>
      <c r="M805" s="26" t="s">
        <v>203</v>
      </c>
      <c r="N805" s="26">
        <v>812.22926829268283</v>
      </c>
      <c r="O805" s="90">
        <f t="shared" si="67"/>
        <v>12965.629268719964</v>
      </c>
      <c r="P805" s="92">
        <f t="shared" si="63"/>
        <v>1129.3093953431928</v>
      </c>
      <c r="Q805" s="188">
        <v>0.1472142221864759</v>
      </c>
    </row>
    <row r="806" spans="1:17" x14ac:dyDescent="0.25">
      <c r="A806">
        <v>41612</v>
      </c>
      <c r="B806" t="s">
        <v>773</v>
      </c>
      <c r="C806" s="190" t="s">
        <v>849</v>
      </c>
      <c r="D806" s="108" t="s">
        <v>815</v>
      </c>
      <c r="E806" s="32">
        <f t="shared" si="65"/>
        <v>41612</v>
      </c>
      <c r="F806" s="101" t="str">
        <f t="shared" si="66"/>
        <v>2013-14</v>
      </c>
      <c r="H806" s="111"/>
      <c r="I806" s="26"/>
      <c r="J806" s="94">
        <f t="shared" si="64"/>
        <v>0.59165640875701331</v>
      </c>
      <c r="K806" s="35"/>
      <c r="L806" s="26">
        <v>18.716103910899999</v>
      </c>
      <c r="M806" s="26" t="s">
        <v>203</v>
      </c>
      <c r="N806" s="26">
        <v>812.22926829268283</v>
      </c>
      <c r="O806" s="90">
        <f t="shared" si="67"/>
        <v>15201.767384840126</v>
      </c>
      <c r="P806" s="92">
        <f t="shared" si="63"/>
        <v>1324.0775574957142</v>
      </c>
      <c r="Q806" s="188">
        <v>0.1472142221864759</v>
      </c>
    </row>
    <row r="807" spans="1:17" x14ac:dyDescent="0.25">
      <c r="A807">
        <v>41612</v>
      </c>
      <c r="B807" t="s">
        <v>773</v>
      </c>
      <c r="C807" s="190" t="s">
        <v>849</v>
      </c>
      <c r="D807" s="108" t="s">
        <v>815</v>
      </c>
      <c r="E807" s="32">
        <f t="shared" si="65"/>
        <v>41612</v>
      </c>
      <c r="F807" s="101" t="str">
        <f t="shared" si="66"/>
        <v>2013-14</v>
      </c>
      <c r="H807" s="111"/>
      <c r="I807" s="26"/>
      <c r="J807" s="94">
        <f t="shared" si="64"/>
        <v>0.59165640875701331</v>
      </c>
      <c r="K807" s="35"/>
      <c r="L807" s="26">
        <v>11.324684013300001</v>
      </c>
      <c r="M807" s="26" t="s">
        <v>203</v>
      </c>
      <c r="N807" s="26">
        <v>812.22926829268283</v>
      </c>
      <c r="O807" s="90">
        <f t="shared" si="67"/>
        <v>9198.2398097685018</v>
      </c>
      <c r="P807" s="92">
        <f t="shared" si="63"/>
        <v>801.16887676650936</v>
      </c>
      <c r="Q807" s="188">
        <v>0.1472142221864759</v>
      </c>
    </row>
    <row r="808" spans="1:17" x14ac:dyDescent="0.25">
      <c r="A808">
        <v>41612</v>
      </c>
      <c r="B808" t="s">
        <v>773</v>
      </c>
      <c r="C808" s="190" t="s">
        <v>849</v>
      </c>
      <c r="D808" s="108" t="s">
        <v>815</v>
      </c>
      <c r="E808" s="32">
        <f t="shared" si="65"/>
        <v>41612</v>
      </c>
      <c r="F808" s="101" t="str">
        <f t="shared" si="66"/>
        <v>2013-14</v>
      </c>
      <c r="H808" s="111"/>
      <c r="I808" s="26"/>
      <c r="J808" s="94">
        <f t="shared" si="64"/>
        <v>0.59165640875701331</v>
      </c>
      <c r="K808" s="35"/>
      <c r="L808" s="26">
        <v>13.026410132500001</v>
      </c>
      <c r="M808" s="26" t="s">
        <v>203</v>
      </c>
      <c r="N808" s="26">
        <v>812.22926829268283</v>
      </c>
      <c r="O808" s="90">
        <f t="shared" si="67"/>
        <v>10580.431570400866</v>
      </c>
      <c r="P808" s="92">
        <f t="shared" si="63"/>
        <v>921.55810810245839</v>
      </c>
      <c r="Q808" s="188">
        <v>0.1472142221864759</v>
      </c>
    </row>
    <row r="809" spans="1:17" x14ac:dyDescent="0.25">
      <c r="A809">
        <v>41612</v>
      </c>
      <c r="B809" t="s">
        <v>773</v>
      </c>
      <c r="C809" s="190" t="s">
        <v>849</v>
      </c>
      <c r="D809" s="108" t="s">
        <v>815</v>
      </c>
      <c r="E809" s="32">
        <f t="shared" si="65"/>
        <v>41612</v>
      </c>
      <c r="F809" s="101" t="str">
        <f t="shared" si="66"/>
        <v>2013-14</v>
      </c>
      <c r="H809" s="111"/>
      <c r="I809" s="26"/>
      <c r="J809" s="94">
        <f t="shared" si="64"/>
        <v>0.59165640875701331</v>
      </c>
      <c r="K809" s="35"/>
      <c r="L809" s="26">
        <v>13.594550611900001</v>
      </c>
      <c r="M809" s="26" t="s">
        <v>203</v>
      </c>
      <c r="N809" s="26">
        <v>812.22926829268283</v>
      </c>
      <c r="O809" s="90">
        <f t="shared" si="67"/>
        <v>11041.891896271381</v>
      </c>
      <c r="P809" s="92">
        <f t="shared" si="63"/>
        <v>961.75141232109365</v>
      </c>
      <c r="Q809" s="188">
        <v>0.1472142221864759</v>
      </c>
    </row>
    <row r="810" spans="1:17" x14ac:dyDescent="0.25">
      <c r="A810">
        <v>41612</v>
      </c>
      <c r="B810" t="s">
        <v>773</v>
      </c>
      <c r="C810" s="190" t="s">
        <v>849</v>
      </c>
      <c r="D810" s="108" t="s">
        <v>815</v>
      </c>
      <c r="E810" s="32">
        <f t="shared" si="65"/>
        <v>41612</v>
      </c>
      <c r="F810" s="101" t="str">
        <f t="shared" si="66"/>
        <v>2013-14</v>
      </c>
      <c r="H810" s="111"/>
      <c r="I810" s="26"/>
      <c r="J810" s="94">
        <f t="shared" si="64"/>
        <v>0.59165640875701331</v>
      </c>
      <c r="K810" s="35"/>
      <c r="L810" s="26">
        <v>22.986704110000002</v>
      </c>
      <c r="M810" s="26" t="s">
        <v>203</v>
      </c>
      <c r="N810" s="26">
        <v>812.22926829268283</v>
      </c>
      <c r="O810" s="90">
        <f t="shared" si="67"/>
        <v>18670.473859725706</v>
      </c>
      <c r="P810" s="92">
        <f t="shared" si="63"/>
        <v>1626.202717068689</v>
      </c>
      <c r="Q810" s="188">
        <v>0.1472142221864759</v>
      </c>
    </row>
    <row r="811" spans="1:17" x14ac:dyDescent="0.25">
      <c r="A811">
        <v>41612</v>
      </c>
      <c r="B811" t="s">
        <v>773</v>
      </c>
      <c r="C811" s="190" t="s">
        <v>849</v>
      </c>
      <c r="D811" s="108" t="s">
        <v>815</v>
      </c>
      <c r="E811" s="32">
        <f t="shared" si="65"/>
        <v>41612</v>
      </c>
      <c r="F811" s="101" t="str">
        <f t="shared" si="66"/>
        <v>2013-14</v>
      </c>
      <c r="H811" s="111"/>
      <c r="I811" s="26"/>
      <c r="J811" s="94">
        <f t="shared" si="64"/>
        <v>0.59165640875701331</v>
      </c>
      <c r="K811" s="35"/>
      <c r="L811" s="26">
        <v>58.903553447</v>
      </c>
      <c r="M811" s="26" t="s">
        <v>203</v>
      </c>
      <c r="N811" s="26">
        <v>812.22926829268283</v>
      </c>
      <c r="O811" s="90">
        <f t="shared" si="67"/>
        <v>47843.190116095742</v>
      </c>
      <c r="P811" s="92">
        <f t="shared" si="63"/>
        <v>4167.1532465953051</v>
      </c>
      <c r="Q811" s="188">
        <v>0.1472142221864759</v>
      </c>
    </row>
    <row r="812" spans="1:17" x14ac:dyDescent="0.25">
      <c r="A812">
        <v>42228</v>
      </c>
      <c r="B812" t="s">
        <v>773</v>
      </c>
      <c r="C812" s="190" t="s">
        <v>836</v>
      </c>
      <c r="D812" s="108" t="s">
        <v>807</v>
      </c>
      <c r="E812" s="32">
        <f t="shared" si="65"/>
        <v>42228</v>
      </c>
      <c r="F812" s="101" t="str">
        <f t="shared" si="66"/>
        <v>2015-16</v>
      </c>
      <c r="H812" s="111"/>
      <c r="I812" s="26"/>
      <c r="J812" s="94">
        <f t="shared" si="64"/>
        <v>0.59165640875701331</v>
      </c>
      <c r="K812" s="35"/>
      <c r="L812" s="26">
        <v>165.41168232300001</v>
      </c>
      <c r="M812" s="26" t="s">
        <v>203</v>
      </c>
      <c r="N812" s="26">
        <v>1680.8751219512192</v>
      </c>
      <c r="O812" s="90">
        <f t="shared" si="67"/>
        <v>278036.38169682899</v>
      </c>
      <c r="P812" s="92">
        <f t="shared" si="63"/>
        <v>164502.00709854002</v>
      </c>
      <c r="Q812" s="188">
        <v>1</v>
      </c>
    </row>
    <row r="813" spans="1:17" x14ac:dyDescent="0.25">
      <c r="A813">
        <v>42228</v>
      </c>
      <c r="B813" t="s">
        <v>773</v>
      </c>
      <c r="C813" s="190" t="s">
        <v>836</v>
      </c>
      <c r="D813" s="108" t="s">
        <v>807</v>
      </c>
      <c r="E813" s="32">
        <f t="shared" si="65"/>
        <v>42228</v>
      </c>
      <c r="F813" s="101" t="str">
        <f t="shared" si="66"/>
        <v>2015-16</v>
      </c>
      <c r="H813" s="111"/>
      <c r="I813" s="26"/>
      <c r="J813" s="94">
        <f t="shared" si="64"/>
        <v>0.59165640875701331</v>
      </c>
      <c r="K813" s="35"/>
      <c r="L813" s="26">
        <v>106.85130217299999</v>
      </c>
      <c r="M813" s="26" t="s">
        <v>203</v>
      </c>
      <c r="N813" s="26">
        <v>4641.6565853658531</v>
      </c>
      <c r="O813" s="90">
        <f t="shared" si="67"/>
        <v>495967.05038622208</v>
      </c>
      <c r="P813" s="92">
        <f t="shared" si="63"/>
        <v>293442.08389332081</v>
      </c>
      <c r="Q813" s="188">
        <v>1</v>
      </c>
    </row>
    <row r="814" spans="1:17" x14ac:dyDescent="0.25">
      <c r="A814">
        <v>42228</v>
      </c>
      <c r="B814" t="s">
        <v>773</v>
      </c>
      <c r="C814" s="190" t="s">
        <v>836</v>
      </c>
      <c r="D814" s="108" t="s">
        <v>807</v>
      </c>
      <c r="E814" s="32">
        <f t="shared" si="65"/>
        <v>42228</v>
      </c>
      <c r="F814" s="101" t="str">
        <f t="shared" si="66"/>
        <v>2015-16</v>
      </c>
      <c r="H814" s="111"/>
      <c r="I814" s="26"/>
      <c r="J814" s="94">
        <f t="shared" si="64"/>
        <v>0.59165640875701331</v>
      </c>
      <c r="K814" s="35"/>
      <c r="L814" s="26">
        <v>100.65989480899999</v>
      </c>
      <c r="M814" s="26" t="s">
        <v>203</v>
      </c>
      <c r="N814" s="26">
        <v>1680.8751219512192</v>
      </c>
      <c r="O814" s="90">
        <f t="shared" si="67"/>
        <v>169196.71296267476</v>
      </c>
      <c r="P814" s="92">
        <f t="shared" si="63"/>
        <v>100106.31956498735</v>
      </c>
      <c r="Q814" s="188">
        <v>1</v>
      </c>
    </row>
    <row r="815" spans="1:17" x14ac:dyDescent="0.25">
      <c r="A815">
        <v>41627</v>
      </c>
      <c r="B815" t="s">
        <v>773</v>
      </c>
      <c r="C815" s="190" t="s">
        <v>850</v>
      </c>
      <c r="D815" s="108" t="s">
        <v>815</v>
      </c>
      <c r="E815" s="32">
        <f t="shared" si="65"/>
        <v>41627</v>
      </c>
      <c r="F815" s="101" t="str">
        <f t="shared" si="66"/>
        <v>2013-14</v>
      </c>
      <c r="H815" s="111"/>
      <c r="I815" s="26"/>
      <c r="J815" s="94">
        <f t="shared" si="64"/>
        <v>0.59165640875701331</v>
      </c>
      <c r="K815" s="35"/>
      <c r="L815" s="26">
        <v>108.64636250300001</v>
      </c>
      <c r="M815" s="26" t="s">
        <v>203</v>
      </c>
      <c r="N815" s="26">
        <v>812.22926829268283</v>
      </c>
      <c r="O815" s="90">
        <f t="shared" si="67"/>
        <v>88245.755518473263</v>
      </c>
      <c r="P815" s="92">
        <f t="shared" si="63"/>
        <v>16864.793758645948</v>
      </c>
      <c r="Q815" s="188">
        <v>0.32301124056198399</v>
      </c>
    </row>
    <row r="816" spans="1:17" x14ac:dyDescent="0.25">
      <c r="A816">
        <v>39998</v>
      </c>
      <c r="B816" t="s">
        <v>773</v>
      </c>
      <c r="C816" s="190" t="s">
        <v>851</v>
      </c>
      <c r="D816" s="108" t="s">
        <v>815</v>
      </c>
      <c r="E816" s="32">
        <f t="shared" si="65"/>
        <v>39998</v>
      </c>
      <c r="F816" s="101" t="str">
        <f t="shared" si="66"/>
        <v>2009-10</v>
      </c>
      <c r="H816" s="111"/>
      <c r="I816" s="26"/>
      <c r="J816" s="94">
        <f t="shared" si="64"/>
        <v>0.59165640875701331</v>
      </c>
      <c r="K816" s="35"/>
      <c r="L816" s="26">
        <v>100.416688673</v>
      </c>
      <c r="M816" s="26" t="s">
        <v>203</v>
      </c>
      <c r="N816" s="26">
        <v>1680.8751219512192</v>
      </c>
      <c r="O816" s="90">
        <f t="shared" si="67"/>
        <v>168787.91381916648</v>
      </c>
      <c r="P816" s="92">
        <f t="shared" si="63"/>
        <v>99864.450931836298</v>
      </c>
      <c r="Q816" s="188">
        <v>1</v>
      </c>
    </row>
    <row r="817" spans="1:17" x14ac:dyDescent="0.25">
      <c r="A817">
        <v>39998</v>
      </c>
      <c r="B817" t="s">
        <v>773</v>
      </c>
      <c r="C817" s="190" t="s">
        <v>851</v>
      </c>
      <c r="D817" s="108" t="s">
        <v>815</v>
      </c>
      <c r="E817" s="32">
        <f t="shared" si="65"/>
        <v>39998</v>
      </c>
      <c r="F817" s="101" t="str">
        <f t="shared" si="66"/>
        <v>2009-10</v>
      </c>
      <c r="H817" s="111"/>
      <c r="I817" s="26"/>
      <c r="J817" s="94">
        <f t="shared" si="64"/>
        <v>0.59165640875701331</v>
      </c>
      <c r="K817" s="35"/>
      <c r="L817" s="26">
        <v>176.75555823799999</v>
      </c>
      <c r="M817" s="26" t="s">
        <v>203</v>
      </c>
      <c r="N817" s="26">
        <v>1680.8751219512192</v>
      </c>
      <c r="O817" s="90">
        <f t="shared" si="67"/>
        <v>297104.02050885407</v>
      </c>
      <c r="P817" s="92">
        <f t="shared" si="63"/>
        <v>175783.49780153862</v>
      </c>
      <c r="Q817" s="188">
        <v>1</v>
      </c>
    </row>
    <row r="818" spans="1:17" x14ac:dyDescent="0.25">
      <c r="A818">
        <v>41627</v>
      </c>
      <c r="B818" t="s">
        <v>773</v>
      </c>
      <c r="C818" s="190" t="s">
        <v>850</v>
      </c>
      <c r="D818" s="108" t="s">
        <v>815</v>
      </c>
      <c r="E818" s="32">
        <f t="shared" si="65"/>
        <v>41627</v>
      </c>
      <c r="F818" s="101" t="str">
        <f t="shared" si="66"/>
        <v>2013-14</v>
      </c>
      <c r="H818" s="111"/>
      <c r="I818" s="26"/>
      <c r="J818" s="94">
        <f t="shared" si="64"/>
        <v>0.59165640875701331</v>
      </c>
      <c r="K818" s="35"/>
      <c r="L818" s="26">
        <v>84.166286178799993</v>
      </c>
      <c r="M818" s="26" t="s">
        <v>203</v>
      </c>
      <c r="N818" s="26">
        <v>812.22926829268283</v>
      </c>
      <c r="O818" s="90">
        <f t="shared" si="67"/>
        <v>68362.321037919261</v>
      </c>
      <c r="P818" s="92">
        <f t="shared" si="63"/>
        <v>13064.837378218164</v>
      </c>
      <c r="Q818" s="188">
        <v>0.32301124056198399</v>
      </c>
    </row>
    <row r="819" spans="1:17" x14ac:dyDescent="0.25">
      <c r="A819">
        <v>41627</v>
      </c>
      <c r="B819" t="s">
        <v>773</v>
      </c>
      <c r="C819" s="190" t="s">
        <v>850</v>
      </c>
      <c r="D819" s="108" t="s">
        <v>815</v>
      </c>
      <c r="E819" s="32">
        <f t="shared" si="65"/>
        <v>41627</v>
      </c>
      <c r="F819" s="101" t="str">
        <f t="shared" si="66"/>
        <v>2013-14</v>
      </c>
      <c r="H819" s="111"/>
      <c r="I819" s="26"/>
      <c r="J819" s="94">
        <f t="shared" si="64"/>
        <v>0.59165640875701331</v>
      </c>
      <c r="K819" s="35"/>
      <c r="L819" s="26">
        <v>91.687017364400006</v>
      </c>
      <c r="M819" s="26" t="s">
        <v>203</v>
      </c>
      <c r="N819" s="26">
        <v>812.22926829268283</v>
      </c>
      <c r="O819" s="90">
        <f t="shared" si="67"/>
        <v>74470.879025825125</v>
      </c>
      <c r="P819" s="92">
        <f t="shared" si="63"/>
        <v>14232.254100115862</v>
      </c>
      <c r="Q819" s="188">
        <v>0.32301124056198399</v>
      </c>
    </row>
    <row r="820" spans="1:17" x14ac:dyDescent="0.25">
      <c r="A820">
        <v>41627</v>
      </c>
      <c r="B820" t="s">
        <v>773</v>
      </c>
      <c r="C820" s="190" t="s">
        <v>850</v>
      </c>
      <c r="D820" s="108" t="s">
        <v>815</v>
      </c>
      <c r="E820" s="32">
        <f t="shared" si="65"/>
        <v>41627</v>
      </c>
      <c r="F820" s="101" t="str">
        <f t="shared" si="66"/>
        <v>2013-14</v>
      </c>
      <c r="H820" s="111"/>
      <c r="I820" s="26"/>
      <c r="J820" s="94">
        <f t="shared" si="64"/>
        <v>0.59165640875701331</v>
      </c>
      <c r="K820" s="35"/>
      <c r="L820" s="26">
        <v>43.818707163200003</v>
      </c>
      <c r="M820" s="26" t="s">
        <v>203</v>
      </c>
      <c r="N820" s="26">
        <v>3336.4019512195118</v>
      </c>
      <c r="O820" s="90">
        <f t="shared" si="67"/>
        <v>146196.82007921688</v>
      </c>
      <c r="P820" s="92">
        <f t="shared" si="63"/>
        <v>27939.91851868411</v>
      </c>
      <c r="Q820" s="188">
        <v>0.32301124056198399</v>
      </c>
    </row>
    <row r="821" spans="1:17" x14ac:dyDescent="0.25">
      <c r="A821">
        <v>41627</v>
      </c>
      <c r="B821" t="s">
        <v>773</v>
      </c>
      <c r="C821" s="190" t="s">
        <v>850</v>
      </c>
      <c r="D821" s="108" t="s">
        <v>815</v>
      </c>
      <c r="E821" s="32">
        <f t="shared" si="65"/>
        <v>41627</v>
      </c>
      <c r="F821" s="101" t="str">
        <f t="shared" si="66"/>
        <v>2013-14</v>
      </c>
      <c r="H821" s="111"/>
      <c r="I821" s="26"/>
      <c r="J821" s="94">
        <f t="shared" si="64"/>
        <v>0.59165640875701331</v>
      </c>
      <c r="K821" s="35"/>
      <c r="L821" s="26">
        <v>3.2056302166099999</v>
      </c>
      <c r="M821" s="26" t="s">
        <v>203</v>
      </c>
      <c r="N821" s="26">
        <v>812.22926829268283</v>
      </c>
      <c r="O821" s="90">
        <f t="shared" si="67"/>
        <v>2603.7066852540547</v>
      </c>
      <c r="P821" s="92">
        <f t="shared" si="63"/>
        <v>497.59873431674612</v>
      </c>
      <c r="Q821" s="188">
        <v>0.32301124056198399</v>
      </c>
    </row>
    <row r="822" spans="1:17" x14ac:dyDescent="0.25">
      <c r="A822">
        <v>41627</v>
      </c>
      <c r="B822" t="s">
        <v>773</v>
      </c>
      <c r="C822" s="190" t="s">
        <v>850</v>
      </c>
      <c r="D822" s="108" t="s">
        <v>815</v>
      </c>
      <c r="E822" s="32">
        <f t="shared" si="65"/>
        <v>41627</v>
      </c>
      <c r="F822" s="101" t="str">
        <f t="shared" si="66"/>
        <v>2013-14</v>
      </c>
      <c r="H822" s="111"/>
      <c r="I822" s="26"/>
      <c r="J822" s="94">
        <f t="shared" si="64"/>
        <v>0.59165640875701331</v>
      </c>
      <c r="K822" s="35"/>
      <c r="L822" s="26">
        <v>31.1157434751</v>
      </c>
      <c r="M822" s="26" t="s">
        <v>203</v>
      </c>
      <c r="N822" s="26">
        <v>3336.4019512195118</v>
      </c>
      <c r="O822" s="90">
        <f t="shared" si="67"/>
        <v>103814.62724396943</v>
      </c>
      <c r="P822" s="92">
        <f t="shared" si="63"/>
        <v>19840.186843136475</v>
      </c>
      <c r="Q822" s="188">
        <v>0.32301124056198399</v>
      </c>
    </row>
    <row r="823" spans="1:17" x14ac:dyDescent="0.25">
      <c r="A823">
        <v>41627</v>
      </c>
      <c r="B823" t="s">
        <v>773</v>
      </c>
      <c r="C823" s="190" t="s">
        <v>850</v>
      </c>
      <c r="D823" s="108" t="s">
        <v>815</v>
      </c>
      <c r="E823" s="32">
        <f t="shared" si="65"/>
        <v>41627</v>
      </c>
      <c r="F823" s="101" t="str">
        <f t="shared" si="66"/>
        <v>2013-14</v>
      </c>
      <c r="H823" s="111"/>
      <c r="I823" s="26"/>
      <c r="J823" s="94">
        <f t="shared" si="64"/>
        <v>0.59165640875701331</v>
      </c>
      <c r="K823" s="35"/>
      <c r="L823" s="26">
        <v>17.2082585233</v>
      </c>
      <c r="M823" s="26" t="s">
        <v>203</v>
      </c>
      <c r="N823" s="26">
        <v>3336.4019512195118</v>
      </c>
      <c r="O823" s="90">
        <f t="shared" si="67"/>
        <v>57413.667314227911</v>
      </c>
      <c r="P823" s="92">
        <f t="shared" si="63"/>
        <v>10972.421874491962</v>
      </c>
      <c r="Q823" s="188">
        <v>0.32301124056198399</v>
      </c>
    </row>
    <row r="824" spans="1:17" x14ac:dyDescent="0.25">
      <c r="A824">
        <v>41627</v>
      </c>
      <c r="B824" t="s">
        <v>773</v>
      </c>
      <c r="C824" s="190" t="s">
        <v>850</v>
      </c>
      <c r="D824" s="108" t="s">
        <v>815</v>
      </c>
      <c r="E824" s="32">
        <f t="shared" si="65"/>
        <v>41627</v>
      </c>
      <c r="F824" s="101" t="str">
        <f t="shared" si="66"/>
        <v>2013-14</v>
      </c>
      <c r="H824" s="111"/>
      <c r="I824" s="26"/>
      <c r="J824" s="94">
        <f t="shared" si="64"/>
        <v>0.59165640875701331</v>
      </c>
      <c r="K824" s="35"/>
      <c r="L824" s="26">
        <v>10.7885951356</v>
      </c>
      <c r="M824" s="26" t="s">
        <v>203</v>
      </c>
      <c r="N824" s="26">
        <v>812.22926829268283</v>
      </c>
      <c r="O824" s="90">
        <f t="shared" si="67"/>
        <v>8762.8127328943847</v>
      </c>
      <c r="P824" s="92">
        <f t="shared" si="63"/>
        <v>1674.6757803548267</v>
      </c>
      <c r="Q824" s="188">
        <v>0.32301124056198399</v>
      </c>
    </row>
    <row r="825" spans="1:17" x14ac:dyDescent="0.25">
      <c r="A825">
        <v>41627</v>
      </c>
      <c r="B825" t="s">
        <v>773</v>
      </c>
      <c r="C825" s="190" t="s">
        <v>850</v>
      </c>
      <c r="D825" s="108" t="s">
        <v>815</v>
      </c>
      <c r="E825" s="32">
        <f t="shared" si="65"/>
        <v>41627</v>
      </c>
      <c r="F825" s="101" t="str">
        <f t="shared" si="66"/>
        <v>2013-14</v>
      </c>
      <c r="H825" s="111"/>
      <c r="I825" s="26"/>
      <c r="J825" s="94">
        <f t="shared" si="64"/>
        <v>0.59165640875701331</v>
      </c>
      <c r="K825" s="35"/>
      <c r="L825" s="26">
        <v>83.492586087600003</v>
      </c>
      <c r="M825" s="26" t="s">
        <v>203</v>
      </c>
      <c r="N825" s="26">
        <v>3875.3912195121943</v>
      </c>
      <c r="O825" s="90">
        <f t="shared" si="67"/>
        <v>323566.43501825107</v>
      </c>
      <c r="P825" s="92">
        <f t="shared" si="63"/>
        <v>61837.321939645961</v>
      </c>
      <c r="Q825" s="188">
        <v>0.32301124056198399</v>
      </c>
    </row>
    <row r="826" spans="1:17" x14ac:dyDescent="0.25">
      <c r="A826">
        <v>41627</v>
      </c>
      <c r="B826" t="s">
        <v>773</v>
      </c>
      <c r="C826" s="190" t="s">
        <v>850</v>
      </c>
      <c r="D826" s="108" t="s">
        <v>815</v>
      </c>
      <c r="E826" s="32">
        <f t="shared" si="65"/>
        <v>41627</v>
      </c>
      <c r="F826" s="101" t="str">
        <f t="shared" si="66"/>
        <v>2013-14</v>
      </c>
      <c r="H826" s="111"/>
      <c r="I826" s="26"/>
      <c r="J826" s="94">
        <f t="shared" si="64"/>
        <v>0.59165640875701331</v>
      </c>
      <c r="K826" s="35"/>
      <c r="L826" s="26">
        <v>50.979528225700001</v>
      </c>
      <c r="M826" s="26" t="s">
        <v>203</v>
      </c>
      <c r="N826" s="26">
        <v>812.22926829268283</v>
      </c>
      <c r="O826" s="90">
        <f t="shared" si="67"/>
        <v>41407.064908666485</v>
      </c>
      <c r="P826" s="92">
        <f t="shared" si="63"/>
        <v>7913.373348470458</v>
      </c>
      <c r="Q826" s="188">
        <v>0.32301124056198399</v>
      </c>
    </row>
    <row r="827" spans="1:17" x14ac:dyDescent="0.25">
      <c r="A827">
        <v>41627</v>
      </c>
      <c r="B827" t="s">
        <v>773</v>
      </c>
      <c r="C827" s="190" t="s">
        <v>850</v>
      </c>
      <c r="D827" s="108" t="s">
        <v>815</v>
      </c>
      <c r="E827" s="32">
        <f t="shared" si="65"/>
        <v>41627</v>
      </c>
      <c r="F827" s="101" t="str">
        <f t="shared" si="66"/>
        <v>2013-14</v>
      </c>
      <c r="H827" s="111"/>
      <c r="I827" s="26"/>
      <c r="J827" s="94">
        <f t="shared" si="64"/>
        <v>0.59165640875701331</v>
      </c>
      <c r="K827" s="35"/>
      <c r="L827" s="26">
        <v>31.4727053334</v>
      </c>
      <c r="M827" s="26" t="s">
        <v>203</v>
      </c>
      <c r="N827" s="26">
        <v>1162.6195121951216</v>
      </c>
      <c r="O827" s="90">
        <f t="shared" si="67"/>
        <v>36590.781322178314</v>
      </c>
      <c r="P827" s="92">
        <f t="shared" si="63"/>
        <v>6992.9253462742399</v>
      </c>
      <c r="Q827" s="188">
        <v>0.32301124056198399</v>
      </c>
    </row>
    <row r="828" spans="1:17" x14ac:dyDescent="0.25">
      <c r="A828">
        <v>41627</v>
      </c>
      <c r="B828" t="s">
        <v>773</v>
      </c>
      <c r="C828" s="190" t="s">
        <v>850</v>
      </c>
      <c r="D828" s="108" t="s">
        <v>815</v>
      </c>
      <c r="E828" s="32">
        <f t="shared" si="65"/>
        <v>41627</v>
      </c>
      <c r="F828" s="101" t="str">
        <f t="shared" si="66"/>
        <v>2013-14</v>
      </c>
      <c r="H828" s="111"/>
      <c r="I828" s="26"/>
      <c r="J828" s="94">
        <f t="shared" si="64"/>
        <v>0.59165640875701331</v>
      </c>
      <c r="K828" s="35"/>
      <c r="L828" s="26">
        <v>76.270422454499993</v>
      </c>
      <c r="M828" s="26" t="s">
        <v>203</v>
      </c>
      <c r="N828" s="26">
        <v>812.22926829268283</v>
      </c>
      <c r="O828" s="90">
        <f t="shared" si="67"/>
        <v>61949.069422592336</v>
      </c>
      <c r="P828" s="92">
        <f t="shared" si="63"/>
        <v>11839.190148169237</v>
      </c>
      <c r="Q828" s="188">
        <v>0.32301124056198399</v>
      </c>
    </row>
    <row r="829" spans="1:17" x14ac:dyDescent="0.25">
      <c r="A829">
        <v>41627</v>
      </c>
      <c r="B829" t="s">
        <v>773</v>
      </c>
      <c r="C829" s="190" t="s">
        <v>850</v>
      </c>
      <c r="D829" s="108" t="s">
        <v>815</v>
      </c>
      <c r="E829" s="32">
        <f t="shared" si="65"/>
        <v>41627</v>
      </c>
      <c r="F829" s="101" t="str">
        <f t="shared" si="66"/>
        <v>2013-14</v>
      </c>
      <c r="H829" s="111"/>
      <c r="I829" s="26"/>
      <c r="J829" s="94">
        <f t="shared" si="64"/>
        <v>0.59165640875701331</v>
      </c>
      <c r="K829" s="35"/>
      <c r="L829" s="26">
        <v>23.407591119100001</v>
      </c>
      <c r="M829" s="26" t="s">
        <v>203</v>
      </c>
      <c r="N829" s="26">
        <v>812.22926829268283</v>
      </c>
      <c r="O829" s="90">
        <f t="shared" si="67"/>
        <v>19012.330607160893</v>
      </c>
      <c r="P829" s="92">
        <f t="shared" si="63"/>
        <v>3633.4782639357441</v>
      </c>
      <c r="Q829" s="188">
        <v>0.32301124056198399</v>
      </c>
    </row>
    <row r="830" spans="1:17" x14ac:dyDescent="0.25">
      <c r="A830">
        <v>41627</v>
      </c>
      <c r="B830" t="s">
        <v>773</v>
      </c>
      <c r="C830" s="190" t="s">
        <v>850</v>
      </c>
      <c r="D830" s="108" t="s">
        <v>815</v>
      </c>
      <c r="E830" s="32">
        <f t="shared" si="65"/>
        <v>41627</v>
      </c>
      <c r="F830" s="101" t="str">
        <f t="shared" si="66"/>
        <v>2013-14</v>
      </c>
      <c r="H830" s="111"/>
      <c r="I830" s="26"/>
      <c r="J830" s="94">
        <f t="shared" si="64"/>
        <v>0.59165640875701331</v>
      </c>
      <c r="K830" s="35"/>
      <c r="L830" s="26">
        <v>25.946063150299999</v>
      </c>
      <c r="M830" s="26" t="s">
        <v>203</v>
      </c>
      <c r="N830" s="26">
        <v>812.22926829268283</v>
      </c>
      <c r="O830" s="90">
        <f t="shared" si="67"/>
        <v>21074.151887643908</v>
      </c>
      <c r="P830" s="92">
        <f t="shared" si="63"/>
        <v>4027.5163732842916</v>
      </c>
      <c r="Q830" s="188">
        <v>0.32301124056198399</v>
      </c>
    </row>
    <row r="831" spans="1:17" x14ac:dyDescent="0.25">
      <c r="A831">
        <v>41627</v>
      </c>
      <c r="B831" t="s">
        <v>773</v>
      </c>
      <c r="C831" s="190" t="s">
        <v>850</v>
      </c>
      <c r="D831" s="108" t="s">
        <v>815</v>
      </c>
      <c r="E831" s="32">
        <f t="shared" si="65"/>
        <v>41627</v>
      </c>
      <c r="F831" s="101" t="str">
        <f t="shared" si="66"/>
        <v>2013-14</v>
      </c>
      <c r="H831" s="111"/>
      <c r="I831" s="26"/>
      <c r="J831" s="94">
        <f t="shared" si="64"/>
        <v>0.59165640875701331</v>
      </c>
      <c r="K831" s="35"/>
      <c r="L831" s="26">
        <v>18.556226178799999</v>
      </c>
      <c r="M831" s="26" t="s">
        <v>203</v>
      </c>
      <c r="N831" s="26">
        <v>812.22926829268283</v>
      </c>
      <c r="O831" s="90">
        <f t="shared" si="67"/>
        <v>15071.91001148025</v>
      </c>
      <c r="P831" s="92">
        <f t="shared" si="63"/>
        <v>2880.4179011111169</v>
      </c>
      <c r="Q831" s="188">
        <v>0.32301124056198399</v>
      </c>
    </row>
    <row r="832" spans="1:17" x14ac:dyDescent="0.25">
      <c r="A832">
        <v>41627</v>
      </c>
      <c r="B832" t="s">
        <v>773</v>
      </c>
      <c r="C832" s="190" t="s">
        <v>850</v>
      </c>
      <c r="D832" s="108" t="s">
        <v>815</v>
      </c>
      <c r="E832" s="32">
        <f t="shared" si="65"/>
        <v>41627</v>
      </c>
      <c r="F832" s="101" t="str">
        <f t="shared" si="66"/>
        <v>2013-14</v>
      </c>
      <c r="H832" s="111"/>
      <c r="I832" s="26"/>
      <c r="J832" s="94">
        <f t="shared" si="64"/>
        <v>0.59165640875701331</v>
      </c>
      <c r="K832" s="35"/>
      <c r="L832" s="26">
        <v>24.360880977499999</v>
      </c>
      <c r="M832" s="26" t="s">
        <v>203</v>
      </c>
      <c r="N832" s="26">
        <v>812.22926829268283</v>
      </c>
      <c r="O832" s="90">
        <f t="shared" si="67"/>
        <v>19786.620531319961</v>
      </c>
      <c r="P832" s="92">
        <f t="shared" si="63"/>
        <v>3781.454104854311</v>
      </c>
      <c r="Q832" s="188">
        <v>0.32301124056198399</v>
      </c>
    </row>
    <row r="833" spans="1:17" x14ac:dyDescent="0.25">
      <c r="A833">
        <v>41627</v>
      </c>
      <c r="B833" t="s">
        <v>773</v>
      </c>
      <c r="C833" s="190" t="s">
        <v>850</v>
      </c>
      <c r="D833" s="108" t="s">
        <v>815</v>
      </c>
      <c r="E833" s="32">
        <f t="shared" si="65"/>
        <v>41627</v>
      </c>
      <c r="F833" s="101" t="str">
        <f t="shared" si="66"/>
        <v>2013-14</v>
      </c>
      <c r="H833" s="111"/>
      <c r="I833" s="26"/>
      <c r="J833" s="94">
        <f t="shared" si="64"/>
        <v>0.59165640875701331</v>
      </c>
      <c r="K833" s="35"/>
      <c r="L833" s="26">
        <v>6.2405343521200001</v>
      </c>
      <c r="M833" s="26" t="s">
        <v>203</v>
      </c>
      <c r="N833" s="26">
        <v>812.22926829268283</v>
      </c>
      <c r="O833" s="90">
        <f t="shared" si="67"/>
        <v>5068.7446505777789</v>
      </c>
      <c r="P833" s="92">
        <f t="shared" si="63"/>
        <v>968.6962579105483</v>
      </c>
      <c r="Q833" s="188">
        <v>0.32301124056198399</v>
      </c>
    </row>
    <row r="834" spans="1:17" x14ac:dyDescent="0.25">
      <c r="A834">
        <v>39998</v>
      </c>
      <c r="B834" t="s">
        <v>773</v>
      </c>
      <c r="C834" s="190" t="s">
        <v>851</v>
      </c>
      <c r="D834" s="108" t="s">
        <v>815</v>
      </c>
      <c r="E834" s="32">
        <f t="shared" si="65"/>
        <v>39998</v>
      </c>
      <c r="F834" s="101" t="str">
        <f t="shared" si="66"/>
        <v>2009-10</v>
      </c>
      <c r="H834" s="111"/>
      <c r="I834" s="26"/>
      <c r="J834" s="94">
        <f t="shared" si="64"/>
        <v>0.59165640875701331</v>
      </c>
      <c r="K834" s="35"/>
      <c r="L834" s="26">
        <v>66.281815703899994</v>
      </c>
      <c r="M834" s="26" t="s">
        <v>203</v>
      </c>
      <c r="N834" s="26">
        <v>4641.6565853658531</v>
      </c>
      <c r="O834" s="90">
        <f t="shared" si="67"/>
        <v>307657.42635201325</v>
      </c>
      <c r="P834" s="92">
        <f t="shared" si="63"/>
        <v>182027.48800285748</v>
      </c>
      <c r="Q834" s="188">
        <v>1</v>
      </c>
    </row>
    <row r="835" spans="1:17" x14ac:dyDescent="0.25">
      <c r="A835">
        <v>42228</v>
      </c>
      <c r="B835" t="s">
        <v>773</v>
      </c>
      <c r="C835" s="190" t="s">
        <v>836</v>
      </c>
      <c r="D835" s="108" t="s">
        <v>807</v>
      </c>
      <c r="E835" s="32">
        <f t="shared" si="65"/>
        <v>42228</v>
      </c>
      <c r="F835" s="101" t="str">
        <f t="shared" si="66"/>
        <v>2015-16</v>
      </c>
      <c r="H835" s="111"/>
      <c r="I835" s="26"/>
      <c r="J835" s="94">
        <f t="shared" si="64"/>
        <v>0.59165640875701331</v>
      </c>
      <c r="K835" s="35"/>
      <c r="L835" s="26">
        <v>13.6686937562</v>
      </c>
      <c r="M835" s="26" t="s">
        <v>203</v>
      </c>
      <c r="N835" s="26">
        <v>1680.8751219512192</v>
      </c>
      <c r="O835" s="90">
        <f t="shared" si="67"/>
        <v>22975.367284366541</v>
      </c>
      <c r="P835" s="92">
        <f t="shared" si="63"/>
        <v>13593.523297341681</v>
      </c>
      <c r="Q835" s="188">
        <v>1</v>
      </c>
    </row>
    <row r="836" spans="1:17" x14ac:dyDescent="0.25">
      <c r="A836">
        <v>41627</v>
      </c>
      <c r="B836" t="s">
        <v>773</v>
      </c>
      <c r="C836" s="190" t="s">
        <v>850</v>
      </c>
      <c r="D836" s="108" t="s">
        <v>815</v>
      </c>
      <c r="E836" s="32">
        <f t="shared" si="65"/>
        <v>41627</v>
      </c>
      <c r="F836" s="101" t="str">
        <f t="shared" si="66"/>
        <v>2013-14</v>
      </c>
      <c r="H836" s="111"/>
      <c r="I836" s="26"/>
      <c r="J836" s="94">
        <f t="shared" si="64"/>
        <v>0.59165640875701331</v>
      </c>
      <c r="K836" s="35"/>
      <c r="L836" s="26">
        <v>53.971999510000003</v>
      </c>
      <c r="M836" s="26" t="s">
        <v>203</v>
      </c>
      <c r="N836" s="26">
        <v>4137.5673744390242</v>
      </c>
      <c r="O836" s="90">
        <f t="shared" si="67"/>
        <v>223312.784305815</v>
      </c>
      <c r="P836" s="92">
        <f t="shared" si="63"/>
        <v>42677.679270343622</v>
      </c>
      <c r="Q836" s="188">
        <v>0.32301124056198399</v>
      </c>
    </row>
    <row r="837" spans="1:17" x14ac:dyDescent="0.25">
      <c r="A837">
        <v>41627</v>
      </c>
      <c r="B837" t="s">
        <v>773</v>
      </c>
      <c r="C837" s="190" t="s">
        <v>850</v>
      </c>
      <c r="D837" s="108" t="s">
        <v>815</v>
      </c>
      <c r="E837" s="32">
        <f t="shared" si="65"/>
        <v>41627</v>
      </c>
      <c r="F837" s="101" t="str">
        <f t="shared" si="66"/>
        <v>2013-14</v>
      </c>
      <c r="H837" s="111"/>
      <c r="I837" s="26"/>
      <c r="J837" s="94">
        <f t="shared" si="64"/>
        <v>0.59165640875701331</v>
      </c>
      <c r="K837" s="35"/>
      <c r="L837" s="26">
        <v>4.6953028656300004</v>
      </c>
      <c r="M837" s="26" t="s">
        <v>203</v>
      </c>
      <c r="N837" s="26">
        <v>4137.5673744390242</v>
      </c>
      <c r="O837" s="90">
        <f t="shared" si="67"/>
        <v>19427.131949940747</v>
      </c>
      <c r="P837" s="92">
        <f t="shared" si="63"/>
        <v>3712.7516415128357</v>
      </c>
      <c r="Q837" s="188">
        <v>0.32301124056198399</v>
      </c>
    </row>
    <row r="838" spans="1:17" x14ac:dyDescent="0.25">
      <c r="A838">
        <v>41627</v>
      </c>
      <c r="B838" t="s">
        <v>773</v>
      </c>
      <c r="C838" s="190" t="s">
        <v>850</v>
      </c>
      <c r="D838" s="108" t="s">
        <v>815</v>
      </c>
      <c r="E838" s="32">
        <f t="shared" si="65"/>
        <v>41627</v>
      </c>
      <c r="F838" s="101" t="str">
        <f t="shared" si="66"/>
        <v>2013-14</v>
      </c>
      <c r="H838" s="111"/>
      <c r="I838" s="26"/>
      <c r="J838" s="94">
        <f t="shared" si="64"/>
        <v>0.59165640875701331</v>
      </c>
      <c r="K838" s="35"/>
      <c r="L838" s="26">
        <v>54.880460211299997</v>
      </c>
      <c r="M838" s="26" t="s">
        <v>203</v>
      </c>
      <c r="N838" s="26">
        <v>3875.3912195121943</v>
      </c>
      <c r="O838" s="90">
        <f t="shared" si="67"/>
        <v>212683.25362566035</v>
      </c>
      <c r="P838" s="92">
        <f t="shared" si="63"/>
        <v>40646.251904587989</v>
      </c>
      <c r="Q838" s="188">
        <v>0.32301124056198399</v>
      </c>
    </row>
    <row r="839" spans="1:17" x14ac:dyDescent="0.25">
      <c r="A839">
        <v>41627</v>
      </c>
      <c r="B839" t="s">
        <v>773</v>
      </c>
      <c r="C839" s="190" t="s">
        <v>850</v>
      </c>
      <c r="D839" s="108" t="s">
        <v>815</v>
      </c>
      <c r="E839" s="32">
        <f t="shared" si="65"/>
        <v>41627</v>
      </c>
      <c r="F839" s="101" t="str">
        <f t="shared" si="66"/>
        <v>2013-14</v>
      </c>
      <c r="H839" s="111"/>
      <c r="I839" s="26"/>
      <c r="J839" s="94">
        <f t="shared" si="64"/>
        <v>0.59165640875701331</v>
      </c>
      <c r="K839" s="35"/>
      <c r="L839" s="26">
        <v>5.6408712093100002</v>
      </c>
      <c r="M839" s="26" t="s">
        <v>203</v>
      </c>
      <c r="N839" s="26">
        <v>1162.6195121951216</v>
      </c>
      <c r="O839" s="90">
        <f t="shared" si="67"/>
        <v>6558.1869337234984</v>
      </c>
      <c r="P839" s="92">
        <f t="shared" si="63"/>
        <v>1253.3460608736029</v>
      </c>
      <c r="Q839" s="188">
        <v>0.32301124056198399</v>
      </c>
    </row>
    <row r="840" spans="1:17" x14ac:dyDescent="0.25">
      <c r="A840">
        <v>41627</v>
      </c>
      <c r="B840" t="s">
        <v>773</v>
      </c>
      <c r="C840" s="190" t="s">
        <v>850</v>
      </c>
      <c r="D840" s="108" t="s">
        <v>815</v>
      </c>
      <c r="E840" s="32">
        <f t="shared" si="65"/>
        <v>41627</v>
      </c>
      <c r="F840" s="101" t="str">
        <f t="shared" si="66"/>
        <v>2013-14</v>
      </c>
      <c r="H840" s="111"/>
      <c r="I840" s="26"/>
      <c r="J840" s="94">
        <f t="shared" si="64"/>
        <v>0.59165640875701331</v>
      </c>
      <c r="K840" s="35"/>
      <c r="L840" s="26">
        <v>69.099339068899994</v>
      </c>
      <c r="M840" s="26" t="s">
        <v>203</v>
      </c>
      <c r="N840" s="26">
        <v>1162.6195121951216</v>
      </c>
      <c r="O840" s="90">
        <f t="shared" si="67"/>
        <v>80336.239881289817</v>
      </c>
      <c r="P840" s="92">
        <f t="shared" si="63"/>
        <v>15353.193011752692</v>
      </c>
      <c r="Q840" s="188">
        <v>0.32301124056198399</v>
      </c>
    </row>
    <row r="841" spans="1:17" x14ac:dyDescent="0.25">
      <c r="A841">
        <v>41627</v>
      </c>
      <c r="B841" t="s">
        <v>773</v>
      </c>
      <c r="C841" s="190" t="s">
        <v>850</v>
      </c>
      <c r="D841" s="108" t="s">
        <v>815</v>
      </c>
      <c r="E841" s="32">
        <f t="shared" si="65"/>
        <v>41627</v>
      </c>
      <c r="F841" s="101" t="str">
        <f t="shared" si="66"/>
        <v>2013-14</v>
      </c>
      <c r="H841" s="111"/>
      <c r="I841" s="26"/>
      <c r="J841" s="94">
        <f t="shared" si="64"/>
        <v>0.59165640875701331</v>
      </c>
      <c r="K841" s="35"/>
      <c r="L841" s="26">
        <v>63.376159366099998</v>
      </c>
      <c r="M841" s="26" t="s">
        <v>203</v>
      </c>
      <c r="N841" s="26">
        <v>3875.3912195121943</v>
      </c>
      <c r="O841" s="90">
        <f t="shared" si="67"/>
        <v>245607.41153378945</v>
      </c>
      <c r="P841" s="92">
        <f t="shared" si="63"/>
        <v>46938.442724819019</v>
      </c>
      <c r="Q841" s="188">
        <v>0.32301124056198399</v>
      </c>
    </row>
    <row r="842" spans="1:17" x14ac:dyDescent="0.25">
      <c r="A842">
        <v>43242</v>
      </c>
      <c r="B842" t="s">
        <v>773</v>
      </c>
      <c r="C842" s="190" t="s">
        <v>852</v>
      </c>
      <c r="D842" s="108" t="s">
        <v>815</v>
      </c>
      <c r="E842" s="32">
        <f t="shared" si="65"/>
        <v>43242</v>
      </c>
      <c r="F842" s="101" t="str">
        <f t="shared" si="66"/>
        <v>2017-18</v>
      </c>
      <c r="H842" s="111"/>
      <c r="I842" s="26"/>
      <c r="J842" s="94">
        <f t="shared" si="64"/>
        <v>0.59165640875701331</v>
      </c>
      <c r="K842" s="35"/>
      <c r="L842" s="26">
        <v>75.886787055699997</v>
      </c>
      <c r="M842" s="26" t="s">
        <v>203</v>
      </c>
      <c r="N842" s="26">
        <v>812.22926829268283</v>
      </c>
      <c r="O842" s="90">
        <f t="shared" si="67"/>
        <v>61637.469523333843</v>
      </c>
      <c r="P842" s="92">
        <f t="shared" si="63"/>
        <v>8657.2209761204431</v>
      </c>
      <c r="Q842" s="188">
        <v>0.23739093399368355</v>
      </c>
    </row>
    <row r="843" spans="1:17" x14ac:dyDescent="0.25">
      <c r="A843">
        <v>42348</v>
      </c>
      <c r="B843" t="s">
        <v>773</v>
      </c>
      <c r="C843" s="190" t="s">
        <v>853</v>
      </c>
      <c r="D843" s="108" t="s">
        <v>815</v>
      </c>
      <c r="E843" s="32">
        <f t="shared" si="65"/>
        <v>42348</v>
      </c>
      <c r="F843" s="101" t="str">
        <f t="shared" si="66"/>
        <v>2015-16</v>
      </c>
      <c r="H843" s="111"/>
      <c r="I843" s="26"/>
      <c r="J843" s="94">
        <f t="shared" si="64"/>
        <v>0.59165640875701331</v>
      </c>
      <c r="K843" s="35"/>
      <c r="L843" s="26">
        <v>69.963117972600003</v>
      </c>
      <c r="M843" s="26" t="s">
        <v>203</v>
      </c>
      <c r="N843" s="26">
        <v>950.87219512195099</v>
      </c>
      <c r="O843" s="90">
        <f t="shared" si="67"/>
        <v>66525.983564182185</v>
      </c>
      <c r="P843" s="92">
        <f t="shared" si="63"/>
        <v>16823.831146886256</v>
      </c>
      <c r="Q843" s="188">
        <v>0.42742903835964685</v>
      </c>
    </row>
    <row r="844" spans="1:17" x14ac:dyDescent="0.25">
      <c r="A844">
        <v>42348</v>
      </c>
      <c r="B844" t="s">
        <v>773</v>
      </c>
      <c r="C844" s="190" t="s">
        <v>853</v>
      </c>
      <c r="D844" s="108" t="s">
        <v>815</v>
      </c>
      <c r="E844" s="32">
        <f t="shared" si="65"/>
        <v>42348</v>
      </c>
      <c r="F844" s="101" t="str">
        <f t="shared" si="66"/>
        <v>2015-16</v>
      </c>
      <c r="H844" s="111"/>
      <c r="I844" s="26"/>
      <c r="J844" s="94">
        <f t="shared" si="64"/>
        <v>0.59165640875701331</v>
      </c>
      <c r="K844" s="35"/>
      <c r="L844" s="26">
        <v>23.125403974800001</v>
      </c>
      <c r="M844" s="26" t="s">
        <v>203</v>
      </c>
      <c r="N844" s="26">
        <v>950.87219512195099</v>
      </c>
      <c r="O844" s="90">
        <f t="shared" si="67"/>
        <v>21989.303640599966</v>
      </c>
      <c r="P844" s="92">
        <f t="shared" si="63"/>
        <v>5560.8998419415229</v>
      </c>
      <c r="Q844" s="188">
        <v>0.42742903835964685</v>
      </c>
    </row>
    <row r="845" spans="1:17" x14ac:dyDescent="0.25">
      <c r="A845">
        <v>42348</v>
      </c>
      <c r="B845" t="s">
        <v>773</v>
      </c>
      <c r="C845" s="190" t="s">
        <v>853</v>
      </c>
      <c r="D845" s="108" t="s">
        <v>815</v>
      </c>
      <c r="E845" s="32">
        <f t="shared" si="65"/>
        <v>42348</v>
      </c>
      <c r="F845" s="101" t="str">
        <f t="shared" si="66"/>
        <v>2015-16</v>
      </c>
      <c r="H845" s="111"/>
      <c r="I845" s="26"/>
      <c r="J845" s="94">
        <f t="shared" si="64"/>
        <v>0.59165640875701331</v>
      </c>
      <c r="K845" s="35"/>
      <c r="L845" s="26">
        <v>13.5924004617</v>
      </c>
      <c r="M845" s="26" t="s">
        <v>203</v>
      </c>
      <c r="N845" s="26">
        <v>950.87219512195099</v>
      </c>
      <c r="O845" s="90">
        <f t="shared" si="67"/>
        <v>12924.6356639933</v>
      </c>
      <c r="P845" s="92">
        <f t="shared" si="63"/>
        <v>3268.5257157643719</v>
      </c>
      <c r="Q845" s="188">
        <v>0.42742903835964685</v>
      </c>
    </row>
    <row r="846" spans="1:17" x14ac:dyDescent="0.25">
      <c r="A846">
        <v>42348</v>
      </c>
      <c r="B846" t="s">
        <v>773</v>
      </c>
      <c r="C846" s="190" t="s">
        <v>853</v>
      </c>
      <c r="D846" s="108" t="s">
        <v>815</v>
      </c>
      <c r="E846" s="32">
        <f t="shared" si="65"/>
        <v>42348</v>
      </c>
      <c r="F846" s="101" t="str">
        <f t="shared" si="66"/>
        <v>2015-16</v>
      </c>
      <c r="H846" s="111"/>
      <c r="I846" s="26"/>
      <c r="J846" s="94">
        <f t="shared" si="64"/>
        <v>0.59165640875701331</v>
      </c>
      <c r="K846" s="35"/>
      <c r="L846" s="26">
        <v>8.7056557478500007</v>
      </c>
      <c r="M846" s="26" t="s">
        <v>203</v>
      </c>
      <c r="N846" s="26">
        <v>950.87219512195099</v>
      </c>
      <c r="O846" s="90">
        <f t="shared" si="67"/>
        <v>8277.9659909341608</v>
      </c>
      <c r="P846" s="92">
        <f t="shared" si="63"/>
        <v>2093.4241721775184</v>
      </c>
      <c r="Q846" s="188">
        <v>0.42742903835964685</v>
      </c>
    </row>
    <row r="847" spans="1:17" x14ac:dyDescent="0.25">
      <c r="A847">
        <v>42348</v>
      </c>
      <c r="B847" t="s">
        <v>773</v>
      </c>
      <c r="C847" s="190" t="s">
        <v>853</v>
      </c>
      <c r="D847" s="108" t="s">
        <v>815</v>
      </c>
      <c r="E847" s="32">
        <f t="shared" si="65"/>
        <v>42348</v>
      </c>
      <c r="F847" s="101" t="str">
        <f t="shared" si="66"/>
        <v>2015-16</v>
      </c>
      <c r="H847" s="111"/>
      <c r="I847" s="26"/>
      <c r="J847" s="94">
        <f t="shared" si="64"/>
        <v>0.59165640875701331</v>
      </c>
      <c r="K847" s="35"/>
      <c r="L847" s="26">
        <v>15.791345986</v>
      </c>
      <c r="M847" s="26" t="s">
        <v>203</v>
      </c>
      <c r="N847" s="26">
        <v>3592.3639024390236</v>
      </c>
      <c r="O847" s="90">
        <f t="shared" si="67"/>
        <v>56728.261291031769</v>
      </c>
      <c r="P847" s="92">
        <f t="shared" si="63"/>
        <v>14346.074091426244</v>
      </c>
      <c r="Q847" s="188">
        <v>0.42742903835964685</v>
      </c>
    </row>
    <row r="848" spans="1:17" x14ac:dyDescent="0.25">
      <c r="A848">
        <v>42348</v>
      </c>
      <c r="B848" t="s">
        <v>773</v>
      </c>
      <c r="C848" s="190" t="s">
        <v>853</v>
      </c>
      <c r="D848" s="108" t="s">
        <v>815</v>
      </c>
      <c r="E848" s="32">
        <f t="shared" si="65"/>
        <v>42348</v>
      </c>
      <c r="F848" s="101" t="str">
        <f t="shared" si="66"/>
        <v>2015-16</v>
      </c>
      <c r="H848" s="111"/>
      <c r="I848" s="26"/>
      <c r="J848" s="94">
        <f t="shared" si="64"/>
        <v>0.59165640875701331</v>
      </c>
      <c r="K848" s="35"/>
      <c r="L848" s="26">
        <v>2.85781542441</v>
      </c>
      <c r="M848" s="26" t="s">
        <v>203</v>
      </c>
      <c r="N848" s="26">
        <v>950.87219512195099</v>
      </c>
      <c r="O848" s="90">
        <f t="shared" si="67"/>
        <v>2717.4172258621065</v>
      </c>
      <c r="P848" s="92">
        <f t="shared" si="63"/>
        <v>687.21071247954524</v>
      </c>
      <c r="Q848" s="188">
        <v>0.42742903835964685</v>
      </c>
    </row>
    <row r="849" spans="1:17" x14ac:dyDescent="0.25">
      <c r="A849">
        <v>41627</v>
      </c>
      <c r="B849" t="s">
        <v>773</v>
      </c>
      <c r="C849" s="190" t="s">
        <v>850</v>
      </c>
      <c r="D849" s="108" t="s">
        <v>815</v>
      </c>
      <c r="E849" s="32">
        <f t="shared" si="65"/>
        <v>41627</v>
      </c>
      <c r="F849" s="101" t="str">
        <f t="shared" si="66"/>
        <v>2013-14</v>
      </c>
      <c r="H849" s="111"/>
      <c r="I849" s="26"/>
      <c r="J849" s="94">
        <f t="shared" si="64"/>
        <v>0.59165640875701331</v>
      </c>
      <c r="K849" s="35"/>
      <c r="L849" s="26">
        <v>119.75581724600001</v>
      </c>
      <c r="M849" s="26" t="s">
        <v>203</v>
      </c>
      <c r="N849" s="26">
        <v>812.22926829268283</v>
      </c>
      <c r="O849" s="90">
        <f t="shared" si="67"/>
        <v>97269.179815510826</v>
      </c>
      <c r="P849" s="92">
        <f t="shared" si="63"/>
        <v>18589.275450396395</v>
      </c>
      <c r="Q849" s="188">
        <v>0.32301124056198399</v>
      </c>
    </row>
    <row r="850" spans="1:17" x14ac:dyDescent="0.25">
      <c r="A850">
        <v>41627</v>
      </c>
      <c r="B850" t="s">
        <v>773</v>
      </c>
      <c r="C850" s="190" t="s">
        <v>850</v>
      </c>
      <c r="D850" s="108" t="s">
        <v>815</v>
      </c>
      <c r="E850" s="32">
        <f t="shared" si="65"/>
        <v>41627</v>
      </c>
      <c r="F850" s="101" t="str">
        <f t="shared" si="66"/>
        <v>2013-14</v>
      </c>
      <c r="H850" s="111"/>
      <c r="I850" s="26"/>
      <c r="J850" s="94">
        <f t="shared" si="64"/>
        <v>0.59165640875701331</v>
      </c>
      <c r="K850" s="35"/>
      <c r="L850" s="26">
        <v>108.151568348</v>
      </c>
      <c r="M850" s="26" t="s">
        <v>203</v>
      </c>
      <c r="N850" s="26">
        <v>3336.4019512195118</v>
      </c>
      <c r="O850" s="90">
        <f t="shared" si="67"/>
        <v>360837.10366371757</v>
      </c>
      <c r="P850" s="92">
        <f t="shared" si="63"/>
        <v>68960.181688079319</v>
      </c>
      <c r="Q850" s="188">
        <v>0.32301124056198399</v>
      </c>
    </row>
    <row r="851" spans="1:17" x14ac:dyDescent="0.25">
      <c r="A851">
        <v>41627</v>
      </c>
      <c r="B851" t="s">
        <v>773</v>
      </c>
      <c r="C851" s="190" t="s">
        <v>850</v>
      </c>
      <c r="D851" s="108" t="s">
        <v>815</v>
      </c>
      <c r="E851" s="32">
        <f t="shared" si="65"/>
        <v>41627</v>
      </c>
      <c r="F851" s="101" t="str">
        <f t="shared" si="66"/>
        <v>2013-14</v>
      </c>
      <c r="H851" s="111"/>
      <c r="I851" s="26"/>
      <c r="J851" s="94">
        <f t="shared" si="64"/>
        <v>0.59165640875701331</v>
      </c>
      <c r="K851" s="35"/>
      <c r="L851" s="26">
        <v>88.786725216999997</v>
      </c>
      <c r="M851" s="26" t="s">
        <v>203</v>
      </c>
      <c r="N851" s="26">
        <v>812.22926829268283</v>
      </c>
      <c r="O851" s="90">
        <f t="shared" si="67"/>
        <v>72115.176857107406</v>
      </c>
      <c r="P851" s="92">
        <f t="shared" si="63"/>
        <v>13782.051923265524</v>
      </c>
      <c r="Q851" s="188">
        <v>0.32301124056198399</v>
      </c>
    </row>
    <row r="852" spans="1:17" x14ac:dyDescent="0.25">
      <c r="A852">
        <v>41627</v>
      </c>
      <c r="B852" t="s">
        <v>773</v>
      </c>
      <c r="C852" s="190" t="s">
        <v>850</v>
      </c>
      <c r="D852" s="108" t="s">
        <v>815</v>
      </c>
      <c r="E852" s="32">
        <f t="shared" si="65"/>
        <v>41627</v>
      </c>
      <c r="F852" s="101" t="str">
        <f t="shared" si="66"/>
        <v>2013-14</v>
      </c>
      <c r="H852" s="111"/>
      <c r="I852" s="26"/>
      <c r="J852" s="94">
        <f t="shared" si="64"/>
        <v>0.59165640875701331</v>
      </c>
      <c r="K852" s="35"/>
      <c r="L852" s="26">
        <v>87.335727379900007</v>
      </c>
      <c r="M852" s="26" t="s">
        <v>203</v>
      </c>
      <c r="N852" s="26">
        <v>3336.4019512195118</v>
      </c>
      <c r="O852" s="90">
        <f t="shared" si="67"/>
        <v>291387.09124147374</v>
      </c>
      <c r="P852" s="92">
        <f t="shared" si="63"/>
        <v>55687.473792328456</v>
      </c>
      <c r="Q852" s="188">
        <v>0.32301124056198399</v>
      </c>
    </row>
    <row r="853" spans="1:17" x14ac:dyDescent="0.25">
      <c r="A853">
        <v>41627</v>
      </c>
      <c r="B853" t="s">
        <v>773</v>
      </c>
      <c r="C853" s="190" t="s">
        <v>850</v>
      </c>
      <c r="D853" s="108" t="s">
        <v>815</v>
      </c>
      <c r="E853" s="32">
        <f t="shared" si="65"/>
        <v>41627</v>
      </c>
      <c r="F853" s="101" t="str">
        <f t="shared" si="66"/>
        <v>2013-14</v>
      </c>
      <c r="H853" s="111"/>
      <c r="I853" s="26"/>
      <c r="J853" s="94">
        <f t="shared" si="64"/>
        <v>0.59165640875701331</v>
      </c>
      <c r="K853" s="35"/>
      <c r="L853" s="26">
        <v>92.936010408200005</v>
      </c>
      <c r="M853" s="26" t="s">
        <v>203</v>
      </c>
      <c r="N853" s="26">
        <v>812.22926829268283</v>
      </c>
      <c r="O853" s="90">
        <f t="shared" si="67"/>
        <v>75485.347731893446</v>
      </c>
      <c r="P853" s="92">
        <f t="shared" si="63"/>
        <v>14426.130909282747</v>
      </c>
      <c r="Q853" s="188">
        <v>0.32301124056198399</v>
      </c>
    </row>
    <row r="854" spans="1:17" x14ac:dyDescent="0.25">
      <c r="A854">
        <v>41627</v>
      </c>
      <c r="B854" t="s">
        <v>773</v>
      </c>
      <c r="C854" s="190" t="s">
        <v>850</v>
      </c>
      <c r="D854" s="108" t="s">
        <v>815</v>
      </c>
      <c r="E854" s="32">
        <f t="shared" si="65"/>
        <v>41627</v>
      </c>
      <c r="F854" s="101" t="str">
        <f t="shared" si="66"/>
        <v>2013-14</v>
      </c>
      <c r="H854" s="111"/>
      <c r="I854" s="26"/>
      <c r="J854" s="94">
        <f t="shared" si="64"/>
        <v>0.59165640875701331</v>
      </c>
      <c r="K854" s="35"/>
      <c r="L854" s="26">
        <v>50.649330236399997</v>
      </c>
      <c r="M854" s="26" t="s">
        <v>203</v>
      </c>
      <c r="N854" s="26">
        <v>812.22926829268283</v>
      </c>
      <c r="O854" s="90">
        <f t="shared" si="67"/>
        <v>41138.868437425626</v>
      </c>
      <c r="P854" s="92">
        <f t="shared" si="63"/>
        <v>7862.1178728082114</v>
      </c>
      <c r="Q854" s="188">
        <v>0.32301124056198399</v>
      </c>
    </row>
    <row r="855" spans="1:17" x14ac:dyDescent="0.25">
      <c r="A855">
        <v>41627</v>
      </c>
      <c r="B855" t="s">
        <v>773</v>
      </c>
      <c r="C855" s="190" t="s">
        <v>850</v>
      </c>
      <c r="D855" s="108" t="s">
        <v>815</v>
      </c>
      <c r="E855" s="32">
        <f t="shared" si="65"/>
        <v>41627</v>
      </c>
      <c r="F855" s="101" t="str">
        <f t="shared" si="66"/>
        <v>2013-14</v>
      </c>
      <c r="H855" s="111"/>
      <c r="I855" s="26"/>
      <c r="J855" s="94">
        <f t="shared" si="64"/>
        <v>0.59165640875701331</v>
      </c>
      <c r="K855" s="35"/>
      <c r="L855" s="26">
        <v>75.525618316099994</v>
      </c>
      <c r="M855" s="26" t="s">
        <v>203</v>
      </c>
      <c r="N855" s="26">
        <v>812.22926829268283</v>
      </c>
      <c r="O855" s="90">
        <f t="shared" si="67"/>
        <v>61344.117702238342</v>
      </c>
      <c r="P855" s="92">
        <f t="shared" ref="P855:P918" si="68">IF(O855="-","-",IF(OR(E855&lt;$E$15,E855&gt;$E$16),0,O855*J855))*Q855</f>
        <v>11723.576814272714</v>
      </c>
      <c r="Q855" s="188">
        <v>0.32301124056198399</v>
      </c>
    </row>
    <row r="856" spans="1:17" x14ac:dyDescent="0.25">
      <c r="A856">
        <v>41627</v>
      </c>
      <c r="B856" t="s">
        <v>773</v>
      </c>
      <c r="C856" s="190" t="s">
        <v>850</v>
      </c>
      <c r="D856" s="108" t="s">
        <v>815</v>
      </c>
      <c r="E856" s="32">
        <f t="shared" si="65"/>
        <v>41627</v>
      </c>
      <c r="F856" s="101" t="str">
        <f t="shared" si="66"/>
        <v>2013-14</v>
      </c>
      <c r="H856" s="111"/>
      <c r="I856" s="26"/>
      <c r="J856" s="94">
        <f t="shared" ref="J856:J919" si="69">J855</f>
        <v>0.59165640875701331</v>
      </c>
      <c r="K856" s="35"/>
      <c r="L856" s="26">
        <v>91.201624455300006</v>
      </c>
      <c r="M856" s="26" t="s">
        <v>203</v>
      </c>
      <c r="N856" s="26">
        <v>812.22926829268283</v>
      </c>
      <c r="O856" s="90">
        <f t="shared" si="67"/>
        <v>74076.628698432367</v>
      </c>
      <c r="P856" s="92">
        <f t="shared" si="68"/>
        <v>14156.908261421495</v>
      </c>
      <c r="Q856" s="188">
        <v>0.32301124056198399</v>
      </c>
    </row>
    <row r="857" spans="1:17" x14ac:dyDescent="0.25">
      <c r="A857">
        <v>41627</v>
      </c>
      <c r="B857" t="s">
        <v>773</v>
      </c>
      <c r="C857" s="190" t="s">
        <v>850</v>
      </c>
      <c r="D857" s="108" t="s">
        <v>815</v>
      </c>
      <c r="E857" s="32">
        <f t="shared" si="65"/>
        <v>41627</v>
      </c>
      <c r="F857" s="101" t="str">
        <f t="shared" si="66"/>
        <v>2013-14</v>
      </c>
      <c r="H857" s="111"/>
      <c r="I857" s="26"/>
      <c r="J857" s="94">
        <f t="shared" si="69"/>
        <v>0.59165640875701331</v>
      </c>
      <c r="K857" s="35"/>
      <c r="L857" s="26">
        <v>9.0305212386800005</v>
      </c>
      <c r="M857" s="26" t="s">
        <v>203</v>
      </c>
      <c r="N857" s="26">
        <v>812.22926829268283</v>
      </c>
      <c r="O857" s="90">
        <f t="shared" si="67"/>
        <v>7334.8536579945885</v>
      </c>
      <c r="P857" s="92">
        <f t="shared" si="68"/>
        <v>1401.7761360322102</v>
      </c>
      <c r="Q857" s="188">
        <v>0.32301124056198399</v>
      </c>
    </row>
    <row r="858" spans="1:17" x14ac:dyDescent="0.25">
      <c r="A858">
        <v>41627</v>
      </c>
      <c r="B858" t="s">
        <v>773</v>
      </c>
      <c r="C858" s="190" t="s">
        <v>850</v>
      </c>
      <c r="D858" s="108" t="s">
        <v>815</v>
      </c>
      <c r="E858" s="32">
        <f t="shared" ref="E858:E921" si="70">A858</f>
        <v>41627</v>
      </c>
      <c r="F858" s="101" t="str">
        <f t="shared" ref="F858:F921" si="71">IF(E858="","-",IF(OR(E858&lt;$E$15,E858&gt;$E$16),"ERROR - date outside of range",IF(MONTH(E858)&gt;=7,YEAR(E858)&amp;"-"&amp;IF(YEAR(E858)=1999,"00",IF(AND(YEAR(E858)&gt;=2000,YEAR(E858)&lt;2009),"0","")&amp;RIGHT(YEAR(E858),2)+1),RIGHT(YEAR(E858),4)-1&amp;"-"&amp;RIGHT(YEAR(E858),2))))</f>
        <v>2013-14</v>
      </c>
      <c r="H858" s="111"/>
      <c r="I858" s="26"/>
      <c r="J858" s="94">
        <f t="shared" si="69"/>
        <v>0.59165640875701331</v>
      </c>
      <c r="K858" s="35"/>
      <c r="L858" s="26">
        <v>12.552970374299999</v>
      </c>
      <c r="M858" s="26" t="s">
        <v>203</v>
      </c>
      <c r="N858" s="26">
        <v>812.22926829268283</v>
      </c>
      <c r="O858" s="90">
        <f t="shared" si="67"/>
        <v>10195.889942017413</v>
      </c>
      <c r="P858" s="92">
        <f t="shared" si="68"/>
        <v>1948.553559859093</v>
      </c>
      <c r="Q858" s="188">
        <v>0.32301124056198399</v>
      </c>
    </row>
    <row r="859" spans="1:17" x14ac:dyDescent="0.25">
      <c r="A859">
        <v>41627</v>
      </c>
      <c r="B859" t="s">
        <v>773</v>
      </c>
      <c r="C859" s="190" t="s">
        <v>850</v>
      </c>
      <c r="D859" s="108" t="s">
        <v>815</v>
      </c>
      <c r="E859" s="32">
        <f t="shared" si="70"/>
        <v>41627</v>
      </c>
      <c r="F859" s="101" t="str">
        <f t="shared" si="71"/>
        <v>2013-14</v>
      </c>
      <c r="H859" s="111"/>
      <c r="I859" s="26"/>
      <c r="J859" s="94">
        <f t="shared" si="69"/>
        <v>0.59165640875701331</v>
      </c>
      <c r="K859" s="35"/>
      <c r="L859" s="26">
        <v>45.2570234322</v>
      </c>
      <c r="M859" s="26" t="s">
        <v>203</v>
      </c>
      <c r="N859" s="26">
        <v>812.22926829268283</v>
      </c>
      <c r="O859" s="90">
        <f t="shared" ref="O859:O922" si="72">IF(N859="","-",L859*N859)</f>
        <v>36759.07902744061</v>
      </c>
      <c r="P859" s="92">
        <f t="shared" si="68"/>
        <v>7025.0890018815371</v>
      </c>
      <c r="Q859" s="188">
        <v>0.32301124056198399</v>
      </c>
    </row>
    <row r="860" spans="1:17" x14ac:dyDescent="0.25">
      <c r="A860">
        <v>41627</v>
      </c>
      <c r="B860" t="s">
        <v>773</v>
      </c>
      <c r="C860" s="190" t="s">
        <v>850</v>
      </c>
      <c r="D860" s="108" t="s">
        <v>815</v>
      </c>
      <c r="E860" s="32">
        <f t="shared" si="70"/>
        <v>41627</v>
      </c>
      <c r="F860" s="101" t="str">
        <f t="shared" si="71"/>
        <v>2013-14</v>
      </c>
      <c r="H860" s="111"/>
      <c r="I860" s="26"/>
      <c r="J860" s="94">
        <f t="shared" si="69"/>
        <v>0.59165640875701331</v>
      </c>
      <c r="K860" s="35"/>
      <c r="L860" s="26">
        <v>17.101944830899999</v>
      </c>
      <c r="M860" s="26" t="s">
        <v>203</v>
      </c>
      <c r="N860" s="26">
        <v>3336.4019512195118</v>
      </c>
      <c r="O860" s="90">
        <f t="shared" si="72"/>
        <v>57058.9621034632</v>
      </c>
      <c r="P860" s="92">
        <f t="shared" si="68"/>
        <v>10904.633569099622</v>
      </c>
      <c r="Q860" s="188">
        <v>0.32301124056198399</v>
      </c>
    </row>
    <row r="861" spans="1:17" x14ac:dyDescent="0.25">
      <c r="A861">
        <v>41627</v>
      </c>
      <c r="B861" t="s">
        <v>773</v>
      </c>
      <c r="C861" s="190" t="s">
        <v>850</v>
      </c>
      <c r="D861" s="108" t="s">
        <v>815</v>
      </c>
      <c r="E861" s="32">
        <f t="shared" si="70"/>
        <v>41627</v>
      </c>
      <c r="F861" s="101" t="str">
        <f t="shared" si="71"/>
        <v>2013-14</v>
      </c>
      <c r="H861" s="111"/>
      <c r="I861" s="26"/>
      <c r="J861" s="94">
        <f t="shared" si="69"/>
        <v>0.59165640875701331</v>
      </c>
      <c r="K861" s="35"/>
      <c r="L861" s="26">
        <v>6.7325834565899996</v>
      </c>
      <c r="M861" s="26" t="s">
        <v>203</v>
      </c>
      <c r="N861" s="26">
        <v>812.22926829268283</v>
      </c>
      <c r="O861" s="90">
        <f t="shared" si="72"/>
        <v>5468.4013346655165</v>
      </c>
      <c r="P861" s="92">
        <f t="shared" si="68"/>
        <v>1045.0753144646399</v>
      </c>
      <c r="Q861" s="188">
        <v>0.32301124056198399</v>
      </c>
    </row>
    <row r="862" spans="1:17" x14ac:dyDescent="0.25">
      <c r="A862">
        <v>41627</v>
      </c>
      <c r="B862" t="s">
        <v>773</v>
      </c>
      <c r="C862" s="190" t="s">
        <v>850</v>
      </c>
      <c r="D862" s="108" t="s">
        <v>815</v>
      </c>
      <c r="E862" s="32">
        <f t="shared" si="70"/>
        <v>41627</v>
      </c>
      <c r="F862" s="101" t="str">
        <f t="shared" si="71"/>
        <v>2013-14</v>
      </c>
      <c r="H862" s="111"/>
      <c r="I862" s="26"/>
      <c r="J862" s="94">
        <f t="shared" si="69"/>
        <v>0.59165640875701331</v>
      </c>
      <c r="K862" s="35"/>
      <c r="L862" s="26">
        <v>22.6859429603</v>
      </c>
      <c r="M862" s="26" t="s">
        <v>203</v>
      </c>
      <c r="N862" s="26">
        <v>3336.4019512195118</v>
      </c>
      <c r="O862" s="90">
        <f t="shared" si="72"/>
        <v>75689.424357999465</v>
      </c>
      <c r="P862" s="92">
        <f t="shared" si="68"/>
        <v>14465.132334224005</v>
      </c>
      <c r="Q862" s="188">
        <v>0.32301124056198399</v>
      </c>
    </row>
    <row r="863" spans="1:17" x14ac:dyDescent="0.25">
      <c r="A863">
        <v>41627</v>
      </c>
      <c r="B863" t="s">
        <v>773</v>
      </c>
      <c r="C863" s="190" t="s">
        <v>850</v>
      </c>
      <c r="D863" s="108" t="s">
        <v>815</v>
      </c>
      <c r="E863" s="32">
        <f t="shared" si="70"/>
        <v>41627</v>
      </c>
      <c r="F863" s="101" t="str">
        <f t="shared" si="71"/>
        <v>2013-14</v>
      </c>
      <c r="H863" s="111"/>
      <c r="I863" s="26"/>
      <c r="J863" s="94">
        <f t="shared" si="69"/>
        <v>0.59165640875701331</v>
      </c>
      <c r="K863" s="35"/>
      <c r="L863" s="26">
        <v>5.72447831684</v>
      </c>
      <c r="M863" s="26" t="s">
        <v>203</v>
      </c>
      <c r="N863" s="26">
        <v>812.22926829268283</v>
      </c>
      <c r="O863" s="90">
        <f t="shared" si="72"/>
        <v>4649.5888346442816</v>
      </c>
      <c r="P863" s="92">
        <f t="shared" si="68"/>
        <v>888.59068969457235</v>
      </c>
      <c r="Q863" s="188">
        <v>0.32301124056198399</v>
      </c>
    </row>
    <row r="864" spans="1:17" x14ac:dyDescent="0.25">
      <c r="A864">
        <v>41627</v>
      </c>
      <c r="B864" t="s">
        <v>773</v>
      </c>
      <c r="C864" s="190" t="s">
        <v>850</v>
      </c>
      <c r="D864" s="108" t="s">
        <v>815</v>
      </c>
      <c r="E864" s="32">
        <f t="shared" si="70"/>
        <v>41627</v>
      </c>
      <c r="F864" s="101" t="str">
        <f t="shared" si="71"/>
        <v>2013-14</v>
      </c>
      <c r="H864" s="111"/>
      <c r="I864" s="26"/>
      <c r="J864" s="94">
        <f t="shared" si="69"/>
        <v>0.59165640875701331</v>
      </c>
      <c r="K864" s="35"/>
      <c r="L864" s="26">
        <v>24.829991743899999</v>
      </c>
      <c r="M864" s="26" t="s">
        <v>203</v>
      </c>
      <c r="N864" s="26">
        <v>3336.4019512195118</v>
      </c>
      <c r="O864" s="90">
        <f t="shared" si="72"/>
        <v>82842.832903112328</v>
      </c>
      <c r="P864" s="92">
        <f t="shared" si="68"/>
        <v>15832.232191614983</v>
      </c>
      <c r="Q864" s="188">
        <v>0.32301124056198399</v>
      </c>
    </row>
    <row r="865" spans="1:17" x14ac:dyDescent="0.25">
      <c r="A865">
        <v>41627</v>
      </c>
      <c r="B865" t="s">
        <v>773</v>
      </c>
      <c r="C865" s="190" t="s">
        <v>850</v>
      </c>
      <c r="D865" s="108" t="s">
        <v>815</v>
      </c>
      <c r="E865" s="32">
        <f t="shared" si="70"/>
        <v>41627</v>
      </c>
      <c r="F865" s="101" t="str">
        <f t="shared" si="71"/>
        <v>2013-14</v>
      </c>
      <c r="H865" s="111"/>
      <c r="I865" s="26"/>
      <c r="J865" s="94">
        <f t="shared" si="69"/>
        <v>0.59165640875701331</v>
      </c>
      <c r="K865" s="35"/>
      <c r="L865" s="26">
        <v>91.663336317299994</v>
      </c>
      <c r="M865" s="26" t="s">
        <v>203</v>
      </c>
      <c r="N865" s="26">
        <v>812.22926829268283</v>
      </c>
      <c r="O865" s="90">
        <f t="shared" si="72"/>
        <v>74451.644586266673</v>
      </c>
      <c r="P865" s="92">
        <f t="shared" si="68"/>
        <v>14228.578174239194</v>
      </c>
      <c r="Q865" s="188">
        <v>0.32301124056198399</v>
      </c>
    </row>
    <row r="866" spans="1:17" x14ac:dyDescent="0.25">
      <c r="A866">
        <v>41627</v>
      </c>
      <c r="B866" t="s">
        <v>773</v>
      </c>
      <c r="C866" s="190" t="s">
        <v>850</v>
      </c>
      <c r="D866" s="108" t="s">
        <v>815</v>
      </c>
      <c r="E866" s="32">
        <f t="shared" si="70"/>
        <v>41627</v>
      </c>
      <c r="F866" s="101" t="str">
        <f t="shared" si="71"/>
        <v>2013-14</v>
      </c>
      <c r="H866" s="111"/>
      <c r="I866" s="26"/>
      <c r="J866" s="94">
        <f t="shared" si="69"/>
        <v>0.59165640875701331</v>
      </c>
      <c r="K866" s="35"/>
      <c r="L866" s="26">
        <v>30.111237902100001</v>
      </c>
      <c r="M866" s="26" t="s">
        <v>203</v>
      </c>
      <c r="N866" s="26">
        <v>812.22926829268283</v>
      </c>
      <c r="O866" s="90">
        <f t="shared" si="72"/>
        <v>24457.228728609582</v>
      </c>
      <c r="P866" s="92">
        <f t="shared" si="68"/>
        <v>4674.0618400585408</v>
      </c>
      <c r="Q866" s="188">
        <v>0.32301124056198399</v>
      </c>
    </row>
    <row r="867" spans="1:17" x14ac:dyDescent="0.25">
      <c r="A867">
        <v>41627</v>
      </c>
      <c r="B867" t="s">
        <v>773</v>
      </c>
      <c r="C867" s="190" t="s">
        <v>850</v>
      </c>
      <c r="D867" s="108" t="s">
        <v>815</v>
      </c>
      <c r="E867" s="32">
        <f t="shared" si="70"/>
        <v>41627</v>
      </c>
      <c r="F867" s="101" t="str">
        <f t="shared" si="71"/>
        <v>2013-14</v>
      </c>
      <c r="H867" s="111"/>
      <c r="I867" s="26"/>
      <c r="J867" s="94">
        <f t="shared" si="69"/>
        <v>0.59165640875701331</v>
      </c>
      <c r="K867" s="35"/>
      <c r="L867" s="26">
        <v>14.2871345551</v>
      </c>
      <c r="M867" s="26" t="s">
        <v>203</v>
      </c>
      <c r="N867" s="26">
        <v>812.22926829268283</v>
      </c>
      <c r="O867" s="90">
        <f t="shared" si="72"/>
        <v>11604.428845687977</v>
      </c>
      <c r="P867" s="92">
        <f t="shared" si="68"/>
        <v>2217.7417828151597</v>
      </c>
      <c r="Q867" s="188">
        <v>0.32301124056198399</v>
      </c>
    </row>
    <row r="868" spans="1:17" x14ac:dyDescent="0.25">
      <c r="A868">
        <v>41627</v>
      </c>
      <c r="B868" t="s">
        <v>773</v>
      </c>
      <c r="C868" s="190" t="s">
        <v>850</v>
      </c>
      <c r="D868" s="108" t="s">
        <v>815</v>
      </c>
      <c r="E868" s="32">
        <f t="shared" si="70"/>
        <v>41627</v>
      </c>
      <c r="F868" s="101" t="str">
        <f t="shared" si="71"/>
        <v>2013-14</v>
      </c>
      <c r="H868" s="111"/>
      <c r="I868" s="26"/>
      <c r="J868" s="94">
        <f t="shared" si="69"/>
        <v>0.59165640875701331</v>
      </c>
      <c r="K868" s="35"/>
      <c r="L868" s="26">
        <v>6.7317303124799999</v>
      </c>
      <c r="M868" s="26" t="s">
        <v>203</v>
      </c>
      <c r="N868" s="26">
        <v>812.22926829268283</v>
      </c>
      <c r="O868" s="90">
        <f t="shared" si="72"/>
        <v>5467.708386049303</v>
      </c>
      <c r="P868" s="92">
        <f t="shared" si="68"/>
        <v>1044.94288389697</v>
      </c>
      <c r="Q868" s="188">
        <v>0.32301124056198399</v>
      </c>
    </row>
    <row r="869" spans="1:17" x14ac:dyDescent="0.25">
      <c r="A869">
        <v>41627</v>
      </c>
      <c r="B869" t="s">
        <v>773</v>
      </c>
      <c r="C869" s="190" t="s">
        <v>850</v>
      </c>
      <c r="D869" s="108" t="s">
        <v>815</v>
      </c>
      <c r="E869" s="32">
        <f t="shared" si="70"/>
        <v>41627</v>
      </c>
      <c r="F869" s="101" t="str">
        <f t="shared" si="71"/>
        <v>2013-14</v>
      </c>
      <c r="H869" s="111"/>
      <c r="I869" s="26"/>
      <c r="J869" s="94">
        <f t="shared" si="69"/>
        <v>0.59165640875701331</v>
      </c>
      <c r="K869" s="35"/>
      <c r="L869" s="26">
        <v>31.994372630200001</v>
      </c>
      <c r="M869" s="26" t="s">
        <v>203</v>
      </c>
      <c r="N869" s="26">
        <v>812.22926829268283</v>
      </c>
      <c r="O869" s="90">
        <f t="shared" si="72"/>
        <v>25986.765870910785</v>
      </c>
      <c r="P869" s="92">
        <f t="shared" si="68"/>
        <v>4966.3742385364312</v>
      </c>
      <c r="Q869" s="188">
        <v>0.32301124056198399</v>
      </c>
    </row>
    <row r="870" spans="1:17" x14ac:dyDescent="0.25">
      <c r="A870">
        <v>41627</v>
      </c>
      <c r="B870" t="s">
        <v>773</v>
      </c>
      <c r="C870" s="190" t="s">
        <v>850</v>
      </c>
      <c r="D870" s="108" t="s">
        <v>815</v>
      </c>
      <c r="E870" s="32">
        <f t="shared" si="70"/>
        <v>41627</v>
      </c>
      <c r="F870" s="101" t="str">
        <f t="shared" si="71"/>
        <v>2013-14</v>
      </c>
      <c r="H870" s="111"/>
      <c r="I870" s="26"/>
      <c r="J870" s="94">
        <f t="shared" si="69"/>
        <v>0.59165640875701331</v>
      </c>
      <c r="K870" s="35"/>
      <c r="L870" s="26">
        <v>17.025600635499998</v>
      </c>
      <c r="M870" s="26" t="s">
        <v>203</v>
      </c>
      <c r="N870" s="26">
        <v>3336.4019512195118</v>
      </c>
      <c r="O870" s="90">
        <f t="shared" si="72"/>
        <v>56804.247180966355</v>
      </c>
      <c r="P870" s="92">
        <f t="shared" si="68"/>
        <v>10855.954574739837</v>
      </c>
      <c r="Q870" s="188">
        <v>0.32301124056198399</v>
      </c>
    </row>
    <row r="871" spans="1:17" x14ac:dyDescent="0.25">
      <c r="A871">
        <v>41627</v>
      </c>
      <c r="B871" t="s">
        <v>773</v>
      </c>
      <c r="C871" s="190" t="s">
        <v>850</v>
      </c>
      <c r="D871" s="108" t="s">
        <v>815</v>
      </c>
      <c r="E871" s="32">
        <f t="shared" si="70"/>
        <v>41627</v>
      </c>
      <c r="F871" s="101" t="str">
        <f t="shared" si="71"/>
        <v>2013-14</v>
      </c>
      <c r="H871" s="111"/>
      <c r="I871" s="26"/>
      <c r="J871" s="94">
        <f t="shared" si="69"/>
        <v>0.59165640875701331</v>
      </c>
      <c r="K871" s="35"/>
      <c r="L871" s="26">
        <v>17.283589008100002</v>
      </c>
      <c r="M871" s="26" t="s">
        <v>203</v>
      </c>
      <c r="N871" s="26">
        <v>3336.4019512195118</v>
      </c>
      <c r="O871" s="90">
        <f t="shared" si="72"/>
        <v>57665.000090700953</v>
      </c>
      <c r="P871" s="92">
        <f t="shared" si="68"/>
        <v>11020.454501274995</v>
      </c>
      <c r="Q871" s="188">
        <v>0.32301124056198399</v>
      </c>
    </row>
    <row r="872" spans="1:17" x14ac:dyDescent="0.25">
      <c r="A872">
        <v>41627</v>
      </c>
      <c r="B872" t="s">
        <v>773</v>
      </c>
      <c r="C872" s="190" t="s">
        <v>850</v>
      </c>
      <c r="D872" s="108" t="s">
        <v>815</v>
      </c>
      <c r="E872" s="32">
        <f t="shared" si="70"/>
        <v>41627</v>
      </c>
      <c r="F872" s="101" t="str">
        <f t="shared" si="71"/>
        <v>2013-14</v>
      </c>
      <c r="H872" s="111"/>
      <c r="I872" s="26"/>
      <c r="J872" s="94">
        <f t="shared" si="69"/>
        <v>0.59165640875701331</v>
      </c>
      <c r="K872" s="35"/>
      <c r="L872" s="26">
        <v>5.7246688113799999</v>
      </c>
      <c r="M872" s="26" t="s">
        <v>203</v>
      </c>
      <c r="N872" s="26">
        <v>812.22926829268283</v>
      </c>
      <c r="O872" s="90">
        <f t="shared" si="72"/>
        <v>4649.7435598851198</v>
      </c>
      <c r="P872" s="92">
        <f t="shared" si="68"/>
        <v>888.62025949382962</v>
      </c>
      <c r="Q872" s="188">
        <v>0.32301124056198399</v>
      </c>
    </row>
    <row r="873" spans="1:17" x14ac:dyDescent="0.25">
      <c r="A873">
        <v>41627</v>
      </c>
      <c r="B873" t="s">
        <v>773</v>
      </c>
      <c r="C873" s="190" t="s">
        <v>850</v>
      </c>
      <c r="D873" s="108" t="s">
        <v>815</v>
      </c>
      <c r="E873" s="32">
        <f t="shared" si="70"/>
        <v>41627</v>
      </c>
      <c r="F873" s="101" t="str">
        <f t="shared" si="71"/>
        <v>2013-14</v>
      </c>
      <c r="H873" s="111"/>
      <c r="I873" s="26"/>
      <c r="J873" s="94">
        <f t="shared" si="69"/>
        <v>0.59165640875701331</v>
      </c>
      <c r="K873" s="35"/>
      <c r="L873" s="26">
        <v>8.6256650758099997</v>
      </c>
      <c r="M873" s="26" t="s">
        <v>203</v>
      </c>
      <c r="N873" s="26">
        <v>812.22926829268283</v>
      </c>
      <c r="O873" s="90">
        <f t="shared" si="72"/>
        <v>7006.0176330629047</v>
      </c>
      <c r="P873" s="92">
        <f t="shared" si="68"/>
        <v>1338.9317339609415</v>
      </c>
      <c r="Q873" s="188">
        <v>0.32301124056198399</v>
      </c>
    </row>
    <row r="874" spans="1:17" x14ac:dyDescent="0.25">
      <c r="A874">
        <v>41627</v>
      </c>
      <c r="B874" t="s">
        <v>773</v>
      </c>
      <c r="C874" s="190" t="s">
        <v>850</v>
      </c>
      <c r="D874" s="108" t="s">
        <v>815</v>
      </c>
      <c r="E874" s="32">
        <f t="shared" si="70"/>
        <v>41627</v>
      </c>
      <c r="F874" s="101" t="str">
        <f t="shared" si="71"/>
        <v>2013-14</v>
      </c>
      <c r="H874" s="111"/>
      <c r="I874" s="26"/>
      <c r="J874" s="94">
        <f t="shared" si="69"/>
        <v>0.59165640875701331</v>
      </c>
      <c r="K874" s="35"/>
      <c r="L874" s="26">
        <v>71.913181499900006</v>
      </c>
      <c r="M874" s="26" t="s">
        <v>203</v>
      </c>
      <c r="N874" s="26">
        <v>3336.4019512195118</v>
      </c>
      <c r="O874" s="90">
        <f t="shared" si="72"/>
        <v>239931.27907466929</v>
      </c>
      <c r="P874" s="92">
        <f t="shared" si="68"/>
        <v>45853.667568128592</v>
      </c>
      <c r="Q874" s="188">
        <v>0.32301124056198399</v>
      </c>
    </row>
    <row r="875" spans="1:17" x14ac:dyDescent="0.25">
      <c r="A875">
        <v>41627</v>
      </c>
      <c r="B875" t="s">
        <v>773</v>
      </c>
      <c r="C875" s="190" t="s">
        <v>850</v>
      </c>
      <c r="D875" s="108" t="s">
        <v>815</v>
      </c>
      <c r="E875" s="32">
        <f t="shared" si="70"/>
        <v>41627</v>
      </c>
      <c r="F875" s="101" t="str">
        <f t="shared" si="71"/>
        <v>2013-14</v>
      </c>
      <c r="H875" s="111"/>
      <c r="I875" s="26"/>
      <c r="J875" s="94">
        <f t="shared" si="69"/>
        <v>0.59165640875701331</v>
      </c>
      <c r="K875" s="35"/>
      <c r="L875" s="26">
        <v>50.427802101600001</v>
      </c>
      <c r="M875" s="26" t="s">
        <v>203</v>
      </c>
      <c r="N875" s="26">
        <v>3336.4019512195118</v>
      </c>
      <c r="O875" s="90">
        <f t="shared" si="72"/>
        <v>168247.41732748965</v>
      </c>
      <c r="P875" s="92">
        <f t="shared" si="68"/>
        <v>32154.044996067343</v>
      </c>
      <c r="Q875" s="188">
        <v>0.32301124056198399</v>
      </c>
    </row>
    <row r="876" spans="1:17" x14ac:dyDescent="0.25">
      <c r="A876">
        <v>41627</v>
      </c>
      <c r="B876" t="s">
        <v>773</v>
      </c>
      <c r="C876" s="190" t="s">
        <v>850</v>
      </c>
      <c r="D876" s="108" t="s">
        <v>815</v>
      </c>
      <c r="E876" s="32">
        <f t="shared" si="70"/>
        <v>41627</v>
      </c>
      <c r="F876" s="101" t="str">
        <f t="shared" si="71"/>
        <v>2013-14</v>
      </c>
      <c r="H876" s="111"/>
      <c r="I876" s="26"/>
      <c r="J876" s="94">
        <f t="shared" si="69"/>
        <v>0.59165640875701331</v>
      </c>
      <c r="K876" s="35"/>
      <c r="L876" s="26">
        <v>32.082273859600001</v>
      </c>
      <c r="M876" s="26" t="s">
        <v>203</v>
      </c>
      <c r="N876" s="26">
        <v>812.22926829268283</v>
      </c>
      <c r="O876" s="90">
        <f t="shared" si="72"/>
        <v>26058.161822148373</v>
      </c>
      <c r="P876" s="92">
        <f t="shared" si="68"/>
        <v>4980.0188380500276</v>
      </c>
      <c r="Q876" s="188">
        <v>0.32301124056198399</v>
      </c>
    </row>
    <row r="877" spans="1:17" x14ac:dyDescent="0.25">
      <c r="A877">
        <v>41627</v>
      </c>
      <c r="B877" t="s">
        <v>773</v>
      </c>
      <c r="C877" s="190" t="s">
        <v>850</v>
      </c>
      <c r="D877" s="108" t="s">
        <v>815</v>
      </c>
      <c r="E877" s="32">
        <f t="shared" si="70"/>
        <v>41627</v>
      </c>
      <c r="F877" s="101" t="str">
        <f t="shared" si="71"/>
        <v>2013-14</v>
      </c>
      <c r="H877" s="111"/>
      <c r="I877" s="26"/>
      <c r="J877" s="94">
        <f t="shared" si="69"/>
        <v>0.59165640875701331</v>
      </c>
      <c r="K877" s="35"/>
      <c r="L877" s="26">
        <v>50.253585804799997</v>
      </c>
      <c r="M877" s="26" t="s">
        <v>203</v>
      </c>
      <c r="N877" s="26">
        <v>812.22926829268283</v>
      </c>
      <c r="O877" s="90">
        <f t="shared" si="72"/>
        <v>40817.433227316251</v>
      </c>
      <c r="P877" s="92">
        <f t="shared" si="68"/>
        <v>7800.687852821281</v>
      </c>
      <c r="Q877" s="188">
        <v>0.32301124056198399</v>
      </c>
    </row>
    <row r="878" spans="1:17" x14ac:dyDescent="0.25">
      <c r="A878">
        <v>41627</v>
      </c>
      <c r="B878" t="s">
        <v>773</v>
      </c>
      <c r="C878" s="190" t="s">
        <v>850</v>
      </c>
      <c r="D878" s="108" t="s">
        <v>815</v>
      </c>
      <c r="E878" s="32">
        <f t="shared" si="70"/>
        <v>41627</v>
      </c>
      <c r="F878" s="101" t="str">
        <f t="shared" si="71"/>
        <v>2013-14</v>
      </c>
      <c r="H878" s="111"/>
      <c r="I878" s="26"/>
      <c r="J878" s="94">
        <f t="shared" si="69"/>
        <v>0.59165640875701331</v>
      </c>
      <c r="K878" s="35"/>
      <c r="L878" s="26">
        <v>30.750428722999999</v>
      </c>
      <c r="M878" s="26" t="s">
        <v>203</v>
      </c>
      <c r="N878" s="26">
        <v>812.22926829268283</v>
      </c>
      <c r="O878" s="90">
        <f t="shared" si="72"/>
        <v>24976.398221368585</v>
      </c>
      <c r="P878" s="92">
        <f t="shared" si="68"/>
        <v>4773.2811891333922</v>
      </c>
      <c r="Q878" s="188">
        <v>0.32301124056198399</v>
      </c>
    </row>
    <row r="879" spans="1:17" x14ac:dyDescent="0.25">
      <c r="A879">
        <v>41627</v>
      </c>
      <c r="B879" t="s">
        <v>773</v>
      </c>
      <c r="C879" s="190" t="s">
        <v>850</v>
      </c>
      <c r="D879" s="108" t="s">
        <v>815</v>
      </c>
      <c r="E879" s="32">
        <f t="shared" si="70"/>
        <v>41627</v>
      </c>
      <c r="F879" s="101" t="str">
        <f t="shared" si="71"/>
        <v>2013-14</v>
      </c>
      <c r="H879" s="111"/>
      <c r="I879" s="26"/>
      <c r="J879" s="94">
        <f t="shared" si="69"/>
        <v>0.59165640875701331</v>
      </c>
      <c r="K879" s="35"/>
      <c r="L879" s="26">
        <v>34.970355408000003</v>
      </c>
      <c r="M879" s="26" t="s">
        <v>203</v>
      </c>
      <c r="N879" s="26">
        <v>812.22926829268283</v>
      </c>
      <c r="O879" s="90">
        <f t="shared" si="72"/>
        <v>28403.946184974906</v>
      </c>
      <c r="P879" s="92">
        <f t="shared" si="68"/>
        <v>5428.3256064480211</v>
      </c>
      <c r="Q879" s="188">
        <v>0.32301124056198399</v>
      </c>
    </row>
    <row r="880" spans="1:17" x14ac:dyDescent="0.25">
      <c r="A880">
        <v>41627</v>
      </c>
      <c r="B880" t="s">
        <v>773</v>
      </c>
      <c r="C880" s="190" t="s">
        <v>850</v>
      </c>
      <c r="D880" s="108" t="s">
        <v>815</v>
      </c>
      <c r="E880" s="32">
        <f t="shared" si="70"/>
        <v>41627</v>
      </c>
      <c r="F880" s="101" t="str">
        <f t="shared" si="71"/>
        <v>2013-14</v>
      </c>
      <c r="H880" s="111"/>
      <c r="I880" s="26"/>
      <c r="J880" s="94">
        <f t="shared" si="69"/>
        <v>0.59165640875701331</v>
      </c>
      <c r="K880" s="35"/>
      <c r="L880" s="26">
        <v>3.5118902317699998</v>
      </c>
      <c r="M880" s="26" t="s">
        <v>203</v>
      </c>
      <c r="N880" s="26">
        <v>812.22926829268283</v>
      </c>
      <c r="O880" s="90">
        <f t="shared" si="72"/>
        <v>2852.4600332747673</v>
      </c>
      <c r="P880" s="92">
        <f t="shared" si="68"/>
        <v>545.13840221911664</v>
      </c>
      <c r="Q880" s="188">
        <v>0.32301124056198399</v>
      </c>
    </row>
    <row r="881" spans="1:17" x14ac:dyDescent="0.25">
      <c r="A881">
        <v>41627</v>
      </c>
      <c r="B881" t="s">
        <v>773</v>
      </c>
      <c r="C881" s="190" t="s">
        <v>850</v>
      </c>
      <c r="D881" s="108" t="s">
        <v>815</v>
      </c>
      <c r="E881" s="32">
        <f t="shared" si="70"/>
        <v>41627</v>
      </c>
      <c r="F881" s="101" t="str">
        <f t="shared" si="71"/>
        <v>2013-14</v>
      </c>
      <c r="H881" s="111"/>
      <c r="I881" s="26"/>
      <c r="J881" s="94">
        <f t="shared" si="69"/>
        <v>0.59165640875701331</v>
      </c>
      <c r="K881" s="35"/>
      <c r="L881" s="26">
        <v>29.045753718499999</v>
      </c>
      <c r="M881" s="26" t="s">
        <v>203</v>
      </c>
      <c r="N881" s="26">
        <v>812.22926829268283</v>
      </c>
      <c r="O881" s="90">
        <f t="shared" si="72"/>
        <v>23591.811289786725</v>
      </c>
      <c r="P881" s="92">
        <f t="shared" si="68"/>
        <v>4508.6704675768606</v>
      </c>
      <c r="Q881" s="188">
        <v>0.32301124056198399</v>
      </c>
    </row>
    <row r="882" spans="1:17" x14ac:dyDescent="0.25">
      <c r="A882">
        <v>41627</v>
      </c>
      <c r="B882" t="s">
        <v>773</v>
      </c>
      <c r="C882" s="190" t="s">
        <v>850</v>
      </c>
      <c r="D882" s="108" t="s">
        <v>815</v>
      </c>
      <c r="E882" s="32">
        <f t="shared" si="70"/>
        <v>41627</v>
      </c>
      <c r="F882" s="101" t="str">
        <f t="shared" si="71"/>
        <v>2013-14</v>
      </c>
      <c r="H882" s="111"/>
      <c r="I882" s="26"/>
      <c r="J882" s="94">
        <f t="shared" si="69"/>
        <v>0.59165640875701331</v>
      </c>
      <c r="K882" s="35"/>
      <c r="L882" s="26">
        <v>9.50923684268</v>
      </c>
      <c r="M882" s="26" t="s">
        <v>203</v>
      </c>
      <c r="N882" s="26">
        <v>812.22926829268283</v>
      </c>
      <c r="O882" s="90">
        <f t="shared" si="72"/>
        <v>7723.6804827517981</v>
      </c>
      <c r="P882" s="92">
        <f t="shared" si="68"/>
        <v>1476.0854800775087</v>
      </c>
      <c r="Q882" s="188">
        <v>0.32301124056198399</v>
      </c>
    </row>
    <row r="883" spans="1:17" x14ac:dyDescent="0.25">
      <c r="A883">
        <v>41627</v>
      </c>
      <c r="B883" t="s">
        <v>773</v>
      </c>
      <c r="C883" s="190" t="s">
        <v>850</v>
      </c>
      <c r="D883" s="108" t="s">
        <v>815</v>
      </c>
      <c r="E883" s="32">
        <f t="shared" si="70"/>
        <v>41627</v>
      </c>
      <c r="F883" s="101" t="str">
        <f t="shared" si="71"/>
        <v>2013-14</v>
      </c>
      <c r="H883" s="111"/>
      <c r="I883" s="26"/>
      <c r="J883" s="94">
        <f t="shared" si="69"/>
        <v>0.59165640875701331</v>
      </c>
      <c r="K883" s="35"/>
      <c r="L883" s="26">
        <v>4.7397985886500003</v>
      </c>
      <c r="M883" s="26" t="s">
        <v>203</v>
      </c>
      <c r="N883" s="26">
        <v>812.22926829268283</v>
      </c>
      <c r="O883" s="90">
        <f t="shared" si="72"/>
        <v>3849.8031395138805</v>
      </c>
      <c r="P883" s="92">
        <f t="shared" si="68"/>
        <v>735.74230939297365</v>
      </c>
      <c r="Q883" s="188">
        <v>0.32301124056198399</v>
      </c>
    </row>
    <row r="884" spans="1:17" x14ac:dyDescent="0.25">
      <c r="A884">
        <v>41627</v>
      </c>
      <c r="B884" t="s">
        <v>773</v>
      </c>
      <c r="C884" s="190" t="s">
        <v>850</v>
      </c>
      <c r="D884" s="108" t="s">
        <v>815</v>
      </c>
      <c r="E884" s="32">
        <f t="shared" si="70"/>
        <v>41627</v>
      </c>
      <c r="F884" s="101" t="str">
        <f t="shared" si="71"/>
        <v>2013-14</v>
      </c>
      <c r="H884" s="111"/>
      <c r="I884" s="26"/>
      <c r="J884" s="94">
        <f t="shared" si="69"/>
        <v>0.59165640875701331</v>
      </c>
      <c r="K884" s="35"/>
      <c r="L884" s="26">
        <v>32.363714248599997</v>
      </c>
      <c r="M884" s="26" t="s">
        <v>203</v>
      </c>
      <c r="N884" s="26">
        <v>812.22926829268283</v>
      </c>
      <c r="O884" s="90">
        <f t="shared" si="72"/>
        <v>26286.75594337385</v>
      </c>
      <c r="P884" s="92">
        <f t="shared" si="68"/>
        <v>5023.7058424419783</v>
      </c>
      <c r="Q884" s="188">
        <v>0.32301124056198399</v>
      </c>
    </row>
    <row r="885" spans="1:17" x14ac:dyDescent="0.25">
      <c r="A885">
        <v>41627</v>
      </c>
      <c r="B885" t="s">
        <v>773</v>
      </c>
      <c r="C885" s="190" t="s">
        <v>850</v>
      </c>
      <c r="D885" s="108" t="s">
        <v>815</v>
      </c>
      <c r="E885" s="32">
        <f t="shared" si="70"/>
        <v>41627</v>
      </c>
      <c r="F885" s="101" t="str">
        <f t="shared" si="71"/>
        <v>2013-14</v>
      </c>
      <c r="H885" s="111"/>
      <c r="I885" s="26"/>
      <c r="J885" s="94">
        <f t="shared" si="69"/>
        <v>0.59165640875701331</v>
      </c>
      <c r="K885" s="35"/>
      <c r="L885" s="26">
        <v>44.743134300100003</v>
      </c>
      <c r="M885" s="26" t="s">
        <v>203</v>
      </c>
      <c r="N885" s="26">
        <v>812.22926829268283</v>
      </c>
      <c r="O885" s="90">
        <f t="shared" si="72"/>
        <v>36341.683233691467</v>
      </c>
      <c r="P885" s="92">
        <f t="shared" si="68"/>
        <v>6945.3197944454696</v>
      </c>
      <c r="Q885" s="188">
        <v>0.32301124056198399</v>
      </c>
    </row>
    <row r="886" spans="1:17" x14ac:dyDescent="0.25">
      <c r="A886">
        <v>41627</v>
      </c>
      <c r="B886" t="s">
        <v>773</v>
      </c>
      <c r="C886" s="190" t="s">
        <v>850</v>
      </c>
      <c r="D886" s="108" t="s">
        <v>815</v>
      </c>
      <c r="E886" s="32">
        <f t="shared" si="70"/>
        <v>41627</v>
      </c>
      <c r="F886" s="101" t="str">
        <f t="shared" si="71"/>
        <v>2013-14</v>
      </c>
      <c r="H886" s="111"/>
      <c r="I886" s="26"/>
      <c r="J886" s="94">
        <f t="shared" si="69"/>
        <v>0.59165640875701331</v>
      </c>
      <c r="K886" s="35"/>
      <c r="L886" s="26">
        <v>44.3629187696</v>
      </c>
      <c r="M886" s="26" t="s">
        <v>203</v>
      </c>
      <c r="N886" s="26">
        <v>812.22926829268283</v>
      </c>
      <c r="O886" s="90">
        <f t="shared" si="72"/>
        <v>36032.861051559936</v>
      </c>
      <c r="P886" s="92">
        <f t="shared" si="68"/>
        <v>6886.3002713064452</v>
      </c>
      <c r="Q886" s="188">
        <v>0.32301124056198399</v>
      </c>
    </row>
    <row r="887" spans="1:17" x14ac:dyDescent="0.25">
      <c r="A887">
        <v>42348</v>
      </c>
      <c r="B887" t="s">
        <v>773</v>
      </c>
      <c r="C887" s="190" t="s">
        <v>853</v>
      </c>
      <c r="D887" s="108" t="s">
        <v>815</v>
      </c>
      <c r="E887" s="32">
        <f t="shared" si="70"/>
        <v>42348</v>
      </c>
      <c r="F887" s="101" t="str">
        <f t="shared" si="71"/>
        <v>2015-16</v>
      </c>
      <c r="H887" s="111"/>
      <c r="I887" s="26"/>
      <c r="J887" s="94">
        <f t="shared" si="69"/>
        <v>0.59165640875701331</v>
      </c>
      <c r="K887" s="35"/>
      <c r="L887" s="26">
        <v>62.535008850700002</v>
      </c>
      <c r="M887" s="26" t="s">
        <v>203</v>
      </c>
      <c r="N887" s="26">
        <v>950.87219512195099</v>
      </c>
      <c r="O887" s="90">
        <f t="shared" si="72"/>
        <v>59462.801137835748</v>
      </c>
      <c r="P887" s="92">
        <f t="shared" si="68"/>
        <v>15037.614962861504</v>
      </c>
      <c r="Q887" s="188">
        <v>0.42742903835964685</v>
      </c>
    </row>
    <row r="888" spans="1:17" x14ac:dyDescent="0.25">
      <c r="A888">
        <v>43242</v>
      </c>
      <c r="B888" t="s">
        <v>773</v>
      </c>
      <c r="C888" s="190" t="s">
        <v>852</v>
      </c>
      <c r="D888" s="108" t="s">
        <v>815</v>
      </c>
      <c r="E888" s="32">
        <f t="shared" si="70"/>
        <v>43242</v>
      </c>
      <c r="F888" s="101" t="str">
        <f t="shared" si="71"/>
        <v>2017-18</v>
      </c>
      <c r="H888" s="111"/>
      <c r="I888" s="26"/>
      <c r="J888" s="94">
        <f t="shared" si="69"/>
        <v>0.59165640875701331</v>
      </c>
      <c r="K888" s="35"/>
      <c r="L888" s="26">
        <v>70.649125618300005</v>
      </c>
      <c r="M888" s="26" t="s">
        <v>203</v>
      </c>
      <c r="N888" s="26">
        <v>812.22926829268283</v>
      </c>
      <c r="O888" s="90">
        <f t="shared" si="72"/>
        <v>57383.287606469647</v>
      </c>
      <c r="P888" s="92">
        <f t="shared" si="68"/>
        <v>8059.7046729411468</v>
      </c>
      <c r="Q888" s="188">
        <v>0.23739093399368355</v>
      </c>
    </row>
    <row r="889" spans="1:17" x14ac:dyDescent="0.25">
      <c r="A889">
        <v>43242</v>
      </c>
      <c r="B889" t="s">
        <v>773</v>
      </c>
      <c r="C889" s="190" t="s">
        <v>852</v>
      </c>
      <c r="D889" s="108" t="s">
        <v>815</v>
      </c>
      <c r="E889" s="32">
        <f t="shared" si="70"/>
        <v>43242</v>
      </c>
      <c r="F889" s="101" t="str">
        <f t="shared" si="71"/>
        <v>2017-18</v>
      </c>
      <c r="H889" s="111"/>
      <c r="I889" s="26"/>
      <c r="J889" s="94">
        <f t="shared" si="69"/>
        <v>0.59165640875701331</v>
      </c>
      <c r="K889" s="35"/>
      <c r="L889" s="26">
        <v>48.407593692399999</v>
      </c>
      <c r="M889" s="26" t="s">
        <v>203</v>
      </c>
      <c r="N889" s="26">
        <v>812.22926829268283</v>
      </c>
      <c r="O889" s="90">
        <f t="shared" si="72"/>
        <v>39318.064404587538</v>
      </c>
      <c r="P889" s="92">
        <f t="shared" si="68"/>
        <v>5522.3742073803269</v>
      </c>
      <c r="Q889" s="188">
        <v>0.23739093399368355</v>
      </c>
    </row>
    <row r="890" spans="1:17" x14ac:dyDescent="0.25">
      <c r="A890">
        <v>43242</v>
      </c>
      <c r="B890" t="s">
        <v>773</v>
      </c>
      <c r="C890" s="190" t="s">
        <v>852</v>
      </c>
      <c r="D890" s="108" t="s">
        <v>815</v>
      </c>
      <c r="E890" s="32">
        <f t="shared" si="70"/>
        <v>43242</v>
      </c>
      <c r="F890" s="101" t="str">
        <f t="shared" si="71"/>
        <v>2017-18</v>
      </c>
      <c r="H890" s="111"/>
      <c r="I890" s="26"/>
      <c r="J890" s="94">
        <f t="shared" si="69"/>
        <v>0.59165640875701331</v>
      </c>
      <c r="K890" s="35"/>
      <c r="L890" s="26">
        <v>57.950161405400003</v>
      </c>
      <c r="M890" s="26" t="s">
        <v>203</v>
      </c>
      <c r="N890" s="26">
        <v>812.22926829268283</v>
      </c>
      <c r="O890" s="90">
        <f t="shared" si="72"/>
        <v>47068.817195750911</v>
      </c>
      <c r="P890" s="92">
        <f t="shared" si="68"/>
        <v>6610.9974127664909</v>
      </c>
      <c r="Q890" s="188">
        <v>0.23739093399368355</v>
      </c>
    </row>
    <row r="891" spans="1:17" x14ac:dyDescent="0.25">
      <c r="A891">
        <v>43242</v>
      </c>
      <c r="B891" t="s">
        <v>773</v>
      </c>
      <c r="C891" s="190" t="s">
        <v>852</v>
      </c>
      <c r="D891" s="108" t="s">
        <v>815</v>
      </c>
      <c r="E891" s="32">
        <f t="shared" si="70"/>
        <v>43242</v>
      </c>
      <c r="F891" s="101" t="str">
        <f t="shared" si="71"/>
        <v>2017-18</v>
      </c>
      <c r="H891" s="111"/>
      <c r="I891" s="26"/>
      <c r="J891" s="94">
        <f t="shared" si="69"/>
        <v>0.59165640875701331</v>
      </c>
      <c r="K891" s="35"/>
      <c r="L891" s="26">
        <v>23.285425290300001</v>
      </c>
      <c r="M891" s="26" t="s">
        <v>203</v>
      </c>
      <c r="N891" s="26">
        <v>3336.4019512195118</v>
      </c>
      <c r="O891" s="90">
        <f t="shared" si="72"/>
        <v>77689.538373533098</v>
      </c>
      <c r="P891" s="92">
        <f t="shared" si="68"/>
        <v>10911.796127156887</v>
      </c>
      <c r="Q891" s="188">
        <v>0.23739093399368355</v>
      </c>
    </row>
    <row r="892" spans="1:17" x14ac:dyDescent="0.25">
      <c r="A892">
        <v>42348</v>
      </c>
      <c r="B892" t="s">
        <v>773</v>
      </c>
      <c r="C892" s="190" t="s">
        <v>853</v>
      </c>
      <c r="D892" s="108" t="s">
        <v>815</v>
      </c>
      <c r="E892" s="32">
        <f t="shared" si="70"/>
        <v>42348</v>
      </c>
      <c r="F892" s="101" t="str">
        <f t="shared" si="71"/>
        <v>2015-16</v>
      </c>
      <c r="H892" s="111"/>
      <c r="I892" s="26"/>
      <c r="J892" s="94">
        <f t="shared" si="69"/>
        <v>0.59165640875701331</v>
      </c>
      <c r="K892" s="35"/>
      <c r="L892" s="26">
        <v>48.079315978899999</v>
      </c>
      <c r="M892" s="26" t="s">
        <v>203</v>
      </c>
      <c r="N892" s="26">
        <v>950.87219512195099</v>
      </c>
      <c r="O892" s="90">
        <f t="shared" si="72"/>
        <v>45717.284724818535</v>
      </c>
      <c r="P892" s="92">
        <f t="shared" si="68"/>
        <v>11561.495787017222</v>
      </c>
      <c r="Q892" s="188">
        <v>0.42742903835964685</v>
      </c>
    </row>
    <row r="893" spans="1:17" x14ac:dyDescent="0.25">
      <c r="A893">
        <v>43210</v>
      </c>
      <c r="B893" t="s">
        <v>773</v>
      </c>
      <c r="C893" s="190" t="s">
        <v>854</v>
      </c>
      <c r="D893" s="108" t="s">
        <v>815</v>
      </c>
      <c r="E893" s="32">
        <f t="shared" si="70"/>
        <v>43210</v>
      </c>
      <c r="F893" s="101" t="str">
        <f t="shared" si="71"/>
        <v>2017-18</v>
      </c>
      <c r="H893" s="111"/>
      <c r="I893" s="26"/>
      <c r="J893" s="94">
        <f t="shared" si="69"/>
        <v>0.59165640875701331</v>
      </c>
      <c r="K893" s="35"/>
      <c r="L893" s="26">
        <v>86.696712037099999</v>
      </c>
      <c r="M893" s="26" t="s">
        <v>203</v>
      </c>
      <c r="N893" s="26">
        <v>950.87219512195099</v>
      </c>
      <c r="O893" s="90">
        <f t="shared" si="72"/>
        <v>82437.492884572945</v>
      </c>
      <c r="P893" s="92">
        <f t="shared" si="68"/>
        <v>42281.981757141984</v>
      </c>
      <c r="Q893" s="188">
        <v>0.86688399740093869</v>
      </c>
    </row>
    <row r="894" spans="1:17" x14ac:dyDescent="0.25">
      <c r="A894">
        <v>42348</v>
      </c>
      <c r="B894" t="s">
        <v>773</v>
      </c>
      <c r="C894" s="190" t="s">
        <v>853</v>
      </c>
      <c r="D894" s="108" t="s">
        <v>815</v>
      </c>
      <c r="E894" s="32">
        <f t="shared" si="70"/>
        <v>42348</v>
      </c>
      <c r="F894" s="101" t="str">
        <f t="shared" si="71"/>
        <v>2015-16</v>
      </c>
      <c r="H894" s="111"/>
      <c r="I894" s="26"/>
      <c r="J894" s="94">
        <f t="shared" si="69"/>
        <v>0.59165640875701331</v>
      </c>
      <c r="K894" s="35"/>
      <c r="L894" s="26">
        <v>114.88678725600001</v>
      </c>
      <c r="M894" s="26" t="s">
        <v>203</v>
      </c>
      <c r="N894" s="26">
        <v>3592.3639024390236</v>
      </c>
      <c r="O894" s="90">
        <f t="shared" si="72"/>
        <v>412715.14740564604</v>
      </c>
      <c r="P894" s="92">
        <f t="shared" si="68"/>
        <v>104371.99992715685</v>
      </c>
      <c r="Q894" s="188">
        <v>0.42742903835964685</v>
      </c>
    </row>
    <row r="895" spans="1:17" x14ac:dyDescent="0.25">
      <c r="A895">
        <v>42348</v>
      </c>
      <c r="B895" t="s">
        <v>773</v>
      </c>
      <c r="C895" s="190" t="s">
        <v>853</v>
      </c>
      <c r="D895" s="108" t="s">
        <v>815</v>
      </c>
      <c r="E895" s="32">
        <f t="shared" si="70"/>
        <v>42348</v>
      </c>
      <c r="F895" s="101" t="str">
        <f t="shared" si="71"/>
        <v>2015-16</v>
      </c>
      <c r="H895" s="111"/>
      <c r="I895" s="26"/>
      <c r="J895" s="94">
        <f t="shared" si="69"/>
        <v>0.59165640875701331</v>
      </c>
      <c r="K895" s="35"/>
      <c r="L895" s="26">
        <v>18.263984596699999</v>
      </c>
      <c r="M895" s="26" t="s">
        <v>203</v>
      </c>
      <c r="N895" s="26">
        <v>950.87219512195099</v>
      </c>
      <c r="O895" s="90">
        <f t="shared" si="72"/>
        <v>17366.715125137627</v>
      </c>
      <c r="P895" s="92">
        <f t="shared" si="68"/>
        <v>4391.888209507043</v>
      </c>
      <c r="Q895" s="188">
        <v>0.42742903835964685</v>
      </c>
    </row>
    <row r="896" spans="1:17" x14ac:dyDescent="0.25">
      <c r="A896">
        <v>42348</v>
      </c>
      <c r="B896" t="s">
        <v>773</v>
      </c>
      <c r="C896" s="190" t="s">
        <v>853</v>
      </c>
      <c r="D896" s="108" t="s">
        <v>815</v>
      </c>
      <c r="E896" s="32">
        <f t="shared" si="70"/>
        <v>42348</v>
      </c>
      <c r="F896" s="101" t="str">
        <f t="shared" si="71"/>
        <v>2015-16</v>
      </c>
      <c r="H896" s="111"/>
      <c r="I896" s="26"/>
      <c r="J896" s="94">
        <f t="shared" si="69"/>
        <v>0.59165640875701331</v>
      </c>
      <c r="K896" s="35"/>
      <c r="L896" s="26">
        <v>5.6268841322099998</v>
      </c>
      <c r="M896" s="26" t="s">
        <v>203</v>
      </c>
      <c r="N896" s="26">
        <v>950.87219512195099</v>
      </c>
      <c r="O896" s="90">
        <f t="shared" si="72"/>
        <v>5350.4476664913973</v>
      </c>
      <c r="P896" s="92">
        <f t="shared" si="68"/>
        <v>1353.0807554984765</v>
      </c>
      <c r="Q896" s="188">
        <v>0.42742903835964685</v>
      </c>
    </row>
    <row r="897" spans="1:17" x14ac:dyDescent="0.25">
      <c r="A897">
        <v>42348</v>
      </c>
      <c r="B897" t="s">
        <v>773</v>
      </c>
      <c r="C897" s="190" t="s">
        <v>853</v>
      </c>
      <c r="D897" s="108" t="s">
        <v>815</v>
      </c>
      <c r="E897" s="32">
        <f t="shared" si="70"/>
        <v>42348</v>
      </c>
      <c r="F897" s="101" t="str">
        <f t="shared" si="71"/>
        <v>2015-16</v>
      </c>
      <c r="H897" s="111"/>
      <c r="I897" s="26"/>
      <c r="J897" s="94">
        <f t="shared" si="69"/>
        <v>0.59165640875701331</v>
      </c>
      <c r="K897" s="35"/>
      <c r="L897" s="26">
        <v>76.160653077099994</v>
      </c>
      <c r="M897" s="26" t="s">
        <v>203</v>
      </c>
      <c r="N897" s="26">
        <v>3592.3639024390236</v>
      </c>
      <c r="O897" s="90">
        <f t="shared" si="72"/>
        <v>273596.78090035554</v>
      </c>
      <c r="P897" s="92">
        <f t="shared" si="68"/>
        <v>69190.199040927197</v>
      </c>
      <c r="Q897" s="188">
        <v>0.42742903835964685</v>
      </c>
    </row>
    <row r="898" spans="1:17" x14ac:dyDescent="0.25">
      <c r="A898">
        <v>43242</v>
      </c>
      <c r="B898" t="s">
        <v>773</v>
      </c>
      <c r="C898" s="190" t="s">
        <v>852</v>
      </c>
      <c r="D898" s="108" t="s">
        <v>815</v>
      </c>
      <c r="E898" s="32">
        <f t="shared" si="70"/>
        <v>43242</v>
      </c>
      <c r="F898" s="101" t="str">
        <f t="shared" si="71"/>
        <v>2017-18</v>
      </c>
      <c r="H898" s="111"/>
      <c r="I898" s="26"/>
      <c r="J898" s="94">
        <f t="shared" si="69"/>
        <v>0.59165640875701331</v>
      </c>
      <c r="K898" s="35"/>
      <c r="L898" s="26">
        <v>49.709408280799998</v>
      </c>
      <c r="M898" s="26" t="s">
        <v>203</v>
      </c>
      <c r="N898" s="26">
        <v>812.22926829268283</v>
      </c>
      <c r="O898" s="90">
        <f t="shared" si="72"/>
        <v>40375.436315176412</v>
      </c>
      <c r="P898" s="92">
        <f t="shared" si="68"/>
        <v>5670.8861815853224</v>
      </c>
      <c r="Q898" s="188">
        <v>0.23739093399368355</v>
      </c>
    </row>
    <row r="899" spans="1:17" x14ac:dyDescent="0.25">
      <c r="A899">
        <v>43242</v>
      </c>
      <c r="B899" t="s">
        <v>773</v>
      </c>
      <c r="C899" s="190" t="s">
        <v>852</v>
      </c>
      <c r="D899" s="108" t="s">
        <v>815</v>
      </c>
      <c r="E899" s="32">
        <f t="shared" si="70"/>
        <v>43242</v>
      </c>
      <c r="F899" s="101" t="str">
        <f t="shared" si="71"/>
        <v>2017-18</v>
      </c>
      <c r="H899" s="111"/>
      <c r="I899" s="26"/>
      <c r="J899" s="94">
        <f t="shared" si="69"/>
        <v>0.59165640875701331</v>
      </c>
      <c r="K899" s="35"/>
      <c r="L899" s="26">
        <v>33.208208016999997</v>
      </c>
      <c r="M899" s="26" t="s">
        <v>203</v>
      </c>
      <c r="N899" s="26">
        <v>3336.4019512195118</v>
      </c>
      <c r="O899" s="90">
        <f t="shared" si="72"/>
        <v>110795.93002442222</v>
      </c>
      <c r="P899" s="92">
        <f t="shared" si="68"/>
        <v>15561.716872771462</v>
      </c>
      <c r="Q899" s="188">
        <v>0.23739093399368355</v>
      </c>
    </row>
    <row r="900" spans="1:17" x14ac:dyDescent="0.25">
      <c r="A900">
        <v>43242</v>
      </c>
      <c r="B900" t="s">
        <v>773</v>
      </c>
      <c r="C900" s="190" t="s">
        <v>852</v>
      </c>
      <c r="D900" s="108" t="s">
        <v>815</v>
      </c>
      <c r="E900" s="32">
        <f t="shared" si="70"/>
        <v>43242</v>
      </c>
      <c r="F900" s="101" t="str">
        <f t="shared" si="71"/>
        <v>2017-18</v>
      </c>
      <c r="H900" s="111"/>
      <c r="I900" s="26"/>
      <c r="J900" s="94">
        <f t="shared" si="69"/>
        <v>0.59165640875701331</v>
      </c>
      <c r="K900" s="35"/>
      <c r="L900" s="26">
        <v>3.6535031134499998</v>
      </c>
      <c r="M900" s="26" t="s">
        <v>203</v>
      </c>
      <c r="N900" s="26">
        <v>3336.4019512195118</v>
      </c>
      <c r="O900" s="90">
        <f t="shared" si="72"/>
        <v>12189.554916501142</v>
      </c>
      <c r="P900" s="92">
        <f t="shared" si="68"/>
        <v>1712.0701308602002</v>
      </c>
      <c r="Q900" s="188">
        <v>0.23739093399368355</v>
      </c>
    </row>
    <row r="901" spans="1:17" x14ac:dyDescent="0.25">
      <c r="A901">
        <v>43242</v>
      </c>
      <c r="B901" t="s">
        <v>773</v>
      </c>
      <c r="C901" s="190" t="s">
        <v>852</v>
      </c>
      <c r="D901" s="108" t="s">
        <v>815</v>
      </c>
      <c r="E901" s="32">
        <f t="shared" si="70"/>
        <v>43242</v>
      </c>
      <c r="F901" s="101" t="str">
        <f t="shared" si="71"/>
        <v>2017-18</v>
      </c>
      <c r="H901" s="111"/>
      <c r="I901" s="26"/>
      <c r="J901" s="94">
        <f t="shared" si="69"/>
        <v>0.59165640875701331</v>
      </c>
      <c r="K901" s="35"/>
      <c r="L901" s="26">
        <v>46.410828555099997</v>
      </c>
      <c r="M901" s="26" t="s">
        <v>203</v>
      </c>
      <c r="N901" s="26">
        <v>812.22926829268283</v>
      </c>
      <c r="O901" s="90">
        <f t="shared" si="72"/>
        <v>37696.233318166021</v>
      </c>
      <c r="P901" s="92">
        <f t="shared" si="68"/>
        <v>5294.5817588960927</v>
      </c>
      <c r="Q901" s="188">
        <v>0.23739093399368355</v>
      </c>
    </row>
    <row r="902" spans="1:17" x14ac:dyDescent="0.25">
      <c r="A902">
        <v>43242</v>
      </c>
      <c r="B902" t="s">
        <v>773</v>
      </c>
      <c r="C902" s="190" t="s">
        <v>852</v>
      </c>
      <c r="D902" s="108" t="s">
        <v>815</v>
      </c>
      <c r="E902" s="32">
        <f t="shared" si="70"/>
        <v>43242</v>
      </c>
      <c r="F902" s="101" t="str">
        <f t="shared" si="71"/>
        <v>2017-18</v>
      </c>
      <c r="H902" s="111"/>
      <c r="I902" s="26"/>
      <c r="J902" s="94">
        <f t="shared" si="69"/>
        <v>0.59165640875701331</v>
      </c>
      <c r="K902" s="35"/>
      <c r="L902" s="26">
        <v>29.068247453400001</v>
      </c>
      <c r="M902" s="26" t="s">
        <v>203</v>
      </c>
      <c r="N902" s="26">
        <v>3336.4019512195118</v>
      </c>
      <c r="O902" s="90">
        <f t="shared" si="72"/>
        <v>96983.357522055376</v>
      </c>
      <c r="P902" s="92">
        <f t="shared" si="68"/>
        <v>13621.687644991329</v>
      </c>
      <c r="Q902" s="188">
        <v>0.23739093399368355</v>
      </c>
    </row>
    <row r="903" spans="1:17" x14ac:dyDescent="0.25">
      <c r="A903">
        <v>43242</v>
      </c>
      <c r="B903" t="s">
        <v>773</v>
      </c>
      <c r="C903" s="190" t="s">
        <v>852</v>
      </c>
      <c r="D903" s="108" t="s">
        <v>815</v>
      </c>
      <c r="E903" s="32">
        <f t="shared" si="70"/>
        <v>43242</v>
      </c>
      <c r="F903" s="101" t="str">
        <f t="shared" si="71"/>
        <v>2017-18</v>
      </c>
      <c r="H903" s="111"/>
      <c r="I903" s="26"/>
      <c r="J903" s="94">
        <f t="shared" si="69"/>
        <v>0.59165640875701331</v>
      </c>
      <c r="K903" s="35"/>
      <c r="L903" s="26">
        <v>7.7763156443100003</v>
      </c>
      <c r="M903" s="26" t="s">
        <v>203</v>
      </c>
      <c r="N903" s="26">
        <v>3336.4019512195118</v>
      </c>
      <c r="O903" s="90">
        <f t="shared" si="72"/>
        <v>25944.914688974699</v>
      </c>
      <c r="P903" s="92">
        <f t="shared" si="68"/>
        <v>3644.0636094578344</v>
      </c>
      <c r="Q903" s="188">
        <v>0.23739093399368355</v>
      </c>
    </row>
    <row r="904" spans="1:17" x14ac:dyDescent="0.25">
      <c r="A904">
        <v>43242</v>
      </c>
      <c r="B904" t="s">
        <v>773</v>
      </c>
      <c r="C904" s="190" t="s">
        <v>852</v>
      </c>
      <c r="D904" s="108" t="s">
        <v>815</v>
      </c>
      <c r="E904" s="32">
        <f t="shared" si="70"/>
        <v>43242</v>
      </c>
      <c r="F904" s="101" t="str">
        <f t="shared" si="71"/>
        <v>2017-18</v>
      </c>
      <c r="H904" s="111"/>
      <c r="I904" s="26"/>
      <c r="J904" s="94">
        <f t="shared" si="69"/>
        <v>0.59165640875701331</v>
      </c>
      <c r="K904" s="35"/>
      <c r="L904" s="26">
        <v>20.779337117200001</v>
      </c>
      <c r="M904" s="26" t="s">
        <v>203</v>
      </c>
      <c r="N904" s="26">
        <v>3336.4019512195118</v>
      </c>
      <c r="O904" s="90">
        <f t="shared" si="72"/>
        <v>69328.220902874105</v>
      </c>
      <c r="P904" s="92">
        <f t="shared" si="68"/>
        <v>9737.4167511899905</v>
      </c>
      <c r="Q904" s="188">
        <v>0.23739093399368355</v>
      </c>
    </row>
    <row r="905" spans="1:17" x14ac:dyDescent="0.25">
      <c r="A905">
        <v>43242</v>
      </c>
      <c r="B905" t="s">
        <v>773</v>
      </c>
      <c r="C905" s="190" t="s">
        <v>852</v>
      </c>
      <c r="D905" s="108" t="s">
        <v>815</v>
      </c>
      <c r="E905" s="32">
        <f t="shared" si="70"/>
        <v>43242</v>
      </c>
      <c r="F905" s="101" t="str">
        <f t="shared" si="71"/>
        <v>2017-18</v>
      </c>
      <c r="H905" s="111"/>
      <c r="I905" s="26"/>
      <c r="J905" s="94">
        <f t="shared" si="69"/>
        <v>0.59165640875701331</v>
      </c>
      <c r="K905" s="35"/>
      <c r="L905" s="26">
        <v>17.098878956299998</v>
      </c>
      <c r="M905" s="26" t="s">
        <v>203</v>
      </c>
      <c r="N905" s="26">
        <v>3336.4019512195118</v>
      </c>
      <c r="O905" s="90">
        <f t="shared" si="72"/>
        <v>57048.733113465561</v>
      </c>
      <c r="P905" s="92">
        <f t="shared" si="68"/>
        <v>8012.7152005165235</v>
      </c>
      <c r="Q905" s="188">
        <v>0.23739093399368355</v>
      </c>
    </row>
    <row r="906" spans="1:17" x14ac:dyDescent="0.25">
      <c r="A906">
        <v>43242</v>
      </c>
      <c r="B906" t="s">
        <v>773</v>
      </c>
      <c r="C906" s="190" t="s">
        <v>852</v>
      </c>
      <c r="D906" s="108" t="s">
        <v>815</v>
      </c>
      <c r="E906" s="32">
        <f t="shared" si="70"/>
        <v>43242</v>
      </c>
      <c r="F906" s="101" t="str">
        <f t="shared" si="71"/>
        <v>2017-18</v>
      </c>
      <c r="H906" s="111"/>
      <c r="I906" s="26"/>
      <c r="J906" s="94">
        <f t="shared" si="69"/>
        <v>0.59165640875701331</v>
      </c>
      <c r="K906" s="35"/>
      <c r="L906" s="26">
        <v>7.5188324891600002</v>
      </c>
      <c r="M906" s="26" t="s">
        <v>203</v>
      </c>
      <c r="N906" s="26">
        <v>3336.4019512195118</v>
      </c>
      <c r="O906" s="90">
        <f t="shared" si="72"/>
        <v>25085.847387726084</v>
      </c>
      <c r="P906" s="92">
        <f t="shared" si="68"/>
        <v>3523.404284573427</v>
      </c>
      <c r="Q906" s="188">
        <v>0.23739093399368355</v>
      </c>
    </row>
    <row r="907" spans="1:17" x14ac:dyDescent="0.25">
      <c r="A907">
        <v>43242</v>
      </c>
      <c r="B907" t="s">
        <v>773</v>
      </c>
      <c r="C907" s="190" t="s">
        <v>852</v>
      </c>
      <c r="D907" s="108" t="s">
        <v>815</v>
      </c>
      <c r="E907" s="32">
        <f t="shared" si="70"/>
        <v>43242</v>
      </c>
      <c r="F907" s="101" t="str">
        <f t="shared" si="71"/>
        <v>2017-18</v>
      </c>
      <c r="H907" s="111"/>
      <c r="I907" s="26"/>
      <c r="J907" s="94">
        <f t="shared" si="69"/>
        <v>0.59165640875701331</v>
      </c>
      <c r="K907" s="35"/>
      <c r="L907" s="26">
        <v>65.846882748599995</v>
      </c>
      <c r="M907" s="26" t="s">
        <v>203</v>
      </c>
      <c r="N907" s="26">
        <v>812.22926829268283</v>
      </c>
      <c r="O907" s="90">
        <f t="shared" si="72"/>
        <v>53482.765394249451</v>
      </c>
      <c r="P907" s="92">
        <f t="shared" si="68"/>
        <v>7511.8612430502899</v>
      </c>
      <c r="Q907" s="188">
        <v>0.23739093399368355</v>
      </c>
    </row>
    <row r="908" spans="1:17" x14ac:dyDescent="0.25">
      <c r="A908">
        <v>43242</v>
      </c>
      <c r="B908" t="s">
        <v>773</v>
      </c>
      <c r="C908" s="190" t="s">
        <v>852</v>
      </c>
      <c r="D908" s="108" t="s">
        <v>815</v>
      </c>
      <c r="E908" s="32">
        <f t="shared" si="70"/>
        <v>43242</v>
      </c>
      <c r="F908" s="101" t="str">
        <f t="shared" si="71"/>
        <v>2017-18</v>
      </c>
      <c r="H908" s="111"/>
      <c r="I908" s="26"/>
      <c r="J908" s="94">
        <f t="shared" si="69"/>
        <v>0.59165640875701331</v>
      </c>
      <c r="K908" s="35"/>
      <c r="L908" s="26">
        <v>51.061767565499999</v>
      </c>
      <c r="M908" s="26" t="s">
        <v>203</v>
      </c>
      <c r="N908" s="26">
        <v>812.22926829268283</v>
      </c>
      <c r="O908" s="90">
        <f t="shared" si="72"/>
        <v>41473.862107457106</v>
      </c>
      <c r="P908" s="92">
        <f t="shared" si="68"/>
        <v>5825.1643322489253</v>
      </c>
      <c r="Q908" s="188">
        <v>0.23739093399368355</v>
      </c>
    </row>
    <row r="909" spans="1:17" x14ac:dyDescent="0.25">
      <c r="A909">
        <v>43242</v>
      </c>
      <c r="B909" t="s">
        <v>773</v>
      </c>
      <c r="C909" s="190" t="s">
        <v>852</v>
      </c>
      <c r="D909" s="108" t="s">
        <v>815</v>
      </c>
      <c r="E909" s="32">
        <f t="shared" si="70"/>
        <v>43242</v>
      </c>
      <c r="F909" s="101" t="str">
        <f t="shared" si="71"/>
        <v>2017-18</v>
      </c>
      <c r="H909" s="111"/>
      <c r="I909" s="26"/>
      <c r="J909" s="94">
        <f t="shared" si="69"/>
        <v>0.59165640875701331</v>
      </c>
      <c r="K909" s="35"/>
      <c r="L909" s="26">
        <v>24.806860119700001</v>
      </c>
      <c r="M909" s="26" t="s">
        <v>203</v>
      </c>
      <c r="N909" s="26">
        <v>3336.4019512195118</v>
      </c>
      <c r="O909" s="90">
        <f t="shared" si="72"/>
        <v>82765.656506996573</v>
      </c>
      <c r="P909" s="92">
        <f t="shared" si="68"/>
        <v>11624.756550777931</v>
      </c>
      <c r="Q909" s="188">
        <v>0.23739093399368355</v>
      </c>
    </row>
    <row r="910" spans="1:17" x14ac:dyDescent="0.25">
      <c r="A910">
        <v>43242</v>
      </c>
      <c r="B910" t="s">
        <v>773</v>
      </c>
      <c r="C910" s="190" t="s">
        <v>852</v>
      </c>
      <c r="D910" s="108" t="s">
        <v>815</v>
      </c>
      <c r="E910" s="32">
        <f t="shared" si="70"/>
        <v>43242</v>
      </c>
      <c r="F910" s="101" t="str">
        <f t="shared" si="71"/>
        <v>2017-18</v>
      </c>
      <c r="H910" s="111"/>
      <c r="I910" s="26"/>
      <c r="J910" s="94">
        <f t="shared" si="69"/>
        <v>0.59165640875701331</v>
      </c>
      <c r="K910" s="35"/>
      <c r="L910" s="26">
        <v>19.966279698499999</v>
      </c>
      <c r="M910" s="26" t="s">
        <v>203</v>
      </c>
      <c r="N910" s="26">
        <v>3336.4019512195118</v>
      </c>
      <c r="O910" s="90">
        <f t="shared" si="72"/>
        <v>66615.534544669921</v>
      </c>
      <c r="P910" s="92">
        <f t="shared" si="68"/>
        <v>9356.4094609249241</v>
      </c>
      <c r="Q910" s="188">
        <v>0.23739093399368355</v>
      </c>
    </row>
    <row r="911" spans="1:17" x14ac:dyDescent="0.25">
      <c r="A911">
        <v>43242</v>
      </c>
      <c r="B911" t="s">
        <v>773</v>
      </c>
      <c r="C911" s="190" t="s">
        <v>852</v>
      </c>
      <c r="D911" s="108" t="s">
        <v>815</v>
      </c>
      <c r="E911" s="32">
        <f t="shared" si="70"/>
        <v>43242</v>
      </c>
      <c r="F911" s="101" t="str">
        <f t="shared" si="71"/>
        <v>2017-18</v>
      </c>
      <c r="H911" s="111"/>
      <c r="I911" s="26"/>
      <c r="J911" s="94">
        <f t="shared" si="69"/>
        <v>0.59165640875701331</v>
      </c>
      <c r="K911" s="35"/>
      <c r="L911" s="26">
        <v>8.3232649843700006</v>
      </c>
      <c r="M911" s="26" t="s">
        <v>203</v>
      </c>
      <c r="N911" s="26">
        <v>3336.4019512195118</v>
      </c>
      <c r="O911" s="90">
        <f t="shared" si="72"/>
        <v>27769.75753436911</v>
      </c>
      <c r="P911" s="92">
        <f t="shared" si="68"/>
        <v>3900.3698446333588</v>
      </c>
      <c r="Q911" s="188">
        <v>0.23739093399368355</v>
      </c>
    </row>
    <row r="912" spans="1:17" x14ac:dyDescent="0.25">
      <c r="A912">
        <v>43242</v>
      </c>
      <c r="B912" t="s">
        <v>773</v>
      </c>
      <c r="C912" s="190" t="s">
        <v>852</v>
      </c>
      <c r="D912" s="108" t="s">
        <v>815</v>
      </c>
      <c r="E912" s="32">
        <f t="shared" si="70"/>
        <v>43242</v>
      </c>
      <c r="F912" s="101" t="str">
        <f t="shared" si="71"/>
        <v>2017-18</v>
      </c>
      <c r="H912" s="111"/>
      <c r="I912" s="26"/>
      <c r="J912" s="94">
        <f t="shared" si="69"/>
        <v>0.59165640875701331</v>
      </c>
      <c r="K912" s="35"/>
      <c r="L912" s="26">
        <v>20.942513722099999</v>
      </c>
      <c r="M912" s="26" t="s">
        <v>203</v>
      </c>
      <c r="N912" s="26">
        <v>3336.4019512195118</v>
      </c>
      <c r="O912" s="90">
        <f t="shared" si="72"/>
        <v>69872.643645855846</v>
      </c>
      <c r="P912" s="92">
        <f t="shared" si="68"/>
        <v>9813.8830309848527</v>
      </c>
      <c r="Q912" s="188">
        <v>0.23739093399368355</v>
      </c>
    </row>
    <row r="913" spans="1:17" x14ac:dyDescent="0.25">
      <c r="A913">
        <v>43242</v>
      </c>
      <c r="B913" t="s">
        <v>773</v>
      </c>
      <c r="C913" s="190" t="s">
        <v>852</v>
      </c>
      <c r="D913" s="108" t="s">
        <v>815</v>
      </c>
      <c r="E913" s="32">
        <f t="shared" si="70"/>
        <v>43242</v>
      </c>
      <c r="F913" s="101" t="str">
        <f t="shared" si="71"/>
        <v>2017-18</v>
      </c>
      <c r="H913" s="111"/>
      <c r="I913" s="26"/>
      <c r="J913" s="94">
        <f t="shared" si="69"/>
        <v>0.59165640875701331</v>
      </c>
      <c r="K913" s="35"/>
      <c r="L913" s="26">
        <v>7.4855093347099997</v>
      </c>
      <c r="M913" s="26" t="s">
        <v>203</v>
      </c>
      <c r="N913" s="26">
        <v>3336.4019512195118</v>
      </c>
      <c r="O913" s="90">
        <f t="shared" si="72"/>
        <v>24974.667950198313</v>
      </c>
      <c r="P913" s="92">
        <f t="shared" si="68"/>
        <v>3507.788702588603</v>
      </c>
      <c r="Q913" s="188">
        <v>0.23739093399368355</v>
      </c>
    </row>
    <row r="914" spans="1:17" x14ac:dyDescent="0.25">
      <c r="A914">
        <v>43242</v>
      </c>
      <c r="B914" t="s">
        <v>773</v>
      </c>
      <c r="C914" s="190" t="s">
        <v>852</v>
      </c>
      <c r="D914" s="108" t="s">
        <v>815</v>
      </c>
      <c r="E914" s="32">
        <f t="shared" si="70"/>
        <v>43242</v>
      </c>
      <c r="F914" s="101" t="str">
        <f t="shared" si="71"/>
        <v>2017-18</v>
      </c>
      <c r="H914" s="111"/>
      <c r="I914" s="26"/>
      <c r="J914" s="94">
        <f t="shared" si="69"/>
        <v>0.59165640875701331</v>
      </c>
      <c r="K914" s="35"/>
      <c r="L914" s="26">
        <v>25.4675411455</v>
      </c>
      <c r="M914" s="26" t="s">
        <v>203</v>
      </c>
      <c r="N914" s="26">
        <v>3336.4019512195118</v>
      </c>
      <c r="O914" s="90">
        <f t="shared" si="72"/>
        <v>84969.953970609407</v>
      </c>
      <c r="P914" s="92">
        <f t="shared" si="68"/>
        <v>11934.358654614689</v>
      </c>
      <c r="Q914" s="188">
        <v>0.23739093399368355</v>
      </c>
    </row>
    <row r="915" spans="1:17" x14ac:dyDescent="0.25">
      <c r="A915">
        <v>43242</v>
      </c>
      <c r="B915" t="s">
        <v>773</v>
      </c>
      <c r="C915" s="190" t="s">
        <v>852</v>
      </c>
      <c r="D915" s="108" t="s">
        <v>815</v>
      </c>
      <c r="E915" s="32">
        <f t="shared" si="70"/>
        <v>43242</v>
      </c>
      <c r="F915" s="101" t="str">
        <f t="shared" si="71"/>
        <v>2017-18</v>
      </c>
      <c r="H915" s="111"/>
      <c r="I915" s="26"/>
      <c r="J915" s="94">
        <f t="shared" si="69"/>
        <v>0.59165640875701331</v>
      </c>
      <c r="K915" s="35"/>
      <c r="L915" s="26">
        <v>8.1800433372899999</v>
      </c>
      <c r="M915" s="26" t="s">
        <v>203</v>
      </c>
      <c r="N915" s="26">
        <v>3336.4019512195118</v>
      </c>
      <c r="O915" s="90">
        <f t="shared" si="72"/>
        <v>27291.912551594523</v>
      </c>
      <c r="P915" s="92">
        <f t="shared" si="68"/>
        <v>3833.2546687476256</v>
      </c>
      <c r="Q915" s="188">
        <v>0.23739093399368355</v>
      </c>
    </row>
    <row r="916" spans="1:17" x14ac:dyDescent="0.25">
      <c r="A916">
        <v>43210</v>
      </c>
      <c r="B916" t="s">
        <v>773</v>
      </c>
      <c r="C916" s="190" t="s">
        <v>854</v>
      </c>
      <c r="D916" s="108" t="s">
        <v>815</v>
      </c>
      <c r="E916" s="32">
        <f t="shared" si="70"/>
        <v>43210</v>
      </c>
      <c r="F916" s="101" t="str">
        <f t="shared" si="71"/>
        <v>2017-18</v>
      </c>
      <c r="H916" s="111"/>
      <c r="I916" s="26"/>
      <c r="J916" s="94">
        <f t="shared" si="69"/>
        <v>0.59165640875701331</v>
      </c>
      <c r="K916" s="35"/>
      <c r="L916" s="26">
        <v>111.529825406</v>
      </c>
      <c r="M916" s="26" t="s">
        <v>203</v>
      </c>
      <c r="N916" s="26">
        <v>3592.3639024390236</v>
      </c>
      <c r="O916" s="90">
        <f t="shared" si="72"/>
        <v>400655.71883384115</v>
      </c>
      <c r="P916" s="92">
        <f t="shared" si="68"/>
        <v>205495.30561715161</v>
      </c>
      <c r="Q916" s="188">
        <v>0.86688399740093869</v>
      </c>
    </row>
    <row r="917" spans="1:17" x14ac:dyDescent="0.25">
      <c r="A917">
        <v>43210</v>
      </c>
      <c r="B917" t="s">
        <v>773</v>
      </c>
      <c r="C917" s="190" t="s">
        <v>854</v>
      </c>
      <c r="D917" s="108" t="s">
        <v>815</v>
      </c>
      <c r="E917" s="32">
        <f t="shared" si="70"/>
        <v>43210</v>
      </c>
      <c r="F917" s="101" t="str">
        <f t="shared" si="71"/>
        <v>2017-18</v>
      </c>
      <c r="H917" s="111"/>
      <c r="I917" s="26"/>
      <c r="J917" s="94">
        <f t="shared" si="69"/>
        <v>0.59165640875701331</v>
      </c>
      <c r="K917" s="35"/>
      <c r="L917" s="26">
        <v>49.911517919200001</v>
      </c>
      <c r="M917" s="26" t="s">
        <v>203</v>
      </c>
      <c r="N917" s="26">
        <v>950.87219512195099</v>
      </c>
      <c r="O917" s="90">
        <f t="shared" si="72"/>
        <v>47459.474605698299</v>
      </c>
      <c r="P917" s="92">
        <f t="shared" si="68"/>
        <v>24341.844581462297</v>
      </c>
      <c r="Q917" s="188">
        <v>0.86688399740093869</v>
      </c>
    </row>
    <row r="918" spans="1:17" x14ac:dyDescent="0.25">
      <c r="A918">
        <v>41673</v>
      </c>
      <c r="B918" t="s">
        <v>773</v>
      </c>
      <c r="C918" s="190" t="s">
        <v>855</v>
      </c>
      <c r="D918" s="108" t="s">
        <v>815</v>
      </c>
      <c r="E918" s="32">
        <f t="shared" si="70"/>
        <v>41673</v>
      </c>
      <c r="F918" s="101" t="str">
        <f t="shared" si="71"/>
        <v>2013-14</v>
      </c>
      <c r="H918" s="111"/>
      <c r="I918" s="26"/>
      <c r="J918" s="94">
        <f t="shared" si="69"/>
        <v>0.59165640875701331</v>
      </c>
      <c r="K918" s="35"/>
      <c r="L918" s="26">
        <v>58.496629347300001</v>
      </c>
      <c r="M918" s="26" t="s">
        <v>203</v>
      </c>
      <c r="N918" s="26">
        <v>3875.3912195121943</v>
      </c>
      <c r="O918" s="90">
        <f t="shared" si="72"/>
        <v>226697.32374358576</v>
      </c>
      <c r="P918" s="92">
        <f t="shared" si="68"/>
        <v>91269.291460393826</v>
      </c>
      <c r="Q918" s="188">
        <v>0.68046957641656436</v>
      </c>
    </row>
    <row r="919" spans="1:17" x14ac:dyDescent="0.25">
      <c r="A919">
        <v>41627</v>
      </c>
      <c r="B919" t="s">
        <v>773</v>
      </c>
      <c r="C919" s="190" t="s">
        <v>850</v>
      </c>
      <c r="D919" s="108" t="s">
        <v>815</v>
      </c>
      <c r="E919" s="32">
        <f t="shared" si="70"/>
        <v>41627</v>
      </c>
      <c r="F919" s="101" t="str">
        <f t="shared" si="71"/>
        <v>2013-14</v>
      </c>
      <c r="H919" s="111"/>
      <c r="I919" s="26"/>
      <c r="J919" s="94">
        <f t="shared" si="69"/>
        <v>0.59165640875701331</v>
      </c>
      <c r="K919" s="35"/>
      <c r="L919" s="26">
        <v>53.238218156099997</v>
      </c>
      <c r="M919" s="26" t="s">
        <v>203</v>
      </c>
      <c r="N919" s="26">
        <v>3336.4019512195118</v>
      </c>
      <c r="O919" s="90">
        <f t="shared" si="72"/>
        <v>177624.09493546208</v>
      </c>
      <c r="P919" s="92">
        <f t="shared" ref="P919:P982" si="73">IF(O919="-","-",IF(OR(E919&lt;$E$15,E919&gt;$E$16),0,O919*J919))*Q919</f>
        <v>33946.037518208141</v>
      </c>
      <c r="Q919" s="188">
        <v>0.32301124056198399</v>
      </c>
    </row>
    <row r="920" spans="1:17" x14ac:dyDescent="0.25">
      <c r="A920">
        <v>41627</v>
      </c>
      <c r="B920" t="s">
        <v>773</v>
      </c>
      <c r="C920" s="190" t="s">
        <v>850</v>
      </c>
      <c r="D920" s="108" t="s">
        <v>815</v>
      </c>
      <c r="E920" s="32">
        <f t="shared" si="70"/>
        <v>41627</v>
      </c>
      <c r="F920" s="101" t="str">
        <f t="shared" si="71"/>
        <v>2013-14</v>
      </c>
      <c r="H920" s="111"/>
      <c r="I920" s="26"/>
      <c r="J920" s="94">
        <f t="shared" ref="J920:J983" si="74">J919</f>
        <v>0.59165640875701331</v>
      </c>
      <c r="K920" s="35"/>
      <c r="L920" s="26">
        <v>16.6175985028</v>
      </c>
      <c r="M920" s="26" t="s">
        <v>203</v>
      </c>
      <c r="N920" s="26">
        <v>3336.4019512195118</v>
      </c>
      <c r="O920" s="90">
        <f t="shared" si="72"/>
        <v>55442.988069324361</v>
      </c>
      <c r="P920" s="92">
        <f t="shared" si="73"/>
        <v>10595.80207182298</v>
      </c>
      <c r="Q920" s="188">
        <v>0.32301124056198399</v>
      </c>
    </row>
    <row r="921" spans="1:17" x14ac:dyDescent="0.25">
      <c r="A921">
        <v>41627</v>
      </c>
      <c r="B921" t="s">
        <v>773</v>
      </c>
      <c r="C921" s="190" t="s">
        <v>850</v>
      </c>
      <c r="D921" s="108" t="s">
        <v>815</v>
      </c>
      <c r="E921" s="32">
        <f t="shared" si="70"/>
        <v>41627</v>
      </c>
      <c r="F921" s="101" t="str">
        <f t="shared" si="71"/>
        <v>2013-14</v>
      </c>
      <c r="H921" s="111"/>
      <c r="I921" s="26"/>
      <c r="J921" s="94">
        <f t="shared" si="74"/>
        <v>0.59165640875701331</v>
      </c>
      <c r="K921" s="35"/>
      <c r="L921" s="26">
        <v>16.9925021701</v>
      </c>
      <c r="M921" s="26" t="s">
        <v>203</v>
      </c>
      <c r="N921" s="26">
        <v>812.22926829268283</v>
      </c>
      <c r="O921" s="90">
        <f t="shared" si="72"/>
        <v>13801.807604082149</v>
      </c>
      <c r="P921" s="92">
        <f t="shared" si="73"/>
        <v>2637.6865082267909</v>
      </c>
      <c r="Q921" s="188">
        <v>0.32301124056198399</v>
      </c>
    </row>
    <row r="922" spans="1:17" x14ac:dyDescent="0.25">
      <c r="A922">
        <v>41627</v>
      </c>
      <c r="B922" t="s">
        <v>773</v>
      </c>
      <c r="C922" s="190" t="s">
        <v>850</v>
      </c>
      <c r="D922" s="108" t="s">
        <v>815</v>
      </c>
      <c r="E922" s="32">
        <f t="shared" ref="E922:E985" si="75">A922</f>
        <v>41627</v>
      </c>
      <c r="F922" s="101" t="str">
        <f t="shared" ref="F922:F985" si="76">IF(E922="","-",IF(OR(E922&lt;$E$15,E922&gt;$E$16),"ERROR - date outside of range",IF(MONTH(E922)&gt;=7,YEAR(E922)&amp;"-"&amp;IF(YEAR(E922)=1999,"00",IF(AND(YEAR(E922)&gt;=2000,YEAR(E922)&lt;2009),"0","")&amp;RIGHT(YEAR(E922),2)+1),RIGHT(YEAR(E922),4)-1&amp;"-"&amp;RIGHT(YEAR(E922),2))))</f>
        <v>2013-14</v>
      </c>
      <c r="H922" s="111"/>
      <c r="I922" s="26"/>
      <c r="J922" s="94">
        <f t="shared" si="74"/>
        <v>0.59165640875701331</v>
      </c>
      <c r="K922" s="35"/>
      <c r="L922" s="26">
        <v>6.1607627926499999</v>
      </c>
      <c r="M922" s="26" t="s">
        <v>203</v>
      </c>
      <c r="N922" s="26">
        <v>812.22926829268283</v>
      </c>
      <c r="O922" s="90">
        <f t="shared" si="72"/>
        <v>5003.9518551988949</v>
      </c>
      <c r="P922" s="92">
        <f t="shared" si="73"/>
        <v>956.31359854420305</v>
      </c>
      <c r="Q922" s="188">
        <v>0.32301124056198399</v>
      </c>
    </row>
    <row r="923" spans="1:17" x14ac:dyDescent="0.25">
      <c r="A923">
        <v>41673</v>
      </c>
      <c r="B923" t="s">
        <v>773</v>
      </c>
      <c r="C923" s="190" t="s">
        <v>855</v>
      </c>
      <c r="D923" s="108" t="s">
        <v>815</v>
      </c>
      <c r="E923" s="32">
        <f t="shared" si="75"/>
        <v>41673</v>
      </c>
      <c r="F923" s="101" t="str">
        <f t="shared" si="76"/>
        <v>2013-14</v>
      </c>
      <c r="H923" s="111"/>
      <c r="I923" s="26"/>
      <c r="J923" s="94">
        <f t="shared" si="74"/>
        <v>0.59165640875701331</v>
      </c>
      <c r="K923" s="35"/>
      <c r="L923" s="26">
        <v>29.893313023200001</v>
      </c>
      <c r="M923" s="26" t="s">
        <v>203</v>
      </c>
      <c r="N923" s="26">
        <v>812.22926829268283</v>
      </c>
      <c r="O923" s="90">
        <f t="shared" ref="O923:O986" si="77">IF(N923="","-",L923*N923)</f>
        <v>24280.223763677863</v>
      </c>
      <c r="P923" s="92">
        <f t="shared" si="73"/>
        <v>9775.3197206563691</v>
      </c>
      <c r="Q923" s="188">
        <v>0.68046957641656436</v>
      </c>
    </row>
    <row r="924" spans="1:17" x14ac:dyDescent="0.25">
      <c r="A924">
        <v>41627</v>
      </c>
      <c r="B924" t="s">
        <v>773</v>
      </c>
      <c r="C924" s="190" t="s">
        <v>850</v>
      </c>
      <c r="D924" s="108" t="s">
        <v>815</v>
      </c>
      <c r="E924" s="32">
        <f t="shared" si="75"/>
        <v>41627</v>
      </c>
      <c r="F924" s="101" t="str">
        <f t="shared" si="76"/>
        <v>2013-14</v>
      </c>
      <c r="H924" s="111"/>
      <c r="I924" s="26"/>
      <c r="J924" s="94">
        <f t="shared" si="74"/>
        <v>0.59165640875701331</v>
      </c>
      <c r="K924" s="35"/>
      <c r="L924" s="26">
        <v>52.802528821999999</v>
      </c>
      <c r="M924" s="26" t="s">
        <v>203</v>
      </c>
      <c r="N924" s="26">
        <v>812.22926829268283</v>
      </c>
      <c r="O924" s="90">
        <f t="shared" si="77"/>
        <v>42887.759349096355</v>
      </c>
      <c r="P924" s="92">
        <f t="shared" si="73"/>
        <v>8196.3513365981235</v>
      </c>
      <c r="Q924" s="188">
        <v>0.32301124056198399</v>
      </c>
    </row>
    <row r="925" spans="1:17" x14ac:dyDescent="0.25">
      <c r="A925">
        <v>41627</v>
      </c>
      <c r="B925" t="s">
        <v>773</v>
      </c>
      <c r="C925" s="190" t="s">
        <v>850</v>
      </c>
      <c r="D925" s="108" t="s">
        <v>815</v>
      </c>
      <c r="E925" s="32">
        <f t="shared" si="75"/>
        <v>41627</v>
      </c>
      <c r="F925" s="101" t="str">
        <f t="shared" si="76"/>
        <v>2013-14</v>
      </c>
      <c r="H925" s="111"/>
      <c r="I925" s="26"/>
      <c r="J925" s="94">
        <f t="shared" si="74"/>
        <v>0.59165640875701331</v>
      </c>
      <c r="K925" s="35"/>
      <c r="L925" s="26">
        <v>5.4520015385800003</v>
      </c>
      <c r="M925" s="26" t="s">
        <v>203</v>
      </c>
      <c r="N925" s="26">
        <v>812.22926829268283</v>
      </c>
      <c r="O925" s="90">
        <f t="shared" si="77"/>
        <v>4428.2752204114149</v>
      </c>
      <c r="P925" s="92">
        <f t="shared" si="73"/>
        <v>846.29507515664147</v>
      </c>
      <c r="Q925" s="188">
        <v>0.32301124056198399</v>
      </c>
    </row>
    <row r="926" spans="1:17" x14ac:dyDescent="0.25">
      <c r="A926">
        <v>41627</v>
      </c>
      <c r="B926" t="s">
        <v>773</v>
      </c>
      <c r="C926" s="190" t="s">
        <v>850</v>
      </c>
      <c r="D926" s="108" t="s">
        <v>815</v>
      </c>
      <c r="E926" s="32">
        <f t="shared" si="75"/>
        <v>41627</v>
      </c>
      <c r="F926" s="101" t="str">
        <f t="shared" si="76"/>
        <v>2013-14</v>
      </c>
      <c r="H926" s="111"/>
      <c r="I926" s="26"/>
      <c r="J926" s="94">
        <f t="shared" si="74"/>
        <v>0.59165640875701331</v>
      </c>
      <c r="K926" s="35"/>
      <c r="L926" s="26">
        <v>12.5558389304</v>
      </c>
      <c r="M926" s="26" t="s">
        <v>203</v>
      </c>
      <c r="N926" s="26">
        <v>812.22926829268283</v>
      </c>
      <c r="O926" s="90">
        <f t="shared" si="77"/>
        <v>10198.219867239573</v>
      </c>
      <c r="P926" s="92">
        <f t="shared" si="73"/>
        <v>1948.9988357606242</v>
      </c>
      <c r="Q926" s="188">
        <v>0.32301124056198399</v>
      </c>
    </row>
    <row r="927" spans="1:17" x14ac:dyDescent="0.25">
      <c r="A927">
        <v>41673</v>
      </c>
      <c r="B927" t="s">
        <v>773</v>
      </c>
      <c r="C927" s="190" t="s">
        <v>855</v>
      </c>
      <c r="D927" s="108" t="s">
        <v>815</v>
      </c>
      <c r="E927" s="32">
        <f t="shared" si="75"/>
        <v>41673</v>
      </c>
      <c r="F927" s="101" t="str">
        <f t="shared" si="76"/>
        <v>2013-14</v>
      </c>
      <c r="H927" s="111"/>
      <c r="I927" s="26"/>
      <c r="J927" s="94">
        <f t="shared" si="74"/>
        <v>0.59165640875701331</v>
      </c>
      <c r="K927" s="35"/>
      <c r="L927" s="26">
        <v>28.333162658799999</v>
      </c>
      <c r="M927" s="26" t="s">
        <v>203</v>
      </c>
      <c r="N927" s="26">
        <v>3336.4019512195118</v>
      </c>
      <c r="O927" s="90">
        <f t="shared" si="77"/>
        <v>94530.819179040132</v>
      </c>
      <c r="P927" s="92">
        <f t="shared" si="73"/>
        <v>38058.503493408432</v>
      </c>
      <c r="Q927" s="188">
        <v>0.68046957641656436</v>
      </c>
    </row>
    <row r="928" spans="1:17" x14ac:dyDescent="0.25">
      <c r="A928">
        <v>41673</v>
      </c>
      <c r="B928" t="s">
        <v>773</v>
      </c>
      <c r="C928" s="190" t="s">
        <v>855</v>
      </c>
      <c r="D928" s="108" t="s">
        <v>815</v>
      </c>
      <c r="E928" s="32">
        <f t="shared" si="75"/>
        <v>41673</v>
      </c>
      <c r="F928" s="101" t="str">
        <f t="shared" si="76"/>
        <v>2013-14</v>
      </c>
      <c r="H928" s="111"/>
      <c r="I928" s="26"/>
      <c r="J928" s="94">
        <f t="shared" si="74"/>
        <v>0.59165640875701331</v>
      </c>
      <c r="K928" s="35"/>
      <c r="L928" s="26">
        <v>30.149681277300001</v>
      </c>
      <c r="M928" s="26" t="s">
        <v>203</v>
      </c>
      <c r="N928" s="26">
        <v>812.22926829268283</v>
      </c>
      <c r="O928" s="90">
        <f t="shared" si="77"/>
        <v>24488.453563118979</v>
      </c>
      <c r="P928" s="92">
        <f t="shared" si="73"/>
        <v>9859.1539095302851</v>
      </c>
      <c r="Q928" s="188">
        <v>0.68046957641656436</v>
      </c>
    </row>
    <row r="929" spans="1:17" x14ac:dyDescent="0.25">
      <c r="A929">
        <v>41673</v>
      </c>
      <c r="B929" t="s">
        <v>773</v>
      </c>
      <c r="C929" s="190" t="s">
        <v>855</v>
      </c>
      <c r="D929" s="108" t="s">
        <v>815</v>
      </c>
      <c r="E929" s="32">
        <f t="shared" si="75"/>
        <v>41673</v>
      </c>
      <c r="F929" s="101" t="str">
        <f t="shared" si="76"/>
        <v>2013-14</v>
      </c>
      <c r="H929" s="111"/>
      <c r="I929" s="26"/>
      <c r="J929" s="94">
        <f t="shared" si="74"/>
        <v>0.59165640875701331</v>
      </c>
      <c r="K929" s="35"/>
      <c r="L929" s="26">
        <v>20.375350285300001</v>
      </c>
      <c r="M929" s="26" t="s">
        <v>203</v>
      </c>
      <c r="N929" s="26">
        <v>812.22926829268283</v>
      </c>
      <c r="O929" s="90">
        <f t="shared" si="77"/>
        <v>16549.455853436328</v>
      </c>
      <c r="P929" s="92">
        <f t="shared" si="73"/>
        <v>6662.8802001503045</v>
      </c>
      <c r="Q929" s="188">
        <v>0.68046957641656436</v>
      </c>
    </row>
    <row r="930" spans="1:17" x14ac:dyDescent="0.25">
      <c r="A930">
        <v>41673</v>
      </c>
      <c r="B930" t="s">
        <v>773</v>
      </c>
      <c r="C930" s="190" t="s">
        <v>855</v>
      </c>
      <c r="D930" s="108" t="s">
        <v>815</v>
      </c>
      <c r="E930" s="32">
        <f t="shared" si="75"/>
        <v>41673</v>
      </c>
      <c r="F930" s="101" t="str">
        <f t="shared" si="76"/>
        <v>2013-14</v>
      </c>
      <c r="H930" s="111"/>
      <c r="I930" s="26"/>
      <c r="J930" s="94">
        <f t="shared" si="74"/>
        <v>0.59165640875701331</v>
      </c>
      <c r="K930" s="35"/>
      <c r="L930" s="26">
        <v>76.247650800100004</v>
      </c>
      <c r="M930" s="26" t="s">
        <v>203</v>
      </c>
      <c r="N930" s="26">
        <v>3875.3912195121943</v>
      </c>
      <c r="O930" s="90">
        <f t="shared" si="77"/>
        <v>295489.47641913948</v>
      </c>
      <c r="P930" s="92">
        <f t="shared" si="73"/>
        <v>118965.30008127494</v>
      </c>
      <c r="Q930" s="188">
        <v>0.68046957641656436</v>
      </c>
    </row>
    <row r="931" spans="1:17" x14ac:dyDescent="0.25">
      <c r="A931">
        <v>41673</v>
      </c>
      <c r="B931" t="s">
        <v>773</v>
      </c>
      <c r="C931" s="190" t="s">
        <v>855</v>
      </c>
      <c r="D931" s="108" t="s">
        <v>815</v>
      </c>
      <c r="E931" s="32">
        <f t="shared" si="75"/>
        <v>41673</v>
      </c>
      <c r="F931" s="101" t="str">
        <f t="shared" si="76"/>
        <v>2013-14</v>
      </c>
      <c r="H931" s="111"/>
      <c r="I931" s="26"/>
      <c r="J931" s="94">
        <f t="shared" si="74"/>
        <v>0.59165640875701331</v>
      </c>
      <c r="K931" s="35"/>
      <c r="L931" s="26">
        <v>76.248605769299999</v>
      </c>
      <c r="M931" s="26" t="s">
        <v>203</v>
      </c>
      <c r="N931" s="26">
        <v>3875.3912195121943</v>
      </c>
      <c r="O931" s="90">
        <f t="shared" si="77"/>
        <v>295493.17729839205</v>
      </c>
      <c r="P931" s="92">
        <f t="shared" si="73"/>
        <v>118966.79007075334</v>
      </c>
      <c r="Q931" s="188">
        <v>0.68046957641656436</v>
      </c>
    </row>
    <row r="932" spans="1:17" x14ac:dyDescent="0.25">
      <c r="A932">
        <v>41673</v>
      </c>
      <c r="B932" t="s">
        <v>773</v>
      </c>
      <c r="C932" s="190" t="s">
        <v>855</v>
      </c>
      <c r="D932" s="108" t="s">
        <v>815</v>
      </c>
      <c r="E932" s="32">
        <f t="shared" si="75"/>
        <v>41673</v>
      </c>
      <c r="F932" s="101" t="str">
        <f t="shared" si="76"/>
        <v>2013-14</v>
      </c>
      <c r="H932" s="111"/>
      <c r="I932" s="26"/>
      <c r="J932" s="94">
        <f t="shared" si="74"/>
        <v>0.59165640875701331</v>
      </c>
      <c r="K932" s="35"/>
      <c r="L932" s="26">
        <v>27.540147875399999</v>
      </c>
      <c r="M932" s="26" t="s">
        <v>203</v>
      </c>
      <c r="N932" s="26">
        <v>1162.6195121951216</v>
      </c>
      <c r="O932" s="90">
        <f t="shared" si="77"/>
        <v>32018.71328867906</v>
      </c>
      <c r="P932" s="92">
        <f t="shared" si="73"/>
        <v>12890.867995586204</v>
      </c>
      <c r="Q932" s="188">
        <v>0.68046957641656436</v>
      </c>
    </row>
    <row r="933" spans="1:17" x14ac:dyDescent="0.25">
      <c r="A933">
        <v>41673</v>
      </c>
      <c r="B933" t="s">
        <v>773</v>
      </c>
      <c r="C933" s="190" t="s">
        <v>855</v>
      </c>
      <c r="D933" s="108" t="s">
        <v>815</v>
      </c>
      <c r="E933" s="32">
        <f t="shared" si="75"/>
        <v>41673</v>
      </c>
      <c r="F933" s="101" t="str">
        <f t="shared" si="76"/>
        <v>2013-14</v>
      </c>
      <c r="H933" s="111"/>
      <c r="I933" s="26"/>
      <c r="J933" s="94">
        <f t="shared" si="74"/>
        <v>0.59165640875701331</v>
      </c>
      <c r="K933" s="35"/>
      <c r="L933" s="26">
        <v>28.888133464199999</v>
      </c>
      <c r="M933" s="26" t="s">
        <v>203</v>
      </c>
      <c r="N933" s="26">
        <v>1162.6195121951216</v>
      </c>
      <c r="O933" s="90">
        <f t="shared" si="77"/>
        <v>33585.90763637577</v>
      </c>
      <c r="P933" s="92">
        <f t="shared" si="73"/>
        <v>13521.827000010975</v>
      </c>
      <c r="Q933" s="188">
        <v>0.68046957641656436</v>
      </c>
    </row>
    <row r="934" spans="1:17" x14ac:dyDescent="0.25">
      <c r="A934">
        <v>41673</v>
      </c>
      <c r="B934" t="s">
        <v>773</v>
      </c>
      <c r="C934" s="190" t="s">
        <v>855</v>
      </c>
      <c r="D934" s="108" t="s">
        <v>815</v>
      </c>
      <c r="E934" s="32">
        <f t="shared" si="75"/>
        <v>41673</v>
      </c>
      <c r="F934" s="101" t="str">
        <f t="shared" si="76"/>
        <v>2013-14</v>
      </c>
      <c r="H934" s="111"/>
      <c r="I934" s="26"/>
      <c r="J934" s="94">
        <f t="shared" si="74"/>
        <v>0.59165640875701331</v>
      </c>
      <c r="K934" s="35"/>
      <c r="L934" s="26">
        <v>45.6943531362</v>
      </c>
      <c r="M934" s="26" t="s">
        <v>203</v>
      </c>
      <c r="N934" s="26">
        <v>1162.6195121951216</v>
      </c>
      <c r="O934" s="90">
        <f t="shared" si="77"/>
        <v>53125.146553280472</v>
      </c>
      <c r="P934" s="92">
        <f t="shared" si="73"/>
        <v>21388.406376300165</v>
      </c>
      <c r="Q934" s="188">
        <v>0.68046957641656436</v>
      </c>
    </row>
    <row r="935" spans="1:17" x14ac:dyDescent="0.25">
      <c r="A935">
        <v>41673</v>
      </c>
      <c r="B935" t="s">
        <v>773</v>
      </c>
      <c r="C935" s="190" t="s">
        <v>855</v>
      </c>
      <c r="D935" s="108" t="s">
        <v>815</v>
      </c>
      <c r="E935" s="32">
        <f t="shared" si="75"/>
        <v>41673</v>
      </c>
      <c r="F935" s="101" t="str">
        <f t="shared" si="76"/>
        <v>2013-14</v>
      </c>
      <c r="H935" s="111"/>
      <c r="I935" s="26"/>
      <c r="J935" s="94">
        <f t="shared" si="74"/>
        <v>0.59165640875701331</v>
      </c>
      <c r="K935" s="35"/>
      <c r="L935" s="26">
        <v>71.239209274199993</v>
      </c>
      <c r="M935" s="26" t="s">
        <v>203</v>
      </c>
      <c r="N935" s="26">
        <v>1162.6195121951216</v>
      </c>
      <c r="O935" s="90">
        <f t="shared" si="77"/>
        <v>82824.094735536579</v>
      </c>
      <c r="P935" s="92">
        <f t="shared" si="73"/>
        <v>33345.327229849325</v>
      </c>
      <c r="Q935" s="188">
        <v>0.68046957641656436</v>
      </c>
    </row>
    <row r="936" spans="1:17" x14ac:dyDescent="0.25">
      <c r="A936">
        <v>41673</v>
      </c>
      <c r="B936" t="s">
        <v>773</v>
      </c>
      <c r="C936" s="190" t="s">
        <v>855</v>
      </c>
      <c r="D936" s="108" t="s">
        <v>815</v>
      </c>
      <c r="E936" s="32">
        <f t="shared" si="75"/>
        <v>41673</v>
      </c>
      <c r="F936" s="101" t="str">
        <f t="shared" si="76"/>
        <v>2013-14</v>
      </c>
      <c r="H936" s="111"/>
      <c r="I936" s="26"/>
      <c r="J936" s="94">
        <f t="shared" si="74"/>
        <v>0.59165640875701331</v>
      </c>
      <c r="K936" s="35"/>
      <c r="L936" s="26">
        <v>24.8266149934</v>
      </c>
      <c r="M936" s="26" t="s">
        <v>203</v>
      </c>
      <c r="N936" s="26">
        <v>1162.6195121951216</v>
      </c>
      <c r="O936" s="90">
        <f t="shared" si="77"/>
        <v>28863.9070130828</v>
      </c>
      <c r="P936" s="92">
        <f t="shared" si="73"/>
        <v>11620.729783482051</v>
      </c>
      <c r="Q936" s="188">
        <v>0.68046957641656436</v>
      </c>
    </row>
    <row r="937" spans="1:17" x14ac:dyDescent="0.25">
      <c r="A937">
        <v>41233</v>
      </c>
      <c r="B937" t="s">
        <v>773</v>
      </c>
      <c r="C937" s="190" t="s">
        <v>856</v>
      </c>
      <c r="D937" s="108" t="s">
        <v>815</v>
      </c>
      <c r="E937" s="32">
        <f t="shared" si="75"/>
        <v>41233</v>
      </c>
      <c r="F937" s="101" t="str">
        <f t="shared" si="76"/>
        <v>2012-13</v>
      </c>
      <c r="H937" s="111"/>
      <c r="I937" s="26"/>
      <c r="J937" s="94">
        <f t="shared" si="74"/>
        <v>0.59165640875701331</v>
      </c>
      <c r="K937" s="35"/>
      <c r="L937" s="26">
        <v>69.169368753399993</v>
      </c>
      <c r="M937" s="26" t="s">
        <v>203</v>
      </c>
      <c r="N937" s="26">
        <v>3875.3912195121943</v>
      </c>
      <c r="O937" s="90">
        <f t="shared" si="77"/>
        <v>268058.36432612746</v>
      </c>
      <c r="P937" s="92">
        <f t="shared" si="73"/>
        <v>158598.44917447565</v>
      </c>
      <c r="Q937" s="188">
        <v>1</v>
      </c>
    </row>
    <row r="938" spans="1:17" x14ac:dyDescent="0.25">
      <c r="A938">
        <v>41233</v>
      </c>
      <c r="B938" t="s">
        <v>773</v>
      </c>
      <c r="C938" s="190" t="s">
        <v>856</v>
      </c>
      <c r="D938" s="108" t="s">
        <v>815</v>
      </c>
      <c r="E938" s="32">
        <f t="shared" si="75"/>
        <v>41233</v>
      </c>
      <c r="F938" s="101" t="str">
        <f t="shared" si="76"/>
        <v>2012-13</v>
      </c>
      <c r="H938" s="111"/>
      <c r="I938" s="26"/>
      <c r="J938" s="94">
        <f t="shared" si="74"/>
        <v>0.59165640875701331</v>
      </c>
      <c r="K938" s="35"/>
      <c r="L938" s="26">
        <v>12.446856631299999</v>
      </c>
      <c r="M938" s="26" t="s">
        <v>203</v>
      </c>
      <c r="N938" s="26">
        <v>3875.3912195121943</v>
      </c>
      <c r="O938" s="90">
        <f t="shared" si="77"/>
        <v>48236.438899467146</v>
      </c>
      <c r="P938" s="92">
        <f t="shared" si="73"/>
        <v>28539.39821048583</v>
      </c>
      <c r="Q938" s="188">
        <v>1</v>
      </c>
    </row>
    <row r="939" spans="1:17" x14ac:dyDescent="0.25">
      <c r="A939">
        <v>41233</v>
      </c>
      <c r="B939" t="s">
        <v>773</v>
      </c>
      <c r="C939" s="190" t="s">
        <v>856</v>
      </c>
      <c r="D939" s="108" t="s">
        <v>815</v>
      </c>
      <c r="E939" s="32">
        <f t="shared" si="75"/>
        <v>41233</v>
      </c>
      <c r="F939" s="101" t="str">
        <f t="shared" si="76"/>
        <v>2012-13</v>
      </c>
      <c r="H939" s="111"/>
      <c r="I939" s="26"/>
      <c r="J939" s="94">
        <f t="shared" si="74"/>
        <v>0.59165640875701331</v>
      </c>
      <c r="K939" s="35"/>
      <c r="L939" s="26">
        <v>107.52012149799999</v>
      </c>
      <c r="M939" s="26" t="s">
        <v>203</v>
      </c>
      <c r="N939" s="26">
        <v>1162.6195121951216</v>
      </c>
      <c r="O939" s="90">
        <f t="shared" si="77"/>
        <v>125004.99120716496</v>
      </c>
      <c r="P939" s="92">
        <f t="shared" si="73"/>
        <v>73960.00417433324</v>
      </c>
      <c r="Q939" s="188">
        <v>1</v>
      </c>
    </row>
    <row r="940" spans="1:17" x14ac:dyDescent="0.25">
      <c r="A940">
        <v>42304</v>
      </c>
      <c r="B940" t="s">
        <v>773</v>
      </c>
      <c r="C940" s="190" t="s">
        <v>857</v>
      </c>
      <c r="D940" s="108" t="s">
        <v>815</v>
      </c>
      <c r="E940" s="32">
        <f t="shared" si="75"/>
        <v>42304</v>
      </c>
      <c r="F940" s="101" t="str">
        <f t="shared" si="76"/>
        <v>2015-16</v>
      </c>
      <c r="H940" s="111"/>
      <c r="I940" s="26"/>
      <c r="J940" s="94">
        <f t="shared" si="74"/>
        <v>0.59165640875701331</v>
      </c>
      <c r="K940" s="35"/>
      <c r="L940" s="26">
        <v>99.099542854600003</v>
      </c>
      <c r="M940" s="26" t="s">
        <v>203</v>
      </c>
      <c r="N940" s="26">
        <v>950.87219512195099</v>
      </c>
      <c r="O940" s="90">
        <f t="shared" si="77"/>
        <v>94230.999849735352</v>
      </c>
      <c r="P940" s="92">
        <f t="shared" si="73"/>
        <v>23093.754717399654</v>
      </c>
      <c r="Q940" s="188">
        <v>0.41422010689286543</v>
      </c>
    </row>
    <row r="941" spans="1:17" x14ac:dyDescent="0.25">
      <c r="A941">
        <v>41233</v>
      </c>
      <c r="B941" t="s">
        <v>773</v>
      </c>
      <c r="C941" s="190" t="s">
        <v>856</v>
      </c>
      <c r="D941" s="108" t="s">
        <v>815</v>
      </c>
      <c r="E941" s="32">
        <f t="shared" si="75"/>
        <v>41233</v>
      </c>
      <c r="F941" s="101" t="str">
        <f t="shared" si="76"/>
        <v>2012-13</v>
      </c>
      <c r="H941" s="111"/>
      <c r="I941" s="26"/>
      <c r="J941" s="94">
        <f t="shared" si="74"/>
        <v>0.59165640875701331</v>
      </c>
      <c r="K941" s="35"/>
      <c r="L941" s="26">
        <v>55.662166292999999</v>
      </c>
      <c r="M941" s="26" t="s">
        <v>203</v>
      </c>
      <c r="N941" s="26">
        <v>3875.3912195121943</v>
      </c>
      <c r="O941" s="90">
        <f t="shared" si="77"/>
        <v>215712.67051091982</v>
      </c>
      <c r="P941" s="92">
        <f t="shared" si="73"/>
        <v>127627.78395787571</v>
      </c>
      <c r="Q941" s="188">
        <v>1</v>
      </c>
    </row>
    <row r="942" spans="1:17" x14ac:dyDescent="0.25">
      <c r="A942">
        <v>41233</v>
      </c>
      <c r="B942" t="s">
        <v>773</v>
      </c>
      <c r="C942" s="190" t="s">
        <v>856</v>
      </c>
      <c r="D942" s="108" t="s">
        <v>815</v>
      </c>
      <c r="E942" s="32">
        <f t="shared" si="75"/>
        <v>41233</v>
      </c>
      <c r="F942" s="101" t="str">
        <f t="shared" si="76"/>
        <v>2012-13</v>
      </c>
      <c r="H942" s="111"/>
      <c r="I942" s="26"/>
      <c r="J942" s="94">
        <f t="shared" si="74"/>
        <v>0.59165640875701331</v>
      </c>
      <c r="K942" s="35"/>
      <c r="L942" s="26">
        <v>34.591763731299999</v>
      </c>
      <c r="M942" s="26" t="s">
        <v>203</v>
      </c>
      <c r="N942" s="26">
        <v>1162.6195121951216</v>
      </c>
      <c r="O942" s="90">
        <f t="shared" si="77"/>
        <v>40217.059475252907</v>
      </c>
      <c r="P942" s="92">
        <f t="shared" si="73"/>
        <v>23794.680979895347</v>
      </c>
      <c r="Q942" s="188">
        <v>1</v>
      </c>
    </row>
    <row r="943" spans="1:17" x14ac:dyDescent="0.25">
      <c r="A943">
        <v>42304</v>
      </c>
      <c r="B943" t="s">
        <v>773</v>
      </c>
      <c r="C943" s="190" t="s">
        <v>857</v>
      </c>
      <c r="D943" s="108" t="s">
        <v>815</v>
      </c>
      <c r="E943" s="32">
        <f t="shared" si="75"/>
        <v>42304</v>
      </c>
      <c r="F943" s="101" t="str">
        <f t="shared" si="76"/>
        <v>2015-16</v>
      </c>
      <c r="H943" s="111"/>
      <c r="I943" s="26"/>
      <c r="J943" s="94">
        <f t="shared" si="74"/>
        <v>0.59165640875701331</v>
      </c>
      <c r="K943" s="35"/>
      <c r="L943" s="26">
        <v>6.5027312723200001</v>
      </c>
      <c r="M943" s="26" t="s">
        <v>203</v>
      </c>
      <c r="N943" s="26">
        <v>1162.6195121951216</v>
      </c>
      <c r="O943" s="90">
        <f t="shared" si="77"/>
        <v>7560.202259760641</v>
      </c>
      <c r="P943" s="92">
        <f t="shared" si="73"/>
        <v>1852.8239844558241</v>
      </c>
      <c r="Q943" s="188">
        <v>0.41422010689286543</v>
      </c>
    </row>
    <row r="944" spans="1:17" x14ac:dyDescent="0.25">
      <c r="A944">
        <v>41673</v>
      </c>
      <c r="B944" t="s">
        <v>773</v>
      </c>
      <c r="C944" s="190" t="s">
        <v>855</v>
      </c>
      <c r="D944" s="108" t="s">
        <v>815</v>
      </c>
      <c r="E944" s="32">
        <f t="shared" si="75"/>
        <v>41673</v>
      </c>
      <c r="F944" s="101" t="str">
        <f t="shared" si="76"/>
        <v>2013-14</v>
      </c>
      <c r="H944" s="111"/>
      <c r="I944" s="26"/>
      <c r="J944" s="94">
        <f t="shared" si="74"/>
        <v>0.59165640875701331</v>
      </c>
      <c r="K944" s="35"/>
      <c r="L944" s="26">
        <v>78.821946439499996</v>
      </c>
      <c r="M944" s="26" t="s">
        <v>203</v>
      </c>
      <c r="N944" s="26">
        <v>3336.4019512195118</v>
      </c>
      <c r="O944" s="90">
        <f t="shared" si="77"/>
        <v>262981.69589966763</v>
      </c>
      <c r="P944" s="92">
        <f t="shared" si="73"/>
        <v>105877.53157140897</v>
      </c>
      <c r="Q944" s="188">
        <v>0.68046957641656436</v>
      </c>
    </row>
    <row r="945" spans="1:17" x14ac:dyDescent="0.25">
      <c r="A945">
        <v>42304</v>
      </c>
      <c r="B945" t="s">
        <v>773</v>
      </c>
      <c r="C945" s="190" t="s">
        <v>857</v>
      </c>
      <c r="D945" s="108" t="s">
        <v>815</v>
      </c>
      <c r="E945" s="32">
        <f t="shared" si="75"/>
        <v>42304</v>
      </c>
      <c r="F945" s="101" t="str">
        <f t="shared" si="76"/>
        <v>2015-16</v>
      </c>
      <c r="H945" s="111"/>
      <c r="I945" s="26"/>
      <c r="J945" s="94">
        <f t="shared" si="74"/>
        <v>0.59165640875701331</v>
      </c>
      <c r="K945" s="35"/>
      <c r="L945" s="26">
        <v>35.685163819300001</v>
      </c>
      <c r="M945" s="26" t="s">
        <v>203</v>
      </c>
      <c r="N945" s="26">
        <v>3592.3639024390236</v>
      </c>
      <c r="O945" s="90">
        <f t="shared" si="77"/>
        <v>128194.09435707641</v>
      </c>
      <c r="P945" s="92">
        <f t="shared" si="73"/>
        <v>31417.293417478515</v>
      </c>
      <c r="Q945" s="188">
        <v>0.41422010689286543</v>
      </c>
    </row>
    <row r="946" spans="1:17" x14ac:dyDescent="0.25">
      <c r="A946">
        <v>42304</v>
      </c>
      <c r="B946" t="s">
        <v>773</v>
      </c>
      <c r="C946" s="190" t="s">
        <v>857</v>
      </c>
      <c r="D946" s="108" t="s">
        <v>815</v>
      </c>
      <c r="E946" s="32">
        <f t="shared" si="75"/>
        <v>42304</v>
      </c>
      <c r="F946" s="101" t="str">
        <f t="shared" si="76"/>
        <v>2015-16</v>
      </c>
      <c r="H946" s="111"/>
      <c r="I946" s="26"/>
      <c r="J946" s="94">
        <f t="shared" si="74"/>
        <v>0.59165640875701331</v>
      </c>
      <c r="K946" s="35"/>
      <c r="L946" s="26">
        <v>55.8737033548</v>
      </c>
      <c r="M946" s="26" t="s">
        <v>203</v>
      </c>
      <c r="N946" s="26">
        <v>3336.4019512195118</v>
      </c>
      <c r="O946" s="90">
        <f t="shared" si="77"/>
        <v>186417.13289481492</v>
      </c>
      <c r="P946" s="92">
        <f t="shared" si="73"/>
        <v>45686.361696881017</v>
      </c>
      <c r="Q946" s="188">
        <v>0.41422010689286543</v>
      </c>
    </row>
    <row r="947" spans="1:17" x14ac:dyDescent="0.25">
      <c r="A947">
        <v>41673</v>
      </c>
      <c r="B947" t="s">
        <v>773</v>
      </c>
      <c r="C947" s="190" t="s">
        <v>855</v>
      </c>
      <c r="D947" s="108" t="s">
        <v>815</v>
      </c>
      <c r="E947" s="32">
        <f t="shared" si="75"/>
        <v>41673</v>
      </c>
      <c r="F947" s="101" t="str">
        <f t="shared" si="76"/>
        <v>2013-14</v>
      </c>
      <c r="H947" s="111"/>
      <c r="I947" s="26"/>
      <c r="J947" s="94">
        <f t="shared" si="74"/>
        <v>0.59165640875701331</v>
      </c>
      <c r="K947" s="35"/>
      <c r="L947" s="26">
        <v>72.352661986100003</v>
      </c>
      <c r="M947" s="26" t="s">
        <v>203</v>
      </c>
      <c r="N947" s="26">
        <v>3336.4019512195118</v>
      </c>
      <c r="O947" s="90">
        <f t="shared" si="77"/>
        <v>241397.56262634986</v>
      </c>
      <c r="P947" s="92">
        <f t="shared" si="73"/>
        <v>97187.669167604734</v>
      </c>
      <c r="Q947" s="188">
        <v>0.68046957641656436</v>
      </c>
    </row>
    <row r="948" spans="1:17" x14ac:dyDescent="0.25">
      <c r="A948">
        <v>41673</v>
      </c>
      <c r="B948" t="s">
        <v>773</v>
      </c>
      <c r="C948" s="190" t="s">
        <v>855</v>
      </c>
      <c r="D948" s="108" t="s">
        <v>815</v>
      </c>
      <c r="E948" s="32">
        <f t="shared" si="75"/>
        <v>41673</v>
      </c>
      <c r="F948" s="101" t="str">
        <f t="shared" si="76"/>
        <v>2013-14</v>
      </c>
      <c r="H948" s="111"/>
      <c r="I948" s="26"/>
      <c r="J948" s="94">
        <f t="shared" si="74"/>
        <v>0.59165640875701331</v>
      </c>
      <c r="K948" s="35"/>
      <c r="L948" s="26">
        <v>45.420698500500002</v>
      </c>
      <c r="M948" s="26" t="s">
        <v>203</v>
      </c>
      <c r="N948" s="26">
        <v>3875.3912195121943</v>
      </c>
      <c r="O948" s="90">
        <f t="shared" si="77"/>
        <v>176022.97615294839</v>
      </c>
      <c r="P948" s="92">
        <f t="shared" si="73"/>
        <v>70867.587005133144</v>
      </c>
      <c r="Q948" s="188">
        <v>0.68046957641656436</v>
      </c>
    </row>
    <row r="949" spans="1:17" x14ac:dyDescent="0.25">
      <c r="A949">
        <v>41673</v>
      </c>
      <c r="B949" t="s">
        <v>773</v>
      </c>
      <c r="C949" s="190" t="s">
        <v>855</v>
      </c>
      <c r="D949" s="108" t="s">
        <v>815</v>
      </c>
      <c r="E949" s="32">
        <f t="shared" si="75"/>
        <v>41673</v>
      </c>
      <c r="F949" s="101" t="str">
        <f t="shared" si="76"/>
        <v>2013-14</v>
      </c>
      <c r="H949" s="111"/>
      <c r="I949" s="26"/>
      <c r="J949" s="94">
        <f t="shared" si="74"/>
        <v>0.59165640875701331</v>
      </c>
      <c r="K949" s="35"/>
      <c r="L949" s="26">
        <v>22.277387217899999</v>
      </c>
      <c r="M949" s="26" t="s">
        <v>203</v>
      </c>
      <c r="N949" s="26">
        <v>3336.4019512195118</v>
      </c>
      <c r="O949" s="90">
        <f t="shared" si="77"/>
        <v>74326.318181874172</v>
      </c>
      <c r="P949" s="92">
        <f t="shared" si="73"/>
        <v>29924.086818918098</v>
      </c>
      <c r="Q949" s="188">
        <v>0.68046957641656436</v>
      </c>
    </row>
    <row r="950" spans="1:17" x14ac:dyDescent="0.25">
      <c r="A950">
        <v>41673</v>
      </c>
      <c r="B950" t="s">
        <v>773</v>
      </c>
      <c r="C950" s="190" t="s">
        <v>855</v>
      </c>
      <c r="D950" s="108" t="s">
        <v>815</v>
      </c>
      <c r="E950" s="32">
        <f t="shared" si="75"/>
        <v>41673</v>
      </c>
      <c r="F950" s="101" t="str">
        <f t="shared" si="76"/>
        <v>2013-14</v>
      </c>
      <c r="H950" s="111"/>
      <c r="I950" s="26"/>
      <c r="J950" s="94">
        <f t="shared" si="74"/>
        <v>0.59165640875701331</v>
      </c>
      <c r="K950" s="35"/>
      <c r="L950" s="26">
        <v>21.809393380900001</v>
      </c>
      <c r="M950" s="26" t="s">
        <v>203</v>
      </c>
      <c r="N950" s="26">
        <v>3875.3912195121943</v>
      </c>
      <c r="O950" s="90">
        <f t="shared" si="77"/>
        <v>84519.931611227235</v>
      </c>
      <c r="P950" s="92">
        <f t="shared" si="73"/>
        <v>34028.078254522916</v>
      </c>
      <c r="Q950" s="188">
        <v>0.68046957641656436</v>
      </c>
    </row>
    <row r="951" spans="1:17" x14ac:dyDescent="0.25">
      <c r="A951">
        <v>42304</v>
      </c>
      <c r="B951" t="s">
        <v>773</v>
      </c>
      <c r="C951" s="190" t="s">
        <v>857</v>
      </c>
      <c r="D951" s="108" t="s">
        <v>815</v>
      </c>
      <c r="E951" s="32">
        <f t="shared" si="75"/>
        <v>42304</v>
      </c>
      <c r="F951" s="101" t="str">
        <f t="shared" si="76"/>
        <v>2015-16</v>
      </c>
      <c r="H951" s="111"/>
      <c r="I951" s="26"/>
      <c r="J951" s="94">
        <f t="shared" si="74"/>
        <v>0.59165640875701331</v>
      </c>
      <c r="K951" s="35"/>
      <c r="L951" s="26">
        <v>21.8684619398</v>
      </c>
      <c r="M951" s="26" t="s">
        <v>203</v>
      </c>
      <c r="N951" s="26">
        <v>812.22926829268283</v>
      </c>
      <c r="O951" s="90">
        <f t="shared" si="77"/>
        <v>17762.204840050137</v>
      </c>
      <c r="P951" s="92">
        <f t="shared" si="73"/>
        <v>4353.0897737521873</v>
      </c>
      <c r="Q951" s="188">
        <v>0.41422010689286543</v>
      </c>
    </row>
    <row r="952" spans="1:17" x14ac:dyDescent="0.25">
      <c r="A952">
        <v>42304</v>
      </c>
      <c r="B952" t="s">
        <v>773</v>
      </c>
      <c r="C952" s="190" t="s">
        <v>857</v>
      </c>
      <c r="D952" s="108" t="s">
        <v>815</v>
      </c>
      <c r="E952" s="32">
        <f t="shared" si="75"/>
        <v>42304</v>
      </c>
      <c r="F952" s="101" t="str">
        <f t="shared" si="76"/>
        <v>2015-16</v>
      </c>
      <c r="H952" s="111"/>
      <c r="I952" s="26"/>
      <c r="J952" s="94">
        <f t="shared" si="74"/>
        <v>0.59165640875701331</v>
      </c>
      <c r="K952" s="35"/>
      <c r="L952" s="26">
        <v>41.472093135400002</v>
      </c>
      <c r="M952" s="26" t="s">
        <v>203</v>
      </c>
      <c r="N952" s="26">
        <v>812.22926829268283</v>
      </c>
      <c r="O952" s="90">
        <f t="shared" si="77"/>
        <v>33684.847861931936</v>
      </c>
      <c r="P952" s="92">
        <f t="shared" si="73"/>
        <v>8255.3471305288822</v>
      </c>
      <c r="Q952" s="188">
        <v>0.41422010689286543</v>
      </c>
    </row>
    <row r="953" spans="1:17" x14ac:dyDescent="0.25">
      <c r="A953">
        <v>42304</v>
      </c>
      <c r="B953" t="s">
        <v>773</v>
      </c>
      <c r="C953" s="190" t="s">
        <v>857</v>
      </c>
      <c r="D953" s="108" t="s">
        <v>815</v>
      </c>
      <c r="E953" s="32">
        <f t="shared" si="75"/>
        <v>42304</v>
      </c>
      <c r="F953" s="101" t="str">
        <f t="shared" si="76"/>
        <v>2015-16</v>
      </c>
      <c r="H953" s="111"/>
      <c r="I953" s="26"/>
      <c r="J953" s="94">
        <f t="shared" si="74"/>
        <v>0.59165640875701331</v>
      </c>
      <c r="K953" s="35"/>
      <c r="L953" s="26">
        <v>53.908864038200001</v>
      </c>
      <c r="M953" s="26" t="s">
        <v>203</v>
      </c>
      <c r="N953" s="26">
        <v>3336.4019512195118</v>
      </c>
      <c r="O953" s="90">
        <f t="shared" si="77"/>
        <v>179861.63916507785</v>
      </c>
      <c r="P953" s="92">
        <f t="shared" si="73"/>
        <v>44079.767640918399</v>
      </c>
      <c r="Q953" s="188">
        <v>0.41422010689286543</v>
      </c>
    </row>
    <row r="954" spans="1:17" x14ac:dyDescent="0.25">
      <c r="A954">
        <v>42304</v>
      </c>
      <c r="B954" t="s">
        <v>773</v>
      </c>
      <c r="C954" s="190" t="s">
        <v>857</v>
      </c>
      <c r="D954" s="108" t="s">
        <v>815</v>
      </c>
      <c r="E954" s="32">
        <f t="shared" si="75"/>
        <v>42304</v>
      </c>
      <c r="F954" s="101" t="str">
        <f t="shared" si="76"/>
        <v>2015-16</v>
      </c>
      <c r="H954" s="111"/>
      <c r="I954" s="26"/>
      <c r="J954" s="94">
        <f t="shared" si="74"/>
        <v>0.59165640875701331</v>
      </c>
      <c r="K954" s="35"/>
      <c r="L954" s="26">
        <v>72.183470031599995</v>
      </c>
      <c r="M954" s="26" t="s">
        <v>203</v>
      </c>
      <c r="N954" s="26">
        <v>812.22926829268283</v>
      </c>
      <c r="O954" s="90">
        <f t="shared" si="77"/>
        <v>58629.527046593263</v>
      </c>
      <c r="P954" s="92">
        <f t="shared" si="73"/>
        <v>14368.688849426195</v>
      </c>
      <c r="Q954" s="188">
        <v>0.41422010689286543</v>
      </c>
    </row>
    <row r="955" spans="1:17" x14ac:dyDescent="0.25">
      <c r="A955">
        <v>42304</v>
      </c>
      <c r="B955" t="s">
        <v>773</v>
      </c>
      <c r="C955" s="190" t="s">
        <v>857</v>
      </c>
      <c r="D955" s="108" t="s">
        <v>815</v>
      </c>
      <c r="E955" s="32">
        <f t="shared" si="75"/>
        <v>42304</v>
      </c>
      <c r="F955" s="101" t="str">
        <f t="shared" si="76"/>
        <v>2015-16</v>
      </c>
      <c r="H955" s="111"/>
      <c r="I955" s="26"/>
      <c r="J955" s="94">
        <f t="shared" si="74"/>
        <v>0.59165640875701331</v>
      </c>
      <c r="K955" s="35"/>
      <c r="L955" s="26">
        <v>45.393637229399999</v>
      </c>
      <c r="M955" s="26" t="s">
        <v>203</v>
      </c>
      <c r="N955" s="26">
        <v>812.22926829268283</v>
      </c>
      <c r="O955" s="90">
        <f t="shared" si="77"/>
        <v>36870.040751979046</v>
      </c>
      <c r="P955" s="92">
        <f t="shared" si="73"/>
        <v>9035.9614023465638</v>
      </c>
      <c r="Q955" s="188">
        <v>0.41422010689286543</v>
      </c>
    </row>
    <row r="956" spans="1:17" x14ac:dyDescent="0.25">
      <c r="A956">
        <v>42304</v>
      </c>
      <c r="B956" t="s">
        <v>773</v>
      </c>
      <c r="C956" s="190" t="s">
        <v>857</v>
      </c>
      <c r="D956" s="108" t="s">
        <v>815</v>
      </c>
      <c r="E956" s="32">
        <f t="shared" si="75"/>
        <v>42304</v>
      </c>
      <c r="F956" s="101" t="str">
        <f t="shared" si="76"/>
        <v>2015-16</v>
      </c>
      <c r="H956" s="111"/>
      <c r="I956" s="26"/>
      <c r="J956" s="94">
        <f t="shared" si="74"/>
        <v>0.59165640875701331</v>
      </c>
      <c r="K956" s="35"/>
      <c r="L956" s="26">
        <v>42.165222673599999</v>
      </c>
      <c r="M956" s="26" t="s">
        <v>203</v>
      </c>
      <c r="N956" s="26">
        <v>812.22926829268283</v>
      </c>
      <c r="O956" s="90">
        <f t="shared" si="77"/>
        <v>34247.827959576163</v>
      </c>
      <c r="P956" s="92">
        <f t="shared" si="73"/>
        <v>8393.3200301744964</v>
      </c>
      <c r="Q956" s="188">
        <v>0.41422010689286543</v>
      </c>
    </row>
    <row r="957" spans="1:17" x14ac:dyDescent="0.25">
      <c r="A957">
        <v>42304</v>
      </c>
      <c r="B957" t="s">
        <v>773</v>
      </c>
      <c r="C957" s="190" t="s">
        <v>857</v>
      </c>
      <c r="D957" s="108" t="s">
        <v>815</v>
      </c>
      <c r="E957" s="32">
        <f t="shared" si="75"/>
        <v>42304</v>
      </c>
      <c r="F957" s="101" t="str">
        <f t="shared" si="76"/>
        <v>2015-16</v>
      </c>
      <c r="H957" s="111"/>
      <c r="I957" s="26"/>
      <c r="J957" s="94">
        <f t="shared" si="74"/>
        <v>0.59165640875701331</v>
      </c>
      <c r="K957" s="35"/>
      <c r="L957" s="26">
        <v>16.971982826200001</v>
      </c>
      <c r="M957" s="26" t="s">
        <v>203</v>
      </c>
      <c r="N957" s="26">
        <v>3336.4019512195118</v>
      </c>
      <c r="O957" s="90">
        <f t="shared" si="77"/>
        <v>56625.356617397731</v>
      </c>
      <c r="P957" s="92">
        <f t="shared" si="73"/>
        <v>13877.514815642055</v>
      </c>
      <c r="Q957" s="188">
        <v>0.41422010689286543</v>
      </c>
    </row>
    <row r="958" spans="1:17" x14ac:dyDescent="0.25">
      <c r="A958">
        <v>42304</v>
      </c>
      <c r="B958" t="s">
        <v>773</v>
      </c>
      <c r="C958" s="190" t="s">
        <v>857</v>
      </c>
      <c r="D958" s="108" t="s">
        <v>815</v>
      </c>
      <c r="E958" s="32">
        <f t="shared" si="75"/>
        <v>42304</v>
      </c>
      <c r="F958" s="101" t="str">
        <f t="shared" si="76"/>
        <v>2015-16</v>
      </c>
      <c r="H958" s="111"/>
      <c r="I958" s="26"/>
      <c r="J958" s="94">
        <f t="shared" si="74"/>
        <v>0.59165640875701331</v>
      </c>
      <c r="K958" s="35"/>
      <c r="L958" s="26">
        <v>15.148201374599999</v>
      </c>
      <c r="M958" s="26" t="s">
        <v>203</v>
      </c>
      <c r="N958" s="26">
        <v>3336.4019512195118</v>
      </c>
      <c r="O958" s="90">
        <f t="shared" si="77"/>
        <v>50540.488623681529</v>
      </c>
      <c r="P958" s="92">
        <f t="shared" si="73"/>
        <v>12386.259823561735</v>
      </c>
      <c r="Q958" s="188">
        <v>0.41422010689286543</v>
      </c>
    </row>
    <row r="959" spans="1:17" x14ac:dyDescent="0.25">
      <c r="A959">
        <v>42304</v>
      </c>
      <c r="B959" t="s">
        <v>773</v>
      </c>
      <c r="C959" s="190" t="s">
        <v>857</v>
      </c>
      <c r="D959" s="108" t="s">
        <v>815</v>
      </c>
      <c r="E959" s="32">
        <f t="shared" si="75"/>
        <v>42304</v>
      </c>
      <c r="F959" s="101" t="str">
        <f t="shared" si="76"/>
        <v>2015-16</v>
      </c>
      <c r="H959" s="111"/>
      <c r="I959" s="26"/>
      <c r="J959" s="94">
        <f t="shared" si="74"/>
        <v>0.59165640875701331</v>
      </c>
      <c r="K959" s="35"/>
      <c r="L959" s="26">
        <v>31.238148644900001</v>
      </c>
      <c r="M959" s="26" t="s">
        <v>203</v>
      </c>
      <c r="N959" s="26">
        <v>3336.4019512195118</v>
      </c>
      <c r="O959" s="90">
        <f t="shared" si="77"/>
        <v>104223.02009132951</v>
      </c>
      <c r="P959" s="92">
        <f t="shared" si="73"/>
        <v>25542.558879072953</v>
      </c>
      <c r="Q959" s="188">
        <v>0.41422010689286543</v>
      </c>
    </row>
    <row r="960" spans="1:17" x14ac:dyDescent="0.25">
      <c r="A960">
        <v>42304</v>
      </c>
      <c r="B960" t="s">
        <v>773</v>
      </c>
      <c r="C960" s="190" t="s">
        <v>857</v>
      </c>
      <c r="D960" s="108" t="s">
        <v>815</v>
      </c>
      <c r="E960" s="32">
        <f t="shared" si="75"/>
        <v>42304</v>
      </c>
      <c r="F960" s="101" t="str">
        <f t="shared" si="76"/>
        <v>2015-16</v>
      </c>
      <c r="H960" s="111"/>
      <c r="I960" s="26"/>
      <c r="J960" s="94">
        <f t="shared" si="74"/>
        <v>0.59165640875701331</v>
      </c>
      <c r="K960" s="35"/>
      <c r="L960" s="26">
        <v>19.088520986799999</v>
      </c>
      <c r="M960" s="26" t="s">
        <v>203</v>
      </c>
      <c r="N960" s="26">
        <v>812.22926829268283</v>
      </c>
      <c r="O960" s="90">
        <f t="shared" si="77"/>
        <v>15504.255433898083</v>
      </c>
      <c r="P960" s="92">
        <f t="shared" si="73"/>
        <v>3799.7206082639123</v>
      </c>
      <c r="Q960" s="188">
        <v>0.41422010689286543</v>
      </c>
    </row>
    <row r="961" spans="1:17" x14ac:dyDescent="0.25">
      <c r="A961">
        <v>42304</v>
      </c>
      <c r="B961" t="s">
        <v>773</v>
      </c>
      <c r="C961" s="190" t="s">
        <v>857</v>
      </c>
      <c r="D961" s="108" t="s">
        <v>815</v>
      </c>
      <c r="E961" s="32">
        <f t="shared" si="75"/>
        <v>42304</v>
      </c>
      <c r="F961" s="101" t="str">
        <f t="shared" si="76"/>
        <v>2015-16</v>
      </c>
      <c r="H961" s="111"/>
      <c r="I961" s="26"/>
      <c r="J961" s="94">
        <f t="shared" si="74"/>
        <v>0.59165640875701331</v>
      </c>
      <c r="K961" s="35"/>
      <c r="L961" s="26">
        <v>48.422999966799999</v>
      </c>
      <c r="M961" s="26" t="s">
        <v>203</v>
      </c>
      <c r="N961" s="26">
        <v>950.87219512195099</v>
      </c>
      <c r="O961" s="90">
        <f t="shared" si="77"/>
        <v>46044.084272821274</v>
      </c>
      <c r="P961" s="92">
        <f t="shared" si="73"/>
        <v>11284.29911684525</v>
      </c>
      <c r="Q961" s="188">
        <v>0.41422010689286543</v>
      </c>
    </row>
    <row r="962" spans="1:17" x14ac:dyDescent="0.25">
      <c r="A962">
        <v>42304</v>
      </c>
      <c r="B962" t="s">
        <v>773</v>
      </c>
      <c r="C962" s="190" t="s">
        <v>857</v>
      </c>
      <c r="D962" s="108" t="s">
        <v>815</v>
      </c>
      <c r="E962" s="32">
        <f t="shared" si="75"/>
        <v>42304</v>
      </c>
      <c r="F962" s="101" t="str">
        <f t="shared" si="76"/>
        <v>2015-16</v>
      </c>
      <c r="H962" s="111"/>
      <c r="I962" s="26"/>
      <c r="J962" s="94">
        <f t="shared" si="74"/>
        <v>0.59165640875701331</v>
      </c>
      <c r="K962" s="35"/>
      <c r="L962" s="26">
        <v>60.822819113800001</v>
      </c>
      <c r="M962" s="26" t="s">
        <v>203</v>
      </c>
      <c r="N962" s="26">
        <v>812.22926829268283</v>
      </c>
      <c r="O962" s="90">
        <f t="shared" si="77"/>
        <v>49402.073864299979</v>
      </c>
      <c r="P962" s="92">
        <f t="shared" si="73"/>
        <v>12107.261709758966</v>
      </c>
      <c r="Q962" s="188">
        <v>0.41422010689286543</v>
      </c>
    </row>
    <row r="963" spans="1:17" x14ac:dyDescent="0.25">
      <c r="A963">
        <v>42304</v>
      </c>
      <c r="B963" t="s">
        <v>773</v>
      </c>
      <c r="C963" s="190" t="s">
        <v>857</v>
      </c>
      <c r="D963" s="108" t="s">
        <v>815</v>
      </c>
      <c r="E963" s="32">
        <f t="shared" si="75"/>
        <v>42304</v>
      </c>
      <c r="F963" s="101" t="str">
        <f t="shared" si="76"/>
        <v>2015-16</v>
      </c>
      <c r="H963" s="111"/>
      <c r="I963" s="26"/>
      <c r="J963" s="94">
        <f t="shared" si="74"/>
        <v>0.59165640875701331</v>
      </c>
      <c r="K963" s="35"/>
      <c r="L963" s="26">
        <v>29.7837687508</v>
      </c>
      <c r="M963" s="26" t="s">
        <v>203</v>
      </c>
      <c r="N963" s="26">
        <v>3336.4019512195118</v>
      </c>
      <c r="O963" s="90">
        <f t="shared" si="77"/>
        <v>99370.624174839846</v>
      </c>
      <c r="P963" s="92">
        <f t="shared" si="73"/>
        <v>24353.353190225123</v>
      </c>
      <c r="Q963" s="188">
        <v>0.41422010689286543</v>
      </c>
    </row>
    <row r="964" spans="1:17" x14ac:dyDescent="0.25">
      <c r="A964">
        <v>42304</v>
      </c>
      <c r="B964" t="s">
        <v>773</v>
      </c>
      <c r="C964" s="190" t="s">
        <v>857</v>
      </c>
      <c r="D964" s="108" t="s">
        <v>815</v>
      </c>
      <c r="E964" s="32">
        <f t="shared" si="75"/>
        <v>42304</v>
      </c>
      <c r="F964" s="101" t="str">
        <f t="shared" si="76"/>
        <v>2015-16</v>
      </c>
      <c r="H964" s="111"/>
      <c r="I964" s="26"/>
      <c r="J964" s="94">
        <f t="shared" si="74"/>
        <v>0.59165640875701331</v>
      </c>
      <c r="K964" s="35"/>
      <c r="L964" s="26">
        <v>39.876480354100003</v>
      </c>
      <c r="M964" s="26" t="s">
        <v>203</v>
      </c>
      <c r="N964" s="26">
        <v>812.22926829268283</v>
      </c>
      <c r="O964" s="90">
        <f t="shared" si="77"/>
        <v>32388.844460098189</v>
      </c>
      <c r="P964" s="92">
        <f t="shared" si="73"/>
        <v>7937.7278256017253</v>
      </c>
      <c r="Q964" s="188">
        <v>0.41422010689286543</v>
      </c>
    </row>
    <row r="965" spans="1:17" x14ac:dyDescent="0.25">
      <c r="A965">
        <v>42304</v>
      </c>
      <c r="B965" t="s">
        <v>773</v>
      </c>
      <c r="C965" s="190" t="s">
        <v>857</v>
      </c>
      <c r="D965" s="108" t="s">
        <v>815</v>
      </c>
      <c r="E965" s="32">
        <f t="shared" si="75"/>
        <v>42304</v>
      </c>
      <c r="F965" s="101" t="str">
        <f t="shared" si="76"/>
        <v>2015-16</v>
      </c>
      <c r="H965" s="111"/>
      <c r="I965" s="26"/>
      <c r="J965" s="94">
        <f t="shared" si="74"/>
        <v>0.59165640875701331</v>
      </c>
      <c r="K965" s="35"/>
      <c r="L965" s="26">
        <v>27.7728466346</v>
      </c>
      <c r="M965" s="26" t="s">
        <v>203</v>
      </c>
      <c r="N965" s="26">
        <v>950.87219512195099</v>
      </c>
      <c r="O965" s="90">
        <f t="shared" si="77"/>
        <v>26408.427644227391</v>
      </c>
      <c r="P965" s="92">
        <f t="shared" si="73"/>
        <v>6472.0713083858527</v>
      </c>
      <c r="Q965" s="188">
        <v>0.41422010689286543</v>
      </c>
    </row>
    <row r="966" spans="1:17" x14ac:dyDescent="0.25">
      <c r="A966">
        <v>42304</v>
      </c>
      <c r="B966" t="s">
        <v>773</v>
      </c>
      <c r="C966" s="190" t="s">
        <v>857</v>
      </c>
      <c r="D966" s="108" t="s">
        <v>815</v>
      </c>
      <c r="E966" s="32">
        <f t="shared" si="75"/>
        <v>42304</v>
      </c>
      <c r="F966" s="101" t="str">
        <f t="shared" si="76"/>
        <v>2015-16</v>
      </c>
      <c r="H966" s="111"/>
      <c r="I966" s="26"/>
      <c r="J966" s="94">
        <f t="shared" si="74"/>
        <v>0.59165640875701331</v>
      </c>
      <c r="K966" s="35"/>
      <c r="L966" s="26">
        <v>37.034031564800003</v>
      </c>
      <c r="M966" s="26" t="s">
        <v>203</v>
      </c>
      <c r="N966" s="26">
        <v>950.87219512195099</v>
      </c>
      <c r="O966" s="90">
        <f t="shared" si="77"/>
        <v>35214.630888236999</v>
      </c>
      <c r="P966" s="92">
        <f t="shared" si="73"/>
        <v>8630.2602062329152</v>
      </c>
      <c r="Q966" s="188">
        <v>0.41422010689286543</v>
      </c>
    </row>
    <row r="967" spans="1:17" x14ac:dyDescent="0.25">
      <c r="A967">
        <v>42304</v>
      </c>
      <c r="B967" t="s">
        <v>773</v>
      </c>
      <c r="C967" s="190" t="s">
        <v>857</v>
      </c>
      <c r="D967" s="108" t="s">
        <v>815</v>
      </c>
      <c r="E967" s="32">
        <f t="shared" si="75"/>
        <v>42304</v>
      </c>
      <c r="F967" s="101" t="str">
        <f t="shared" si="76"/>
        <v>2015-16</v>
      </c>
      <c r="H967" s="111"/>
      <c r="I967" s="26"/>
      <c r="J967" s="94">
        <f t="shared" si="74"/>
        <v>0.59165640875701331</v>
      </c>
      <c r="K967" s="35"/>
      <c r="L967" s="26">
        <v>27.884575754299998</v>
      </c>
      <c r="M967" s="26" t="s">
        <v>203</v>
      </c>
      <c r="N967" s="26">
        <v>3336.4019512195118</v>
      </c>
      <c r="O967" s="90">
        <f t="shared" si="77"/>
        <v>93034.152955574798</v>
      </c>
      <c r="P967" s="92">
        <f t="shared" si="73"/>
        <v>22800.436290851056</v>
      </c>
      <c r="Q967" s="188">
        <v>0.41422010689286543</v>
      </c>
    </row>
    <row r="968" spans="1:17" x14ac:dyDescent="0.25">
      <c r="A968">
        <v>42304</v>
      </c>
      <c r="B968" t="s">
        <v>773</v>
      </c>
      <c r="C968" s="190" t="s">
        <v>857</v>
      </c>
      <c r="D968" s="108" t="s">
        <v>815</v>
      </c>
      <c r="E968" s="32">
        <f t="shared" si="75"/>
        <v>42304</v>
      </c>
      <c r="F968" s="101" t="str">
        <f t="shared" si="76"/>
        <v>2015-16</v>
      </c>
      <c r="H968" s="111"/>
      <c r="I968" s="26"/>
      <c r="J968" s="94">
        <f t="shared" si="74"/>
        <v>0.59165640875701331</v>
      </c>
      <c r="K968" s="35"/>
      <c r="L968" s="26">
        <v>1.99843588839</v>
      </c>
      <c r="M968" s="26" t="s">
        <v>203</v>
      </c>
      <c r="N968" s="26">
        <v>812.22926829268283</v>
      </c>
      <c r="O968" s="90">
        <f t="shared" si="77"/>
        <v>1623.1881193568472</v>
      </c>
      <c r="P968" s="92">
        <f t="shared" si="73"/>
        <v>397.80442050280908</v>
      </c>
      <c r="Q968" s="188">
        <v>0.41422010689286543</v>
      </c>
    </row>
    <row r="969" spans="1:17" x14ac:dyDescent="0.25">
      <c r="A969">
        <v>42304</v>
      </c>
      <c r="B969" t="s">
        <v>773</v>
      </c>
      <c r="C969" s="190" t="s">
        <v>857</v>
      </c>
      <c r="D969" s="108" t="s">
        <v>815</v>
      </c>
      <c r="E969" s="32">
        <f t="shared" si="75"/>
        <v>42304</v>
      </c>
      <c r="F969" s="101" t="str">
        <f t="shared" si="76"/>
        <v>2015-16</v>
      </c>
      <c r="H969" s="111"/>
      <c r="I969" s="26"/>
      <c r="J969" s="94">
        <f t="shared" si="74"/>
        <v>0.59165640875701331</v>
      </c>
      <c r="K969" s="35"/>
      <c r="L969" s="26">
        <v>18.507307880900001</v>
      </c>
      <c r="M969" s="26" t="s">
        <v>203</v>
      </c>
      <c r="N969" s="26">
        <v>3592.3639024390236</v>
      </c>
      <c r="O969" s="90">
        <f t="shared" si="77"/>
        <v>66484.984762670429</v>
      </c>
      <c r="P969" s="92">
        <f t="shared" si="73"/>
        <v>16293.872854448722</v>
      </c>
      <c r="Q969" s="188">
        <v>0.41422010689286543</v>
      </c>
    </row>
    <row r="970" spans="1:17" x14ac:dyDescent="0.25">
      <c r="A970">
        <v>42304</v>
      </c>
      <c r="B970" t="s">
        <v>773</v>
      </c>
      <c r="C970" s="190" t="s">
        <v>857</v>
      </c>
      <c r="D970" s="108" t="s">
        <v>815</v>
      </c>
      <c r="E970" s="32">
        <f t="shared" si="75"/>
        <v>42304</v>
      </c>
      <c r="F970" s="101" t="str">
        <f t="shared" si="76"/>
        <v>2015-16</v>
      </c>
      <c r="H970" s="111"/>
      <c r="I970" s="26"/>
      <c r="J970" s="94">
        <f t="shared" si="74"/>
        <v>0.59165640875701331</v>
      </c>
      <c r="K970" s="35"/>
      <c r="L970" s="26">
        <v>13.6861727667</v>
      </c>
      <c r="M970" s="26" t="s">
        <v>203</v>
      </c>
      <c r="N970" s="26">
        <v>3592.3639024390236</v>
      </c>
      <c r="O970" s="90">
        <f t="shared" si="77"/>
        <v>49165.713009637104</v>
      </c>
      <c r="P970" s="92">
        <f t="shared" si="73"/>
        <v>12049.335341461021</v>
      </c>
      <c r="Q970" s="188">
        <v>0.41422010689286543</v>
      </c>
    </row>
    <row r="971" spans="1:17" x14ac:dyDescent="0.25">
      <c r="A971">
        <v>42304</v>
      </c>
      <c r="B971" t="s">
        <v>773</v>
      </c>
      <c r="C971" s="190" t="s">
        <v>857</v>
      </c>
      <c r="D971" s="108" t="s">
        <v>815</v>
      </c>
      <c r="E971" s="32">
        <f t="shared" si="75"/>
        <v>42304</v>
      </c>
      <c r="F971" s="101" t="str">
        <f t="shared" si="76"/>
        <v>2015-16</v>
      </c>
      <c r="H971" s="111"/>
      <c r="I971" s="26"/>
      <c r="J971" s="94">
        <f t="shared" si="74"/>
        <v>0.59165640875701331</v>
      </c>
      <c r="K971" s="35"/>
      <c r="L971" s="26">
        <v>16.7872671093</v>
      </c>
      <c r="M971" s="26" t="s">
        <v>203</v>
      </c>
      <c r="N971" s="26">
        <v>812.22926829268283</v>
      </c>
      <c r="O971" s="90">
        <f t="shared" si="77"/>
        <v>13635.10968082056</v>
      </c>
      <c r="P971" s="92">
        <f t="shared" si="73"/>
        <v>3341.6378794222869</v>
      </c>
      <c r="Q971" s="188">
        <v>0.41422010689286543</v>
      </c>
    </row>
    <row r="972" spans="1:17" x14ac:dyDescent="0.25">
      <c r="A972">
        <v>42304</v>
      </c>
      <c r="B972" t="s">
        <v>773</v>
      </c>
      <c r="C972" s="190" t="s">
        <v>857</v>
      </c>
      <c r="D972" s="108" t="s">
        <v>815</v>
      </c>
      <c r="E972" s="32">
        <f t="shared" si="75"/>
        <v>42304</v>
      </c>
      <c r="F972" s="101" t="str">
        <f t="shared" si="76"/>
        <v>2015-16</v>
      </c>
      <c r="H972" s="111"/>
      <c r="I972" s="26"/>
      <c r="J972" s="94">
        <f t="shared" si="74"/>
        <v>0.59165640875701331</v>
      </c>
      <c r="K972" s="35"/>
      <c r="L972" s="26">
        <v>41.504146604200002</v>
      </c>
      <c r="M972" s="26" t="s">
        <v>203</v>
      </c>
      <c r="N972" s="26">
        <v>3336.4019512195118</v>
      </c>
      <c r="O972" s="90">
        <f t="shared" si="77"/>
        <v>138474.51571395356</v>
      </c>
      <c r="P972" s="92">
        <f t="shared" si="73"/>
        <v>33936.777765366445</v>
      </c>
      <c r="Q972" s="188">
        <v>0.41422010689286543</v>
      </c>
    </row>
    <row r="973" spans="1:17" x14ac:dyDescent="0.25">
      <c r="A973">
        <v>42304</v>
      </c>
      <c r="B973" t="s">
        <v>773</v>
      </c>
      <c r="C973" s="190" t="s">
        <v>857</v>
      </c>
      <c r="D973" s="108" t="s">
        <v>815</v>
      </c>
      <c r="E973" s="32">
        <f t="shared" si="75"/>
        <v>42304</v>
      </c>
      <c r="F973" s="101" t="str">
        <f t="shared" si="76"/>
        <v>2015-16</v>
      </c>
      <c r="H973" s="111"/>
      <c r="I973" s="26"/>
      <c r="J973" s="94">
        <f t="shared" si="74"/>
        <v>0.59165640875701331</v>
      </c>
      <c r="K973" s="35"/>
      <c r="L973" s="26">
        <v>76.350406862699998</v>
      </c>
      <c r="M973" s="26" t="s">
        <v>203</v>
      </c>
      <c r="N973" s="26">
        <v>3336.4019512195118</v>
      </c>
      <c r="O973" s="90">
        <f t="shared" si="77"/>
        <v>254735.64643311588</v>
      </c>
      <c r="P973" s="92">
        <f t="shared" si="73"/>
        <v>62429.588414487589</v>
      </c>
      <c r="Q973" s="188">
        <v>0.41422010689286543</v>
      </c>
    </row>
    <row r="974" spans="1:17" x14ac:dyDescent="0.25">
      <c r="A974">
        <v>42304</v>
      </c>
      <c r="B974" t="s">
        <v>773</v>
      </c>
      <c r="C974" s="190" t="s">
        <v>857</v>
      </c>
      <c r="D974" s="108" t="s">
        <v>815</v>
      </c>
      <c r="E974" s="32">
        <f t="shared" si="75"/>
        <v>42304</v>
      </c>
      <c r="F974" s="101" t="str">
        <f t="shared" si="76"/>
        <v>2015-16</v>
      </c>
      <c r="H974" s="111"/>
      <c r="I974" s="26"/>
      <c r="J974" s="94">
        <f t="shared" si="74"/>
        <v>0.59165640875701331</v>
      </c>
      <c r="K974" s="35"/>
      <c r="L974" s="26">
        <v>8.6331603923600007</v>
      </c>
      <c r="M974" s="26" t="s">
        <v>203</v>
      </c>
      <c r="N974" s="26">
        <v>812.22926829268283</v>
      </c>
      <c r="O974" s="90">
        <f t="shared" si="77"/>
        <v>7012.1055485399338</v>
      </c>
      <c r="P974" s="92">
        <f t="shared" si="73"/>
        <v>1718.4986453367571</v>
      </c>
      <c r="Q974" s="188">
        <v>0.41422010689286543</v>
      </c>
    </row>
    <row r="975" spans="1:17" x14ac:dyDescent="0.25">
      <c r="A975">
        <v>42304</v>
      </c>
      <c r="B975" t="s">
        <v>773</v>
      </c>
      <c r="C975" s="190" t="s">
        <v>857</v>
      </c>
      <c r="D975" s="108" t="s">
        <v>815</v>
      </c>
      <c r="E975" s="32">
        <f t="shared" si="75"/>
        <v>42304</v>
      </c>
      <c r="F975" s="101" t="str">
        <f t="shared" si="76"/>
        <v>2015-16</v>
      </c>
      <c r="H975" s="111"/>
      <c r="I975" s="26"/>
      <c r="J975" s="94">
        <f t="shared" si="74"/>
        <v>0.59165640875701331</v>
      </c>
      <c r="K975" s="35"/>
      <c r="L975" s="26">
        <v>13.308049095499999</v>
      </c>
      <c r="M975" s="26" t="s">
        <v>203</v>
      </c>
      <c r="N975" s="26">
        <v>812.22926829268283</v>
      </c>
      <c r="O975" s="90">
        <f t="shared" si="77"/>
        <v>10809.186979241063</v>
      </c>
      <c r="P975" s="92">
        <f t="shared" si="73"/>
        <v>2649.0721014439528</v>
      </c>
      <c r="Q975" s="188">
        <v>0.41422010689286543</v>
      </c>
    </row>
    <row r="976" spans="1:17" x14ac:dyDescent="0.25">
      <c r="A976">
        <v>42304</v>
      </c>
      <c r="B976" t="s">
        <v>773</v>
      </c>
      <c r="C976" s="190" t="s">
        <v>857</v>
      </c>
      <c r="D976" s="108" t="s">
        <v>815</v>
      </c>
      <c r="E976" s="32">
        <f t="shared" si="75"/>
        <v>42304</v>
      </c>
      <c r="F976" s="101" t="str">
        <f t="shared" si="76"/>
        <v>2015-16</v>
      </c>
      <c r="H976" s="111"/>
      <c r="I976" s="26"/>
      <c r="J976" s="94">
        <f t="shared" si="74"/>
        <v>0.59165640875701331</v>
      </c>
      <c r="K976" s="35"/>
      <c r="L976" s="26">
        <v>1.9987139926599999</v>
      </c>
      <c r="M976" s="26" t="s">
        <v>203</v>
      </c>
      <c r="N976" s="26">
        <v>812.22926829268283</v>
      </c>
      <c r="O976" s="90">
        <f t="shared" si="77"/>
        <v>1623.4140037845784</v>
      </c>
      <c r="P976" s="92">
        <f t="shared" si="73"/>
        <v>397.85977935050067</v>
      </c>
      <c r="Q976" s="188">
        <v>0.41422010689286543</v>
      </c>
    </row>
    <row r="977" spans="1:17" x14ac:dyDescent="0.25">
      <c r="A977">
        <v>42304</v>
      </c>
      <c r="B977" t="s">
        <v>773</v>
      </c>
      <c r="C977" s="190" t="s">
        <v>857</v>
      </c>
      <c r="D977" s="108" t="s">
        <v>815</v>
      </c>
      <c r="E977" s="32">
        <f t="shared" si="75"/>
        <v>42304</v>
      </c>
      <c r="F977" s="101" t="str">
        <f t="shared" si="76"/>
        <v>2015-16</v>
      </c>
      <c r="H977" s="111"/>
      <c r="I977" s="26"/>
      <c r="J977" s="94">
        <f t="shared" si="74"/>
        <v>0.59165640875701331</v>
      </c>
      <c r="K977" s="35"/>
      <c r="L977" s="26">
        <v>26.656528409100002</v>
      </c>
      <c r="M977" s="26" t="s">
        <v>203</v>
      </c>
      <c r="N977" s="26">
        <v>3336.4019512195118</v>
      </c>
      <c r="O977" s="90">
        <f t="shared" si="77"/>
        <v>88936.893396859596</v>
      </c>
      <c r="P977" s="92">
        <f t="shared" si="73"/>
        <v>21796.29638558234</v>
      </c>
      <c r="Q977" s="188">
        <v>0.41422010689286543</v>
      </c>
    </row>
    <row r="978" spans="1:17" x14ac:dyDescent="0.25">
      <c r="A978">
        <v>42304</v>
      </c>
      <c r="B978" t="s">
        <v>773</v>
      </c>
      <c r="C978" s="190" t="s">
        <v>857</v>
      </c>
      <c r="D978" s="108" t="s">
        <v>815</v>
      </c>
      <c r="E978" s="32">
        <f t="shared" si="75"/>
        <v>42304</v>
      </c>
      <c r="F978" s="101" t="str">
        <f t="shared" si="76"/>
        <v>2015-16</v>
      </c>
      <c r="H978" s="111"/>
      <c r="I978" s="26"/>
      <c r="J978" s="94">
        <f t="shared" si="74"/>
        <v>0.59165640875701331</v>
      </c>
      <c r="K978" s="35"/>
      <c r="L978" s="26">
        <v>16.910015296099999</v>
      </c>
      <c r="M978" s="26" t="s">
        <v>203</v>
      </c>
      <c r="N978" s="26">
        <v>3336.4019512195118</v>
      </c>
      <c r="O978" s="90">
        <f t="shared" si="77"/>
        <v>56418.608029059826</v>
      </c>
      <c r="P978" s="92">
        <f t="shared" si="73"/>
        <v>13826.845702559754</v>
      </c>
      <c r="Q978" s="188">
        <v>0.41422010689286543</v>
      </c>
    </row>
    <row r="979" spans="1:17" x14ac:dyDescent="0.25">
      <c r="A979">
        <v>42304</v>
      </c>
      <c r="B979" t="s">
        <v>773</v>
      </c>
      <c r="C979" s="190" t="s">
        <v>857</v>
      </c>
      <c r="D979" s="108" t="s">
        <v>815</v>
      </c>
      <c r="E979" s="32">
        <f t="shared" si="75"/>
        <v>42304</v>
      </c>
      <c r="F979" s="101" t="str">
        <f t="shared" si="76"/>
        <v>2015-16</v>
      </c>
      <c r="H979" s="111"/>
      <c r="I979" s="26"/>
      <c r="J979" s="94">
        <f t="shared" si="74"/>
        <v>0.59165640875701331</v>
      </c>
      <c r="K979" s="35"/>
      <c r="L979" s="26">
        <v>3.9975104754699999</v>
      </c>
      <c r="M979" s="26" t="s">
        <v>203</v>
      </c>
      <c r="N979" s="26">
        <v>3336.4019512195118</v>
      </c>
      <c r="O979" s="90">
        <f t="shared" si="77"/>
        <v>13337.301750378547</v>
      </c>
      <c r="P979" s="92">
        <f t="shared" si="73"/>
        <v>3268.6523087556125</v>
      </c>
      <c r="Q979" s="188">
        <v>0.41422010689286543</v>
      </c>
    </row>
    <row r="980" spans="1:17" x14ac:dyDescent="0.25">
      <c r="A980">
        <v>42304</v>
      </c>
      <c r="B980" t="s">
        <v>773</v>
      </c>
      <c r="C980" s="190" t="s">
        <v>857</v>
      </c>
      <c r="D980" s="108" t="s">
        <v>815</v>
      </c>
      <c r="E980" s="32">
        <f t="shared" si="75"/>
        <v>42304</v>
      </c>
      <c r="F980" s="101" t="str">
        <f t="shared" si="76"/>
        <v>2015-16</v>
      </c>
      <c r="H980" s="111"/>
      <c r="I980" s="26"/>
      <c r="J980" s="94">
        <f t="shared" si="74"/>
        <v>0.59165640875701331</v>
      </c>
      <c r="K980" s="35"/>
      <c r="L980" s="26">
        <v>11.4073815287</v>
      </c>
      <c r="M980" s="26" t="s">
        <v>203</v>
      </c>
      <c r="N980" s="26">
        <v>3336.4019512195118</v>
      </c>
      <c r="O980" s="90">
        <f t="shared" si="77"/>
        <v>38059.609990660101</v>
      </c>
      <c r="P980" s="92">
        <f t="shared" si="73"/>
        <v>9327.496250340022</v>
      </c>
      <c r="Q980" s="188">
        <v>0.41422010689286543</v>
      </c>
    </row>
    <row r="981" spans="1:17" x14ac:dyDescent="0.25">
      <c r="A981">
        <v>42304</v>
      </c>
      <c r="B981" t="s">
        <v>773</v>
      </c>
      <c r="C981" s="190" t="s">
        <v>857</v>
      </c>
      <c r="D981" s="108" t="s">
        <v>815</v>
      </c>
      <c r="E981" s="32">
        <f t="shared" si="75"/>
        <v>42304</v>
      </c>
      <c r="F981" s="101" t="str">
        <f t="shared" si="76"/>
        <v>2015-16</v>
      </c>
      <c r="H981" s="111"/>
      <c r="I981" s="26"/>
      <c r="J981" s="94">
        <f t="shared" si="74"/>
        <v>0.59165640875701331</v>
      </c>
      <c r="K981" s="35"/>
      <c r="L981" s="26">
        <v>4.6659872481600004</v>
      </c>
      <c r="M981" s="26" t="s">
        <v>203</v>
      </c>
      <c r="N981" s="26">
        <v>812.22926829268283</v>
      </c>
      <c r="O981" s="90">
        <f t="shared" si="77"/>
        <v>3789.8514084359858</v>
      </c>
      <c r="P981" s="92">
        <f t="shared" si="73"/>
        <v>928.801551308787</v>
      </c>
      <c r="Q981" s="188">
        <v>0.41422010689286543</v>
      </c>
    </row>
    <row r="982" spans="1:17" x14ac:dyDescent="0.25">
      <c r="A982">
        <v>42304</v>
      </c>
      <c r="B982" t="s">
        <v>773</v>
      </c>
      <c r="C982" s="190" t="s">
        <v>857</v>
      </c>
      <c r="D982" s="108" t="s">
        <v>815</v>
      </c>
      <c r="E982" s="32">
        <f t="shared" si="75"/>
        <v>42304</v>
      </c>
      <c r="F982" s="101" t="str">
        <f t="shared" si="76"/>
        <v>2015-16</v>
      </c>
      <c r="H982" s="111"/>
      <c r="I982" s="26"/>
      <c r="J982" s="94">
        <f t="shared" si="74"/>
        <v>0.59165640875701331</v>
      </c>
      <c r="K982" s="35"/>
      <c r="L982" s="26">
        <v>77.584804221699997</v>
      </c>
      <c r="M982" s="26" t="s">
        <v>203</v>
      </c>
      <c r="N982" s="26">
        <v>812.22926829268283</v>
      </c>
      <c r="O982" s="90">
        <f t="shared" si="77"/>
        <v>63016.648763622441</v>
      </c>
      <c r="P982" s="92">
        <f t="shared" si="73"/>
        <v>15443.867007463468</v>
      </c>
      <c r="Q982" s="188">
        <v>0.41422010689286543</v>
      </c>
    </row>
    <row r="983" spans="1:17" x14ac:dyDescent="0.25">
      <c r="A983">
        <v>42304</v>
      </c>
      <c r="B983" t="s">
        <v>773</v>
      </c>
      <c r="C983" s="190" t="s">
        <v>857</v>
      </c>
      <c r="D983" s="108" t="s">
        <v>815</v>
      </c>
      <c r="E983" s="32">
        <f t="shared" si="75"/>
        <v>42304</v>
      </c>
      <c r="F983" s="101" t="str">
        <f t="shared" si="76"/>
        <v>2015-16</v>
      </c>
      <c r="H983" s="111"/>
      <c r="I983" s="26"/>
      <c r="J983" s="94">
        <f t="shared" si="74"/>
        <v>0.59165640875701331</v>
      </c>
      <c r="K983" s="35"/>
      <c r="L983" s="26">
        <v>21.3490372686</v>
      </c>
      <c r="M983" s="26" t="s">
        <v>203</v>
      </c>
      <c r="N983" s="26">
        <v>812.22926829268283</v>
      </c>
      <c r="O983" s="90">
        <f t="shared" si="77"/>
        <v>17340.312919428194</v>
      </c>
      <c r="P983" s="92">
        <f t="shared" ref="P983:P1046" si="78">IF(O983="-","-",IF(OR(E983&lt;$E$15,E983&gt;$E$16),0,O983*J983))*Q983</f>
        <v>4249.6941974807633</v>
      </c>
      <c r="Q983" s="188">
        <v>0.41422010689286543</v>
      </c>
    </row>
    <row r="984" spans="1:17" x14ac:dyDescent="0.25">
      <c r="A984">
        <v>42304</v>
      </c>
      <c r="B984" t="s">
        <v>773</v>
      </c>
      <c r="C984" s="190" t="s">
        <v>857</v>
      </c>
      <c r="D984" s="108" t="s">
        <v>815</v>
      </c>
      <c r="E984" s="32">
        <f t="shared" si="75"/>
        <v>42304</v>
      </c>
      <c r="F984" s="101" t="str">
        <f t="shared" si="76"/>
        <v>2015-16</v>
      </c>
      <c r="H984" s="111"/>
      <c r="I984" s="26"/>
      <c r="J984" s="94">
        <f t="shared" ref="J984:J1047" si="79">J983</f>
        <v>0.59165640875701331</v>
      </c>
      <c r="K984" s="35"/>
      <c r="L984" s="26">
        <v>64.372105490600006</v>
      </c>
      <c r="M984" s="26" t="s">
        <v>203</v>
      </c>
      <c r="N984" s="26">
        <v>3336.4019512195118</v>
      </c>
      <c r="O984" s="90">
        <f t="shared" si="77"/>
        <v>214771.21836294612</v>
      </c>
      <c r="P984" s="92">
        <f t="shared" si="78"/>
        <v>52635.267004915346</v>
      </c>
      <c r="Q984" s="188">
        <v>0.41422010689286543</v>
      </c>
    </row>
    <row r="985" spans="1:17" x14ac:dyDescent="0.25">
      <c r="A985">
        <v>42304</v>
      </c>
      <c r="B985" t="s">
        <v>773</v>
      </c>
      <c r="C985" s="190" t="s">
        <v>857</v>
      </c>
      <c r="D985" s="108" t="s">
        <v>815</v>
      </c>
      <c r="E985" s="32">
        <f t="shared" si="75"/>
        <v>42304</v>
      </c>
      <c r="F985" s="101" t="str">
        <f t="shared" si="76"/>
        <v>2015-16</v>
      </c>
      <c r="H985" s="111"/>
      <c r="I985" s="26"/>
      <c r="J985" s="94">
        <f t="shared" si="79"/>
        <v>0.59165640875701331</v>
      </c>
      <c r="K985" s="35"/>
      <c r="L985" s="26">
        <v>39.926783634499998</v>
      </c>
      <c r="M985" s="26" t="s">
        <v>203</v>
      </c>
      <c r="N985" s="26">
        <v>812.22926829268283</v>
      </c>
      <c r="O985" s="90">
        <f t="shared" si="77"/>
        <v>32429.702256730197</v>
      </c>
      <c r="P985" s="92">
        <f t="shared" si="78"/>
        <v>7947.7410901878757</v>
      </c>
      <c r="Q985" s="188">
        <v>0.41422010689286543</v>
      </c>
    </row>
    <row r="986" spans="1:17" x14ac:dyDescent="0.25">
      <c r="A986">
        <v>42304</v>
      </c>
      <c r="B986" t="s">
        <v>773</v>
      </c>
      <c r="C986" s="190" t="s">
        <v>857</v>
      </c>
      <c r="D986" s="108" t="s">
        <v>815</v>
      </c>
      <c r="E986" s="32">
        <f t="shared" ref="E986:E1049" si="80">A986</f>
        <v>42304</v>
      </c>
      <c r="F986" s="101" t="str">
        <f t="shared" ref="F986:F1049" si="81">IF(E986="","-",IF(OR(E986&lt;$E$15,E986&gt;$E$16),"ERROR - date outside of range",IF(MONTH(E986)&gt;=7,YEAR(E986)&amp;"-"&amp;IF(YEAR(E986)=1999,"00",IF(AND(YEAR(E986)&gt;=2000,YEAR(E986)&lt;2009),"0","")&amp;RIGHT(YEAR(E986),2)+1),RIGHT(YEAR(E986),4)-1&amp;"-"&amp;RIGHT(YEAR(E986),2))))</f>
        <v>2015-16</v>
      </c>
      <c r="H986" s="111"/>
      <c r="I986" s="26"/>
      <c r="J986" s="94">
        <f t="shared" si="79"/>
        <v>0.59165640875701331</v>
      </c>
      <c r="K986" s="35"/>
      <c r="L986" s="26">
        <v>23.597316138</v>
      </c>
      <c r="M986" s="26" t="s">
        <v>203</v>
      </c>
      <c r="N986" s="26">
        <v>812.22926829268283</v>
      </c>
      <c r="O986" s="90">
        <f t="shared" si="77"/>
        <v>19166.430820438858</v>
      </c>
      <c r="P986" s="92">
        <f t="shared" si="78"/>
        <v>4697.2318332719797</v>
      </c>
      <c r="Q986" s="188">
        <v>0.41422010689286543</v>
      </c>
    </row>
    <row r="987" spans="1:17" x14ac:dyDescent="0.25">
      <c r="A987">
        <v>42304</v>
      </c>
      <c r="B987" t="s">
        <v>773</v>
      </c>
      <c r="C987" s="190" t="s">
        <v>857</v>
      </c>
      <c r="D987" s="108" t="s">
        <v>815</v>
      </c>
      <c r="E987" s="32">
        <f t="shared" si="80"/>
        <v>42304</v>
      </c>
      <c r="F987" s="101" t="str">
        <f t="shared" si="81"/>
        <v>2015-16</v>
      </c>
      <c r="H987" s="111"/>
      <c r="I987" s="26"/>
      <c r="J987" s="94">
        <f t="shared" si="79"/>
        <v>0.59165640875701331</v>
      </c>
      <c r="K987" s="35"/>
      <c r="L987" s="26">
        <v>16.210151169100001</v>
      </c>
      <c r="M987" s="26" t="s">
        <v>203</v>
      </c>
      <c r="N987" s="26">
        <v>3336.4019512195118</v>
      </c>
      <c r="O987" s="90">
        <f t="shared" ref="O987:O1050" si="82">IF(N987="","-",L987*N987)</f>
        <v>54083.579990148493</v>
      </c>
      <c r="P987" s="92">
        <f t="shared" si="78"/>
        <v>13254.586415543177</v>
      </c>
      <c r="Q987" s="188">
        <v>0.41422010689286543</v>
      </c>
    </row>
    <row r="988" spans="1:17" x14ac:dyDescent="0.25">
      <c r="A988">
        <v>42304</v>
      </c>
      <c r="B988" t="s">
        <v>773</v>
      </c>
      <c r="C988" s="190" t="s">
        <v>857</v>
      </c>
      <c r="D988" s="108" t="s">
        <v>815</v>
      </c>
      <c r="E988" s="32">
        <f t="shared" si="80"/>
        <v>42304</v>
      </c>
      <c r="F988" s="101" t="str">
        <f t="shared" si="81"/>
        <v>2015-16</v>
      </c>
      <c r="H988" s="111"/>
      <c r="I988" s="26"/>
      <c r="J988" s="94">
        <f t="shared" si="79"/>
        <v>0.59165640875701331</v>
      </c>
      <c r="K988" s="35"/>
      <c r="L988" s="26">
        <v>18.956529449200001</v>
      </c>
      <c r="M988" s="26" t="s">
        <v>203</v>
      </c>
      <c r="N988" s="26">
        <v>812.22926829268283</v>
      </c>
      <c r="O988" s="90">
        <f t="shared" si="82"/>
        <v>15397.048043892411</v>
      </c>
      <c r="P988" s="92">
        <f t="shared" si="78"/>
        <v>3773.4466520007754</v>
      </c>
      <c r="Q988" s="188">
        <v>0.41422010689286543</v>
      </c>
    </row>
    <row r="989" spans="1:17" x14ac:dyDescent="0.25">
      <c r="A989">
        <v>42207</v>
      </c>
      <c r="B989" t="s">
        <v>773</v>
      </c>
      <c r="C989" s="190" t="s">
        <v>858</v>
      </c>
      <c r="D989" s="108" t="s">
        <v>815</v>
      </c>
      <c r="E989" s="32">
        <f t="shared" si="80"/>
        <v>42207</v>
      </c>
      <c r="F989" s="101" t="str">
        <f t="shared" si="81"/>
        <v>2015-16</v>
      </c>
      <c r="H989" s="111"/>
      <c r="I989" s="26"/>
      <c r="J989" s="94">
        <f t="shared" si="79"/>
        <v>0.59165640875701331</v>
      </c>
      <c r="K989" s="35"/>
      <c r="L989" s="26">
        <v>31.965445525100002</v>
      </c>
      <c r="M989" s="26" t="s">
        <v>203</v>
      </c>
      <c r="N989" s="26">
        <v>812.22926829268283</v>
      </c>
      <c r="O989" s="90">
        <f t="shared" si="82"/>
        <v>25963.270429501586</v>
      </c>
      <c r="P989" s="92">
        <f t="shared" si="78"/>
        <v>3166.8055477234243</v>
      </c>
      <c r="Q989" s="188">
        <v>0.20615431388209512</v>
      </c>
    </row>
    <row r="990" spans="1:17" x14ac:dyDescent="0.25">
      <c r="A990">
        <v>42207</v>
      </c>
      <c r="B990" t="s">
        <v>773</v>
      </c>
      <c r="C990" s="190" t="s">
        <v>858</v>
      </c>
      <c r="D990" s="108" t="s">
        <v>815</v>
      </c>
      <c r="E990" s="32">
        <f t="shared" si="80"/>
        <v>42207</v>
      </c>
      <c r="F990" s="101" t="str">
        <f t="shared" si="81"/>
        <v>2015-16</v>
      </c>
      <c r="H990" s="111"/>
      <c r="I990" s="26"/>
      <c r="J990" s="94">
        <f t="shared" si="79"/>
        <v>0.59165640875701331</v>
      </c>
      <c r="K990" s="35"/>
      <c r="L990" s="26">
        <v>1.9045443024499999</v>
      </c>
      <c r="M990" s="26" t="s">
        <v>203</v>
      </c>
      <c r="N990" s="26">
        <v>3336.4019512195118</v>
      </c>
      <c r="O990" s="90">
        <f t="shared" si="82"/>
        <v>6354.3253268781837</v>
      </c>
      <c r="P990" s="92">
        <f t="shared" si="78"/>
        <v>775.05307938140174</v>
      </c>
      <c r="Q990" s="188">
        <v>0.20615431388209512</v>
      </c>
    </row>
    <row r="991" spans="1:17" x14ac:dyDescent="0.25">
      <c r="A991">
        <v>42207</v>
      </c>
      <c r="B991" t="s">
        <v>773</v>
      </c>
      <c r="C991" s="190" t="s">
        <v>858</v>
      </c>
      <c r="D991" s="108" t="s">
        <v>815</v>
      </c>
      <c r="E991" s="32">
        <f t="shared" si="80"/>
        <v>42207</v>
      </c>
      <c r="F991" s="101" t="str">
        <f t="shared" si="81"/>
        <v>2015-16</v>
      </c>
      <c r="H991" s="111"/>
      <c r="I991" s="26"/>
      <c r="J991" s="94">
        <f t="shared" si="79"/>
        <v>0.59165640875701331</v>
      </c>
      <c r="K991" s="35"/>
      <c r="L991" s="26">
        <v>20.9209983794</v>
      </c>
      <c r="M991" s="26" t="s">
        <v>203</v>
      </c>
      <c r="N991" s="26">
        <v>812.22926829268283</v>
      </c>
      <c r="O991" s="90">
        <f t="shared" si="82"/>
        <v>16992.647205652465</v>
      </c>
      <c r="P991" s="92">
        <f t="shared" si="78"/>
        <v>2072.6360181582177</v>
      </c>
      <c r="Q991" s="188">
        <v>0.20615431388209512</v>
      </c>
    </row>
    <row r="992" spans="1:17" x14ac:dyDescent="0.25">
      <c r="A992">
        <v>42207</v>
      </c>
      <c r="B992" t="s">
        <v>773</v>
      </c>
      <c r="C992" s="190" t="s">
        <v>858</v>
      </c>
      <c r="D992" s="108" t="s">
        <v>815</v>
      </c>
      <c r="E992" s="32">
        <f t="shared" si="80"/>
        <v>42207</v>
      </c>
      <c r="F992" s="101" t="str">
        <f t="shared" si="81"/>
        <v>2015-16</v>
      </c>
      <c r="H992" s="111"/>
      <c r="I992" s="26"/>
      <c r="J992" s="94">
        <f t="shared" si="79"/>
        <v>0.59165640875701331</v>
      </c>
      <c r="K992" s="35"/>
      <c r="L992" s="26">
        <v>22.383322586199998</v>
      </c>
      <c r="M992" s="26" t="s">
        <v>203</v>
      </c>
      <c r="N992" s="26">
        <v>812.22926829268283</v>
      </c>
      <c r="O992" s="90">
        <f t="shared" si="82"/>
        <v>18180.389726148307</v>
      </c>
      <c r="P992" s="92">
        <f t="shared" si="78"/>
        <v>2217.5079676834703</v>
      </c>
      <c r="Q992" s="188">
        <v>0.20615431388209512</v>
      </c>
    </row>
    <row r="993" spans="1:17" x14ac:dyDescent="0.25">
      <c r="A993">
        <v>42207</v>
      </c>
      <c r="B993" t="s">
        <v>773</v>
      </c>
      <c r="C993" s="190" t="s">
        <v>858</v>
      </c>
      <c r="D993" s="108" t="s">
        <v>815</v>
      </c>
      <c r="E993" s="32">
        <f t="shared" si="80"/>
        <v>42207</v>
      </c>
      <c r="F993" s="101" t="str">
        <f t="shared" si="81"/>
        <v>2015-16</v>
      </c>
      <c r="H993" s="111"/>
      <c r="I993" s="26"/>
      <c r="J993" s="94">
        <f t="shared" si="79"/>
        <v>0.59165640875701331</v>
      </c>
      <c r="K993" s="35"/>
      <c r="L993" s="26">
        <v>8.3505230973900009</v>
      </c>
      <c r="M993" s="26" t="s">
        <v>203</v>
      </c>
      <c r="N993" s="26">
        <v>812.22926829268283</v>
      </c>
      <c r="O993" s="90">
        <f t="shared" si="82"/>
        <v>6782.5392652542278</v>
      </c>
      <c r="P993" s="92">
        <f t="shared" si="78"/>
        <v>827.28341297300028</v>
      </c>
      <c r="Q993" s="188">
        <v>0.20615431388209512</v>
      </c>
    </row>
    <row r="994" spans="1:17" x14ac:dyDescent="0.25">
      <c r="A994">
        <v>42207</v>
      </c>
      <c r="B994" t="s">
        <v>773</v>
      </c>
      <c r="C994" s="190" t="s">
        <v>858</v>
      </c>
      <c r="D994" s="108" t="s">
        <v>815</v>
      </c>
      <c r="E994" s="32">
        <f t="shared" si="80"/>
        <v>42207</v>
      </c>
      <c r="F994" s="101" t="str">
        <f t="shared" si="81"/>
        <v>2015-16</v>
      </c>
      <c r="H994" s="111"/>
      <c r="I994" s="26"/>
      <c r="J994" s="94">
        <f t="shared" si="79"/>
        <v>0.59165640875701331</v>
      </c>
      <c r="K994" s="35"/>
      <c r="L994" s="26">
        <v>91.295197460500006</v>
      </c>
      <c r="M994" s="26" t="s">
        <v>203</v>
      </c>
      <c r="N994" s="26">
        <v>3336.4019512195118</v>
      </c>
      <c r="O994" s="90">
        <f t="shared" si="82"/>
        <v>304597.47494418285</v>
      </c>
      <c r="P994" s="92">
        <f t="shared" si="78"/>
        <v>37152.521909555995</v>
      </c>
      <c r="Q994" s="188">
        <v>0.20615431388209512</v>
      </c>
    </row>
    <row r="995" spans="1:17" x14ac:dyDescent="0.25">
      <c r="A995">
        <v>42207</v>
      </c>
      <c r="B995" t="s">
        <v>773</v>
      </c>
      <c r="C995" s="190" t="s">
        <v>858</v>
      </c>
      <c r="D995" s="108" t="s">
        <v>815</v>
      </c>
      <c r="E995" s="32">
        <f t="shared" si="80"/>
        <v>42207</v>
      </c>
      <c r="F995" s="101" t="str">
        <f t="shared" si="81"/>
        <v>2015-16</v>
      </c>
      <c r="H995" s="111"/>
      <c r="I995" s="26"/>
      <c r="J995" s="94">
        <f t="shared" si="79"/>
        <v>0.59165640875701331</v>
      </c>
      <c r="K995" s="35"/>
      <c r="L995" s="26">
        <v>36.782695928599999</v>
      </c>
      <c r="M995" s="26" t="s">
        <v>203</v>
      </c>
      <c r="N995" s="26">
        <v>3336.4019512195118</v>
      </c>
      <c r="O995" s="90">
        <f t="shared" si="82"/>
        <v>122721.85846729502</v>
      </c>
      <c r="P995" s="92">
        <f t="shared" si="78"/>
        <v>14968.694459214143</v>
      </c>
      <c r="Q995" s="188">
        <v>0.20615431388209512</v>
      </c>
    </row>
    <row r="996" spans="1:17" x14ac:dyDescent="0.25">
      <c r="A996">
        <v>42983</v>
      </c>
      <c r="B996" t="s">
        <v>773</v>
      </c>
      <c r="C996" s="190" t="s">
        <v>859</v>
      </c>
      <c r="D996" s="108" t="s">
        <v>815</v>
      </c>
      <c r="E996" s="32">
        <f t="shared" si="80"/>
        <v>42983</v>
      </c>
      <c r="F996" s="101" t="str">
        <f t="shared" si="81"/>
        <v>2017-18</v>
      </c>
      <c r="H996" s="111"/>
      <c r="I996" s="26"/>
      <c r="J996" s="94">
        <f t="shared" si="79"/>
        <v>0.59165640875701331</v>
      </c>
      <c r="K996" s="35"/>
      <c r="L996" s="26">
        <v>68.489043365399993</v>
      </c>
      <c r="M996" s="26" t="s">
        <v>203</v>
      </c>
      <c r="N996" s="26">
        <v>950.87219512195099</v>
      </c>
      <c r="O996" s="90">
        <f t="shared" si="82"/>
        <v>65124.327006660387</v>
      </c>
      <c r="P996" s="92">
        <f t="shared" si="78"/>
        <v>4097.5777598604236</v>
      </c>
      <c r="Q996" s="188">
        <v>0.10634434054781333</v>
      </c>
    </row>
    <row r="997" spans="1:17" x14ac:dyDescent="0.25">
      <c r="A997">
        <v>42983</v>
      </c>
      <c r="B997" t="s">
        <v>773</v>
      </c>
      <c r="C997" s="190" t="s">
        <v>859</v>
      </c>
      <c r="D997" s="108" t="s">
        <v>815</v>
      </c>
      <c r="E997" s="32">
        <f t="shared" si="80"/>
        <v>42983</v>
      </c>
      <c r="F997" s="101" t="str">
        <f t="shared" si="81"/>
        <v>2017-18</v>
      </c>
      <c r="H997" s="111"/>
      <c r="I997" s="26"/>
      <c r="J997" s="94">
        <f t="shared" si="79"/>
        <v>0.59165640875701331</v>
      </c>
      <c r="K997" s="35"/>
      <c r="L997" s="26">
        <v>21.529882675</v>
      </c>
      <c r="M997" s="26" t="s">
        <v>203</v>
      </c>
      <c r="N997" s="26">
        <v>950.87219512195099</v>
      </c>
      <c r="O997" s="90">
        <f t="shared" si="82"/>
        <v>20472.166799895313</v>
      </c>
      <c r="P997" s="92">
        <f t="shared" si="78"/>
        <v>1288.0946219501777</v>
      </c>
      <c r="Q997" s="188">
        <v>0.10634434054781333</v>
      </c>
    </row>
    <row r="998" spans="1:17" x14ac:dyDescent="0.25">
      <c r="A998">
        <v>42983</v>
      </c>
      <c r="B998" t="s">
        <v>773</v>
      </c>
      <c r="C998" s="190" t="s">
        <v>859</v>
      </c>
      <c r="D998" s="108" t="s">
        <v>815</v>
      </c>
      <c r="E998" s="32">
        <f t="shared" si="80"/>
        <v>42983</v>
      </c>
      <c r="F998" s="101" t="str">
        <f t="shared" si="81"/>
        <v>2017-18</v>
      </c>
      <c r="H998" s="111"/>
      <c r="I998" s="26"/>
      <c r="J998" s="94">
        <f t="shared" si="79"/>
        <v>0.59165640875701331</v>
      </c>
      <c r="K998" s="35"/>
      <c r="L998" s="26">
        <v>53.180549218400003</v>
      </c>
      <c r="M998" s="26" t="s">
        <v>203</v>
      </c>
      <c r="N998" s="26">
        <v>3592.3639024390236</v>
      </c>
      <c r="O998" s="90">
        <f t="shared" si="82"/>
        <v>191043.88532406199</v>
      </c>
      <c r="P998" s="92">
        <f t="shared" si="78"/>
        <v>12020.349562785368</v>
      </c>
      <c r="Q998" s="188">
        <v>0.10634434054781333</v>
      </c>
    </row>
    <row r="999" spans="1:17" x14ac:dyDescent="0.25">
      <c r="A999">
        <v>42983</v>
      </c>
      <c r="B999" t="s">
        <v>773</v>
      </c>
      <c r="C999" s="190" t="s">
        <v>859</v>
      </c>
      <c r="D999" s="108" t="s">
        <v>815</v>
      </c>
      <c r="E999" s="32">
        <f t="shared" si="80"/>
        <v>42983</v>
      </c>
      <c r="F999" s="101" t="str">
        <f t="shared" si="81"/>
        <v>2017-18</v>
      </c>
      <c r="H999" s="111"/>
      <c r="I999" s="26"/>
      <c r="J999" s="94">
        <f t="shared" si="79"/>
        <v>0.59165640875701331</v>
      </c>
      <c r="K999" s="35"/>
      <c r="L999" s="26">
        <v>31.299471640899998</v>
      </c>
      <c r="M999" s="26" t="s">
        <v>203</v>
      </c>
      <c r="N999" s="26">
        <v>950.87219512195099</v>
      </c>
      <c r="O999" s="90">
        <f t="shared" si="82"/>
        <v>29761.797305339835</v>
      </c>
      <c r="P999" s="92">
        <f t="shared" si="78"/>
        <v>1872.5917692686817</v>
      </c>
      <c r="Q999" s="188">
        <v>0.10634434054781333</v>
      </c>
    </row>
    <row r="1000" spans="1:17" x14ac:dyDescent="0.25">
      <c r="A1000">
        <v>42983</v>
      </c>
      <c r="B1000" t="s">
        <v>773</v>
      </c>
      <c r="C1000" s="190" t="s">
        <v>859</v>
      </c>
      <c r="D1000" s="108" t="s">
        <v>815</v>
      </c>
      <c r="E1000" s="32">
        <f t="shared" si="80"/>
        <v>42983</v>
      </c>
      <c r="F1000" s="101" t="str">
        <f t="shared" si="81"/>
        <v>2017-18</v>
      </c>
      <c r="H1000" s="111"/>
      <c r="I1000" s="26"/>
      <c r="J1000" s="94">
        <f t="shared" si="79"/>
        <v>0.59165640875701331</v>
      </c>
      <c r="K1000" s="35"/>
      <c r="L1000" s="26">
        <v>9.3078325277400005</v>
      </c>
      <c r="M1000" s="26" t="s">
        <v>203</v>
      </c>
      <c r="N1000" s="26">
        <v>812.22926829268283</v>
      </c>
      <c r="O1000" s="90">
        <f t="shared" si="82"/>
        <v>7560.0940033970928</v>
      </c>
      <c r="P1000" s="92">
        <f t="shared" si="78"/>
        <v>475.67590291729067</v>
      </c>
      <c r="Q1000" s="188">
        <v>0.10634434054781333</v>
      </c>
    </row>
    <row r="1001" spans="1:17" x14ac:dyDescent="0.25">
      <c r="A1001">
        <v>42983</v>
      </c>
      <c r="B1001" t="s">
        <v>773</v>
      </c>
      <c r="C1001" s="190" t="s">
        <v>859</v>
      </c>
      <c r="D1001" s="108" t="s">
        <v>815</v>
      </c>
      <c r="E1001" s="32">
        <f t="shared" si="80"/>
        <v>42983</v>
      </c>
      <c r="F1001" s="101" t="str">
        <f t="shared" si="81"/>
        <v>2017-18</v>
      </c>
      <c r="H1001" s="111"/>
      <c r="I1001" s="26"/>
      <c r="J1001" s="94">
        <f t="shared" si="79"/>
        <v>0.59165640875701331</v>
      </c>
      <c r="K1001" s="35"/>
      <c r="L1001" s="26">
        <v>44.269725164199997</v>
      </c>
      <c r="M1001" s="26" t="s">
        <v>203</v>
      </c>
      <c r="N1001" s="26">
        <v>812.22926829268283</v>
      </c>
      <c r="O1001" s="90">
        <f t="shared" si="82"/>
        <v>35957.166477636332</v>
      </c>
      <c r="P1001" s="92">
        <f t="shared" si="78"/>
        <v>2262.4001266269197</v>
      </c>
      <c r="Q1001" s="188">
        <v>0.10634434054781333</v>
      </c>
    </row>
    <row r="1002" spans="1:17" x14ac:dyDescent="0.25">
      <c r="A1002">
        <v>42983</v>
      </c>
      <c r="B1002" t="s">
        <v>773</v>
      </c>
      <c r="C1002" s="190" t="s">
        <v>859</v>
      </c>
      <c r="D1002" s="108" t="s">
        <v>815</v>
      </c>
      <c r="E1002" s="32">
        <f t="shared" si="80"/>
        <v>42983</v>
      </c>
      <c r="F1002" s="101" t="str">
        <f t="shared" si="81"/>
        <v>2017-18</v>
      </c>
      <c r="H1002" s="111"/>
      <c r="I1002" s="26"/>
      <c r="J1002" s="94">
        <f t="shared" si="79"/>
        <v>0.59165640875701331</v>
      </c>
      <c r="K1002" s="35"/>
      <c r="L1002" s="26">
        <v>7.4365662102899996</v>
      </c>
      <c r="M1002" s="26" t="s">
        <v>203</v>
      </c>
      <c r="N1002" s="26">
        <v>812.22926829268283</v>
      </c>
      <c r="O1002" s="90">
        <f t="shared" si="82"/>
        <v>6040.1967315939355</v>
      </c>
      <c r="P1002" s="92">
        <f t="shared" si="78"/>
        <v>380.04501436198615</v>
      </c>
      <c r="Q1002" s="188">
        <v>0.10634434054781333</v>
      </c>
    </row>
    <row r="1003" spans="1:17" x14ac:dyDescent="0.25">
      <c r="A1003">
        <v>42207</v>
      </c>
      <c r="B1003" t="s">
        <v>773</v>
      </c>
      <c r="C1003" s="190" t="s">
        <v>858</v>
      </c>
      <c r="D1003" s="108" t="s">
        <v>815</v>
      </c>
      <c r="E1003" s="32">
        <f t="shared" si="80"/>
        <v>42207</v>
      </c>
      <c r="F1003" s="101" t="str">
        <f t="shared" si="81"/>
        <v>2015-16</v>
      </c>
      <c r="H1003" s="111"/>
      <c r="I1003" s="26"/>
      <c r="J1003" s="94">
        <f t="shared" si="79"/>
        <v>0.59165640875701331</v>
      </c>
      <c r="K1003" s="35"/>
      <c r="L1003" s="26">
        <v>119.16771895399999</v>
      </c>
      <c r="M1003" s="26" t="s">
        <v>203</v>
      </c>
      <c r="N1003" s="26">
        <v>3336.4019512195118</v>
      </c>
      <c r="O1003" s="90">
        <f t="shared" si="82"/>
        <v>397591.41004050401</v>
      </c>
      <c r="P1003" s="92">
        <f t="shared" si="78"/>
        <v>48495.226611080579</v>
      </c>
      <c r="Q1003" s="188">
        <v>0.20615431388209512</v>
      </c>
    </row>
    <row r="1004" spans="1:17" x14ac:dyDescent="0.25">
      <c r="A1004">
        <v>42207</v>
      </c>
      <c r="B1004" t="s">
        <v>773</v>
      </c>
      <c r="C1004" s="190" t="s">
        <v>858</v>
      </c>
      <c r="D1004" s="108" t="s">
        <v>815</v>
      </c>
      <c r="E1004" s="32">
        <f t="shared" si="80"/>
        <v>42207</v>
      </c>
      <c r="F1004" s="101" t="str">
        <f t="shared" si="81"/>
        <v>2015-16</v>
      </c>
      <c r="H1004" s="111"/>
      <c r="I1004" s="26"/>
      <c r="J1004" s="94">
        <f t="shared" si="79"/>
        <v>0.59165640875701331</v>
      </c>
      <c r="K1004" s="35"/>
      <c r="L1004" s="26">
        <v>16.118720938199999</v>
      </c>
      <c r="M1004" s="26" t="s">
        <v>203</v>
      </c>
      <c r="N1004" s="26">
        <v>812.22926829268283</v>
      </c>
      <c r="O1004" s="90">
        <f t="shared" si="82"/>
        <v>13092.096913448131</v>
      </c>
      <c r="P1004" s="92">
        <f t="shared" si="78"/>
        <v>1596.8760657259068</v>
      </c>
      <c r="Q1004" s="188">
        <v>0.20615431388209512</v>
      </c>
    </row>
    <row r="1005" spans="1:17" x14ac:dyDescent="0.25">
      <c r="A1005">
        <v>42207</v>
      </c>
      <c r="B1005" t="s">
        <v>773</v>
      </c>
      <c r="C1005" s="190" t="s">
        <v>858</v>
      </c>
      <c r="D1005" s="108" t="s">
        <v>815</v>
      </c>
      <c r="E1005" s="32">
        <f t="shared" si="80"/>
        <v>42207</v>
      </c>
      <c r="F1005" s="101" t="str">
        <f t="shared" si="81"/>
        <v>2015-16</v>
      </c>
      <c r="H1005" s="111"/>
      <c r="I1005" s="26"/>
      <c r="J1005" s="94">
        <f t="shared" si="79"/>
        <v>0.59165640875701331</v>
      </c>
      <c r="K1005" s="35"/>
      <c r="L1005" s="26">
        <v>45.460092347900002</v>
      </c>
      <c r="M1005" s="26" t="s">
        <v>203</v>
      </c>
      <c r="N1005" s="26">
        <v>812.22926829268283</v>
      </c>
      <c r="O1005" s="90">
        <f t="shared" si="82"/>
        <v>36924.017544252609</v>
      </c>
      <c r="P1005" s="92">
        <f t="shared" si="78"/>
        <v>4503.7155053667457</v>
      </c>
      <c r="Q1005" s="188">
        <v>0.20615431388209512</v>
      </c>
    </row>
    <row r="1006" spans="1:17" x14ac:dyDescent="0.25">
      <c r="A1006">
        <v>42207</v>
      </c>
      <c r="B1006" t="s">
        <v>773</v>
      </c>
      <c r="C1006" s="190" t="s">
        <v>858</v>
      </c>
      <c r="D1006" s="108" t="s">
        <v>815</v>
      </c>
      <c r="E1006" s="32">
        <f t="shared" si="80"/>
        <v>42207</v>
      </c>
      <c r="F1006" s="101" t="str">
        <f t="shared" si="81"/>
        <v>2015-16</v>
      </c>
      <c r="H1006" s="111"/>
      <c r="I1006" s="26"/>
      <c r="J1006" s="94">
        <f t="shared" si="79"/>
        <v>0.59165640875701331</v>
      </c>
      <c r="K1006" s="35"/>
      <c r="L1006" s="26">
        <v>86.9394553976</v>
      </c>
      <c r="M1006" s="26" t="s">
        <v>203</v>
      </c>
      <c r="N1006" s="26">
        <v>812.22926829268283</v>
      </c>
      <c r="O1006" s="90">
        <f t="shared" si="82"/>
        <v>70614.770243356979</v>
      </c>
      <c r="P1006" s="92">
        <f t="shared" si="78"/>
        <v>8613.0615465060564</v>
      </c>
      <c r="Q1006" s="188">
        <v>0.20615431388209512</v>
      </c>
    </row>
    <row r="1007" spans="1:17" x14ac:dyDescent="0.25">
      <c r="A1007">
        <v>42207</v>
      </c>
      <c r="B1007" t="s">
        <v>773</v>
      </c>
      <c r="C1007" s="190" t="s">
        <v>858</v>
      </c>
      <c r="D1007" s="108" t="s">
        <v>815</v>
      </c>
      <c r="E1007" s="32">
        <f t="shared" si="80"/>
        <v>42207</v>
      </c>
      <c r="F1007" s="101" t="str">
        <f t="shared" si="81"/>
        <v>2015-16</v>
      </c>
      <c r="H1007" s="111"/>
      <c r="I1007" s="26"/>
      <c r="J1007" s="94">
        <f t="shared" si="79"/>
        <v>0.59165640875701331</v>
      </c>
      <c r="K1007" s="35"/>
      <c r="L1007" s="26">
        <v>73.5840400214</v>
      </c>
      <c r="M1007" s="26" t="s">
        <v>203</v>
      </c>
      <c r="N1007" s="26">
        <v>812.22926829268283</v>
      </c>
      <c r="O1007" s="90">
        <f t="shared" si="82"/>
        <v>59767.110984601211</v>
      </c>
      <c r="P1007" s="92">
        <f t="shared" si="78"/>
        <v>7289.9451997531014</v>
      </c>
      <c r="Q1007" s="188">
        <v>0.20615431388209512</v>
      </c>
    </row>
    <row r="1008" spans="1:17" x14ac:dyDescent="0.25">
      <c r="A1008">
        <v>42207</v>
      </c>
      <c r="B1008" t="s">
        <v>773</v>
      </c>
      <c r="C1008" s="190" t="s">
        <v>858</v>
      </c>
      <c r="D1008" s="108" t="s">
        <v>815</v>
      </c>
      <c r="E1008" s="32">
        <f t="shared" si="80"/>
        <v>42207</v>
      </c>
      <c r="F1008" s="101" t="str">
        <f t="shared" si="81"/>
        <v>2015-16</v>
      </c>
      <c r="H1008" s="111"/>
      <c r="I1008" s="26"/>
      <c r="J1008" s="94">
        <f t="shared" si="79"/>
        <v>0.59165640875701331</v>
      </c>
      <c r="K1008" s="35"/>
      <c r="L1008" s="26">
        <v>7.6527096508400003</v>
      </c>
      <c r="M1008" s="26" t="s">
        <v>203</v>
      </c>
      <c r="N1008" s="26">
        <v>812.22926829268283</v>
      </c>
      <c r="O1008" s="90">
        <f t="shared" si="82"/>
        <v>6215.7547601581255</v>
      </c>
      <c r="P1008" s="92">
        <f t="shared" si="78"/>
        <v>758.15127802198481</v>
      </c>
      <c r="Q1008" s="188">
        <v>0.20615431388209512</v>
      </c>
    </row>
    <row r="1009" spans="1:17" x14ac:dyDescent="0.25">
      <c r="A1009">
        <v>42207</v>
      </c>
      <c r="B1009" t="s">
        <v>773</v>
      </c>
      <c r="C1009" s="190" t="s">
        <v>858</v>
      </c>
      <c r="D1009" s="108" t="s">
        <v>815</v>
      </c>
      <c r="E1009" s="32">
        <f t="shared" si="80"/>
        <v>42207</v>
      </c>
      <c r="F1009" s="101" t="str">
        <f t="shared" si="81"/>
        <v>2015-16</v>
      </c>
      <c r="H1009" s="111"/>
      <c r="I1009" s="26"/>
      <c r="J1009" s="94">
        <f t="shared" si="79"/>
        <v>0.59165640875701331</v>
      </c>
      <c r="K1009" s="35"/>
      <c r="L1009" s="26">
        <v>14.020166166899999</v>
      </c>
      <c r="M1009" s="26" t="s">
        <v>203</v>
      </c>
      <c r="N1009" s="26">
        <v>812.22926829268283</v>
      </c>
      <c r="O1009" s="90">
        <f t="shared" si="82"/>
        <v>11387.589307083013</v>
      </c>
      <c r="P1009" s="92">
        <f t="shared" si="78"/>
        <v>1388.9729759117529</v>
      </c>
      <c r="Q1009" s="188">
        <v>0.20615431388209512</v>
      </c>
    </row>
    <row r="1010" spans="1:17" x14ac:dyDescent="0.25">
      <c r="A1010">
        <v>42922</v>
      </c>
      <c r="B1010" t="s">
        <v>773</v>
      </c>
      <c r="C1010" s="190" t="s">
        <v>860</v>
      </c>
      <c r="D1010" s="108" t="s">
        <v>815</v>
      </c>
      <c r="E1010" s="32">
        <f t="shared" si="80"/>
        <v>42922</v>
      </c>
      <c r="F1010" s="101" t="str">
        <f t="shared" si="81"/>
        <v>2017-18</v>
      </c>
      <c r="H1010" s="111"/>
      <c r="I1010" s="26"/>
      <c r="J1010" s="94">
        <f t="shared" si="79"/>
        <v>0.59165640875701331</v>
      </c>
      <c r="K1010" s="35"/>
      <c r="L1010" s="26">
        <v>17.127221193600001</v>
      </c>
      <c r="M1010" s="26" t="s">
        <v>203</v>
      </c>
      <c r="N1010" s="26">
        <v>3592.3639024390236</v>
      </c>
      <c r="O1010" s="90">
        <f t="shared" si="82"/>
        <v>61527.211164977249</v>
      </c>
      <c r="P1010" s="92">
        <f t="shared" si="78"/>
        <v>13078.323595780377</v>
      </c>
      <c r="Q1010" s="188">
        <v>0.35926530245647653</v>
      </c>
    </row>
    <row r="1011" spans="1:17" x14ac:dyDescent="0.25">
      <c r="A1011">
        <v>42922</v>
      </c>
      <c r="B1011" t="s">
        <v>773</v>
      </c>
      <c r="C1011" s="190" t="s">
        <v>860</v>
      </c>
      <c r="D1011" s="108" t="s">
        <v>815</v>
      </c>
      <c r="E1011" s="32">
        <f t="shared" si="80"/>
        <v>42922</v>
      </c>
      <c r="F1011" s="101" t="str">
        <f t="shared" si="81"/>
        <v>2017-18</v>
      </c>
      <c r="H1011" s="111"/>
      <c r="I1011" s="26"/>
      <c r="J1011" s="94">
        <f t="shared" si="79"/>
        <v>0.59165640875701331</v>
      </c>
      <c r="K1011" s="35"/>
      <c r="L1011" s="26">
        <v>32.175151685400003</v>
      </c>
      <c r="M1011" s="26" t="s">
        <v>203</v>
      </c>
      <c r="N1011" s="26">
        <v>950.87219512195099</v>
      </c>
      <c r="O1011" s="90">
        <f t="shared" si="82"/>
        <v>30594.457111478041</v>
      </c>
      <c r="P1011" s="92">
        <f t="shared" si="78"/>
        <v>6503.2073251012916</v>
      </c>
      <c r="Q1011" s="188">
        <v>0.35926530245647653</v>
      </c>
    </row>
    <row r="1012" spans="1:17" x14ac:dyDescent="0.25">
      <c r="A1012">
        <v>42922</v>
      </c>
      <c r="B1012" t="s">
        <v>773</v>
      </c>
      <c r="C1012" s="190" t="s">
        <v>860</v>
      </c>
      <c r="D1012" s="108" t="s">
        <v>815</v>
      </c>
      <c r="E1012" s="32">
        <f t="shared" si="80"/>
        <v>42922</v>
      </c>
      <c r="F1012" s="101" t="str">
        <f t="shared" si="81"/>
        <v>2017-18</v>
      </c>
      <c r="H1012" s="111"/>
      <c r="I1012" s="26"/>
      <c r="J1012" s="94">
        <f t="shared" si="79"/>
        <v>0.59165640875701331</v>
      </c>
      <c r="K1012" s="35"/>
      <c r="L1012" s="26">
        <v>20.9637811188</v>
      </c>
      <c r="M1012" s="26" t="s">
        <v>203</v>
      </c>
      <c r="N1012" s="26">
        <v>3592.3639024390236</v>
      </c>
      <c r="O1012" s="90">
        <f t="shared" si="82"/>
        <v>75309.53054980989</v>
      </c>
      <c r="P1012" s="92">
        <f t="shared" si="78"/>
        <v>16007.915712866945</v>
      </c>
      <c r="Q1012" s="188">
        <v>0.35926530245647653</v>
      </c>
    </row>
    <row r="1013" spans="1:17" x14ac:dyDescent="0.25">
      <c r="A1013">
        <v>42922</v>
      </c>
      <c r="B1013" t="s">
        <v>773</v>
      </c>
      <c r="C1013" s="190" t="s">
        <v>860</v>
      </c>
      <c r="D1013" s="108" t="s">
        <v>815</v>
      </c>
      <c r="E1013" s="32">
        <f t="shared" si="80"/>
        <v>42922</v>
      </c>
      <c r="F1013" s="101" t="str">
        <f t="shared" si="81"/>
        <v>2017-18</v>
      </c>
      <c r="H1013" s="111"/>
      <c r="I1013" s="26"/>
      <c r="J1013" s="94">
        <f t="shared" si="79"/>
        <v>0.59165640875701331</v>
      </c>
      <c r="K1013" s="35"/>
      <c r="L1013" s="26">
        <v>16.957437489899998</v>
      </c>
      <c r="M1013" s="26" t="s">
        <v>203</v>
      </c>
      <c r="N1013" s="26">
        <v>3592.3639024390236</v>
      </c>
      <c r="O1013" s="90">
        <f t="shared" si="82"/>
        <v>60917.286316582962</v>
      </c>
      <c r="P1013" s="92">
        <f t="shared" si="78"/>
        <v>12948.676982755465</v>
      </c>
      <c r="Q1013" s="188">
        <v>0.35926530245647653</v>
      </c>
    </row>
    <row r="1014" spans="1:17" x14ac:dyDescent="0.25">
      <c r="A1014">
        <v>42922</v>
      </c>
      <c r="B1014" t="s">
        <v>773</v>
      </c>
      <c r="C1014" s="190" t="s">
        <v>860</v>
      </c>
      <c r="D1014" s="108" t="s">
        <v>815</v>
      </c>
      <c r="E1014" s="32">
        <f t="shared" si="80"/>
        <v>42922</v>
      </c>
      <c r="F1014" s="101" t="str">
        <f t="shared" si="81"/>
        <v>2017-18</v>
      </c>
      <c r="H1014" s="111"/>
      <c r="I1014" s="26"/>
      <c r="J1014" s="94">
        <f t="shared" si="79"/>
        <v>0.59165640875701331</v>
      </c>
      <c r="K1014" s="35"/>
      <c r="L1014" s="26">
        <v>7.5981090410699998</v>
      </c>
      <c r="M1014" s="26" t="s">
        <v>203</v>
      </c>
      <c r="N1014" s="26">
        <v>950.87219512195099</v>
      </c>
      <c r="O1014" s="90">
        <f t="shared" si="82"/>
        <v>7224.8306226581726</v>
      </c>
      <c r="P1014" s="92">
        <f t="shared" si="78"/>
        <v>1535.7216915694078</v>
      </c>
      <c r="Q1014" s="188">
        <v>0.35926530245647653</v>
      </c>
    </row>
    <row r="1015" spans="1:17" x14ac:dyDescent="0.25">
      <c r="A1015">
        <v>42922</v>
      </c>
      <c r="B1015" t="s">
        <v>773</v>
      </c>
      <c r="C1015" s="190" t="s">
        <v>860</v>
      </c>
      <c r="D1015" s="108" t="s">
        <v>815</v>
      </c>
      <c r="E1015" s="32">
        <f t="shared" si="80"/>
        <v>42922</v>
      </c>
      <c r="F1015" s="101" t="str">
        <f t="shared" si="81"/>
        <v>2017-18</v>
      </c>
      <c r="H1015" s="111"/>
      <c r="I1015" s="26"/>
      <c r="J1015" s="94">
        <f t="shared" si="79"/>
        <v>0.59165640875701331</v>
      </c>
      <c r="K1015" s="35"/>
      <c r="L1015" s="26">
        <v>5.9375757017100002</v>
      </c>
      <c r="M1015" s="26" t="s">
        <v>203</v>
      </c>
      <c r="N1015" s="26">
        <v>950.87219512195099</v>
      </c>
      <c r="O1015" s="90">
        <f t="shared" si="82"/>
        <v>5645.8756411877466</v>
      </c>
      <c r="P1015" s="92">
        <f t="shared" si="78"/>
        <v>1200.0964649445716</v>
      </c>
      <c r="Q1015" s="188">
        <v>0.35926530245647653</v>
      </c>
    </row>
    <row r="1016" spans="1:17" x14ac:dyDescent="0.25">
      <c r="A1016">
        <v>42922</v>
      </c>
      <c r="B1016" t="s">
        <v>773</v>
      </c>
      <c r="C1016" s="190" t="s">
        <v>860</v>
      </c>
      <c r="D1016" s="108" t="s">
        <v>815</v>
      </c>
      <c r="E1016" s="32">
        <f t="shared" si="80"/>
        <v>42922</v>
      </c>
      <c r="F1016" s="101" t="str">
        <f t="shared" si="81"/>
        <v>2017-18</v>
      </c>
      <c r="H1016" s="111"/>
      <c r="I1016" s="26"/>
      <c r="J1016" s="94">
        <f t="shared" si="79"/>
        <v>0.59165640875701331</v>
      </c>
      <c r="K1016" s="35"/>
      <c r="L1016" s="26">
        <v>26.1103605325</v>
      </c>
      <c r="M1016" s="26" t="s">
        <v>203</v>
      </c>
      <c r="N1016" s="26">
        <v>950.87219512195099</v>
      </c>
      <c r="O1016" s="90">
        <f t="shared" si="82"/>
        <v>24827.615834963828</v>
      </c>
      <c r="P1016" s="92">
        <f t="shared" si="78"/>
        <v>5277.3982089116198</v>
      </c>
      <c r="Q1016" s="188">
        <v>0.35926530245647653</v>
      </c>
    </row>
    <row r="1017" spans="1:17" x14ac:dyDescent="0.25">
      <c r="A1017">
        <v>42922</v>
      </c>
      <c r="B1017" t="s">
        <v>773</v>
      </c>
      <c r="C1017" s="190" t="s">
        <v>860</v>
      </c>
      <c r="D1017" s="108" t="s">
        <v>815</v>
      </c>
      <c r="E1017" s="32">
        <f t="shared" si="80"/>
        <v>42922</v>
      </c>
      <c r="F1017" s="101" t="str">
        <f t="shared" si="81"/>
        <v>2017-18</v>
      </c>
      <c r="H1017" s="111"/>
      <c r="I1017" s="26"/>
      <c r="J1017" s="94">
        <f t="shared" si="79"/>
        <v>0.59165640875701331</v>
      </c>
      <c r="K1017" s="35"/>
      <c r="L1017" s="26">
        <v>33.037893769</v>
      </c>
      <c r="M1017" s="26" t="s">
        <v>203</v>
      </c>
      <c r="N1017" s="26">
        <v>950.87219512195099</v>
      </c>
      <c r="O1017" s="90">
        <f t="shared" si="82"/>
        <v>31414.814570334856</v>
      </c>
      <c r="P1017" s="92">
        <f t="shared" si="78"/>
        <v>6677.5838344212634</v>
      </c>
      <c r="Q1017" s="188">
        <v>0.35926530245647653</v>
      </c>
    </row>
    <row r="1018" spans="1:17" x14ac:dyDescent="0.25">
      <c r="A1018">
        <v>42922</v>
      </c>
      <c r="B1018" t="s">
        <v>773</v>
      </c>
      <c r="C1018" s="190" t="s">
        <v>860</v>
      </c>
      <c r="D1018" s="108" t="s">
        <v>815</v>
      </c>
      <c r="E1018" s="32">
        <f t="shared" si="80"/>
        <v>42922</v>
      </c>
      <c r="F1018" s="101" t="str">
        <f t="shared" si="81"/>
        <v>2017-18</v>
      </c>
      <c r="H1018" s="111"/>
      <c r="I1018" s="26"/>
      <c r="J1018" s="94">
        <f t="shared" si="79"/>
        <v>0.59165640875701331</v>
      </c>
      <c r="K1018" s="35"/>
      <c r="L1018" s="26">
        <v>1.2899519370899999</v>
      </c>
      <c r="M1018" s="26" t="s">
        <v>203</v>
      </c>
      <c r="N1018" s="26">
        <v>950.87219512195099</v>
      </c>
      <c r="O1018" s="90">
        <f t="shared" si="82"/>
        <v>1226.5794300225809</v>
      </c>
      <c r="P1018" s="92">
        <f t="shared" si="78"/>
        <v>260.72370903907358</v>
      </c>
      <c r="Q1018" s="188">
        <v>0.35926530245647653</v>
      </c>
    </row>
    <row r="1019" spans="1:17" x14ac:dyDescent="0.25">
      <c r="A1019">
        <v>42922</v>
      </c>
      <c r="B1019" t="s">
        <v>773</v>
      </c>
      <c r="C1019" s="190" t="s">
        <v>860</v>
      </c>
      <c r="D1019" s="108" t="s">
        <v>815</v>
      </c>
      <c r="E1019" s="32">
        <f t="shared" si="80"/>
        <v>42922</v>
      </c>
      <c r="F1019" s="101" t="str">
        <f t="shared" si="81"/>
        <v>2017-18</v>
      </c>
      <c r="H1019" s="111"/>
      <c r="I1019" s="26"/>
      <c r="J1019" s="94">
        <f t="shared" si="79"/>
        <v>0.59165640875701331</v>
      </c>
      <c r="K1019" s="35"/>
      <c r="L1019" s="26">
        <v>22.414810750899999</v>
      </c>
      <c r="M1019" s="26" t="s">
        <v>203</v>
      </c>
      <c r="N1019" s="26">
        <v>3592.3639024390236</v>
      </c>
      <c r="O1019" s="90">
        <f t="shared" si="82"/>
        <v>80522.157021535299</v>
      </c>
      <c r="P1019" s="92">
        <f t="shared" si="78"/>
        <v>17115.920033075126</v>
      </c>
      <c r="Q1019" s="188">
        <v>0.35926530245647653</v>
      </c>
    </row>
    <row r="1020" spans="1:17" x14ac:dyDescent="0.25">
      <c r="A1020">
        <v>42922</v>
      </c>
      <c r="B1020" t="s">
        <v>773</v>
      </c>
      <c r="C1020" s="190" t="s">
        <v>860</v>
      </c>
      <c r="D1020" s="108" t="s">
        <v>815</v>
      </c>
      <c r="E1020" s="32">
        <f t="shared" si="80"/>
        <v>42922</v>
      </c>
      <c r="F1020" s="101" t="str">
        <f t="shared" si="81"/>
        <v>2017-18</v>
      </c>
      <c r="H1020" s="111"/>
      <c r="I1020" s="26"/>
      <c r="J1020" s="94">
        <f t="shared" si="79"/>
        <v>0.59165640875701331</v>
      </c>
      <c r="K1020" s="35"/>
      <c r="L1020" s="26">
        <v>7.71306975205</v>
      </c>
      <c r="M1020" s="26" t="s">
        <v>203</v>
      </c>
      <c r="N1020" s="26">
        <v>950.87219512195099</v>
      </c>
      <c r="O1020" s="90">
        <f t="shared" si="82"/>
        <v>7334.1435662605054</v>
      </c>
      <c r="P1020" s="92">
        <f t="shared" si="78"/>
        <v>1558.957427800085</v>
      </c>
      <c r="Q1020" s="188">
        <v>0.35926530245647653</v>
      </c>
    </row>
    <row r="1021" spans="1:17" x14ac:dyDescent="0.25">
      <c r="A1021">
        <v>42020</v>
      </c>
      <c r="B1021" t="s">
        <v>773</v>
      </c>
      <c r="C1021" s="190" t="s">
        <v>861</v>
      </c>
      <c r="D1021" s="108" t="s">
        <v>815</v>
      </c>
      <c r="E1021" s="32">
        <f t="shared" si="80"/>
        <v>42020</v>
      </c>
      <c r="F1021" s="101" t="str">
        <f t="shared" si="81"/>
        <v>2014-15</v>
      </c>
      <c r="H1021" s="111"/>
      <c r="I1021" s="26"/>
      <c r="J1021" s="94">
        <f t="shared" si="79"/>
        <v>0.59165640875701331</v>
      </c>
      <c r="K1021" s="35"/>
      <c r="L1021" s="26">
        <v>27.442212811699999</v>
      </c>
      <c r="M1021" s="26" t="s">
        <v>203</v>
      </c>
      <c r="N1021" s="26">
        <v>3336.4019512195118</v>
      </c>
      <c r="O1021" s="90">
        <f t="shared" si="82"/>
        <v>91558.252370736969</v>
      </c>
      <c r="P1021" s="92">
        <f t="shared" si="78"/>
        <v>1793.8893276946337</v>
      </c>
      <c r="Q1021" s="188">
        <v>3.3115291217526731E-2</v>
      </c>
    </row>
    <row r="1022" spans="1:17" x14ac:dyDescent="0.25">
      <c r="A1022">
        <v>42020</v>
      </c>
      <c r="B1022" t="s">
        <v>773</v>
      </c>
      <c r="C1022" s="190" t="s">
        <v>861</v>
      </c>
      <c r="D1022" s="108" t="s">
        <v>815</v>
      </c>
      <c r="E1022" s="32">
        <f t="shared" si="80"/>
        <v>42020</v>
      </c>
      <c r="F1022" s="101" t="str">
        <f t="shared" si="81"/>
        <v>2014-15</v>
      </c>
      <c r="H1022" s="111"/>
      <c r="I1022" s="26"/>
      <c r="J1022" s="94">
        <f t="shared" si="79"/>
        <v>0.59165640875701331</v>
      </c>
      <c r="K1022" s="35"/>
      <c r="L1022" s="26">
        <v>40.381049334499998</v>
      </c>
      <c r="M1022" s="26" t="s">
        <v>203</v>
      </c>
      <c r="N1022" s="26">
        <v>950.87219512195099</v>
      </c>
      <c r="O1022" s="90">
        <f t="shared" si="82"/>
        <v>38397.217022023811</v>
      </c>
      <c r="P1022" s="92">
        <f t="shared" si="78"/>
        <v>752.31184568785159</v>
      </c>
      <c r="Q1022" s="188">
        <v>3.3115291217526731E-2</v>
      </c>
    </row>
    <row r="1023" spans="1:17" x14ac:dyDescent="0.25">
      <c r="A1023">
        <v>42020</v>
      </c>
      <c r="B1023" t="s">
        <v>773</v>
      </c>
      <c r="C1023" s="190" t="s">
        <v>861</v>
      </c>
      <c r="D1023" s="108" t="s">
        <v>815</v>
      </c>
      <c r="E1023" s="32">
        <f t="shared" si="80"/>
        <v>42020</v>
      </c>
      <c r="F1023" s="101" t="str">
        <f t="shared" si="81"/>
        <v>2014-15</v>
      </c>
      <c r="H1023" s="111"/>
      <c r="I1023" s="26"/>
      <c r="J1023" s="94">
        <f t="shared" si="79"/>
        <v>0.59165640875701331</v>
      </c>
      <c r="K1023" s="35"/>
      <c r="L1023" s="26">
        <v>8.4264199990299993</v>
      </c>
      <c r="M1023" s="26" t="s">
        <v>203</v>
      </c>
      <c r="N1023" s="26">
        <v>950.87219512195099</v>
      </c>
      <c r="O1023" s="90">
        <f t="shared" si="82"/>
        <v>8012.4484814971638</v>
      </c>
      <c r="P1023" s="92">
        <f t="shared" si="78"/>
        <v>156.98689574654605</v>
      </c>
      <c r="Q1023" s="188">
        <v>3.3115291217526731E-2</v>
      </c>
    </row>
    <row r="1024" spans="1:17" x14ac:dyDescent="0.25">
      <c r="A1024">
        <v>42020</v>
      </c>
      <c r="B1024" t="s">
        <v>773</v>
      </c>
      <c r="C1024" s="190" t="s">
        <v>861</v>
      </c>
      <c r="D1024" s="108" t="s">
        <v>815</v>
      </c>
      <c r="E1024" s="32">
        <f t="shared" si="80"/>
        <v>42020</v>
      </c>
      <c r="F1024" s="101" t="str">
        <f t="shared" si="81"/>
        <v>2014-15</v>
      </c>
      <c r="H1024" s="111"/>
      <c r="I1024" s="26"/>
      <c r="J1024" s="94">
        <f t="shared" si="79"/>
        <v>0.59165640875701331</v>
      </c>
      <c r="K1024" s="35"/>
      <c r="L1024" s="26">
        <v>10.769641033899999</v>
      </c>
      <c r="M1024" s="26" t="s">
        <v>203</v>
      </c>
      <c r="N1024" s="26">
        <v>3336.4019512195118</v>
      </c>
      <c r="O1024" s="90">
        <f t="shared" si="82"/>
        <v>35931.851359437678</v>
      </c>
      <c r="P1024" s="92">
        <f t="shared" si="78"/>
        <v>704.00824621469712</v>
      </c>
      <c r="Q1024" s="188">
        <v>3.3115291217526731E-2</v>
      </c>
    </row>
    <row r="1025" spans="1:17" x14ac:dyDescent="0.25">
      <c r="A1025">
        <v>42020</v>
      </c>
      <c r="B1025" t="s">
        <v>773</v>
      </c>
      <c r="C1025" s="190" t="s">
        <v>861</v>
      </c>
      <c r="D1025" s="108" t="s">
        <v>815</v>
      </c>
      <c r="E1025" s="32">
        <f t="shared" si="80"/>
        <v>42020</v>
      </c>
      <c r="F1025" s="101" t="str">
        <f t="shared" si="81"/>
        <v>2014-15</v>
      </c>
      <c r="H1025" s="111"/>
      <c r="I1025" s="26"/>
      <c r="J1025" s="94">
        <f t="shared" si="79"/>
        <v>0.59165640875701331</v>
      </c>
      <c r="K1025" s="35"/>
      <c r="L1025" s="26">
        <v>25.526239066700001</v>
      </c>
      <c r="M1025" s="26" t="s">
        <v>203</v>
      </c>
      <c r="N1025" s="26">
        <v>3592.3639024390236</v>
      </c>
      <c r="O1025" s="90">
        <f t="shared" si="82"/>
        <v>91699.539788241877</v>
      </c>
      <c r="P1025" s="92">
        <f t="shared" si="78"/>
        <v>1796.6575543026877</v>
      </c>
      <c r="Q1025" s="188">
        <v>3.3115291217526731E-2</v>
      </c>
    </row>
    <row r="1026" spans="1:17" x14ac:dyDescent="0.25">
      <c r="A1026">
        <v>42020</v>
      </c>
      <c r="B1026" t="s">
        <v>773</v>
      </c>
      <c r="C1026" s="190" t="s">
        <v>861</v>
      </c>
      <c r="D1026" s="108" t="s">
        <v>815</v>
      </c>
      <c r="E1026" s="32">
        <f t="shared" si="80"/>
        <v>42020</v>
      </c>
      <c r="F1026" s="101" t="str">
        <f t="shared" si="81"/>
        <v>2014-15</v>
      </c>
      <c r="H1026" s="111"/>
      <c r="I1026" s="26"/>
      <c r="J1026" s="94">
        <f t="shared" si="79"/>
        <v>0.59165640875701331</v>
      </c>
      <c r="K1026" s="35"/>
      <c r="L1026" s="26">
        <v>24.7903450839</v>
      </c>
      <c r="M1026" s="26" t="s">
        <v>203</v>
      </c>
      <c r="N1026" s="26">
        <v>3592.3639024390236</v>
      </c>
      <c r="O1026" s="90">
        <f t="shared" si="82"/>
        <v>89055.940808409068</v>
      </c>
      <c r="P1026" s="92">
        <f t="shared" si="78"/>
        <v>1744.8618518527992</v>
      </c>
      <c r="Q1026" s="188">
        <v>3.3115291217526731E-2</v>
      </c>
    </row>
    <row r="1027" spans="1:17" x14ac:dyDescent="0.25">
      <c r="A1027">
        <v>42020</v>
      </c>
      <c r="B1027" t="s">
        <v>773</v>
      </c>
      <c r="C1027" s="190" t="s">
        <v>861</v>
      </c>
      <c r="D1027" s="108" t="s">
        <v>815</v>
      </c>
      <c r="E1027" s="32">
        <f t="shared" si="80"/>
        <v>42020</v>
      </c>
      <c r="F1027" s="101" t="str">
        <f t="shared" si="81"/>
        <v>2014-15</v>
      </c>
      <c r="H1027" s="111"/>
      <c r="I1027" s="26"/>
      <c r="J1027" s="94">
        <f t="shared" si="79"/>
        <v>0.59165640875701331</v>
      </c>
      <c r="K1027" s="35"/>
      <c r="L1027" s="26">
        <v>28.042093969300002</v>
      </c>
      <c r="M1027" s="26" t="s">
        <v>203</v>
      </c>
      <c r="N1027" s="26">
        <v>3592.3639024390236</v>
      </c>
      <c r="O1027" s="90">
        <f t="shared" si="82"/>
        <v>100737.40612411636</v>
      </c>
      <c r="P1027" s="92">
        <f t="shared" si="78"/>
        <v>1973.7353331511365</v>
      </c>
      <c r="Q1027" s="188">
        <v>3.3115291217526731E-2</v>
      </c>
    </row>
    <row r="1028" spans="1:17" x14ac:dyDescent="0.25">
      <c r="A1028">
        <v>42020</v>
      </c>
      <c r="B1028" t="s">
        <v>773</v>
      </c>
      <c r="C1028" s="190" t="s">
        <v>861</v>
      </c>
      <c r="D1028" s="108" t="s">
        <v>815</v>
      </c>
      <c r="E1028" s="32">
        <f t="shared" si="80"/>
        <v>42020</v>
      </c>
      <c r="F1028" s="101" t="str">
        <f t="shared" si="81"/>
        <v>2014-15</v>
      </c>
      <c r="H1028" s="111"/>
      <c r="I1028" s="26"/>
      <c r="J1028" s="94">
        <f t="shared" si="79"/>
        <v>0.59165640875701331</v>
      </c>
      <c r="K1028" s="35"/>
      <c r="L1028" s="26">
        <v>20.959249080100001</v>
      </c>
      <c r="M1028" s="26" t="s">
        <v>203</v>
      </c>
      <c r="N1028" s="26">
        <v>3336.4019512195118</v>
      </c>
      <c r="O1028" s="90">
        <f t="shared" si="82"/>
        <v>69928.479526941403</v>
      </c>
      <c r="P1028" s="92">
        <f t="shared" si="78"/>
        <v>1370.0999077324695</v>
      </c>
      <c r="Q1028" s="188">
        <v>3.3115291217526731E-2</v>
      </c>
    </row>
    <row r="1029" spans="1:17" x14ac:dyDescent="0.25">
      <c r="A1029">
        <v>42922</v>
      </c>
      <c r="B1029" t="s">
        <v>773</v>
      </c>
      <c r="C1029" s="190" t="s">
        <v>860</v>
      </c>
      <c r="D1029" s="108" t="s">
        <v>815</v>
      </c>
      <c r="E1029" s="32">
        <f t="shared" si="80"/>
        <v>42922</v>
      </c>
      <c r="F1029" s="101" t="str">
        <f t="shared" si="81"/>
        <v>2017-18</v>
      </c>
      <c r="H1029" s="111"/>
      <c r="I1029" s="26"/>
      <c r="J1029" s="94">
        <f t="shared" si="79"/>
        <v>0.59165640875701331</v>
      </c>
      <c r="K1029" s="35"/>
      <c r="L1029" s="26">
        <v>11.4351956865</v>
      </c>
      <c r="M1029" s="26" t="s">
        <v>203</v>
      </c>
      <c r="N1029" s="26">
        <v>950.87219512195099</v>
      </c>
      <c r="O1029" s="90">
        <f t="shared" si="82"/>
        <v>10873.409624071321</v>
      </c>
      <c r="P1029" s="92">
        <f t="shared" si="78"/>
        <v>2311.2695498544617</v>
      </c>
      <c r="Q1029" s="188">
        <v>0.35926530245647653</v>
      </c>
    </row>
    <row r="1030" spans="1:17" x14ac:dyDescent="0.25">
      <c r="A1030">
        <v>42020</v>
      </c>
      <c r="B1030" t="s">
        <v>773</v>
      </c>
      <c r="C1030" s="190" t="s">
        <v>862</v>
      </c>
      <c r="D1030" s="108" t="s">
        <v>815</v>
      </c>
      <c r="E1030" s="32">
        <f t="shared" si="80"/>
        <v>42020</v>
      </c>
      <c r="F1030" s="101" t="str">
        <f t="shared" si="81"/>
        <v>2014-15</v>
      </c>
      <c r="H1030" s="111"/>
      <c r="I1030" s="26"/>
      <c r="J1030" s="94">
        <f t="shared" si="79"/>
        <v>0.59165640875701331</v>
      </c>
      <c r="K1030" s="35"/>
      <c r="L1030" s="26">
        <v>71.250788520900002</v>
      </c>
      <c r="M1030" s="26" t="s">
        <v>203</v>
      </c>
      <c r="N1030" s="26">
        <v>812.22926829268283</v>
      </c>
      <c r="O1030" s="90">
        <f t="shared" si="82"/>
        <v>57871.975825607296</v>
      </c>
      <c r="P1030" s="92">
        <f t="shared" si="78"/>
        <v>1123.8896382212652</v>
      </c>
      <c r="Q1030" s="188">
        <v>3.2823567696732746E-2</v>
      </c>
    </row>
    <row r="1031" spans="1:17" x14ac:dyDescent="0.25">
      <c r="A1031">
        <v>42020</v>
      </c>
      <c r="B1031" t="s">
        <v>773</v>
      </c>
      <c r="C1031" s="190" t="s">
        <v>861</v>
      </c>
      <c r="D1031" s="108" t="s">
        <v>815</v>
      </c>
      <c r="E1031" s="32">
        <f t="shared" si="80"/>
        <v>42020</v>
      </c>
      <c r="F1031" s="101" t="str">
        <f t="shared" si="81"/>
        <v>2014-15</v>
      </c>
      <c r="H1031" s="111"/>
      <c r="I1031" s="26"/>
      <c r="J1031" s="94">
        <f t="shared" si="79"/>
        <v>0.59165640875701331</v>
      </c>
      <c r="K1031" s="35"/>
      <c r="L1031" s="26">
        <v>59.779361799699998</v>
      </c>
      <c r="M1031" s="26" t="s">
        <v>203</v>
      </c>
      <c r="N1031" s="26">
        <v>3336.4019512195118</v>
      </c>
      <c r="O1031" s="90">
        <f t="shared" si="82"/>
        <v>199447.97935117621</v>
      </c>
      <c r="P1031" s="92">
        <f t="shared" si="78"/>
        <v>3907.7591841703565</v>
      </c>
      <c r="Q1031" s="188">
        <v>3.3115291217526731E-2</v>
      </c>
    </row>
    <row r="1032" spans="1:17" x14ac:dyDescent="0.25">
      <c r="A1032">
        <v>42020</v>
      </c>
      <c r="B1032" t="s">
        <v>773</v>
      </c>
      <c r="C1032" s="190" t="s">
        <v>861</v>
      </c>
      <c r="D1032" s="108" t="s">
        <v>815</v>
      </c>
      <c r="E1032" s="32">
        <f t="shared" si="80"/>
        <v>42020</v>
      </c>
      <c r="F1032" s="101" t="str">
        <f t="shared" si="81"/>
        <v>2014-15</v>
      </c>
      <c r="H1032" s="111"/>
      <c r="I1032" s="26"/>
      <c r="J1032" s="94">
        <f t="shared" si="79"/>
        <v>0.59165640875701331</v>
      </c>
      <c r="K1032" s="35"/>
      <c r="L1032" s="26">
        <v>85.724909452999995</v>
      </c>
      <c r="M1032" s="26" t="s">
        <v>203</v>
      </c>
      <c r="N1032" s="26">
        <v>3336.4019512195118</v>
      </c>
      <c r="O1032" s="90">
        <f t="shared" si="82"/>
        <v>286012.75516710518</v>
      </c>
      <c r="P1032" s="92">
        <f t="shared" si="78"/>
        <v>5603.8119535229653</v>
      </c>
      <c r="Q1032" s="188">
        <v>3.3115291217526731E-2</v>
      </c>
    </row>
    <row r="1033" spans="1:17" x14ac:dyDescent="0.25">
      <c r="A1033">
        <v>42020</v>
      </c>
      <c r="B1033" t="s">
        <v>773</v>
      </c>
      <c r="C1033" s="190" t="s">
        <v>861</v>
      </c>
      <c r="D1033" s="108" t="s">
        <v>815</v>
      </c>
      <c r="E1033" s="32">
        <f t="shared" si="80"/>
        <v>42020</v>
      </c>
      <c r="F1033" s="101" t="str">
        <f t="shared" si="81"/>
        <v>2014-15</v>
      </c>
      <c r="H1033" s="111"/>
      <c r="I1033" s="26"/>
      <c r="J1033" s="94">
        <f t="shared" si="79"/>
        <v>0.59165640875701331</v>
      </c>
      <c r="K1033" s="35"/>
      <c r="L1033" s="26">
        <v>39.0067316222</v>
      </c>
      <c r="M1033" s="26" t="s">
        <v>203</v>
      </c>
      <c r="N1033" s="26">
        <v>3592.3639024390236</v>
      </c>
      <c r="O1033" s="90">
        <f t="shared" si="82"/>
        <v>140126.37463171806</v>
      </c>
      <c r="P1033" s="92">
        <f t="shared" si="78"/>
        <v>2745.4784410096509</v>
      </c>
      <c r="Q1033" s="188">
        <v>3.3115291217526731E-2</v>
      </c>
    </row>
    <row r="1034" spans="1:17" x14ac:dyDescent="0.25">
      <c r="A1034">
        <v>42020</v>
      </c>
      <c r="B1034" t="s">
        <v>773</v>
      </c>
      <c r="C1034" s="190" t="s">
        <v>861</v>
      </c>
      <c r="D1034" s="108" t="s">
        <v>815</v>
      </c>
      <c r="E1034" s="32">
        <f t="shared" si="80"/>
        <v>42020</v>
      </c>
      <c r="F1034" s="101" t="str">
        <f t="shared" si="81"/>
        <v>2014-15</v>
      </c>
      <c r="H1034" s="111"/>
      <c r="I1034" s="26"/>
      <c r="J1034" s="94">
        <f t="shared" si="79"/>
        <v>0.59165640875701331</v>
      </c>
      <c r="K1034" s="35"/>
      <c r="L1034" s="26">
        <v>69.9211832015</v>
      </c>
      <c r="M1034" s="26" t="s">
        <v>203</v>
      </c>
      <c r="N1034" s="26">
        <v>950.87219512195099</v>
      </c>
      <c r="O1034" s="90">
        <f t="shared" si="82"/>
        <v>66486.108956334385</v>
      </c>
      <c r="P1034" s="92">
        <f t="shared" si="78"/>
        <v>1302.6539739287387</v>
      </c>
      <c r="Q1034" s="188">
        <v>3.3115291217526731E-2</v>
      </c>
    </row>
    <row r="1035" spans="1:17" x14ac:dyDescent="0.25">
      <c r="A1035">
        <v>42020</v>
      </c>
      <c r="B1035" t="s">
        <v>773</v>
      </c>
      <c r="C1035" s="190" t="s">
        <v>861</v>
      </c>
      <c r="D1035" s="108" t="s">
        <v>815</v>
      </c>
      <c r="E1035" s="32">
        <f t="shared" si="80"/>
        <v>42020</v>
      </c>
      <c r="F1035" s="101" t="str">
        <f t="shared" si="81"/>
        <v>2014-15</v>
      </c>
      <c r="H1035" s="111"/>
      <c r="I1035" s="26"/>
      <c r="J1035" s="94">
        <f t="shared" si="79"/>
        <v>0.59165640875701331</v>
      </c>
      <c r="K1035" s="35"/>
      <c r="L1035" s="26">
        <v>17.0005089669</v>
      </c>
      <c r="M1035" s="26" t="s">
        <v>203</v>
      </c>
      <c r="N1035" s="26">
        <v>3336.4019512195118</v>
      </c>
      <c r="O1035" s="90">
        <f t="shared" si="82"/>
        <v>56720.531288889964</v>
      </c>
      <c r="P1035" s="92">
        <f t="shared" si="78"/>
        <v>1111.3182384511067</v>
      </c>
      <c r="Q1035" s="188">
        <v>3.3115291217526731E-2</v>
      </c>
    </row>
    <row r="1036" spans="1:17" x14ac:dyDescent="0.25">
      <c r="A1036">
        <v>42020</v>
      </c>
      <c r="B1036" t="s">
        <v>773</v>
      </c>
      <c r="C1036" s="190" t="s">
        <v>861</v>
      </c>
      <c r="D1036" s="108" t="s">
        <v>815</v>
      </c>
      <c r="E1036" s="32">
        <f t="shared" si="80"/>
        <v>42020</v>
      </c>
      <c r="F1036" s="101" t="str">
        <f t="shared" si="81"/>
        <v>2014-15</v>
      </c>
      <c r="H1036" s="111"/>
      <c r="I1036" s="26"/>
      <c r="J1036" s="94">
        <f t="shared" si="79"/>
        <v>0.59165640875701331</v>
      </c>
      <c r="K1036" s="35"/>
      <c r="L1036" s="26">
        <v>78.9924928959</v>
      </c>
      <c r="M1036" s="26" t="s">
        <v>203</v>
      </c>
      <c r="N1036" s="26">
        <v>3592.3639024390236</v>
      </c>
      <c r="O1036" s="90">
        <f t="shared" si="82"/>
        <v>283769.78004290216</v>
      </c>
      <c r="P1036" s="92">
        <f t="shared" si="78"/>
        <v>5559.8656239086804</v>
      </c>
      <c r="Q1036" s="188">
        <v>3.3115291217526731E-2</v>
      </c>
    </row>
    <row r="1037" spans="1:17" x14ac:dyDescent="0.25">
      <c r="A1037">
        <v>42020</v>
      </c>
      <c r="B1037" t="s">
        <v>773</v>
      </c>
      <c r="C1037" s="190" t="s">
        <v>861</v>
      </c>
      <c r="D1037" s="108" t="s">
        <v>815</v>
      </c>
      <c r="E1037" s="32">
        <f t="shared" si="80"/>
        <v>42020</v>
      </c>
      <c r="F1037" s="101" t="str">
        <f t="shared" si="81"/>
        <v>2014-15</v>
      </c>
      <c r="H1037" s="111"/>
      <c r="I1037" s="26"/>
      <c r="J1037" s="94">
        <f t="shared" si="79"/>
        <v>0.59165640875701331</v>
      </c>
      <c r="K1037" s="35"/>
      <c r="L1037" s="26">
        <v>7.57609728026</v>
      </c>
      <c r="M1037" s="26" t="s">
        <v>203</v>
      </c>
      <c r="N1037" s="26">
        <v>950.87219512195099</v>
      </c>
      <c r="O1037" s="90">
        <f t="shared" si="82"/>
        <v>7203.9002513382693</v>
      </c>
      <c r="P1037" s="92">
        <f t="shared" si="78"/>
        <v>141.14511192639085</v>
      </c>
      <c r="Q1037" s="188">
        <v>3.3115291217526731E-2</v>
      </c>
    </row>
    <row r="1038" spans="1:17" x14ac:dyDescent="0.25">
      <c r="A1038">
        <v>42020</v>
      </c>
      <c r="B1038" t="s">
        <v>773</v>
      </c>
      <c r="C1038" s="190" t="s">
        <v>861</v>
      </c>
      <c r="D1038" s="108" t="s">
        <v>815</v>
      </c>
      <c r="E1038" s="32">
        <f t="shared" si="80"/>
        <v>42020</v>
      </c>
      <c r="F1038" s="101" t="str">
        <f t="shared" si="81"/>
        <v>2014-15</v>
      </c>
      <c r="H1038" s="111"/>
      <c r="I1038" s="26"/>
      <c r="J1038" s="94">
        <f t="shared" si="79"/>
        <v>0.59165640875701331</v>
      </c>
      <c r="K1038" s="35"/>
      <c r="L1038" s="26">
        <v>25.345606354400001</v>
      </c>
      <c r="M1038" s="26" t="s">
        <v>203</v>
      </c>
      <c r="N1038" s="26">
        <v>950.87219512195099</v>
      </c>
      <c r="O1038" s="90">
        <f t="shared" si="82"/>
        <v>24100.432350905197</v>
      </c>
      <c r="P1038" s="92">
        <f t="shared" si="78"/>
        <v>472.19674106550804</v>
      </c>
      <c r="Q1038" s="188">
        <v>3.3115291217526731E-2</v>
      </c>
    </row>
    <row r="1039" spans="1:17" x14ac:dyDescent="0.25">
      <c r="A1039">
        <v>42020</v>
      </c>
      <c r="B1039" t="s">
        <v>773</v>
      </c>
      <c r="C1039" s="190" t="s">
        <v>862</v>
      </c>
      <c r="D1039" s="108" t="s">
        <v>815</v>
      </c>
      <c r="E1039" s="32">
        <f t="shared" si="80"/>
        <v>42020</v>
      </c>
      <c r="F1039" s="101" t="str">
        <f t="shared" si="81"/>
        <v>2014-15</v>
      </c>
      <c r="H1039" s="111"/>
      <c r="I1039" s="26"/>
      <c r="J1039" s="94">
        <f t="shared" si="79"/>
        <v>0.59165640875701331</v>
      </c>
      <c r="K1039" s="35"/>
      <c r="L1039" s="26">
        <v>4.71019587364</v>
      </c>
      <c r="M1039" s="26" t="s">
        <v>203</v>
      </c>
      <c r="N1039" s="26">
        <v>3336.4019512195118</v>
      </c>
      <c r="O1039" s="90">
        <f t="shared" si="82"/>
        <v>15715.106703438589</v>
      </c>
      <c r="P1039" s="92">
        <f t="shared" si="78"/>
        <v>305.19168104367782</v>
      </c>
      <c r="Q1039" s="188">
        <v>3.2823567696732746E-2</v>
      </c>
    </row>
    <row r="1040" spans="1:17" x14ac:dyDescent="0.25">
      <c r="A1040">
        <v>42020</v>
      </c>
      <c r="B1040" t="s">
        <v>773</v>
      </c>
      <c r="C1040" s="190" t="s">
        <v>862</v>
      </c>
      <c r="D1040" s="108" t="s">
        <v>815</v>
      </c>
      <c r="E1040" s="32">
        <f t="shared" si="80"/>
        <v>42020</v>
      </c>
      <c r="F1040" s="101" t="str">
        <f t="shared" si="81"/>
        <v>2014-15</v>
      </c>
      <c r="H1040" s="111"/>
      <c r="I1040" s="26"/>
      <c r="J1040" s="94">
        <f t="shared" si="79"/>
        <v>0.59165640875701331</v>
      </c>
      <c r="K1040" s="35"/>
      <c r="L1040" s="26">
        <v>26.927913639900002</v>
      </c>
      <c r="M1040" s="26" t="s">
        <v>203</v>
      </c>
      <c r="N1040" s="26">
        <v>3336.4019512195118</v>
      </c>
      <c r="O1040" s="90">
        <f t="shared" si="82"/>
        <v>89842.343610432872</v>
      </c>
      <c r="P1040" s="92">
        <f t="shared" si="78"/>
        <v>1744.7629464311697</v>
      </c>
      <c r="Q1040" s="188">
        <v>3.2823567696732746E-2</v>
      </c>
    </row>
    <row r="1041" spans="1:17" x14ac:dyDescent="0.25">
      <c r="A1041">
        <v>42020</v>
      </c>
      <c r="B1041" t="s">
        <v>773</v>
      </c>
      <c r="C1041" s="190" t="s">
        <v>862</v>
      </c>
      <c r="D1041" s="108" t="s">
        <v>815</v>
      </c>
      <c r="E1041" s="32">
        <f t="shared" si="80"/>
        <v>42020</v>
      </c>
      <c r="F1041" s="101" t="str">
        <f t="shared" si="81"/>
        <v>2014-15</v>
      </c>
      <c r="H1041" s="111"/>
      <c r="I1041" s="26"/>
      <c r="J1041" s="94">
        <f t="shared" si="79"/>
        <v>0.59165640875701331</v>
      </c>
      <c r="K1041" s="35"/>
      <c r="L1041" s="26">
        <v>10.3109673735</v>
      </c>
      <c r="M1041" s="26" t="s">
        <v>203</v>
      </c>
      <c r="N1041" s="26">
        <v>950.87219512195099</v>
      </c>
      <c r="O1041" s="90">
        <f t="shared" si="82"/>
        <v>9804.4121802707632</v>
      </c>
      <c r="P1041" s="92">
        <f t="shared" si="78"/>
        <v>190.40437277382421</v>
      </c>
      <c r="Q1041" s="188">
        <v>3.2823567696732746E-2</v>
      </c>
    </row>
    <row r="1042" spans="1:17" x14ac:dyDescent="0.25">
      <c r="A1042">
        <v>42020</v>
      </c>
      <c r="B1042" t="s">
        <v>773</v>
      </c>
      <c r="C1042" s="190" t="s">
        <v>862</v>
      </c>
      <c r="D1042" s="108" t="s">
        <v>815</v>
      </c>
      <c r="E1042" s="32">
        <f t="shared" si="80"/>
        <v>42020</v>
      </c>
      <c r="F1042" s="101" t="str">
        <f t="shared" si="81"/>
        <v>2014-15</v>
      </c>
      <c r="H1042" s="111"/>
      <c r="I1042" s="26"/>
      <c r="J1042" s="94">
        <f t="shared" si="79"/>
        <v>0.59165640875701331</v>
      </c>
      <c r="K1042" s="35"/>
      <c r="L1042" s="26">
        <v>31.7956769569</v>
      </c>
      <c r="M1042" s="26" t="s">
        <v>203</v>
      </c>
      <c r="N1042" s="26">
        <v>950.87219512195099</v>
      </c>
      <c r="O1042" s="90">
        <f t="shared" si="82"/>
        <v>30233.625143395937</v>
      </c>
      <c r="P1042" s="92">
        <f t="shared" si="78"/>
        <v>587.14528992275064</v>
      </c>
      <c r="Q1042" s="188">
        <v>3.2823567696732746E-2</v>
      </c>
    </row>
    <row r="1043" spans="1:17" x14ac:dyDescent="0.25">
      <c r="A1043">
        <v>42020</v>
      </c>
      <c r="B1043" t="s">
        <v>773</v>
      </c>
      <c r="C1043" s="190" t="s">
        <v>861</v>
      </c>
      <c r="D1043" s="108" t="s">
        <v>815</v>
      </c>
      <c r="E1043" s="32">
        <f t="shared" si="80"/>
        <v>42020</v>
      </c>
      <c r="F1043" s="101" t="str">
        <f t="shared" si="81"/>
        <v>2014-15</v>
      </c>
      <c r="H1043" s="111"/>
      <c r="I1043" s="26"/>
      <c r="J1043" s="94">
        <f t="shared" si="79"/>
        <v>0.59165640875701331</v>
      </c>
      <c r="K1043" s="35"/>
      <c r="L1043" s="26">
        <v>43.836821318799998</v>
      </c>
      <c r="M1043" s="26" t="s">
        <v>203</v>
      </c>
      <c r="N1043" s="26">
        <v>812.22926829268283</v>
      </c>
      <c r="O1043" s="90">
        <f t="shared" si="82"/>
        <v>35605.549304046006</v>
      </c>
      <c r="P1043" s="92">
        <f t="shared" si="78"/>
        <v>697.61505106717789</v>
      </c>
      <c r="Q1043" s="188">
        <v>3.3115291217526731E-2</v>
      </c>
    </row>
    <row r="1044" spans="1:17" x14ac:dyDescent="0.25">
      <c r="A1044">
        <v>42020</v>
      </c>
      <c r="B1044" t="s">
        <v>773</v>
      </c>
      <c r="C1044" s="190" t="s">
        <v>861</v>
      </c>
      <c r="D1044" s="108" t="s">
        <v>815</v>
      </c>
      <c r="E1044" s="32">
        <f t="shared" si="80"/>
        <v>42020</v>
      </c>
      <c r="F1044" s="101" t="str">
        <f t="shared" si="81"/>
        <v>2014-15</v>
      </c>
      <c r="H1044" s="111"/>
      <c r="I1044" s="26"/>
      <c r="J1044" s="94">
        <f t="shared" si="79"/>
        <v>0.59165640875701331</v>
      </c>
      <c r="K1044" s="35"/>
      <c r="L1044" s="26">
        <v>38.481676207100001</v>
      </c>
      <c r="M1044" s="26" t="s">
        <v>203</v>
      </c>
      <c r="N1044" s="26">
        <v>3336.4019512195118</v>
      </c>
      <c r="O1044" s="90">
        <f t="shared" si="82"/>
        <v>128390.3395835659</v>
      </c>
      <c r="P1044" s="92">
        <f t="shared" si="78"/>
        <v>2515.5357818042075</v>
      </c>
      <c r="Q1044" s="188">
        <v>3.3115291217526731E-2</v>
      </c>
    </row>
    <row r="1045" spans="1:17" x14ac:dyDescent="0.25">
      <c r="A1045">
        <v>42020</v>
      </c>
      <c r="B1045" t="s">
        <v>773</v>
      </c>
      <c r="C1045" s="190" t="s">
        <v>861</v>
      </c>
      <c r="D1045" s="108" t="s">
        <v>815</v>
      </c>
      <c r="E1045" s="32">
        <f t="shared" si="80"/>
        <v>42020</v>
      </c>
      <c r="F1045" s="101" t="str">
        <f t="shared" si="81"/>
        <v>2014-15</v>
      </c>
      <c r="H1045" s="111"/>
      <c r="I1045" s="26"/>
      <c r="J1045" s="94">
        <f t="shared" si="79"/>
        <v>0.59165640875701331</v>
      </c>
      <c r="K1045" s="35"/>
      <c r="L1045" s="26">
        <v>17.099024898900002</v>
      </c>
      <c r="M1045" s="26" t="s">
        <v>203</v>
      </c>
      <c r="N1045" s="26">
        <v>3336.4019512195118</v>
      </c>
      <c r="O1045" s="90">
        <f t="shared" si="82"/>
        <v>57049.220036640982</v>
      </c>
      <c r="P1045" s="92">
        <f t="shared" si="78"/>
        <v>1117.7581957619595</v>
      </c>
      <c r="Q1045" s="188">
        <v>3.3115291217526731E-2</v>
      </c>
    </row>
    <row r="1046" spans="1:17" x14ac:dyDescent="0.25">
      <c r="A1046">
        <v>42020</v>
      </c>
      <c r="B1046" t="s">
        <v>773</v>
      </c>
      <c r="C1046" s="190" t="s">
        <v>861</v>
      </c>
      <c r="D1046" s="108" t="s">
        <v>815</v>
      </c>
      <c r="E1046" s="32">
        <f t="shared" si="80"/>
        <v>42020</v>
      </c>
      <c r="F1046" s="101" t="str">
        <f t="shared" si="81"/>
        <v>2014-15</v>
      </c>
      <c r="H1046" s="111"/>
      <c r="I1046" s="26"/>
      <c r="J1046" s="94">
        <f t="shared" si="79"/>
        <v>0.59165640875701331</v>
      </c>
      <c r="K1046" s="35"/>
      <c r="L1046" s="26">
        <v>5.4556917984800002</v>
      </c>
      <c r="M1046" s="26" t="s">
        <v>203</v>
      </c>
      <c r="N1046" s="26">
        <v>812.22926829268283</v>
      </c>
      <c r="O1046" s="90">
        <f t="shared" si="82"/>
        <v>4431.2725575098011</v>
      </c>
      <c r="P1046" s="92">
        <f t="shared" si="78"/>
        <v>86.821366105100481</v>
      </c>
      <c r="Q1046" s="188">
        <v>3.3115291217526731E-2</v>
      </c>
    </row>
    <row r="1047" spans="1:17" x14ac:dyDescent="0.25">
      <c r="A1047">
        <v>42020</v>
      </c>
      <c r="B1047" t="s">
        <v>773</v>
      </c>
      <c r="C1047" s="190" t="s">
        <v>861</v>
      </c>
      <c r="D1047" s="108" t="s">
        <v>815</v>
      </c>
      <c r="E1047" s="32">
        <f t="shared" si="80"/>
        <v>42020</v>
      </c>
      <c r="F1047" s="101" t="str">
        <f t="shared" si="81"/>
        <v>2014-15</v>
      </c>
      <c r="H1047" s="111"/>
      <c r="I1047" s="26"/>
      <c r="J1047" s="94">
        <f t="shared" si="79"/>
        <v>0.59165640875701331</v>
      </c>
      <c r="K1047" s="35"/>
      <c r="L1047" s="26">
        <v>27.600423131399999</v>
      </c>
      <c r="M1047" s="26" t="s">
        <v>203</v>
      </c>
      <c r="N1047" s="26">
        <v>3336.4019512195118</v>
      </c>
      <c r="O1047" s="90">
        <f t="shared" si="82"/>
        <v>92086.105590087114</v>
      </c>
      <c r="P1047" s="92">
        <f t="shared" ref="P1047:P1110" si="83">IF(O1047="-","-",IF(OR(E1047&lt;$E$15,E1047&gt;$E$16),0,O1047*J1047))*Q1047</f>
        <v>1804.2314894579149</v>
      </c>
      <c r="Q1047" s="188">
        <v>3.3115291217526731E-2</v>
      </c>
    </row>
    <row r="1048" spans="1:17" x14ac:dyDescent="0.25">
      <c r="A1048">
        <v>42020</v>
      </c>
      <c r="B1048" t="s">
        <v>773</v>
      </c>
      <c r="C1048" s="190" t="s">
        <v>861</v>
      </c>
      <c r="D1048" s="108" t="s">
        <v>815</v>
      </c>
      <c r="E1048" s="32">
        <f t="shared" si="80"/>
        <v>42020</v>
      </c>
      <c r="F1048" s="101" t="str">
        <f t="shared" si="81"/>
        <v>2014-15</v>
      </c>
      <c r="H1048" s="111"/>
      <c r="I1048" s="26"/>
      <c r="J1048" s="94">
        <f t="shared" ref="J1048:J1111" si="84">J1047</f>
        <v>0.59165640875701331</v>
      </c>
      <c r="K1048" s="35"/>
      <c r="L1048" s="26">
        <v>7.3438252344199997</v>
      </c>
      <c r="M1048" s="26" t="s">
        <v>203</v>
      </c>
      <c r="N1048" s="26">
        <v>3336.4019512195118</v>
      </c>
      <c r="O1048" s="90">
        <f t="shared" si="82"/>
        <v>24501.952841533977</v>
      </c>
      <c r="P1048" s="92">
        <f t="shared" si="83"/>
        <v>480.06368155791853</v>
      </c>
      <c r="Q1048" s="188">
        <v>3.3115291217526731E-2</v>
      </c>
    </row>
    <row r="1049" spans="1:17" x14ac:dyDescent="0.25">
      <c r="A1049">
        <v>42020</v>
      </c>
      <c r="B1049" t="s">
        <v>773</v>
      </c>
      <c r="C1049" s="190" t="s">
        <v>862</v>
      </c>
      <c r="D1049" s="108" t="s">
        <v>815</v>
      </c>
      <c r="E1049" s="32">
        <f t="shared" si="80"/>
        <v>42020</v>
      </c>
      <c r="F1049" s="101" t="str">
        <f t="shared" si="81"/>
        <v>2014-15</v>
      </c>
      <c r="H1049" s="111"/>
      <c r="I1049" s="26"/>
      <c r="J1049" s="94">
        <f t="shared" si="84"/>
        <v>0.59165640875701331</v>
      </c>
      <c r="K1049" s="35"/>
      <c r="L1049" s="26">
        <v>24.176933022299998</v>
      </c>
      <c r="M1049" s="26" t="s">
        <v>203</v>
      </c>
      <c r="N1049" s="26">
        <v>3592.3639024390236</v>
      </c>
      <c r="O1049" s="90">
        <f t="shared" si="82"/>
        <v>86852.341460996526</v>
      </c>
      <c r="P1049" s="92">
        <f t="shared" si="83"/>
        <v>1686.6962848722621</v>
      </c>
      <c r="Q1049" s="188">
        <v>3.2823567696732746E-2</v>
      </c>
    </row>
    <row r="1050" spans="1:17" x14ac:dyDescent="0.25">
      <c r="A1050">
        <v>42020</v>
      </c>
      <c r="B1050" t="s">
        <v>773</v>
      </c>
      <c r="C1050" s="190" t="s">
        <v>862</v>
      </c>
      <c r="D1050" s="108" t="s">
        <v>815</v>
      </c>
      <c r="E1050" s="32">
        <f t="shared" ref="E1050:E1113" si="85">A1050</f>
        <v>42020</v>
      </c>
      <c r="F1050" s="101" t="str">
        <f t="shared" ref="F1050:F1113" si="86">IF(E1050="","-",IF(OR(E1050&lt;$E$15,E1050&gt;$E$16),"ERROR - date outside of range",IF(MONTH(E1050)&gt;=7,YEAR(E1050)&amp;"-"&amp;IF(YEAR(E1050)=1999,"00",IF(AND(YEAR(E1050)&gt;=2000,YEAR(E1050)&lt;2009),"0","")&amp;RIGHT(YEAR(E1050),2)+1),RIGHT(YEAR(E1050),4)-1&amp;"-"&amp;RIGHT(YEAR(E1050),2))))</f>
        <v>2014-15</v>
      </c>
      <c r="H1050" s="111"/>
      <c r="I1050" s="26"/>
      <c r="J1050" s="94">
        <f t="shared" si="84"/>
        <v>0.59165640875701331</v>
      </c>
      <c r="K1050" s="35"/>
      <c r="L1050" s="26">
        <v>21.9043620369</v>
      </c>
      <c r="M1050" s="26" t="s">
        <v>203</v>
      </c>
      <c r="N1050" s="26">
        <v>3336.4019512195118</v>
      </c>
      <c r="O1050" s="90">
        <f t="shared" si="82"/>
        <v>73081.756240131755</v>
      </c>
      <c r="P1050" s="92">
        <f t="shared" si="83"/>
        <v>1419.2677441808157</v>
      </c>
      <c r="Q1050" s="188">
        <v>3.2823567696732746E-2</v>
      </c>
    </row>
    <row r="1051" spans="1:17" x14ac:dyDescent="0.25">
      <c r="A1051">
        <v>42020</v>
      </c>
      <c r="B1051" t="s">
        <v>773</v>
      </c>
      <c r="C1051" s="190" t="s">
        <v>862</v>
      </c>
      <c r="D1051" s="108" t="s">
        <v>815</v>
      </c>
      <c r="E1051" s="32">
        <f t="shared" si="85"/>
        <v>42020</v>
      </c>
      <c r="F1051" s="101" t="str">
        <f t="shared" si="86"/>
        <v>2014-15</v>
      </c>
      <c r="H1051" s="111"/>
      <c r="I1051" s="26"/>
      <c r="J1051" s="94">
        <f t="shared" si="84"/>
        <v>0.59165640875701331</v>
      </c>
      <c r="K1051" s="35"/>
      <c r="L1051" s="26">
        <v>114.02557496999999</v>
      </c>
      <c r="M1051" s="26" t="s">
        <v>203</v>
      </c>
      <c r="N1051" s="26">
        <v>3336.4019512195118</v>
      </c>
      <c r="O1051" s="90">
        <f t="shared" ref="O1051:O1114" si="87">IF(N1051="","-",L1051*N1051)</f>
        <v>380435.15081883472</v>
      </c>
      <c r="P1051" s="92">
        <f t="shared" si="83"/>
        <v>7388.1549389098618</v>
      </c>
      <c r="Q1051" s="188">
        <v>3.2823567696732746E-2</v>
      </c>
    </row>
    <row r="1052" spans="1:17" x14ac:dyDescent="0.25">
      <c r="A1052">
        <v>42020</v>
      </c>
      <c r="B1052" t="s">
        <v>773</v>
      </c>
      <c r="C1052" s="190" t="s">
        <v>862</v>
      </c>
      <c r="D1052" s="108" t="s">
        <v>815</v>
      </c>
      <c r="E1052" s="32">
        <f t="shared" si="85"/>
        <v>42020</v>
      </c>
      <c r="F1052" s="101" t="str">
        <f t="shared" si="86"/>
        <v>2014-15</v>
      </c>
      <c r="H1052" s="111"/>
      <c r="I1052" s="26"/>
      <c r="J1052" s="94">
        <f t="shared" si="84"/>
        <v>0.59165640875701331</v>
      </c>
      <c r="K1052" s="35"/>
      <c r="L1052" s="26">
        <v>76.3959952668</v>
      </c>
      <c r="M1052" s="26" t="s">
        <v>203</v>
      </c>
      <c r="N1052" s="26">
        <v>812.22926829268283</v>
      </c>
      <c r="O1052" s="90">
        <f t="shared" si="87"/>
        <v>62051.063336044223</v>
      </c>
      <c r="P1052" s="92">
        <f t="shared" si="83"/>
        <v>1205.0486635214124</v>
      </c>
      <c r="Q1052" s="188">
        <v>3.2823567696732746E-2</v>
      </c>
    </row>
    <row r="1053" spans="1:17" x14ac:dyDescent="0.25">
      <c r="A1053">
        <v>42020</v>
      </c>
      <c r="B1053" t="s">
        <v>773</v>
      </c>
      <c r="C1053" s="190" t="s">
        <v>862</v>
      </c>
      <c r="D1053" s="108" t="s">
        <v>815</v>
      </c>
      <c r="E1053" s="32">
        <f t="shared" si="85"/>
        <v>42020</v>
      </c>
      <c r="F1053" s="101" t="str">
        <f t="shared" si="86"/>
        <v>2014-15</v>
      </c>
      <c r="H1053" s="111"/>
      <c r="I1053" s="26"/>
      <c r="J1053" s="94">
        <f t="shared" si="84"/>
        <v>0.59165640875701331</v>
      </c>
      <c r="K1053" s="35"/>
      <c r="L1053" s="26">
        <v>69.486895165199996</v>
      </c>
      <c r="M1053" s="26" t="s">
        <v>203</v>
      </c>
      <c r="N1053" s="26">
        <v>812.22926829268283</v>
      </c>
      <c r="O1053" s="90">
        <f t="shared" si="87"/>
        <v>56439.290015960752</v>
      </c>
      <c r="P1053" s="92">
        <f t="shared" si="83"/>
        <v>1096.0664869754785</v>
      </c>
      <c r="Q1053" s="188">
        <v>3.2823567696732746E-2</v>
      </c>
    </row>
    <row r="1054" spans="1:17" x14ac:dyDescent="0.25">
      <c r="A1054">
        <v>42020</v>
      </c>
      <c r="B1054" t="s">
        <v>773</v>
      </c>
      <c r="C1054" s="190" t="s">
        <v>861</v>
      </c>
      <c r="D1054" s="108" t="s">
        <v>815</v>
      </c>
      <c r="E1054" s="32">
        <f t="shared" si="85"/>
        <v>42020</v>
      </c>
      <c r="F1054" s="101" t="str">
        <f t="shared" si="86"/>
        <v>2014-15</v>
      </c>
      <c r="H1054" s="111"/>
      <c r="I1054" s="26"/>
      <c r="J1054" s="94">
        <f t="shared" si="84"/>
        <v>0.59165640875701331</v>
      </c>
      <c r="K1054" s="35"/>
      <c r="L1054" s="26">
        <v>58.5012607253</v>
      </c>
      <c r="M1054" s="26" t="s">
        <v>203</v>
      </c>
      <c r="N1054" s="26">
        <v>3336.4019512195118</v>
      </c>
      <c r="O1054" s="90">
        <f t="shared" si="87"/>
        <v>195183.72043269232</v>
      </c>
      <c r="P1054" s="92">
        <f t="shared" si="83"/>
        <v>3824.2100952971855</v>
      </c>
      <c r="Q1054" s="188">
        <v>3.3115291217526731E-2</v>
      </c>
    </row>
    <row r="1055" spans="1:17" x14ac:dyDescent="0.25">
      <c r="A1055">
        <v>42020</v>
      </c>
      <c r="B1055" t="s">
        <v>773</v>
      </c>
      <c r="C1055" s="190" t="s">
        <v>862</v>
      </c>
      <c r="D1055" s="108" t="s">
        <v>815</v>
      </c>
      <c r="E1055" s="32">
        <f t="shared" si="85"/>
        <v>42020</v>
      </c>
      <c r="F1055" s="101" t="str">
        <f t="shared" si="86"/>
        <v>2014-15</v>
      </c>
      <c r="H1055" s="111"/>
      <c r="I1055" s="26"/>
      <c r="J1055" s="94">
        <f t="shared" si="84"/>
        <v>0.59165640875701331</v>
      </c>
      <c r="K1055" s="35"/>
      <c r="L1055" s="26">
        <v>18.488993621500001</v>
      </c>
      <c r="M1055" s="26" t="s">
        <v>203</v>
      </c>
      <c r="N1055" s="26">
        <v>812.22926829268283</v>
      </c>
      <c r="O1055" s="90">
        <f t="shared" si="87"/>
        <v>15017.301760659026</v>
      </c>
      <c r="P1055" s="92">
        <f t="shared" si="83"/>
        <v>291.64011772652367</v>
      </c>
      <c r="Q1055" s="188">
        <v>3.2823567696732746E-2</v>
      </c>
    </row>
    <row r="1056" spans="1:17" x14ac:dyDescent="0.25">
      <c r="A1056">
        <v>42020</v>
      </c>
      <c r="B1056" t="s">
        <v>773</v>
      </c>
      <c r="C1056" s="190" t="s">
        <v>861</v>
      </c>
      <c r="D1056" s="108" t="s">
        <v>815</v>
      </c>
      <c r="E1056" s="32">
        <f t="shared" si="85"/>
        <v>42020</v>
      </c>
      <c r="F1056" s="101" t="str">
        <f t="shared" si="86"/>
        <v>2014-15</v>
      </c>
      <c r="H1056" s="111"/>
      <c r="I1056" s="26"/>
      <c r="J1056" s="94">
        <f t="shared" si="84"/>
        <v>0.59165640875701331</v>
      </c>
      <c r="K1056" s="35"/>
      <c r="L1056" s="26">
        <v>26.216750409799999</v>
      </c>
      <c r="M1056" s="26" t="s">
        <v>203</v>
      </c>
      <c r="N1056" s="26">
        <v>3336.4019512195118</v>
      </c>
      <c r="O1056" s="90">
        <f t="shared" si="87"/>
        <v>87469.617221891662</v>
      </c>
      <c r="P1056" s="92">
        <f t="shared" si="83"/>
        <v>1713.7812132599925</v>
      </c>
      <c r="Q1056" s="188">
        <v>3.3115291217526731E-2</v>
      </c>
    </row>
    <row r="1057" spans="1:17" x14ac:dyDescent="0.25">
      <c r="A1057">
        <v>42020</v>
      </c>
      <c r="B1057" t="s">
        <v>773</v>
      </c>
      <c r="C1057" s="190" t="s">
        <v>862</v>
      </c>
      <c r="D1057" s="108" t="s">
        <v>815</v>
      </c>
      <c r="E1057" s="32">
        <f t="shared" si="85"/>
        <v>42020</v>
      </c>
      <c r="F1057" s="101" t="str">
        <f t="shared" si="86"/>
        <v>2014-15</v>
      </c>
      <c r="H1057" s="111"/>
      <c r="I1057" s="26"/>
      <c r="J1057" s="94">
        <f t="shared" si="84"/>
        <v>0.59165640875701331</v>
      </c>
      <c r="K1057" s="35"/>
      <c r="L1057" s="26">
        <v>25.310680443900001</v>
      </c>
      <c r="M1057" s="26" t="s">
        <v>203</v>
      </c>
      <c r="N1057" s="26">
        <v>950.87219512195099</v>
      </c>
      <c r="O1057" s="90">
        <f t="shared" si="87"/>
        <v>24067.222273721432</v>
      </c>
      <c r="P1057" s="92">
        <f t="shared" si="83"/>
        <v>467.39205545207795</v>
      </c>
      <c r="Q1057" s="188">
        <v>3.2823567696732746E-2</v>
      </c>
    </row>
    <row r="1058" spans="1:17" x14ac:dyDescent="0.25">
      <c r="A1058">
        <v>42020</v>
      </c>
      <c r="B1058" t="s">
        <v>773</v>
      </c>
      <c r="C1058" s="190" t="s">
        <v>862</v>
      </c>
      <c r="D1058" s="108" t="s">
        <v>815</v>
      </c>
      <c r="E1058" s="32">
        <f t="shared" si="85"/>
        <v>42020</v>
      </c>
      <c r="F1058" s="101" t="str">
        <f t="shared" si="86"/>
        <v>2014-15</v>
      </c>
      <c r="H1058" s="111"/>
      <c r="I1058" s="26"/>
      <c r="J1058" s="94">
        <f t="shared" si="84"/>
        <v>0.59165640875701331</v>
      </c>
      <c r="K1058" s="35"/>
      <c r="L1058" s="26">
        <v>73.133257915499996</v>
      </c>
      <c r="M1058" s="26" t="s">
        <v>203</v>
      </c>
      <c r="N1058" s="26">
        <v>812.22926829268283</v>
      </c>
      <c r="O1058" s="90">
        <f t="shared" si="87"/>
        <v>59400.972564566619</v>
      </c>
      <c r="P1058" s="92">
        <f t="shared" si="83"/>
        <v>1153.5831741214188</v>
      </c>
      <c r="Q1058" s="188">
        <v>3.2823567696732746E-2</v>
      </c>
    </row>
    <row r="1059" spans="1:17" x14ac:dyDescent="0.25">
      <c r="A1059">
        <v>42020</v>
      </c>
      <c r="B1059" t="s">
        <v>773</v>
      </c>
      <c r="C1059" s="190" t="s">
        <v>862</v>
      </c>
      <c r="D1059" s="108" t="s">
        <v>815</v>
      </c>
      <c r="E1059" s="32">
        <f t="shared" si="85"/>
        <v>42020</v>
      </c>
      <c r="F1059" s="101" t="str">
        <f t="shared" si="86"/>
        <v>2014-15</v>
      </c>
      <c r="H1059" s="111"/>
      <c r="I1059" s="26"/>
      <c r="J1059" s="94">
        <f t="shared" si="84"/>
        <v>0.59165640875701331</v>
      </c>
      <c r="K1059" s="35"/>
      <c r="L1059" s="26">
        <v>52.742140458900003</v>
      </c>
      <c r="M1059" s="26" t="s">
        <v>203</v>
      </c>
      <c r="N1059" s="26">
        <v>812.22926829268283</v>
      </c>
      <c r="O1059" s="90">
        <f t="shared" si="87"/>
        <v>42838.710153122251</v>
      </c>
      <c r="P1059" s="92">
        <f t="shared" si="83"/>
        <v>831.93949694999856</v>
      </c>
      <c r="Q1059" s="188">
        <v>3.2823567696732746E-2</v>
      </c>
    </row>
    <row r="1060" spans="1:17" x14ac:dyDescent="0.25">
      <c r="A1060">
        <v>42020</v>
      </c>
      <c r="B1060" t="s">
        <v>773</v>
      </c>
      <c r="C1060" s="190" t="s">
        <v>862</v>
      </c>
      <c r="D1060" s="108" t="s">
        <v>815</v>
      </c>
      <c r="E1060" s="32">
        <f t="shared" si="85"/>
        <v>42020</v>
      </c>
      <c r="F1060" s="101" t="str">
        <f t="shared" si="86"/>
        <v>2014-15</v>
      </c>
      <c r="H1060" s="111"/>
      <c r="I1060" s="26"/>
      <c r="J1060" s="94">
        <f t="shared" si="84"/>
        <v>0.59165640875701331</v>
      </c>
      <c r="K1060" s="35"/>
      <c r="L1060" s="26">
        <v>32.477362120099997</v>
      </c>
      <c r="M1060" s="26" t="s">
        <v>203</v>
      </c>
      <c r="N1060" s="26">
        <v>3336.4019512195118</v>
      </c>
      <c r="O1060" s="90">
        <f t="shared" si="87"/>
        <v>108357.53434796429</v>
      </c>
      <c r="P1060" s="92">
        <f t="shared" si="83"/>
        <v>2104.3330271608879</v>
      </c>
      <c r="Q1060" s="188">
        <v>3.2823567696732746E-2</v>
      </c>
    </row>
    <row r="1061" spans="1:17" x14ac:dyDescent="0.25">
      <c r="A1061">
        <v>42020</v>
      </c>
      <c r="B1061" t="s">
        <v>773</v>
      </c>
      <c r="C1061" s="190" t="s">
        <v>862</v>
      </c>
      <c r="D1061" s="108" t="s">
        <v>815</v>
      </c>
      <c r="E1061" s="32">
        <f t="shared" si="85"/>
        <v>42020</v>
      </c>
      <c r="F1061" s="101" t="str">
        <f t="shared" si="86"/>
        <v>2014-15</v>
      </c>
      <c r="H1061" s="111"/>
      <c r="I1061" s="26"/>
      <c r="J1061" s="94">
        <f t="shared" si="84"/>
        <v>0.59165640875701331</v>
      </c>
      <c r="K1061" s="35"/>
      <c r="L1061" s="26">
        <v>17.272959952200001</v>
      </c>
      <c r="M1061" s="26" t="s">
        <v>203</v>
      </c>
      <c r="N1061" s="26">
        <v>3336.4019512195118</v>
      </c>
      <c r="O1061" s="90">
        <f t="shared" si="87"/>
        <v>57629.537287856569</v>
      </c>
      <c r="P1061" s="92">
        <f t="shared" si="83"/>
        <v>1119.1814153448834</v>
      </c>
      <c r="Q1061" s="188">
        <v>3.2823567696732746E-2</v>
      </c>
    </row>
    <row r="1062" spans="1:17" x14ac:dyDescent="0.25">
      <c r="A1062">
        <v>42020</v>
      </c>
      <c r="B1062" t="s">
        <v>773</v>
      </c>
      <c r="C1062" s="190" t="s">
        <v>862</v>
      </c>
      <c r="D1062" s="108" t="s">
        <v>815</v>
      </c>
      <c r="E1062" s="32">
        <f t="shared" si="85"/>
        <v>42020</v>
      </c>
      <c r="F1062" s="101" t="str">
        <f t="shared" si="86"/>
        <v>2014-15</v>
      </c>
      <c r="H1062" s="111"/>
      <c r="I1062" s="26"/>
      <c r="J1062" s="94">
        <f t="shared" si="84"/>
        <v>0.59165640875701331</v>
      </c>
      <c r="K1062" s="35"/>
      <c r="L1062" s="26">
        <v>4.08086032776</v>
      </c>
      <c r="M1062" s="26" t="s">
        <v>203</v>
      </c>
      <c r="N1062" s="26">
        <v>812.22926829268283</v>
      </c>
      <c r="O1062" s="90">
        <f t="shared" si="87"/>
        <v>3314.5941980211428</v>
      </c>
      <c r="P1062" s="92">
        <f t="shared" si="83"/>
        <v>64.370328141033283</v>
      </c>
      <c r="Q1062" s="188">
        <v>3.2823567696732746E-2</v>
      </c>
    </row>
    <row r="1063" spans="1:17" x14ac:dyDescent="0.25">
      <c r="A1063">
        <v>42020</v>
      </c>
      <c r="B1063" t="s">
        <v>773</v>
      </c>
      <c r="C1063" s="190" t="s">
        <v>862</v>
      </c>
      <c r="D1063" s="108" t="s">
        <v>815</v>
      </c>
      <c r="E1063" s="32">
        <f t="shared" si="85"/>
        <v>42020</v>
      </c>
      <c r="F1063" s="101" t="str">
        <f t="shared" si="86"/>
        <v>2014-15</v>
      </c>
      <c r="H1063" s="111"/>
      <c r="I1063" s="26"/>
      <c r="J1063" s="94">
        <f t="shared" si="84"/>
        <v>0.59165640875701331</v>
      </c>
      <c r="K1063" s="35"/>
      <c r="L1063" s="26">
        <v>39.220503848100002</v>
      </c>
      <c r="M1063" s="26" t="s">
        <v>203</v>
      </c>
      <c r="N1063" s="26">
        <v>950.87219512195099</v>
      </c>
      <c r="O1063" s="90">
        <f t="shared" si="87"/>
        <v>37293.686587831777</v>
      </c>
      <c r="P1063" s="92">
        <f t="shared" si="83"/>
        <v>724.25361894399555</v>
      </c>
      <c r="Q1063" s="188">
        <v>3.2823567696732746E-2</v>
      </c>
    </row>
    <row r="1064" spans="1:17" x14ac:dyDescent="0.25">
      <c r="A1064">
        <v>42020</v>
      </c>
      <c r="B1064" t="s">
        <v>773</v>
      </c>
      <c r="C1064" s="190" t="s">
        <v>862</v>
      </c>
      <c r="D1064" s="108" t="s">
        <v>815</v>
      </c>
      <c r="E1064" s="32">
        <f t="shared" si="85"/>
        <v>42020</v>
      </c>
      <c r="F1064" s="101" t="str">
        <f t="shared" si="86"/>
        <v>2014-15</v>
      </c>
      <c r="H1064" s="111"/>
      <c r="I1064" s="26"/>
      <c r="J1064" s="94">
        <f t="shared" si="84"/>
        <v>0.59165640875701331</v>
      </c>
      <c r="K1064" s="35"/>
      <c r="L1064" s="26">
        <v>24.8328034072</v>
      </c>
      <c r="M1064" s="26" t="s">
        <v>203</v>
      </c>
      <c r="N1064" s="26">
        <v>812.22926829268283</v>
      </c>
      <c r="O1064" s="90">
        <f t="shared" si="87"/>
        <v>20169.929741086096</v>
      </c>
      <c r="P1064" s="92">
        <f t="shared" si="83"/>
        <v>391.7055658850872</v>
      </c>
      <c r="Q1064" s="188">
        <v>3.2823567696732746E-2</v>
      </c>
    </row>
    <row r="1065" spans="1:17" x14ac:dyDescent="0.25">
      <c r="A1065">
        <v>42020</v>
      </c>
      <c r="B1065" t="s">
        <v>773</v>
      </c>
      <c r="C1065" s="190" t="s">
        <v>862</v>
      </c>
      <c r="D1065" s="108" t="s">
        <v>815</v>
      </c>
      <c r="E1065" s="32">
        <f t="shared" si="85"/>
        <v>42020</v>
      </c>
      <c r="F1065" s="101" t="str">
        <f t="shared" si="86"/>
        <v>2014-15</v>
      </c>
      <c r="H1065" s="111"/>
      <c r="I1065" s="26"/>
      <c r="J1065" s="94">
        <f t="shared" si="84"/>
        <v>0.59165640875701331</v>
      </c>
      <c r="K1065" s="35"/>
      <c r="L1065" s="26">
        <v>27.159489211299999</v>
      </c>
      <c r="M1065" s="26" t="s">
        <v>203</v>
      </c>
      <c r="N1065" s="26">
        <v>812.22926829268283</v>
      </c>
      <c r="O1065" s="90">
        <f t="shared" si="87"/>
        <v>22059.73204929721</v>
      </c>
      <c r="P1065" s="92">
        <f t="shared" si="83"/>
        <v>428.40604486796133</v>
      </c>
      <c r="Q1065" s="188">
        <v>3.2823567696732746E-2</v>
      </c>
    </row>
    <row r="1066" spans="1:17" x14ac:dyDescent="0.25">
      <c r="A1066">
        <v>41612</v>
      </c>
      <c r="B1066" t="s">
        <v>773</v>
      </c>
      <c r="C1066" s="190" t="s">
        <v>849</v>
      </c>
      <c r="D1066" s="108" t="s">
        <v>815</v>
      </c>
      <c r="E1066" s="32">
        <f t="shared" si="85"/>
        <v>41612</v>
      </c>
      <c r="F1066" s="101" t="str">
        <f t="shared" si="86"/>
        <v>2013-14</v>
      </c>
      <c r="H1066" s="111"/>
      <c r="I1066" s="26"/>
      <c r="J1066" s="94">
        <f t="shared" si="84"/>
        <v>0.59165640875701331</v>
      </c>
      <c r="K1066" s="35"/>
      <c r="L1066" s="26">
        <v>21.818979167399998</v>
      </c>
      <c r="M1066" s="26" t="s">
        <v>203</v>
      </c>
      <c r="N1066" s="26">
        <v>812.22926829268283</v>
      </c>
      <c r="O1066" s="90">
        <f t="shared" si="87"/>
        <v>17722.013484030591</v>
      </c>
      <c r="P1066" s="92">
        <f t="shared" si="83"/>
        <v>1543.591592596134</v>
      </c>
      <c r="Q1066" s="188">
        <v>0.1472142221864759</v>
      </c>
    </row>
    <row r="1067" spans="1:17" x14ac:dyDescent="0.25">
      <c r="A1067">
        <v>41612</v>
      </c>
      <c r="B1067" t="s">
        <v>773</v>
      </c>
      <c r="C1067" s="190" t="s">
        <v>849</v>
      </c>
      <c r="D1067" s="108" t="s">
        <v>815</v>
      </c>
      <c r="E1067" s="32">
        <f t="shared" si="85"/>
        <v>41612</v>
      </c>
      <c r="F1067" s="101" t="str">
        <f t="shared" si="86"/>
        <v>2013-14</v>
      </c>
      <c r="H1067" s="111"/>
      <c r="I1067" s="26"/>
      <c r="J1067" s="94">
        <f t="shared" si="84"/>
        <v>0.59165640875701331</v>
      </c>
      <c r="K1067" s="35"/>
      <c r="L1067" s="26">
        <v>11.710802726900001</v>
      </c>
      <c r="M1067" s="26" t="s">
        <v>203</v>
      </c>
      <c r="N1067" s="26">
        <v>812.22926829268283</v>
      </c>
      <c r="O1067" s="90">
        <f t="shared" si="87"/>
        <v>9511.8567299899423</v>
      </c>
      <c r="P1067" s="92">
        <f t="shared" si="83"/>
        <v>828.48498516389486</v>
      </c>
      <c r="Q1067" s="188">
        <v>0.1472142221864759</v>
      </c>
    </row>
    <row r="1068" spans="1:17" x14ac:dyDescent="0.25">
      <c r="A1068">
        <v>41612</v>
      </c>
      <c r="B1068" t="s">
        <v>773</v>
      </c>
      <c r="C1068" s="190" t="s">
        <v>849</v>
      </c>
      <c r="D1068" s="108" t="s">
        <v>815</v>
      </c>
      <c r="E1068" s="32">
        <f t="shared" si="85"/>
        <v>41612</v>
      </c>
      <c r="F1068" s="101" t="str">
        <f t="shared" si="86"/>
        <v>2013-14</v>
      </c>
      <c r="H1068" s="111"/>
      <c r="I1068" s="26"/>
      <c r="J1068" s="94">
        <f t="shared" si="84"/>
        <v>0.59165640875701331</v>
      </c>
      <c r="K1068" s="35"/>
      <c r="L1068" s="26">
        <v>10.138229924399999</v>
      </c>
      <c r="M1068" s="26" t="s">
        <v>203</v>
      </c>
      <c r="N1068" s="26">
        <v>812.22926829268283</v>
      </c>
      <c r="O1068" s="90">
        <f t="shared" si="87"/>
        <v>8234.5670732783929</v>
      </c>
      <c r="P1068" s="92">
        <f t="shared" si="83"/>
        <v>717.23275204791287</v>
      </c>
      <c r="Q1068" s="188">
        <v>0.1472142221864759</v>
      </c>
    </row>
    <row r="1069" spans="1:17" x14ac:dyDescent="0.25">
      <c r="A1069">
        <v>41612</v>
      </c>
      <c r="B1069" t="s">
        <v>773</v>
      </c>
      <c r="C1069" s="190" t="s">
        <v>849</v>
      </c>
      <c r="D1069" s="108" t="s">
        <v>815</v>
      </c>
      <c r="E1069" s="32">
        <f t="shared" si="85"/>
        <v>41612</v>
      </c>
      <c r="F1069" s="101" t="str">
        <f t="shared" si="86"/>
        <v>2013-14</v>
      </c>
      <c r="H1069" s="111"/>
      <c r="I1069" s="26"/>
      <c r="J1069" s="94">
        <f t="shared" si="84"/>
        <v>0.59165640875701331</v>
      </c>
      <c r="K1069" s="35"/>
      <c r="L1069" s="26">
        <v>18.629713308700001</v>
      </c>
      <c r="M1069" s="26" t="s">
        <v>203</v>
      </c>
      <c r="N1069" s="26">
        <v>3336.4019512195118</v>
      </c>
      <c r="O1069" s="90">
        <f t="shared" si="87"/>
        <v>62156.211833806788</v>
      </c>
      <c r="P1069" s="92">
        <f t="shared" si="83"/>
        <v>5413.8208449476697</v>
      </c>
      <c r="Q1069" s="188">
        <v>0.1472142221864759</v>
      </c>
    </row>
    <row r="1070" spans="1:17" x14ac:dyDescent="0.25">
      <c r="A1070">
        <v>41612</v>
      </c>
      <c r="B1070" t="s">
        <v>773</v>
      </c>
      <c r="C1070" s="190" t="s">
        <v>849</v>
      </c>
      <c r="D1070" s="108" t="s">
        <v>815</v>
      </c>
      <c r="E1070" s="32">
        <f t="shared" si="85"/>
        <v>41612</v>
      </c>
      <c r="F1070" s="101" t="str">
        <f t="shared" si="86"/>
        <v>2013-14</v>
      </c>
      <c r="H1070" s="111"/>
      <c r="I1070" s="26"/>
      <c r="J1070" s="94">
        <f t="shared" si="84"/>
        <v>0.59165640875701331</v>
      </c>
      <c r="K1070" s="35"/>
      <c r="L1070" s="26">
        <v>24.023205845300001</v>
      </c>
      <c r="M1070" s="26" t="s">
        <v>203</v>
      </c>
      <c r="N1070" s="26">
        <v>812.22926829268283</v>
      </c>
      <c r="O1070" s="90">
        <f t="shared" si="87"/>
        <v>19512.35090577252</v>
      </c>
      <c r="P1070" s="92">
        <f t="shared" si="83"/>
        <v>1699.5304081602533</v>
      </c>
      <c r="Q1070" s="188">
        <v>0.1472142221864759</v>
      </c>
    </row>
    <row r="1071" spans="1:17" x14ac:dyDescent="0.25">
      <c r="A1071">
        <v>41928</v>
      </c>
      <c r="B1071" t="s">
        <v>773</v>
      </c>
      <c r="C1071" s="190" t="s">
        <v>863</v>
      </c>
      <c r="D1071" s="108" t="s">
        <v>815</v>
      </c>
      <c r="E1071" s="32">
        <f t="shared" si="85"/>
        <v>41928</v>
      </c>
      <c r="F1071" s="101" t="str">
        <f t="shared" si="86"/>
        <v>2014-15</v>
      </c>
      <c r="H1071" s="111"/>
      <c r="I1071" s="26"/>
      <c r="J1071" s="94">
        <f t="shared" si="84"/>
        <v>0.59165640875701331</v>
      </c>
      <c r="K1071" s="35"/>
      <c r="L1071" s="26">
        <v>94.393597991099995</v>
      </c>
      <c r="M1071" s="26" t="s">
        <v>203</v>
      </c>
      <c r="N1071" s="26">
        <v>3336.4019512195118</v>
      </c>
      <c r="O1071" s="90">
        <f t="shared" si="87"/>
        <v>314934.9845201362</v>
      </c>
      <c r="P1071" s="92">
        <f t="shared" si="83"/>
        <v>65792.036981326761</v>
      </c>
      <c r="Q1071" s="188">
        <v>0.35308791449924487</v>
      </c>
    </row>
    <row r="1072" spans="1:17" x14ac:dyDescent="0.25">
      <c r="A1072">
        <v>41928</v>
      </c>
      <c r="B1072" t="s">
        <v>773</v>
      </c>
      <c r="C1072" s="190" t="s">
        <v>863</v>
      </c>
      <c r="D1072" s="108" t="s">
        <v>815</v>
      </c>
      <c r="E1072" s="32">
        <f t="shared" si="85"/>
        <v>41928</v>
      </c>
      <c r="F1072" s="101" t="str">
        <f t="shared" si="86"/>
        <v>2014-15</v>
      </c>
      <c r="H1072" s="111"/>
      <c r="I1072" s="26"/>
      <c r="J1072" s="94">
        <f t="shared" si="84"/>
        <v>0.59165640875701331</v>
      </c>
      <c r="K1072" s="35"/>
      <c r="L1072" s="26">
        <v>7.3113227941299996</v>
      </c>
      <c r="M1072" s="26" t="s">
        <v>203</v>
      </c>
      <c r="N1072" s="26">
        <v>812.22926829268283</v>
      </c>
      <c r="O1072" s="90">
        <f t="shared" si="87"/>
        <v>5938.4703633278232</v>
      </c>
      <c r="P1072" s="92">
        <f t="shared" si="83"/>
        <v>1240.5864097692722</v>
      </c>
      <c r="Q1072" s="188">
        <v>0.35308791449924487</v>
      </c>
    </row>
    <row r="1073" spans="1:17" x14ac:dyDescent="0.25">
      <c r="A1073">
        <v>41928</v>
      </c>
      <c r="B1073" t="s">
        <v>773</v>
      </c>
      <c r="C1073" s="190" t="s">
        <v>863</v>
      </c>
      <c r="D1073" s="108" t="s">
        <v>815</v>
      </c>
      <c r="E1073" s="32">
        <f t="shared" si="85"/>
        <v>41928</v>
      </c>
      <c r="F1073" s="101" t="str">
        <f t="shared" si="86"/>
        <v>2014-15</v>
      </c>
      <c r="H1073" s="111"/>
      <c r="I1073" s="26"/>
      <c r="J1073" s="94">
        <f t="shared" si="84"/>
        <v>0.59165640875701331</v>
      </c>
      <c r="K1073" s="35"/>
      <c r="L1073" s="26">
        <v>19.207916765099998</v>
      </c>
      <c r="M1073" s="26" t="s">
        <v>203</v>
      </c>
      <c r="N1073" s="26">
        <v>812.22926829268283</v>
      </c>
      <c r="O1073" s="90">
        <f t="shared" si="87"/>
        <v>15601.232179543927</v>
      </c>
      <c r="P1073" s="92">
        <f t="shared" si="83"/>
        <v>3259.2023590989497</v>
      </c>
      <c r="Q1073" s="188">
        <v>0.35308791449924487</v>
      </c>
    </row>
    <row r="1074" spans="1:17" x14ac:dyDescent="0.25">
      <c r="A1074">
        <v>41928</v>
      </c>
      <c r="B1074" t="s">
        <v>773</v>
      </c>
      <c r="C1074" s="190" t="s">
        <v>863</v>
      </c>
      <c r="D1074" s="108" t="s">
        <v>815</v>
      </c>
      <c r="E1074" s="32">
        <f t="shared" si="85"/>
        <v>41928</v>
      </c>
      <c r="F1074" s="101" t="str">
        <f t="shared" si="86"/>
        <v>2014-15</v>
      </c>
      <c r="H1074" s="111"/>
      <c r="I1074" s="26"/>
      <c r="J1074" s="94">
        <f t="shared" si="84"/>
        <v>0.59165640875701331</v>
      </c>
      <c r="K1074" s="35"/>
      <c r="L1074" s="26">
        <v>9.8945746750399994</v>
      </c>
      <c r="M1074" s="26" t="s">
        <v>203</v>
      </c>
      <c r="N1074" s="26">
        <v>812.22926829268283</v>
      </c>
      <c r="O1074" s="90">
        <f t="shared" si="87"/>
        <v>8036.6631483750489</v>
      </c>
      <c r="P1074" s="92">
        <f t="shared" si="83"/>
        <v>1678.9129980907223</v>
      </c>
      <c r="Q1074" s="188">
        <v>0.35308791449924487</v>
      </c>
    </row>
    <row r="1075" spans="1:17" x14ac:dyDescent="0.25">
      <c r="A1075">
        <v>41928</v>
      </c>
      <c r="B1075" t="s">
        <v>773</v>
      </c>
      <c r="C1075" s="190" t="s">
        <v>863</v>
      </c>
      <c r="D1075" s="108" t="s">
        <v>815</v>
      </c>
      <c r="E1075" s="32">
        <f t="shared" si="85"/>
        <v>41928</v>
      </c>
      <c r="F1075" s="101" t="str">
        <f t="shared" si="86"/>
        <v>2014-15</v>
      </c>
      <c r="H1075" s="111"/>
      <c r="I1075" s="26"/>
      <c r="J1075" s="94">
        <f t="shared" si="84"/>
        <v>0.59165640875701331</v>
      </c>
      <c r="K1075" s="35"/>
      <c r="L1075" s="26">
        <v>75.458344474399993</v>
      </c>
      <c r="M1075" s="26" t="s">
        <v>203</v>
      </c>
      <c r="N1075" s="26">
        <v>812.22926829268283</v>
      </c>
      <c r="O1075" s="90">
        <f t="shared" si="87"/>
        <v>61289.475919019111</v>
      </c>
      <c r="P1075" s="92">
        <f t="shared" si="83"/>
        <v>12803.783842478833</v>
      </c>
      <c r="Q1075" s="188">
        <v>0.35308791449924487</v>
      </c>
    </row>
    <row r="1076" spans="1:17" x14ac:dyDescent="0.25">
      <c r="A1076">
        <v>41928</v>
      </c>
      <c r="B1076" t="s">
        <v>773</v>
      </c>
      <c r="C1076" s="190" t="s">
        <v>863</v>
      </c>
      <c r="D1076" s="108" t="s">
        <v>815</v>
      </c>
      <c r="E1076" s="32">
        <f t="shared" si="85"/>
        <v>41928</v>
      </c>
      <c r="F1076" s="101" t="str">
        <f t="shared" si="86"/>
        <v>2014-15</v>
      </c>
      <c r="H1076" s="111"/>
      <c r="I1076" s="26"/>
      <c r="J1076" s="94">
        <f t="shared" si="84"/>
        <v>0.59165640875701331</v>
      </c>
      <c r="K1076" s="35"/>
      <c r="L1076" s="26">
        <v>23.488451076200001</v>
      </c>
      <c r="M1076" s="26" t="s">
        <v>203</v>
      </c>
      <c r="N1076" s="26">
        <v>3336.4019512195118</v>
      </c>
      <c r="O1076" s="90">
        <f t="shared" si="87"/>
        <v>78366.91400175773</v>
      </c>
      <c r="P1076" s="92">
        <f t="shared" si="83"/>
        <v>16371.375545883315</v>
      </c>
      <c r="Q1076" s="188">
        <v>0.35308791449924487</v>
      </c>
    </row>
    <row r="1077" spans="1:17" x14ac:dyDescent="0.25">
      <c r="A1077">
        <v>41928</v>
      </c>
      <c r="B1077" t="s">
        <v>773</v>
      </c>
      <c r="C1077" s="190" t="s">
        <v>863</v>
      </c>
      <c r="D1077" s="108" t="s">
        <v>815</v>
      </c>
      <c r="E1077" s="32">
        <f t="shared" si="85"/>
        <v>41928</v>
      </c>
      <c r="F1077" s="101" t="str">
        <f t="shared" si="86"/>
        <v>2014-15</v>
      </c>
      <c r="H1077" s="111"/>
      <c r="I1077" s="26"/>
      <c r="J1077" s="94">
        <f t="shared" si="84"/>
        <v>0.59165640875701331</v>
      </c>
      <c r="K1077" s="35"/>
      <c r="L1077" s="26">
        <v>9.4820358017499995</v>
      </c>
      <c r="M1077" s="26" t="s">
        <v>203</v>
      </c>
      <c r="N1077" s="26">
        <v>812.22926829268283</v>
      </c>
      <c r="O1077" s="90">
        <f t="shared" si="87"/>
        <v>7701.5870011804245</v>
      </c>
      <c r="P1077" s="92">
        <f t="shared" si="83"/>
        <v>1608.9133367276654</v>
      </c>
      <c r="Q1077" s="188">
        <v>0.35308791449924487</v>
      </c>
    </row>
    <row r="1078" spans="1:17" x14ac:dyDescent="0.25">
      <c r="A1078">
        <v>41928</v>
      </c>
      <c r="B1078" t="s">
        <v>773</v>
      </c>
      <c r="C1078" s="190" t="s">
        <v>863</v>
      </c>
      <c r="D1078" s="108" t="s">
        <v>815</v>
      </c>
      <c r="E1078" s="32">
        <f t="shared" si="85"/>
        <v>41928</v>
      </c>
      <c r="F1078" s="101" t="str">
        <f t="shared" si="86"/>
        <v>2014-15</v>
      </c>
      <c r="H1078" s="111"/>
      <c r="I1078" s="26"/>
      <c r="J1078" s="94">
        <f t="shared" si="84"/>
        <v>0.59165640875701331</v>
      </c>
      <c r="K1078" s="35"/>
      <c r="L1078" s="26">
        <v>27.871273711299999</v>
      </c>
      <c r="M1078" s="26" t="s">
        <v>203</v>
      </c>
      <c r="N1078" s="26">
        <v>3336.4019512195118</v>
      </c>
      <c r="O1078" s="90">
        <f t="shared" si="87"/>
        <v>92989.771993354399</v>
      </c>
      <c r="P1078" s="92">
        <f t="shared" si="83"/>
        <v>19426.188955138918</v>
      </c>
      <c r="Q1078" s="188">
        <v>0.35308791449924487</v>
      </c>
    </row>
    <row r="1079" spans="1:17" x14ac:dyDescent="0.25">
      <c r="A1079">
        <v>43210</v>
      </c>
      <c r="B1079" t="s">
        <v>773</v>
      </c>
      <c r="C1079" s="190" t="s">
        <v>854</v>
      </c>
      <c r="D1079" s="108" t="s">
        <v>815</v>
      </c>
      <c r="E1079" s="32">
        <f t="shared" si="85"/>
        <v>43210</v>
      </c>
      <c r="F1079" s="101" t="str">
        <f t="shared" si="86"/>
        <v>2017-18</v>
      </c>
      <c r="H1079" s="111"/>
      <c r="I1079" s="26"/>
      <c r="J1079" s="94">
        <f t="shared" si="84"/>
        <v>0.59165640875701331</v>
      </c>
      <c r="K1079" s="35"/>
      <c r="L1079" s="26">
        <v>51.939599420900002</v>
      </c>
      <c r="M1079" s="26" t="s">
        <v>203</v>
      </c>
      <c r="N1079" s="26">
        <v>950.87219512195099</v>
      </c>
      <c r="O1079" s="90">
        <f t="shared" si="87"/>
        <v>49387.920915105999</v>
      </c>
      <c r="P1079" s="92">
        <f t="shared" si="83"/>
        <v>25330.939819816675</v>
      </c>
      <c r="Q1079" s="188">
        <v>0.86688399740093869</v>
      </c>
    </row>
    <row r="1080" spans="1:17" x14ac:dyDescent="0.25">
      <c r="A1080">
        <v>42020</v>
      </c>
      <c r="B1080" t="s">
        <v>773</v>
      </c>
      <c r="C1080" s="190" t="s">
        <v>861</v>
      </c>
      <c r="D1080" s="108" t="s">
        <v>815</v>
      </c>
      <c r="E1080" s="32">
        <f t="shared" si="85"/>
        <v>42020</v>
      </c>
      <c r="F1080" s="101" t="str">
        <f t="shared" si="86"/>
        <v>2014-15</v>
      </c>
      <c r="H1080" s="111"/>
      <c r="I1080" s="26"/>
      <c r="J1080" s="94">
        <f t="shared" si="84"/>
        <v>0.59165640875701331</v>
      </c>
      <c r="K1080" s="35"/>
      <c r="L1080" s="26">
        <v>69.918723103100007</v>
      </c>
      <c r="M1080" s="26" t="s">
        <v>203</v>
      </c>
      <c r="N1080" s="26">
        <v>812.22926829268283</v>
      </c>
      <c r="O1080" s="90">
        <f t="shared" si="87"/>
        <v>56790.033305989615</v>
      </c>
      <c r="P1080" s="92">
        <f t="shared" si="83"/>
        <v>1112.6799827341172</v>
      </c>
      <c r="Q1080" s="188">
        <v>3.3115291217526731E-2</v>
      </c>
    </row>
    <row r="1081" spans="1:17" x14ac:dyDescent="0.25">
      <c r="A1081">
        <v>42020</v>
      </c>
      <c r="B1081" t="s">
        <v>773</v>
      </c>
      <c r="C1081" s="190" t="s">
        <v>861</v>
      </c>
      <c r="D1081" s="108" t="s">
        <v>815</v>
      </c>
      <c r="E1081" s="32">
        <f t="shared" si="85"/>
        <v>42020</v>
      </c>
      <c r="F1081" s="101" t="str">
        <f t="shared" si="86"/>
        <v>2014-15</v>
      </c>
      <c r="H1081" s="111"/>
      <c r="I1081" s="26"/>
      <c r="J1081" s="94">
        <f t="shared" si="84"/>
        <v>0.59165640875701331</v>
      </c>
      <c r="K1081" s="35"/>
      <c r="L1081" s="26">
        <v>69.090581978499998</v>
      </c>
      <c r="M1081" s="26" t="s">
        <v>203</v>
      </c>
      <c r="N1081" s="26">
        <v>3336.4019512195118</v>
      </c>
      <c r="O1081" s="90">
        <f t="shared" si="87"/>
        <v>230513.95252395904</v>
      </c>
      <c r="P1081" s="92">
        <f t="shared" si="83"/>
        <v>4516.4308908281664</v>
      </c>
      <c r="Q1081" s="188">
        <v>3.3115291217526731E-2</v>
      </c>
    </row>
    <row r="1082" spans="1:17" x14ac:dyDescent="0.25">
      <c r="A1082">
        <v>42020</v>
      </c>
      <c r="B1082" t="s">
        <v>773</v>
      </c>
      <c r="C1082" s="190" t="s">
        <v>861</v>
      </c>
      <c r="D1082" s="108" t="s">
        <v>815</v>
      </c>
      <c r="E1082" s="32">
        <f t="shared" si="85"/>
        <v>42020</v>
      </c>
      <c r="F1082" s="101" t="str">
        <f t="shared" si="86"/>
        <v>2014-15</v>
      </c>
      <c r="H1082" s="111"/>
      <c r="I1082" s="26"/>
      <c r="J1082" s="94">
        <f t="shared" si="84"/>
        <v>0.59165640875701331</v>
      </c>
      <c r="K1082" s="35"/>
      <c r="L1082" s="26">
        <v>74.655121746800006</v>
      </c>
      <c r="M1082" s="26" t="s">
        <v>203</v>
      </c>
      <c r="N1082" s="26">
        <v>812.22926829268283</v>
      </c>
      <c r="O1082" s="90">
        <f t="shared" si="87"/>
        <v>60637.074910704519</v>
      </c>
      <c r="P1082" s="92">
        <f t="shared" si="83"/>
        <v>1188.0545852325481</v>
      </c>
      <c r="Q1082" s="188">
        <v>3.3115291217526731E-2</v>
      </c>
    </row>
    <row r="1083" spans="1:17" x14ac:dyDescent="0.25">
      <c r="A1083">
        <v>42020</v>
      </c>
      <c r="B1083" t="s">
        <v>773</v>
      </c>
      <c r="C1083" s="190" t="s">
        <v>861</v>
      </c>
      <c r="D1083" s="108" t="s">
        <v>815</v>
      </c>
      <c r="E1083" s="32">
        <f t="shared" si="85"/>
        <v>42020</v>
      </c>
      <c r="F1083" s="101" t="str">
        <f t="shared" si="86"/>
        <v>2014-15</v>
      </c>
      <c r="H1083" s="111"/>
      <c r="I1083" s="26"/>
      <c r="J1083" s="94">
        <f t="shared" si="84"/>
        <v>0.59165640875701331</v>
      </c>
      <c r="K1083" s="35"/>
      <c r="L1083" s="26">
        <v>117.891621648</v>
      </c>
      <c r="M1083" s="26" t="s">
        <v>203</v>
      </c>
      <c r="N1083" s="26">
        <v>812.22926829268283</v>
      </c>
      <c r="O1083" s="90">
        <f t="shared" si="87"/>
        <v>95755.025588992852</v>
      </c>
      <c r="P1083" s="92">
        <f t="shared" si="83"/>
        <v>1876.1161777277619</v>
      </c>
      <c r="Q1083" s="188">
        <v>3.3115291217526731E-2</v>
      </c>
    </row>
    <row r="1084" spans="1:17" x14ac:dyDescent="0.25">
      <c r="A1084">
        <v>42921</v>
      </c>
      <c r="B1084" t="s">
        <v>773</v>
      </c>
      <c r="C1084" s="190" t="s">
        <v>864</v>
      </c>
      <c r="D1084" s="108" t="s">
        <v>815</v>
      </c>
      <c r="E1084" s="32">
        <f t="shared" si="85"/>
        <v>42921</v>
      </c>
      <c r="F1084" s="101" t="str">
        <f t="shared" si="86"/>
        <v>2017-18</v>
      </c>
      <c r="H1084" s="111"/>
      <c r="I1084" s="26"/>
      <c r="J1084" s="94">
        <f t="shared" si="84"/>
        <v>0.59165640875701331</v>
      </c>
      <c r="K1084" s="35"/>
      <c r="L1084" s="26">
        <v>172.65798484300001</v>
      </c>
      <c r="M1084" s="26" t="s">
        <v>203</v>
      </c>
      <c r="N1084" s="26">
        <v>1361.4565853658535</v>
      </c>
      <c r="O1084" s="90">
        <f t="shared" si="87"/>
        <v>235066.35048050008</v>
      </c>
      <c r="P1084" s="92">
        <f t="shared" si="83"/>
        <v>139078.51274491011</v>
      </c>
      <c r="Q1084" s="188">
        <v>1</v>
      </c>
    </row>
    <row r="1085" spans="1:17" x14ac:dyDescent="0.25">
      <c r="A1085">
        <v>42921</v>
      </c>
      <c r="B1085" t="s">
        <v>773</v>
      </c>
      <c r="C1085" s="190" t="s">
        <v>864</v>
      </c>
      <c r="D1085" s="108" t="s">
        <v>815</v>
      </c>
      <c r="E1085" s="32">
        <f t="shared" si="85"/>
        <v>42921</v>
      </c>
      <c r="F1085" s="101" t="str">
        <f t="shared" si="86"/>
        <v>2017-18</v>
      </c>
      <c r="H1085" s="111"/>
      <c r="I1085" s="26"/>
      <c r="J1085" s="94">
        <f t="shared" si="84"/>
        <v>0.59165640875701331</v>
      </c>
      <c r="K1085" s="35"/>
      <c r="L1085" s="26">
        <v>77.793416945100006</v>
      </c>
      <c r="M1085" s="26" t="s">
        <v>203</v>
      </c>
      <c r="N1085" s="26">
        <v>1361.4565853658535</v>
      </c>
      <c r="O1085" s="90">
        <f t="shared" si="87"/>
        <v>105912.35979801798</v>
      </c>
      <c r="P1085" s="92">
        <f t="shared" si="83"/>
        <v>62663.726441075989</v>
      </c>
      <c r="Q1085" s="188">
        <v>1</v>
      </c>
    </row>
    <row r="1086" spans="1:17" x14ac:dyDescent="0.25">
      <c r="A1086">
        <v>42921</v>
      </c>
      <c r="B1086" t="s">
        <v>773</v>
      </c>
      <c r="C1086" s="190" t="s">
        <v>864</v>
      </c>
      <c r="D1086" s="108" t="s">
        <v>815</v>
      </c>
      <c r="E1086" s="32">
        <f t="shared" si="85"/>
        <v>42921</v>
      </c>
      <c r="F1086" s="101" t="str">
        <f t="shared" si="86"/>
        <v>2017-18</v>
      </c>
      <c r="H1086" s="111"/>
      <c r="I1086" s="26"/>
      <c r="J1086" s="94">
        <f t="shared" si="84"/>
        <v>0.59165640875701331</v>
      </c>
      <c r="K1086" s="35"/>
      <c r="L1086" s="26">
        <v>79.156400284499995</v>
      </c>
      <c r="M1086" s="26" t="s">
        <v>203</v>
      </c>
      <c r="N1086" s="26">
        <v>1361.4565853658535</v>
      </c>
      <c r="O1086" s="90">
        <f t="shared" si="87"/>
        <v>107768.00244118803</v>
      </c>
      <c r="P1086" s="92">
        <f t="shared" si="83"/>
        <v>63761.629303270354</v>
      </c>
      <c r="Q1086" s="188">
        <v>1</v>
      </c>
    </row>
    <row r="1087" spans="1:17" x14ac:dyDescent="0.25">
      <c r="A1087">
        <v>42921</v>
      </c>
      <c r="B1087" t="s">
        <v>773</v>
      </c>
      <c r="C1087" s="190" t="s">
        <v>864</v>
      </c>
      <c r="D1087" s="108" t="s">
        <v>815</v>
      </c>
      <c r="E1087" s="32">
        <f t="shared" si="85"/>
        <v>42921</v>
      </c>
      <c r="F1087" s="101" t="str">
        <f t="shared" si="86"/>
        <v>2017-18</v>
      </c>
      <c r="H1087" s="111"/>
      <c r="I1087" s="26"/>
      <c r="J1087" s="94">
        <f t="shared" si="84"/>
        <v>0.59165640875701331</v>
      </c>
      <c r="K1087" s="35"/>
      <c r="L1087" s="26">
        <v>61.863675755599999</v>
      </c>
      <c r="M1087" s="26" t="s">
        <v>203</v>
      </c>
      <c r="N1087" s="26">
        <v>1361.4565853658535</v>
      </c>
      <c r="O1087" s="90">
        <f t="shared" si="87"/>
        <v>84224.708752399514</v>
      </c>
      <c r="P1087" s="92">
        <f t="shared" si="83"/>
        <v>49832.088709050084</v>
      </c>
      <c r="Q1087" s="188">
        <v>1</v>
      </c>
    </row>
    <row r="1088" spans="1:17" x14ac:dyDescent="0.25">
      <c r="A1088">
        <v>42921</v>
      </c>
      <c r="B1088" t="s">
        <v>773</v>
      </c>
      <c r="C1088" s="190" t="s">
        <v>864</v>
      </c>
      <c r="D1088" s="108" t="s">
        <v>815</v>
      </c>
      <c r="E1088" s="32">
        <f t="shared" si="85"/>
        <v>42921</v>
      </c>
      <c r="F1088" s="101" t="str">
        <f t="shared" si="86"/>
        <v>2017-18</v>
      </c>
      <c r="H1088" s="111"/>
      <c r="I1088" s="26"/>
      <c r="J1088" s="94">
        <f t="shared" si="84"/>
        <v>0.59165640875701331</v>
      </c>
      <c r="K1088" s="35"/>
      <c r="L1088" s="26">
        <v>77.651713831699993</v>
      </c>
      <c r="M1088" s="26" t="s">
        <v>203</v>
      </c>
      <c r="N1088" s="26">
        <v>1361.4565853658535</v>
      </c>
      <c r="O1088" s="90">
        <f t="shared" si="87"/>
        <v>105719.43716111268</v>
      </c>
      <c r="P1088" s="92">
        <f t="shared" si="83"/>
        <v>62549.582526556667</v>
      </c>
      <c r="Q1088" s="188">
        <v>1</v>
      </c>
    </row>
    <row r="1089" spans="1:17" x14ac:dyDescent="0.25">
      <c r="A1089">
        <v>42921</v>
      </c>
      <c r="B1089" t="s">
        <v>773</v>
      </c>
      <c r="C1089" s="190" t="s">
        <v>864</v>
      </c>
      <c r="D1089" s="108" t="s">
        <v>815</v>
      </c>
      <c r="E1089" s="32">
        <f t="shared" si="85"/>
        <v>42921</v>
      </c>
      <c r="F1089" s="101" t="str">
        <f t="shared" si="86"/>
        <v>2017-18</v>
      </c>
      <c r="H1089" s="111"/>
      <c r="I1089" s="26"/>
      <c r="J1089" s="94">
        <f t="shared" si="84"/>
        <v>0.59165640875701331</v>
      </c>
      <c r="K1089" s="35"/>
      <c r="L1089" s="26">
        <v>63.397028865700001</v>
      </c>
      <c r="M1089" s="26" t="s">
        <v>203</v>
      </c>
      <c r="N1089" s="26">
        <v>1361.4565853658535</v>
      </c>
      <c r="O1089" s="90">
        <f t="shared" si="87"/>
        <v>86312.302441836364</v>
      </c>
      <c r="P1089" s="92">
        <f t="shared" si="83"/>
        <v>51067.22689428609</v>
      </c>
      <c r="Q1089" s="188">
        <v>1</v>
      </c>
    </row>
    <row r="1090" spans="1:17" x14ac:dyDescent="0.25">
      <c r="A1090">
        <v>42921</v>
      </c>
      <c r="B1090" t="s">
        <v>773</v>
      </c>
      <c r="C1090" s="190" t="s">
        <v>864</v>
      </c>
      <c r="D1090" s="108" t="s">
        <v>815</v>
      </c>
      <c r="E1090" s="32">
        <f t="shared" si="85"/>
        <v>42921</v>
      </c>
      <c r="F1090" s="101" t="str">
        <f t="shared" si="86"/>
        <v>2017-18</v>
      </c>
      <c r="H1090" s="111"/>
      <c r="I1090" s="26"/>
      <c r="J1090" s="94">
        <f t="shared" si="84"/>
        <v>0.59165640875701331</v>
      </c>
      <c r="K1090" s="35"/>
      <c r="L1090" s="26">
        <v>145.05669040800001</v>
      </c>
      <c r="M1090" s="26" t="s">
        <v>203</v>
      </c>
      <c r="N1090" s="26">
        <v>1361.4565853658535</v>
      </c>
      <c r="O1090" s="90">
        <f t="shared" si="87"/>
        <v>197488.38640734745</v>
      </c>
      <c r="P1090" s="92">
        <f t="shared" si="83"/>
        <v>116845.26947298856</v>
      </c>
      <c r="Q1090" s="188">
        <v>1</v>
      </c>
    </row>
    <row r="1091" spans="1:17" x14ac:dyDescent="0.25">
      <c r="A1091">
        <v>43136</v>
      </c>
      <c r="B1091" t="s">
        <v>773</v>
      </c>
      <c r="C1091" s="190" t="s">
        <v>865</v>
      </c>
      <c r="D1091" s="108" t="s">
        <v>815</v>
      </c>
      <c r="E1091" s="32">
        <f t="shared" si="85"/>
        <v>43136</v>
      </c>
      <c r="F1091" s="101" t="str">
        <f t="shared" si="86"/>
        <v>2017-18</v>
      </c>
      <c r="H1091" s="111"/>
      <c r="I1091" s="26"/>
      <c r="J1091" s="94">
        <f t="shared" si="84"/>
        <v>0.59165640875701331</v>
      </c>
      <c r="K1091" s="35"/>
      <c r="L1091" s="26">
        <v>84.306877966399995</v>
      </c>
      <c r="M1091" s="26" t="s">
        <v>203</v>
      </c>
      <c r="N1091" s="26">
        <v>3875.3912195121943</v>
      </c>
      <c r="O1091" s="90">
        <f t="shared" si="87"/>
        <v>326722.13461547263</v>
      </c>
      <c r="P1091" s="92">
        <f t="shared" si="83"/>
        <v>23841.737756502469</v>
      </c>
      <c r="Q1091" s="188">
        <v>0.12333597624711005</v>
      </c>
    </row>
    <row r="1092" spans="1:17" x14ac:dyDescent="0.25">
      <c r="A1092">
        <v>43136</v>
      </c>
      <c r="B1092" t="s">
        <v>773</v>
      </c>
      <c r="C1092" s="190" t="s">
        <v>865</v>
      </c>
      <c r="D1092" s="108" t="s">
        <v>815</v>
      </c>
      <c r="E1092" s="32">
        <f t="shared" si="85"/>
        <v>43136</v>
      </c>
      <c r="F1092" s="101" t="str">
        <f t="shared" si="86"/>
        <v>2017-18</v>
      </c>
      <c r="H1092" s="111"/>
      <c r="I1092" s="26"/>
      <c r="J1092" s="94">
        <f t="shared" si="84"/>
        <v>0.59165640875701331</v>
      </c>
      <c r="K1092" s="35"/>
      <c r="L1092" s="26">
        <v>70.515326694099997</v>
      </c>
      <c r="M1092" s="26" t="s">
        <v>203</v>
      </c>
      <c r="N1092" s="26">
        <v>3875.3912195121943</v>
      </c>
      <c r="O1092" s="90">
        <f t="shared" si="87"/>
        <v>273274.47791134898</v>
      </c>
      <c r="P1092" s="92">
        <f t="shared" si="83"/>
        <v>19941.527517183898</v>
      </c>
      <c r="Q1092" s="188">
        <v>0.12333597624711005</v>
      </c>
    </row>
    <row r="1093" spans="1:17" x14ac:dyDescent="0.25">
      <c r="A1093">
        <v>43136</v>
      </c>
      <c r="B1093" t="s">
        <v>773</v>
      </c>
      <c r="C1093" s="190" t="s">
        <v>865</v>
      </c>
      <c r="D1093" s="108" t="s">
        <v>815</v>
      </c>
      <c r="E1093" s="32">
        <f t="shared" si="85"/>
        <v>43136</v>
      </c>
      <c r="F1093" s="101" t="str">
        <f t="shared" si="86"/>
        <v>2017-18</v>
      </c>
      <c r="H1093" s="111"/>
      <c r="I1093" s="26"/>
      <c r="J1093" s="94">
        <f t="shared" si="84"/>
        <v>0.59165640875701331</v>
      </c>
      <c r="K1093" s="35"/>
      <c r="L1093" s="26">
        <v>46.115003296099999</v>
      </c>
      <c r="M1093" s="26" t="s">
        <v>203</v>
      </c>
      <c r="N1093" s="26">
        <v>1162.6195121951216</v>
      </c>
      <c r="O1093" s="90">
        <f t="shared" si="87"/>
        <v>53614.202636988208</v>
      </c>
      <c r="P1093" s="92">
        <f t="shared" si="83"/>
        <v>3912.3635158648399</v>
      </c>
      <c r="Q1093" s="188">
        <v>0.12333597624711005</v>
      </c>
    </row>
    <row r="1094" spans="1:17" x14ac:dyDescent="0.25">
      <c r="A1094">
        <v>43136</v>
      </c>
      <c r="B1094" t="s">
        <v>773</v>
      </c>
      <c r="C1094" s="190" t="s">
        <v>865</v>
      </c>
      <c r="D1094" s="108" t="s">
        <v>815</v>
      </c>
      <c r="E1094" s="32">
        <f t="shared" si="85"/>
        <v>43136</v>
      </c>
      <c r="F1094" s="101" t="str">
        <f t="shared" si="86"/>
        <v>2017-18</v>
      </c>
      <c r="H1094" s="111"/>
      <c r="I1094" s="26"/>
      <c r="J1094" s="94">
        <f t="shared" si="84"/>
        <v>0.59165640875701331</v>
      </c>
      <c r="K1094" s="35"/>
      <c r="L1094" s="26">
        <v>18.6013296032</v>
      </c>
      <c r="M1094" s="26" t="s">
        <v>203</v>
      </c>
      <c r="N1094" s="26">
        <v>3875.3912195121943</v>
      </c>
      <c r="O1094" s="90">
        <f t="shared" si="87"/>
        <v>72087.429415493534</v>
      </c>
      <c r="P1094" s="92">
        <f t="shared" si="83"/>
        <v>5260.4014407758059</v>
      </c>
      <c r="Q1094" s="188">
        <v>0.12333597624711005</v>
      </c>
    </row>
    <row r="1095" spans="1:17" x14ac:dyDescent="0.25">
      <c r="A1095">
        <v>43136</v>
      </c>
      <c r="B1095" t="s">
        <v>773</v>
      </c>
      <c r="C1095" s="190" t="s">
        <v>865</v>
      </c>
      <c r="D1095" s="108" t="s">
        <v>815</v>
      </c>
      <c r="E1095" s="32">
        <f t="shared" si="85"/>
        <v>43136</v>
      </c>
      <c r="F1095" s="101" t="str">
        <f t="shared" si="86"/>
        <v>2017-18</v>
      </c>
      <c r="H1095" s="111"/>
      <c r="I1095" s="26"/>
      <c r="J1095" s="94">
        <f t="shared" si="84"/>
        <v>0.59165640875701331</v>
      </c>
      <c r="K1095" s="35"/>
      <c r="L1095" s="26">
        <v>36.986253581600003</v>
      </c>
      <c r="M1095" s="26" t="s">
        <v>203</v>
      </c>
      <c r="N1095" s="26">
        <v>3875.3912195121943</v>
      </c>
      <c r="O1095" s="90">
        <f t="shared" si="87"/>
        <v>143336.20237278412</v>
      </c>
      <c r="P1095" s="92">
        <f t="shared" si="83"/>
        <v>10459.604005730711</v>
      </c>
      <c r="Q1095" s="188">
        <v>0.12333597624711005</v>
      </c>
    </row>
    <row r="1096" spans="1:17" x14ac:dyDescent="0.25">
      <c r="A1096">
        <v>43136</v>
      </c>
      <c r="B1096" t="s">
        <v>773</v>
      </c>
      <c r="C1096" s="190" t="s">
        <v>865</v>
      </c>
      <c r="D1096" s="108" t="s">
        <v>815</v>
      </c>
      <c r="E1096" s="32">
        <f t="shared" si="85"/>
        <v>43136</v>
      </c>
      <c r="F1096" s="101" t="str">
        <f t="shared" si="86"/>
        <v>2017-18</v>
      </c>
      <c r="H1096" s="111"/>
      <c r="I1096" s="26"/>
      <c r="J1096" s="94">
        <f t="shared" si="84"/>
        <v>0.59165640875701331</v>
      </c>
      <c r="K1096" s="35"/>
      <c r="L1096" s="26">
        <v>26.8043268895</v>
      </c>
      <c r="M1096" s="26" t="s">
        <v>203</v>
      </c>
      <c r="N1096" s="26">
        <v>3336.4019512195118</v>
      </c>
      <c r="O1096" s="90">
        <f t="shared" si="87"/>
        <v>89430.008535253422</v>
      </c>
      <c r="P1096" s="92">
        <f t="shared" si="83"/>
        <v>6525.9331559176107</v>
      </c>
      <c r="Q1096" s="188">
        <v>0.12333597624711005</v>
      </c>
    </row>
    <row r="1097" spans="1:17" x14ac:dyDescent="0.25">
      <c r="A1097">
        <v>43136</v>
      </c>
      <c r="B1097" t="s">
        <v>773</v>
      </c>
      <c r="C1097" s="190" t="s">
        <v>865</v>
      </c>
      <c r="D1097" s="108" t="s">
        <v>815</v>
      </c>
      <c r="E1097" s="32">
        <f t="shared" si="85"/>
        <v>43136</v>
      </c>
      <c r="F1097" s="101" t="str">
        <f t="shared" si="86"/>
        <v>2017-18</v>
      </c>
      <c r="H1097" s="111"/>
      <c r="I1097" s="26"/>
      <c r="J1097" s="94">
        <f t="shared" si="84"/>
        <v>0.59165640875701331</v>
      </c>
      <c r="K1097" s="35"/>
      <c r="L1097" s="26">
        <v>45.7286909687</v>
      </c>
      <c r="M1097" s="26" t="s">
        <v>203</v>
      </c>
      <c r="N1097" s="26">
        <v>3875.3912195121943</v>
      </c>
      <c r="O1097" s="90">
        <f t="shared" si="87"/>
        <v>177216.56745988657</v>
      </c>
      <c r="P1097" s="92">
        <f t="shared" si="83"/>
        <v>12931.939650978436</v>
      </c>
      <c r="Q1097" s="188">
        <v>0.12333597624711005</v>
      </c>
    </row>
    <row r="1098" spans="1:17" x14ac:dyDescent="0.25">
      <c r="A1098">
        <v>43136</v>
      </c>
      <c r="B1098" t="s">
        <v>773</v>
      </c>
      <c r="C1098" s="190" t="s">
        <v>865</v>
      </c>
      <c r="D1098" s="108" t="s">
        <v>815</v>
      </c>
      <c r="E1098" s="32">
        <f t="shared" si="85"/>
        <v>43136</v>
      </c>
      <c r="F1098" s="101" t="str">
        <f t="shared" si="86"/>
        <v>2017-18</v>
      </c>
      <c r="H1098" s="111"/>
      <c r="I1098" s="26"/>
      <c r="J1098" s="94">
        <f t="shared" si="84"/>
        <v>0.59165640875701331</v>
      </c>
      <c r="K1098" s="35"/>
      <c r="L1098" s="26">
        <v>43.575498930000002</v>
      </c>
      <c r="M1098" s="26" t="s">
        <v>203</v>
      </c>
      <c r="N1098" s="26">
        <v>3875.3912195121943</v>
      </c>
      <c r="O1098" s="90">
        <f t="shared" si="87"/>
        <v>168872.10593918501</v>
      </c>
      <c r="P1098" s="92">
        <f t="shared" si="83"/>
        <v>12323.023259286954</v>
      </c>
      <c r="Q1098" s="188">
        <v>0.12333597624711005</v>
      </c>
    </row>
    <row r="1099" spans="1:17" x14ac:dyDescent="0.25">
      <c r="A1099">
        <v>43136</v>
      </c>
      <c r="B1099" t="s">
        <v>773</v>
      </c>
      <c r="C1099" s="190" t="s">
        <v>865</v>
      </c>
      <c r="D1099" s="108" t="s">
        <v>815</v>
      </c>
      <c r="E1099" s="32">
        <f t="shared" si="85"/>
        <v>43136</v>
      </c>
      <c r="F1099" s="101" t="str">
        <f t="shared" si="86"/>
        <v>2017-18</v>
      </c>
      <c r="H1099" s="111"/>
      <c r="I1099" s="26"/>
      <c r="J1099" s="94">
        <f t="shared" si="84"/>
        <v>0.59165640875701331</v>
      </c>
      <c r="K1099" s="35"/>
      <c r="L1099" s="26">
        <v>14.2216294262</v>
      </c>
      <c r="M1099" s="26" t="s">
        <v>203</v>
      </c>
      <c r="N1099" s="26">
        <v>3336.4019512195118</v>
      </c>
      <c r="O1099" s="90">
        <f t="shared" si="87"/>
        <v>47449.072167094506</v>
      </c>
      <c r="P1099" s="92">
        <f t="shared" si="83"/>
        <v>3462.4784045581891</v>
      </c>
      <c r="Q1099" s="188">
        <v>0.12333597624711005</v>
      </c>
    </row>
    <row r="1100" spans="1:17" x14ac:dyDescent="0.25">
      <c r="A1100">
        <v>43136</v>
      </c>
      <c r="B1100" t="s">
        <v>773</v>
      </c>
      <c r="C1100" s="190" t="s">
        <v>865</v>
      </c>
      <c r="D1100" s="108" t="s">
        <v>815</v>
      </c>
      <c r="E1100" s="32">
        <f t="shared" si="85"/>
        <v>43136</v>
      </c>
      <c r="F1100" s="101" t="str">
        <f t="shared" si="86"/>
        <v>2017-18</v>
      </c>
      <c r="H1100" s="111"/>
      <c r="I1100" s="26"/>
      <c r="J1100" s="94">
        <f t="shared" si="84"/>
        <v>0.59165640875701331</v>
      </c>
      <c r="K1100" s="35"/>
      <c r="L1100" s="26">
        <v>14.8988464654</v>
      </c>
      <c r="M1100" s="26" t="s">
        <v>203</v>
      </c>
      <c r="N1100" s="26">
        <v>812.22926829268283</v>
      </c>
      <c r="O1100" s="90">
        <f t="shared" si="87"/>
        <v>12101.279162996865</v>
      </c>
      <c r="P1100" s="92">
        <f t="shared" si="83"/>
        <v>883.06084514892154</v>
      </c>
      <c r="Q1100" s="188">
        <v>0.12333597624711005</v>
      </c>
    </row>
    <row r="1101" spans="1:17" x14ac:dyDescent="0.25">
      <c r="A1101">
        <v>43136</v>
      </c>
      <c r="B1101" t="s">
        <v>773</v>
      </c>
      <c r="C1101" s="190" t="s">
        <v>865</v>
      </c>
      <c r="D1101" s="108" t="s">
        <v>815</v>
      </c>
      <c r="E1101" s="32">
        <f t="shared" si="85"/>
        <v>43136</v>
      </c>
      <c r="F1101" s="101" t="str">
        <f t="shared" si="86"/>
        <v>2017-18</v>
      </c>
      <c r="H1101" s="111"/>
      <c r="I1101" s="26"/>
      <c r="J1101" s="94">
        <f t="shared" si="84"/>
        <v>0.59165640875701331</v>
      </c>
      <c r="K1101" s="35"/>
      <c r="L1101" s="26">
        <v>51.541862529399999</v>
      </c>
      <c r="M1101" s="26" t="s">
        <v>203</v>
      </c>
      <c r="N1101" s="26">
        <v>1162.6195121951216</v>
      </c>
      <c r="O1101" s="90">
        <f t="shared" si="87"/>
        <v>59923.575071559048</v>
      </c>
      <c r="P1101" s="92">
        <f t="shared" si="83"/>
        <v>4372.7743269357943</v>
      </c>
      <c r="Q1101" s="188">
        <v>0.12333597624711005</v>
      </c>
    </row>
    <row r="1102" spans="1:17" x14ac:dyDescent="0.25">
      <c r="A1102">
        <v>43136</v>
      </c>
      <c r="B1102" t="s">
        <v>773</v>
      </c>
      <c r="C1102" s="190" t="s">
        <v>865</v>
      </c>
      <c r="D1102" s="108" t="s">
        <v>815</v>
      </c>
      <c r="E1102" s="32">
        <f t="shared" si="85"/>
        <v>43136</v>
      </c>
      <c r="F1102" s="101" t="str">
        <f t="shared" si="86"/>
        <v>2017-18</v>
      </c>
      <c r="H1102" s="111"/>
      <c r="I1102" s="26"/>
      <c r="J1102" s="94">
        <f t="shared" si="84"/>
        <v>0.59165640875701331</v>
      </c>
      <c r="K1102" s="35"/>
      <c r="L1102" s="26">
        <v>19.015951468600001</v>
      </c>
      <c r="M1102" s="26" t="s">
        <v>203</v>
      </c>
      <c r="N1102" s="26">
        <v>3875.3912195121943</v>
      </c>
      <c r="O1102" s="90">
        <f t="shared" si="87"/>
        <v>73694.251352082458</v>
      </c>
      <c r="P1102" s="92">
        <f t="shared" si="83"/>
        <v>5377.6552879283281</v>
      </c>
      <c r="Q1102" s="188">
        <v>0.12333597624711005</v>
      </c>
    </row>
    <row r="1103" spans="1:17" x14ac:dyDescent="0.25">
      <c r="A1103">
        <v>43136</v>
      </c>
      <c r="B1103" t="s">
        <v>773</v>
      </c>
      <c r="C1103" s="190" t="s">
        <v>865</v>
      </c>
      <c r="D1103" s="108" t="s">
        <v>815</v>
      </c>
      <c r="E1103" s="32">
        <f t="shared" si="85"/>
        <v>43136</v>
      </c>
      <c r="F1103" s="101" t="str">
        <f t="shared" si="86"/>
        <v>2017-18</v>
      </c>
      <c r="H1103" s="111"/>
      <c r="I1103" s="26"/>
      <c r="J1103" s="94">
        <f t="shared" si="84"/>
        <v>0.59165640875701331</v>
      </c>
      <c r="K1103" s="35"/>
      <c r="L1103" s="26">
        <v>37.093624232300002</v>
      </c>
      <c r="M1103" s="26" t="s">
        <v>203</v>
      </c>
      <c r="N1103" s="26">
        <v>3875.3912195121943</v>
      </c>
      <c r="O1103" s="90">
        <f t="shared" si="87"/>
        <v>143752.30564974018</v>
      </c>
      <c r="P1103" s="92">
        <f t="shared" si="83"/>
        <v>10489.968110753725</v>
      </c>
      <c r="Q1103" s="188">
        <v>0.12333597624711005</v>
      </c>
    </row>
    <row r="1104" spans="1:17" x14ac:dyDescent="0.25">
      <c r="A1104">
        <v>43136</v>
      </c>
      <c r="B1104" t="s">
        <v>773</v>
      </c>
      <c r="C1104" s="190" t="s">
        <v>865</v>
      </c>
      <c r="D1104" s="108" t="s">
        <v>815</v>
      </c>
      <c r="E1104" s="32">
        <f t="shared" si="85"/>
        <v>43136</v>
      </c>
      <c r="F1104" s="101" t="str">
        <f t="shared" si="86"/>
        <v>2017-18</v>
      </c>
      <c r="H1104" s="111"/>
      <c r="I1104" s="26"/>
      <c r="J1104" s="94">
        <f t="shared" si="84"/>
        <v>0.59165640875701331</v>
      </c>
      <c r="K1104" s="35"/>
      <c r="L1104" s="26">
        <v>13.2221368245</v>
      </c>
      <c r="M1104" s="26" t="s">
        <v>203</v>
      </c>
      <c r="N1104" s="26">
        <v>3336.4019512195118</v>
      </c>
      <c r="O1104" s="90">
        <f t="shared" si="87"/>
        <v>44114.363100553157</v>
      </c>
      <c r="P1104" s="92">
        <f t="shared" si="83"/>
        <v>3219.1362779150654</v>
      </c>
      <c r="Q1104" s="188">
        <v>0.12333597624711005</v>
      </c>
    </row>
    <row r="1105" spans="1:17" x14ac:dyDescent="0.25">
      <c r="A1105">
        <v>43136</v>
      </c>
      <c r="B1105" t="s">
        <v>773</v>
      </c>
      <c r="C1105" s="190" t="s">
        <v>865</v>
      </c>
      <c r="D1105" s="108" t="s">
        <v>815</v>
      </c>
      <c r="E1105" s="32">
        <f t="shared" si="85"/>
        <v>43136</v>
      </c>
      <c r="F1105" s="101" t="str">
        <f t="shared" si="86"/>
        <v>2017-18</v>
      </c>
      <c r="H1105" s="111"/>
      <c r="I1105" s="26"/>
      <c r="J1105" s="94">
        <f t="shared" si="84"/>
        <v>0.59165640875701331</v>
      </c>
      <c r="K1105" s="35"/>
      <c r="L1105" s="26">
        <v>14.0383859664</v>
      </c>
      <c r="M1105" s="26" t="s">
        <v>203</v>
      </c>
      <c r="N1105" s="26">
        <v>3336.4019512195118</v>
      </c>
      <c r="O1105" s="90">
        <f t="shared" si="87"/>
        <v>46837.698330269573</v>
      </c>
      <c r="P1105" s="92">
        <f t="shared" si="83"/>
        <v>3417.8649145480254</v>
      </c>
      <c r="Q1105" s="188">
        <v>0.12333597624711005</v>
      </c>
    </row>
    <row r="1106" spans="1:17" x14ac:dyDescent="0.25">
      <c r="A1106">
        <v>43136</v>
      </c>
      <c r="B1106" t="s">
        <v>773</v>
      </c>
      <c r="C1106" s="190" t="s">
        <v>865</v>
      </c>
      <c r="D1106" s="108" t="s">
        <v>815</v>
      </c>
      <c r="E1106" s="32">
        <f t="shared" si="85"/>
        <v>43136</v>
      </c>
      <c r="F1106" s="101" t="str">
        <f t="shared" si="86"/>
        <v>2017-18</v>
      </c>
      <c r="H1106" s="111"/>
      <c r="I1106" s="26"/>
      <c r="J1106" s="94">
        <f t="shared" si="84"/>
        <v>0.59165640875701331</v>
      </c>
      <c r="K1106" s="35"/>
      <c r="L1106" s="26">
        <v>61.283663638900002</v>
      </c>
      <c r="M1106" s="26" t="s">
        <v>203</v>
      </c>
      <c r="N1106" s="26">
        <v>1162.6195121951216</v>
      </c>
      <c r="O1106" s="90">
        <f t="shared" si="87"/>
        <v>71249.583125387828</v>
      </c>
      <c r="P1106" s="92">
        <f t="shared" si="83"/>
        <v>5199.2616849632141</v>
      </c>
      <c r="Q1106" s="188">
        <v>0.12333597624711005</v>
      </c>
    </row>
    <row r="1107" spans="1:17" x14ac:dyDescent="0.25">
      <c r="A1107">
        <v>43136</v>
      </c>
      <c r="B1107" t="s">
        <v>773</v>
      </c>
      <c r="C1107" s="190" t="s">
        <v>865</v>
      </c>
      <c r="D1107" s="108" t="s">
        <v>815</v>
      </c>
      <c r="E1107" s="32">
        <f t="shared" si="85"/>
        <v>43136</v>
      </c>
      <c r="F1107" s="101" t="str">
        <f t="shared" si="86"/>
        <v>2017-18</v>
      </c>
      <c r="H1107" s="111"/>
      <c r="I1107" s="26"/>
      <c r="J1107" s="94">
        <f t="shared" si="84"/>
        <v>0.59165640875701331</v>
      </c>
      <c r="K1107" s="35"/>
      <c r="L1107" s="26">
        <v>13.254087445</v>
      </c>
      <c r="M1107" s="26" t="s">
        <v>203</v>
      </c>
      <c r="N1107" s="26">
        <v>812.22926829268283</v>
      </c>
      <c r="O1107" s="90">
        <f t="shared" si="87"/>
        <v>10765.357747339584</v>
      </c>
      <c r="P1107" s="92">
        <f t="shared" si="83"/>
        <v>785.57529188855767</v>
      </c>
      <c r="Q1107" s="188">
        <v>0.12333597624711005</v>
      </c>
    </row>
    <row r="1108" spans="1:17" x14ac:dyDescent="0.25">
      <c r="A1108">
        <v>43136</v>
      </c>
      <c r="B1108" t="s">
        <v>773</v>
      </c>
      <c r="C1108" s="190" t="s">
        <v>865</v>
      </c>
      <c r="D1108" s="108" t="s">
        <v>815</v>
      </c>
      <c r="E1108" s="32">
        <f t="shared" si="85"/>
        <v>43136</v>
      </c>
      <c r="F1108" s="101" t="str">
        <f t="shared" si="86"/>
        <v>2017-18</v>
      </c>
      <c r="H1108" s="111"/>
      <c r="I1108" s="26"/>
      <c r="J1108" s="94">
        <f t="shared" si="84"/>
        <v>0.59165640875701331</v>
      </c>
      <c r="K1108" s="35"/>
      <c r="L1108" s="26">
        <v>69.001845004200007</v>
      </c>
      <c r="M1108" s="26" t="s">
        <v>203</v>
      </c>
      <c r="N1108" s="26">
        <v>3875.3912195121943</v>
      </c>
      <c r="O1108" s="90">
        <f t="shared" si="87"/>
        <v>267409.14425941807</v>
      </c>
      <c r="P1108" s="92">
        <f t="shared" si="83"/>
        <v>19513.519335404886</v>
      </c>
      <c r="Q1108" s="188">
        <v>0.12333597624711005</v>
      </c>
    </row>
    <row r="1109" spans="1:17" x14ac:dyDescent="0.25">
      <c r="A1109">
        <v>43136</v>
      </c>
      <c r="B1109" t="s">
        <v>773</v>
      </c>
      <c r="C1109" s="190" t="s">
        <v>865</v>
      </c>
      <c r="D1109" s="108" t="s">
        <v>815</v>
      </c>
      <c r="E1109" s="32">
        <f t="shared" si="85"/>
        <v>43136</v>
      </c>
      <c r="F1109" s="101" t="str">
        <f t="shared" si="86"/>
        <v>2017-18</v>
      </c>
      <c r="H1109" s="111"/>
      <c r="I1109" s="26"/>
      <c r="J1109" s="94">
        <f t="shared" si="84"/>
        <v>0.59165640875701331</v>
      </c>
      <c r="K1109" s="35"/>
      <c r="L1109" s="26">
        <v>60.802768583800002</v>
      </c>
      <c r="M1109" s="26" t="s">
        <v>203</v>
      </c>
      <c r="N1109" s="26">
        <v>3875.3912195121943</v>
      </c>
      <c r="O1109" s="90">
        <f t="shared" si="87"/>
        <v>235634.51549169043</v>
      </c>
      <c r="P1109" s="92">
        <f t="shared" si="83"/>
        <v>17194.844577473425</v>
      </c>
      <c r="Q1109" s="188">
        <v>0.12333597624711005</v>
      </c>
    </row>
    <row r="1110" spans="1:17" x14ac:dyDescent="0.25">
      <c r="A1110">
        <v>43136</v>
      </c>
      <c r="B1110" t="s">
        <v>773</v>
      </c>
      <c r="C1110" s="190" t="s">
        <v>865</v>
      </c>
      <c r="D1110" s="108" t="s">
        <v>815</v>
      </c>
      <c r="E1110" s="32">
        <f t="shared" si="85"/>
        <v>43136</v>
      </c>
      <c r="F1110" s="101" t="str">
        <f t="shared" si="86"/>
        <v>2017-18</v>
      </c>
      <c r="H1110" s="111"/>
      <c r="I1110" s="26"/>
      <c r="J1110" s="94">
        <f t="shared" si="84"/>
        <v>0.59165640875701331</v>
      </c>
      <c r="K1110" s="35"/>
      <c r="L1110" s="26">
        <v>44.389409231999998</v>
      </c>
      <c r="M1110" s="26" t="s">
        <v>203</v>
      </c>
      <c r="N1110" s="26">
        <v>3875.3912195121943</v>
      </c>
      <c r="O1110" s="90">
        <f t="shared" si="87"/>
        <v>172026.32677702632</v>
      </c>
      <c r="P1110" s="92">
        <f t="shared" si="83"/>
        <v>12553.194704911275</v>
      </c>
      <c r="Q1110" s="188">
        <v>0.12333597624711005</v>
      </c>
    </row>
    <row r="1111" spans="1:17" x14ac:dyDescent="0.25">
      <c r="A1111">
        <v>43136</v>
      </c>
      <c r="B1111" t="s">
        <v>773</v>
      </c>
      <c r="C1111" s="190" t="s">
        <v>865</v>
      </c>
      <c r="D1111" s="108" t="s">
        <v>815</v>
      </c>
      <c r="E1111" s="32">
        <f t="shared" si="85"/>
        <v>43136</v>
      </c>
      <c r="F1111" s="101" t="str">
        <f t="shared" si="86"/>
        <v>2017-18</v>
      </c>
      <c r="H1111" s="111"/>
      <c r="I1111" s="26"/>
      <c r="J1111" s="94">
        <f t="shared" si="84"/>
        <v>0.59165640875701331</v>
      </c>
      <c r="K1111" s="35"/>
      <c r="L1111" s="26">
        <v>14.0361011266</v>
      </c>
      <c r="M1111" s="26" t="s">
        <v>203</v>
      </c>
      <c r="N1111" s="26">
        <v>3336.4019512195118</v>
      </c>
      <c r="O1111" s="90">
        <f t="shared" si="87"/>
        <v>46830.075186302631</v>
      </c>
      <c r="P1111" s="92">
        <f t="shared" ref="P1111:P1174" si="88">IF(O1111="-","-",IF(OR(E1111&lt;$E$15,E1111&gt;$E$16),0,O1111*J1111))*Q1111</f>
        <v>3417.3086345165125</v>
      </c>
      <c r="Q1111" s="188">
        <v>0.12333597624711005</v>
      </c>
    </row>
    <row r="1112" spans="1:17" x14ac:dyDescent="0.25">
      <c r="A1112">
        <v>43136</v>
      </c>
      <c r="B1112" t="s">
        <v>773</v>
      </c>
      <c r="C1112" s="190" t="s">
        <v>865</v>
      </c>
      <c r="D1112" s="108" t="s">
        <v>815</v>
      </c>
      <c r="E1112" s="32">
        <f t="shared" si="85"/>
        <v>43136</v>
      </c>
      <c r="F1112" s="101" t="str">
        <f t="shared" si="86"/>
        <v>2017-18</v>
      </c>
      <c r="H1112" s="111"/>
      <c r="I1112" s="26"/>
      <c r="J1112" s="94">
        <f t="shared" ref="J1112:J1175" si="89">J1111</f>
        <v>0.59165640875701331</v>
      </c>
      <c r="K1112" s="35"/>
      <c r="L1112" s="26">
        <v>9.1607647123899998</v>
      </c>
      <c r="M1112" s="26" t="s">
        <v>203</v>
      </c>
      <c r="N1112" s="26">
        <v>3336.4019512195118</v>
      </c>
      <c r="O1112" s="90">
        <f t="shared" si="87"/>
        <v>30563.993261080846</v>
      </c>
      <c r="P1112" s="92">
        <f t="shared" si="88"/>
        <v>2230.3316332694194</v>
      </c>
      <c r="Q1112" s="188">
        <v>0.12333597624711005</v>
      </c>
    </row>
    <row r="1113" spans="1:17" x14ac:dyDescent="0.25">
      <c r="A1113">
        <v>43136</v>
      </c>
      <c r="B1113" t="s">
        <v>773</v>
      </c>
      <c r="C1113" s="190" t="s">
        <v>865</v>
      </c>
      <c r="D1113" s="108" t="s">
        <v>815</v>
      </c>
      <c r="E1113" s="32">
        <f t="shared" si="85"/>
        <v>43136</v>
      </c>
      <c r="F1113" s="101" t="str">
        <f t="shared" si="86"/>
        <v>2017-18</v>
      </c>
      <c r="H1113" s="111"/>
      <c r="I1113" s="26"/>
      <c r="J1113" s="94">
        <f t="shared" si="89"/>
        <v>0.59165640875701331</v>
      </c>
      <c r="K1113" s="35"/>
      <c r="L1113" s="26">
        <v>15.259132425700001</v>
      </c>
      <c r="M1113" s="26" t="s">
        <v>203</v>
      </c>
      <c r="N1113" s="26">
        <v>3336.4019512195118</v>
      </c>
      <c r="O1113" s="90">
        <f t="shared" si="87"/>
        <v>50910.599199022407</v>
      </c>
      <c r="P1113" s="92">
        <f t="shared" si="88"/>
        <v>3715.0747578153673</v>
      </c>
      <c r="Q1113" s="188">
        <v>0.12333597624711005</v>
      </c>
    </row>
    <row r="1114" spans="1:17" x14ac:dyDescent="0.25">
      <c r="A1114">
        <v>43136</v>
      </c>
      <c r="B1114" t="s">
        <v>773</v>
      </c>
      <c r="C1114" s="190" t="s">
        <v>865</v>
      </c>
      <c r="D1114" s="108" t="s">
        <v>815</v>
      </c>
      <c r="E1114" s="32">
        <f t="shared" ref="E1114:E1177" si="90">A1114</f>
        <v>43136</v>
      </c>
      <c r="F1114" s="101" t="str">
        <f t="shared" ref="F1114:F1177" si="91">IF(E1114="","-",IF(OR(E1114&lt;$E$15,E1114&gt;$E$16),"ERROR - date outside of range",IF(MONTH(E1114)&gt;=7,YEAR(E1114)&amp;"-"&amp;IF(YEAR(E1114)=1999,"00",IF(AND(YEAR(E1114)&gt;=2000,YEAR(E1114)&lt;2009),"0","")&amp;RIGHT(YEAR(E1114),2)+1),RIGHT(YEAR(E1114),4)-1&amp;"-"&amp;RIGHT(YEAR(E1114),2))))</f>
        <v>2017-18</v>
      </c>
      <c r="H1114" s="111"/>
      <c r="I1114" s="26"/>
      <c r="J1114" s="94">
        <f t="shared" si="89"/>
        <v>0.59165640875701331</v>
      </c>
      <c r="K1114" s="35"/>
      <c r="L1114" s="26">
        <v>58.555191127699999</v>
      </c>
      <c r="M1114" s="26" t="s">
        <v>203</v>
      </c>
      <c r="N1114" s="26">
        <v>1162.6195121951216</v>
      </c>
      <c r="O1114" s="90">
        <f t="shared" si="87"/>
        <v>68077.407745378689</v>
      </c>
      <c r="P1114" s="92">
        <f t="shared" si="88"/>
        <v>4967.780051137509</v>
      </c>
      <c r="Q1114" s="188">
        <v>0.12333597624711005</v>
      </c>
    </row>
    <row r="1115" spans="1:17" x14ac:dyDescent="0.25">
      <c r="A1115">
        <v>41240</v>
      </c>
      <c r="B1115" t="s">
        <v>773</v>
      </c>
      <c r="C1115" s="190" t="s">
        <v>866</v>
      </c>
      <c r="D1115" s="108" t="s">
        <v>815</v>
      </c>
      <c r="E1115" s="32">
        <f t="shared" si="90"/>
        <v>41240</v>
      </c>
      <c r="F1115" s="101" t="str">
        <f t="shared" si="91"/>
        <v>2012-13</v>
      </c>
      <c r="H1115" s="111"/>
      <c r="I1115" s="26"/>
      <c r="J1115" s="94">
        <f t="shared" si="89"/>
        <v>0.59165640875701331</v>
      </c>
      <c r="K1115" s="35"/>
      <c r="L1115" s="26">
        <v>97.248471436200006</v>
      </c>
      <c r="M1115" s="26" t="s">
        <v>203</v>
      </c>
      <c r="N1115" s="26">
        <v>3336.4019512195118</v>
      </c>
      <c r="O1115" s="90">
        <f t="shared" ref="O1115:O1178" si="92">IF(N1115="","-",L1115*N1115)</f>
        <v>324459.98985285265</v>
      </c>
      <c r="P1115" s="92">
        <f t="shared" si="88"/>
        <v>14245.680739919459</v>
      </c>
      <c r="Q1115" s="188">
        <v>7.4208300186959245E-2</v>
      </c>
    </row>
    <row r="1116" spans="1:17" x14ac:dyDescent="0.25">
      <c r="A1116">
        <v>41240</v>
      </c>
      <c r="B1116" t="s">
        <v>773</v>
      </c>
      <c r="C1116" s="190" t="s">
        <v>866</v>
      </c>
      <c r="D1116" s="108" t="s">
        <v>815</v>
      </c>
      <c r="E1116" s="32">
        <f t="shared" si="90"/>
        <v>41240</v>
      </c>
      <c r="F1116" s="101" t="str">
        <f t="shared" si="91"/>
        <v>2012-13</v>
      </c>
      <c r="H1116" s="111"/>
      <c r="I1116" s="26"/>
      <c r="J1116" s="94">
        <f t="shared" si="89"/>
        <v>0.59165640875701331</v>
      </c>
      <c r="K1116" s="35"/>
      <c r="L1116" s="26">
        <v>10.7325870134</v>
      </c>
      <c r="M1116" s="26" t="s">
        <v>203</v>
      </c>
      <c r="N1116" s="26">
        <v>3336.4019512195118</v>
      </c>
      <c r="O1116" s="90">
        <f t="shared" si="92"/>
        <v>35808.22425314095</v>
      </c>
      <c r="P1116" s="92">
        <f t="shared" si="88"/>
        <v>1572.1893192594575</v>
      </c>
      <c r="Q1116" s="188">
        <v>7.4208300186959245E-2</v>
      </c>
    </row>
    <row r="1117" spans="1:17" x14ac:dyDescent="0.25">
      <c r="A1117">
        <v>41240</v>
      </c>
      <c r="B1117" t="s">
        <v>773</v>
      </c>
      <c r="C1117" s="190" t="s">
        <v>866</v>
      </c>
      <c r="D1117" s="108" t="s">
        <v>815</v>
      </c>
      <c r="E1117" s="32">
        <f t="shared" si="90"/>
        <v>41240</v>
      </c>
      <c r="F1117" s="101" t="str">
        <f t="shared" si="91"/>
        <v>2012-13</v>
      </c>
      <c r="H1117" s="111"/>
      <c r="I1117" s="26"/>
      <c r="J1117" s="94">
        <f t="shared" si="89"/>
        <v>0.59165640875701331</v>
      </c>
      <c r="K1117" s="35"/>
      <c r="L1117" s="26">
        <v>78.494047988299997</v>
      </c>
      <c r="M1117" s="26" t="s">
        <v>203</v>
      </c>
      <c r="N1117" s="26">
        <v>812.22926829268283</v>
      </c>
      <c r="O1117" s="90">
        <f t="shared" si="92"/>
        <v>63755.16316286764</v>
      </c>
      <c r="P1117" s="92">
        <f t="shared" si="88"/>
        <v>2799.2224876527434</v>
      </c>
      <c r="Q1117" s="188">
        <v>7.4208300186959245E-2</v>
      </c>
    </row>
    <row r="1118" spans="1:17" x14ac:dyDescent="0.25">
      <c r="A1118">
        <v>41296</v>
      </c>
      <c r="B1118" t="s">
        <v>773</v>
      </c>
      <c r="C1118" s="190" t="s">
        <v>867</v>
      </c>
      <c r="D1118" s="108" t="s">
        <v>815</v>
      </c>
      <c r="E1118" s="32">
        <f t="shared" si="90"/>
        <v>41296</v>
      </c>
      <c r="F1118" s="101" t="str">
        <f t="shared" si="91"/>
        <v>2012-13</v>
      </c>
      <c r="H1118" s="111"/>
      <c r="I1118" s="26"/>
      <c r="J1118" s="94">
        <f t="shared" si="89"/>
        <v>0.59165640875701331</v>
      </c>
      <c r="K1118" s="35"/>
      <c r="L1118" s="26">
        <v>78.703484345600003</v>
      </c>
      <c r="M1118" s="26" t="s">
        <v>203</v>
      </c>
      <c r="N1118" s="26">
        <v>812.22926829268283</v>
      </c>
      <c r="O1118" s="90">
        <f t="shared" si="92"/>
        <v>63925.273502111311</v>
      </c>
      <c r="P1118" s="92">
        <f t="shared" si="88"/>
        <v>634.05676706551208</v>
      </c>
      <c r="Q1118" s="188">
        <v>1.676432123275047E-2</v>
      </c>
    </row>
    <row r="1119" spans="1:17" x14ac:dyDescent="0.25">
      <c r="A1119">
        <v>41296</v>
      </c>
      <c r="B1119" t="s">
        <v>773</v>
      </c>
      <c r="C1119" s="190" t="s">
        <v>867</v>
      </c>
      <c r="D1119" s="108" t="s">
        <v>815</v>
      </c>
      <c r="E1119" s="32">
        <f t="shared" si="90"/>
        <v>41296</v>
      </c>
      <c r="F1119" s="101" t="str">
        <f t="shared" si="91"/>
        <v>2012-13</v>
      </c>
      <c r="H1119" s="111"/>
      <c r="I1119" s="26"/>
      <c r="J1119" s="94">
        <f t="shared" si="89"/>
        <v>0.59165640875701331</v>
      </c>
      <c r="K1119" s="35"/>
      <c r="L1119" s="26">
        <v>86.489566025399995</v>
      </c>
      <c r="M1119" s="26" t="s">
        <v>203</v>
      </c>
      <c r="N1119" s="26">
        <v>812.22926829268283</v>
      </c>
      <c r="O1119" s="90">
        <f t="shared" si="92"/>
        <v>70249.356927762317</v>
      </c>
      <c r="P1119" s="92">
        <f t="shared" si="88"/>
        <v>696.78356777898</v>
      </c>
      <c r="Q1119" s="188">
        <v>1.676432123275047E-2</v>
      </c>
    </row>
    <row r="1120" spans="1:17" x14ac:dyDescent="0.25">
      <c r="A1120">
        <v>41296</v>
      </c>
      <c r="B1120" t="s">
        <v>773</v>
      </c>
      <c r="C1120" s="190" t="s">
        <v>867</v>
      </c>
      <c r="D1120" s="108" t="s">
        <v>815</v>
      </c>
      <c r="E1120" s="32">
        <f t="shared" si="90"/>
        <v>41296</v>
      </c>
      <c r="F1120" s="101" t="str">
        <f t="shared" si="91"/>
        <v>2012-13</v>
      </c>
      <c r="H1120" s="111"/>
      <c r="I1120" s="26"/>
      <c r="J1120" s="94">
        <f t="shared" si="89"/>
        <v>0.59165640875701331</v>
      </c>
      <c r="K1120" s="35"/>
      <c r="L1120" s="26">
        <v>34.620815082299998</v>
      </c>
      <c r="M1120" s="26" t="s">
        <v>203</v>
      </c>
      <c r="N1120" s="26">
        <v>1162.6195121951216</v>
      </c>
      <c r="O1120" s="90">
        <f t="shared" si="92"/>
        <v>40250.835142781136</v>
      </c>
      <c r="P1120" s="92">
        <f t="shared" si="88"/>
        <v>399.23668690249394</v>
      </c>
      <c r="Q1120" s="188">
        <v>1.676432123275047E-2</v>
      </c>
    </row>
    <row r="1121" spans="1:17" x14ac:dyDescent="0.25">
      <c r="A1121">
        <v>41240</v>
      </c>
      <c r="B1121" t="s">
        <v>773</v>
      </c>
      <c r="C1121" s="190" t="s">
        <v>866</v>
      </c>
      <c r="D1121" s="108" t="s">
        <v>815</v>
      </c>
      <c r="E1121" s="32">
        <f t="shared" si="90"/>
        <v>41240</v>
      </c>
      <c r="F1121" s="101" t="str">
        <f t="shared" si="91"/>
        <v>2012-13</v>
      </c>
      <c r="H1121" s="111"/>
      <c r="I1121" s="26"/>
      <c r="J1121" s="94">
        <f t="shared" si="89"/>
        <v>0.59165640875701331</v>
      </c>
      <c r="K1121" s="35"/>
      <c r="L1121" s="26">
        <v>81.629071764800003</v>
      </c>
      <c r="M1121" s="26" t="s">
        <v>203</v>
      </c>
      <c r="N1121" s="26">
        <v>1162.6195121951216</v>
      </c>
      <c r="O1121" s="90">
        <f t="shared" si="92"/>
        <v>94903.551596132354</v>
      </c>
      <c r="P1121" s="92">
        <f t="shared" si="88"/>
        <v>4166.8179110037927</v>
      </c>
      <c r="Q1121" s="188">
        <v>7.4208300186959245E-2</v>
      </c>
    </row>
    <row r="1122" spans="1:17" x14ac:dyDescent="0.25">
      <c r="A1122">
        <v>41240</v>
      </c>
      <c r="B1122" t="s">
        <v>773</v>
      </c>
      <c r="C1122" s="190" t="s">
        <v>866</v>
      </c>
      <c r="D1122" s="108" t="s">
        <v>815</v>
      </c>
      <c r="E1122" s="32">
        <f t="shared" si="90"/>
        <v>41240</v>
      </c>
      <c r="F1122" s="101" t="str">
        <f t="shared" si="91"/>
        <v>2012-13</v>
      </c>
      <c r="H1122" s="111"/>
      <c r="I1122" s="26"/>
      <c r="J1122" s="94">
        <f t="shared" si="89"/>
        <v>0.59165640875701331</v>
      </c>
      <c r="K1122" s="35"/>
      <c r="L1122" s="26">
        <v>26.8646210484</v>
      </c>
      <c r="M1122" s="26" t="s">
        <v>203</v>
      </c>
      <c r="N1122" s="26">
        <v>3875.3912195121943</v>
      </c>
      <c r="O1122" s="90">
        <f t="shared" si="92"/>
        <v>104110.91652649184</v>
      </c>
      <c r="P1122" s="92">
        <f t="shared" si="88"/>
        <v>4571.074785058795</v>
      </c>
      <c r="Q1122" s="188">
        <v>7.4208300186959245E-2</v>
      </c>
    </row>
    <row r="1123" spans="1:17" x14ac:dyDescent="0.25">
      <c r="A1123">
        <v>41240</v>
      </c>
      <c r="B1123" t="s">
        <v>773</v>
      </c>
      <c r="C1123" s="190" t="s">
        <v>866</v>
      </c>
      <c r="D1123" s="108" t="s">
        <v>815</v>
      </c>
      <c r="E1123" s="32">
        <f t="shared" si="90"/>
        <v>41240</v>
      </c>
      <c r="F1123" s="101" t="str">
        <f t="shared" si="91"/>
        <v>2012-13</v>
      </c>
      <c r="H1123" s="111"/>
      <c r="I1123" s="26"/>
      <c r="J1123" s="94">
        <f t="shared" si="89"/>
        <v>0.59165640875701331</v>
      </c>
      <c r="K1123" s="35"/>
      <c r="L1123" s="26">
        <v>35.548966244900001</v>
      </c>
      <c r="M1123" s="26" t="s">
        <v>203</v>
      </c>
      <c r="N1123" s="26">
        <v>812.22926829268283</v>
      </c>
      <c r="O1123" s="90">
        <f t="shared" si="92"/>
        <v>28873.910841656409</v>
      </c>
      <c r="P1123" s="92">
        <f t="shared" si="88"/>
        <v>1267.7326278339583</v>
      </c>
      <c r="Q1123" s="188">
        <v>7.4208300186959245E-2</v>
      </c>
    </row>
    <row r="1124" spans="1:17" x14ac:dyDescent="0.25">
      <c r="A1124">
        <v>41240</v>
      </c>
      <c r="B1124" t="s">
        <v>773</v>
      </c>
      <c r="C1124" s="190" t="s">
        <v>866</v>
      </c>
      <c r="D1124" s="108" t="s">
        <v>815</v>
      </c>
      <c r="E1124" s="32">
        <f t="shared" si="90"/>
        <v>41240</v>
      </c>
      <c r="F1124" s="101" t="str">
        <f t="shared" si="91"/>
        <v>2012-13</v>
      </c>
      <c r="H1124" s="111"/>
      <c r="I1124" s="26"/>
      <c r="J1124" s="94">
        <f t="shared" si="89"/>
        <v>0.59165640875701331</v>
      </c>
      <c r="K1124" s="35"/>
      <c r="L1124" s="26">
        <v>4.0265531164999997</v>
      </c>
      <c r="M1124" s="26" t="s">
        <v>203</v>
      </c>
      <c r="N1124" s="26">
        <v>812.22926829268283</v>
      </c>
      <c r="O1124" s="90">
        <f t="shared" si="92"/>
        <v>3270.4842915564163</v>
      </c>
      <c r="P1124" s="92">
        <f t="shared" si="88"/>
        <v>143.59328280680691</v>
      </c>
      <c r="Q1124" s="188">
        <v>7.4208300186959245E-2</v>
      </c>
    </row>
    <row r="1125" spans="1:17" x14ac:dyDescent="0.25">
      <c r="A1125">
        <v>41240</v>
      </c>
      <c r="B1125" t="s">
        <v>773</v>
      </c>
      <c r="C1125" s="190" t="s">
        <v>866</v>
      </c>
      <c r="D1125" s="108" t="s">
        <v>815</v>
      </c>
      <c r="E1125" s="32">
        <f t="shared" si="90"/>
        <v>41240</v>
      </c>
      <c r="F1125" s="101" t="str">
        <f t="shared" si="91"/>
        <v>2012-13</v>
      </c>
      <c r="H1125" s="111"/>
      <c r="I1125" s="26"/>
      <c r="J1125" s="94">
        <f t="shared" si="89"/>
        <v>0.59165640875701331</v>
      </c>
      <c r="K1125" s="35"/>
      <c r="L1125" s="26">
        <v>49.554849789099997</v>
      </c>
      <c r="M1125" s="26" t="s">
        <v>203</v>
      </c>
      <c r="N1125" s="26">
        <v>3875.3912195121943</v>
      </c>
      <c r="O1125" s="90">
        <f t="shared" si="92"/>
        <v>192044.42975692384</v>
      </c>
      <c r="P1125" s="92">
        <f t="shared" si="88"/>
        <v>8431.867471356798</v>
      </c>
      <c r="Q1125" s="188">
        <v>7.4208300186959245E-2</v>
      </c>
    </row>
    <row r="1126" spans="1:17" x14ac:dyDescent="0.25">
      <c r="A1126">
        <v>41240</v>
      </c>
      <c r="B1126" t="s">
        <v>773</v>
      </c>
      <c r="C1126" s="190" t="s">
        <v>866</v>
      </c>
      <c r="D1126" s="108" t="s">
        <v>815</v>
      </c>
      <c r="E1126" s="32">
        <f t="shared" si="90"/>
        <v>41240</v>
      </c>
      <c r="F1126" s="101" t="str">
        <f t="shared" si="91"/>
        <v>2012-13</v>
      </c>
      <c r="H1126" s="111"/>
      <c r="I1126" s="26"/>
      <c r="J1126" s="94">
        <f t="shared" si="89"/>
        <v>0.59165640875701331</v>
      </c>
      <c r="K1126" s="35"/>
      <c r="L1126" s="26">
        <v>24.002303972699998</v>
      </c>
      <c r="M1126" s="26" t="s">
        <v>203</v>
      </c>
      <c r="N1126" s="26">
        <v>3875.3912195121943</v>
      </c>
      <c r="O1126" s="90">
        <f t="shared" si="92"/>
        <v>93018.318063864237</v>
      </c>
      <c r="P1126" s="92">
        <f t="shared" si="88"/>
        <v>4084.045193686437</v>
      </c>
      <c r="Q1126" s="188">
        <v>7.4208300186959245E-2</v>
      </c>
    </row>
    <row r="1127" spans="1:17" x14ac:dyDescent="0.25">
      <c r="A1127">
        <v>41240</v>
      </c>
      <c r="B1127" t="s">
        <v>773</v>
      </c>
      <c r="C1127" s="190" t="s">
        <v>866</v>
      </c>
      <c r="D1127" s="108" t="s">
        <v>815</v>
      </c>
      <c r="E1127" s="32">
        <f t="shared" si="90"/>
        <v>41240</v>
      </c>
      <c r="F1127" s="101" t="str">
        <f t="shared" si="91"/>
        <v>2012-13</v>
      </c>
      <c r="H1127" s="111"/>
      <c r="I1127" s="26"/>
      <c r="J1127" s="94">
        <f t="shared" si="89"/>
        <v>0.59165640875701331</v>
      </c>
      <c r="K1127" s="35"/>
      <c r="L1127" s="26">
        <v>46.014941133199997</v>
      </c>
      <c r="M1127" s="26" t="s">
        <v>203</v>
      </c>
      <c r="N1127" s="26">
        <v>3875.3912195121943</v>
      </c>
      <c r="O1127" s="90">
        <f t="shared" si="92"/>
        <v>178325.89883397377</v>
      </c>
      <c r="P1127" s="92">
        <f t="shared" si="88"/>
        <v>7829.5441715327133</v>
      </c>
      <c r="Q1127" s="188">
        <v>7.4208300186959245E-2</v>
      </c>
    </row>
    <row r="1128" spans="1:17" x14ac:dyDescent="0.25">
      <c r="A1128">
        <v>41240</v>
      </c>
      <c r="B1128" t="s">
        <v>773</v>
      </c>
      <c r="C1128" s="190" t="s">
        <v>866</v>
      </c>
      <c r="D1128" s="108" t="s">
        <v>815</v>
      </c>
      <c r="E1128" s="32">
        <f t="shared" si="90"/>
        <v>41240</v>
      </c>
      <c r="F1128" s="101" t="str">
        <f t="shared" si="91"/>
        <v>2012-13</v>
      </c>
      <c r="H1128" s="111"/>
      <c r="I1128" s="26"/>
      <c r="J1128" s="94">
        <f t="shared" si="89"/>
        <v>0.59165640875701331</v>
      </c>
      <c r="K1128" s="35"/>
      <c r="L1128" s="26">
        <v>10.902905416299999</v>
      </c>
      <c r="M1128" s="26" t="s">
        <v>203</v>
      </c>
      <c r="N1128" s="26">
        <v>1162.6195121951216</v>
      </c>
      <c r="O1128" s="90">
        <f t="shared" si="92"/>
        <v>12675.930576608254</v>
      </c>
      <c r="P1128" s="92">
        <f t="shared" si="88"/>
        <v>556.54708045093264</v>
      </c>
      <c r="Q1128" s="188">
        <v>7.4208300186959245E-2</v>
      </c>
    </row>
    <row r="1129" spans="1:17" x14ac:dyDescent="0.25">
      <c r="A1129">
        <v>41240</v>
      </c>
      <c r="B1129" t="s">
        <v>773</v>
      </c>
      <c r="C1129" s="190" t="s">
        <v>866</v>
      </c>
      <c r="D1129" s="108" t="s">
        <v>815</v>
      </c>
      <c r="E1129" s="32">
        <f t="shared" si="90"/>
        <v>41240</v>
      </c>
      <c r="F1129" s="101" t="str">
        <f t="shared" si="91"/>
        <v>2012-13</v>
      </c>
      <c r="H1129" s="111"/>
      <c r="I1129" s="26"/>
      <c r="J1129" s="94">
        <f t="shared" si="89"/>
        <v>0.59165640875701331</v>
      </c>
      <c r="K1129" s="35"/>
      <c r="L1129" s="26">
        <v>35.840805609</v>
      </c>
      <c r="M1129" s="26" t="s">
        <v>203</v>
      </c>
      <c r="N1129" s="26">
        <v>812.22926829268283</v>
      </c>
      <c r="O1129" s="90">
        <f t="shared" si="92"/>
        <v>29110.951314818354</v>
      </c>
      <c r="P1129" s="92">
        <f t="shared" si="88"/>
        <v>1278.1400833252685</v>
      </c>
      <c r="Q1129" s="188">
        <v>7.4208300186959245E-2</v>
      </c>
    </row>
    <row r="1130" spans="1:17" x14ac:dyDescent="0.25">
      <c r="A1130">
        <v>41240</v>
      </c>
      <c r="B1130" t="s">
        <v>773</v>
      </c>
      <c r="C1130" s="190" t="s">
        <v>866</v>
      </c>
      <c r="D1130" s="108" t="s">
        <v>815</v>
      </c>
      <c r="E1130" s="32">
        <f t="shared" si="90"/>
        <v>41240</v>
      </c>
      <c r="F1130" s="101" t="str">
        <f t="shared" si="91"/>
        <v>2012-13</v>
      </c>
      <c r="H1130" s="111"/>
      <c r="I1130" s="26"/>
      <c r="J1130" s="94">
        <f t="shared" si="89"/>
        <v>0.59165640875701331</v>
      </c>
      <c r="K1130" s="35"/>
      <c r="L1130" s="26">
        <v>31.3786380815</v>
      </c>
      <c r="M1130" s="26" t="s">
        <v>203</v>
      </c>
      <c r="N1130" s="26">
        <v>3875.3912195121943</v>
      </c>
      <c r="O1130" s="90">
        <f t="shared" si="92"/>
        <v>121604.49850129607</v>
      </c>
      <c r="P1130" s="92">
        <f t="shared" si="88"/>
        <v>5339.1447832230997</v>
      </c>
      <c r="Q1130" s="188">
        <v>7.4208300186959245E-2</v>
      </c>
    </row>
    <row r="1131" spans="1:17" x14ac:dyDescent="0.25">
      <c r="A1131">
        <v>41240</v>
      </c>
      <c r="B1131" t="s">
        <v>773</v>
      </c>
      <c r="C1131" s="190" t="s">
        <v>866</v>
      </c>
      <c r="D1131" s="108" t="s">
        <v>815</v>
      </c>
      <c r="E1131" s="32">
        <f t="shared" si="90"/>
        <v>41240</v>
      </c>
      <c r="F1131" s="101" t="str">
        <f t="shared" si="91"/>
        <v>2012-13</v>
      </c>
      <c r="H1131" s="111"/>
      <c r="I1131" s="26"/>
      <c r="J1131" s="94">
        <f t="shared" si="89"/>
        <v>0.59165640875701331</v>
      </c>
      <c r="K1131" s="35"/>
      <c r="L1131" s="26">
        <v>25.679959199900001</v>
      </c>
      <c r="M1131" s="26" t="s">
        <v>203</v>
      </c>
      <c r="N1131" s="26">
        <v>1162.6195121951216</v>
      </c>
      <c r="O1131" s="90">
        <f t="shared" si="92"/>
        <v>29856.021638178365</v>
      </c>
      <c r="P1131" s="92">
        <f t="shared" si="88"/>
        <v>1310.8530041392921</v>
      </c>
      <c r="Q1131" s="188">
        <v>7.4208300186959245E-2</v>
      </c>
    </row>
    <row r="1132" spans="1:17" x14ac:dyDescent="0.25">
      <c r="A1132">
        <v>41240</v>
      </c>
      <c r="B1132" t="s">
        <v>773</v>
      </c>
      <c r="C1132" s="190" t="s">
        <v>866</v>
      </c>
      <c r="D1132" s="108" t="s">
        <v>815</v>
      </c>
      <c r="E1132" s="32">
        <f t="shared" si="90"/>
        <v>41240</v>
      </c>
      <c r="F1132" s="101" t="str">
        <f t="shared" si="91"/>
        <v>2012-13</v>
      </c>
      <c r="H1132" s="111"/>
      <c r="I1132" s="26"/>
      <c r="J1132" s="94">
        <f t="shared" si="89"/>
        <v>0.59165640875701331</v>
      </c>
      <c r="K1132" s="35"/>
      <c r="L1132" s="26">
        <v>35.192258935700004</v>
      </c>
      <c r="M1132" s="26" t="s">
        <v>203</v>
      </c>
      <c r="N1132" s="26">
        <v>1162.6195121951216</v>
      </c>
      <c r="O1132" s="90">
        <f t="shared" si="92"/>
        <v>40915.206916867945</v>
      </c>
      <c r="P1132" s="92">
        <f t="shared" si="88"/>
        <v>1796.4155623927095</v>
      </c>
      <c r="Q1132" s="188">
        <v>7.4208300186959245E-2</v>
      </c>
    </row>
    <row r="1133" spans="1:17" x14ac:dyDescent="0.25">
      <c r="A1133">
        <v>41240</v>
      </c>
      <c r="B1133" t="s">
        <v>773</v>
      </c>
      <c r="C1133" s="190" t="s">
        <v>866</v>
      </c>
      <c r="D1133" s="108" t="s">
        <v>815</v>
      </c>
      <c r="E1133" s="32">
        <f t="shared" si="90"/>
        <v>41240</v>
      </c>
      <c r="F1133" s="101" t="str">
        <f t="shared" si="91"/>
        <v>2012-13</v>
      </c>
      <c r="H1133" s="111"/>
      <c r="I1133" s="26"/>
      <c r="J1133" s="94">
        <f t="shared" si="89"/>
        <v>0.59165640875701331</v>
      </c>
      <c r="K1133" s="35"/>
      <c r="L1133" s="26">
        <v>19.186579323099998</v>
      </c>
      <c r="M1133" s="26" t="s">
        <v>203</v>
      </c>
      <c r="N1133" s="26">
        <v>3875.3912195121943</v>
      </c>
      <c r="O1133" s="90">
        <f t="shared" si="92"/>
        <v>74355.501041215961</v>
      </c>
      <c r="P1133" s="92">
        <f t="shared" si="88"/>
        <v>3264.638976196401</v>
      </c>
      <c r="Q1133" s="188">
        <v>7.4208300186959245E-2</v>
      </c>
    </row>
    <row r="1134" spans="1:17" x14ac:dyDescent="0.25">
      <c r="A1134">
        <v>41296</v>
      </c>
      <c r="B1134" t="s">
        <v>773</v>
      </c>
      <c r="C1134" s="190" t="s">
        <v>867</v>
      </c>
      <c r="D1134" s="108" t="s">
        <v>815</v>
      </c>
      <c r="E1134" s="32">
        <f t="shared" si="90"/>
        <v>41296</v>
      </c>
      <c r="F1134" s="101" t="str">
        <f t="shared" si="91"/>
        <v>2012-13</v>
      </c>
      <c r="H1134" s="111"/>
      <c r="I1134" s="26"/>
      <c r="J1134" s="94">
        <f t="shared" si="89"/>
        <v>0.59165640875701331</v>
      </c>
      <c r="K1134" s="35"/>
      <c r="L1134" s="26">
        <v>31.177843559399999</v>
      </c>
      <c r="M1134" s="26" t="s">
        <v>203</v>
      </c>
      <c r="N1134" s="26">
        <v>1162.6195121951216</v>
      </c>
      <c r="O1134" s="90">
        <f t="shared" si="92"/>
        <v>36247.96927032544</v>
      </c>
      <c r="P1134" s="92">
        <f t="shared" si="88"/>
        <v>359.53338873823498</v>
      </c>
      <c r="Q1134" s="188">
        <v>1.676432123275047E-2</v>
      </c>
    </row>
    <row r="1135" spans="1:17" x14ac:dyDescent="0.25">
      <c r="A1135">
        <v>41296</v>
      </c>
      <c r="B1135" t="s">
        <v>773</v>
      </c>
      <c r="C1135" s="190" t="s">
        <v>867</v>
      </c>
      <c r="D1135" s="108" t="s">
        <v>815</v>
      </c>
      <c r="E1135" s="32">
        <f t="shared" si="90"/>
        <v>41296</v>
      </c>
      <c r="F1135" s="101" t="str">
        <f t="shared" si="91"/>
        <v>2012-13</v>
      </c>
      <c r="H1135" s="111"/>
      <c r="I1135" s="26"/>
      <c r="J1135" s="94">
        <f t="shared" si="89"/>
        <v>0.59165640875701331</v>
      </c>
      <c r="K1135" s="35"/>
      <c r="L1135" s="26">
        <v>17.407728669200001</v>
      </c>
      <c r="M1135" s="26" t="s">
        <v>203</v>
      </c>
      <c r="N1135" s="26">
        <v>3875.3912195121943</v>
      </c>
      <c r="O1135" s="90">
        <f t="shared" si="92"/>
        <v>67461.758836268375</v>
      </c>
      <c r="P1135" s="92">
        <f t="shared" si="88"/>
        <v>669.13416814501102</v>
      </c>
      <c r="Q1135" s="188">
        <v>1.676432123275047E-2</v>
      </c>
    </row>
    <row r="1136" spans="1:17" x14ac:dyDescent="0.25">
      <c r="A1136">
        <v>41240</v>
      </c>
      <c r="B1136" t="s">
        <v>773</v>
      </c>
      <c r="C1136" s="190" t="s">
        <v>866</v>
      </c>
      <c r="D1136" s="108" t="s">
        <v>815</v>
      </c>
      <c r="E1136" s="32">
        <f t="shared" si="90"/>
        <v>41240</v>
      </c>
      <c r="F1136" s="101" t="str">
        <f t="shared" si="91"/>
        <v>2012-13</v>
      </c>
      <c r="H1136" s="111"/>
      <c r="I1136" s="26"/>
      <c r="J1136" s="94">
        <f t="shared" si="89"/>
        <v>0.59165640875701331</v>
      </c>
      <c r="K1136" s="35"/>
      <c r="L1136" s="26">
        <v>86.8447411609</v>
      </c>
      <c r="M1136" s="26" t="s">
        <v>203</v>
      </c>
      <c r="N1136" s="26">
        <v>812.22926829268283</v>
      </c>
      <c r="O1136" s="90">
        <f t="shared" si="92"/>
        <v>70537.840568185246</v>
      </c>
      <c r="P1136" s="92">
        <f t="shared" si="88"/>
        <v>3097.0214764335797</v>
      </c>
      <c r="Q1136" s="188">
        <v>7.4208300186959245E-2</v>
      </c>
    </row>
    <row r="1137" spans="1:17" x14ac:dyDescent="0.25">
      <c r="A1137">
        <v>41296</v>
      </c>
      <c r="B1137" t="s">
        <v>773</v>
      </c>
      <c r="C1137" s="190" t="s">
        <v>867</v>
      </c>
      <c r="D1137" s="108" t="s">
        <v>815</v>
      </c>
      <c r="E1137" s="32">
        <f t="shared" si="90"/>
        <v>41296</v>
      </c>
      <c r="F1137" s="101" t="str">
        <f t="shared" si="91"/>
        <v>2012-13</v>
      </c>
      <c r="H1137" s="111"/>
      <c r="I1137" s="26"/>
      <c r="J1137" s="94">
        <f t="shared" si="89"/>
        <v>0.59165640875701331</v>
      </c>
      <c r="K1137" s="35"/>
      <c r="L1137" s="26">
        <v>27.620365719500001</v>
      </c>
      <c r="M1137" s="26" t="s">
        <v>203</v>
      </c>
      <c r="N1137" s="26">
        <v>812.22926829268283</v>
      </c>
      <c r="O1137" s="90">
        <f t="shared" si="92"/>
        <v>22434.069438325787</v>
      </c>
      <c r="P1137" s="92">
        <f t="shared" si="88"/>
        <v>222.51721050076154</v>
      </c>
      <c r="Q1137" s="188">
        <v>1.676432123275047E-2</v>
      </c>
    </row>
    <row r="1138" spans="1:17" x14ac:dyDescent="0.25">
      <c r="A1138">
        <v>41296</v>
      </c>
      <c r="B1138" t="s">
        <v>773</v>
      </c>
      <c r="C1138" s="190" t="s">
        <v>867</v>
      </c>
      <c r="D1138" s="108" t="s">
        <v>815</v>
      </c>
      <c r="E1138" s="32">
        <f t="shared" si="90"/>
        <v>41296</v>
      </c>
      <c r="F1138" s="101" t="str">
        <f t="shared" si="91"/>
        <v>2012-13</v>
      </c>
      <c r="H1138" s="111"/>
      <c r="I1138" s="26"/>
      <c r="J1138" s="94">
        <f t="shared" si="89"/>
        <v>0.59165640875701331</v>
      </c>
      <c r="K1138" s="35"/>
      <c r="L1138" s="26">
        <v>15.922634658</v>
      </c>
      <c r="M1138" s="26" t="s">
        <v>203</v>
      </c>
      <c r="N1138" s="26">
        <v>812.22926829268283</v>
      </c>
      <c r="O1138" s="90">
        <f t="shared" si="92"/>
        <v>12932.829897559051</v>
      </c>
      <c r="P1138" s="92">
        <f t="shared" si="88"/>
        <v>128.27709393505617</v>
      </c>
      <c r="Q1138" s="188">
        <v>1.676432123275047E-2</v>
      </c>
    </row>
    <row r="1139" spans="1:17" x14ac:dyDescent="0.25">
      <c r="A1139">
        <v>41296</v>
      </c>
      <c r="B1139" t="s">
        <v>773</v>
      </c>
      <c r="C1139" s="190" t="s">
        <v>867</v>
      </c>
      <c r="D1139" s="108" t="s">
        <v>815</v>
      </c>
      <c r="E1139" s="32">
        <f t="shared" si="90"/>
        <v>41296</v>
      </c>
      <c r="F1139" s="101" t="str">
        <f t="shared" si="91"/>
        <v>2012-13</v>
      </c>
      <c r="H1139" s="111"/>
      <c r="I1139" s="26"/>
      <c r="J1139" s="94">
        <f t="shared" si="89"/>
        <v>0.59165640875701331</v>
      </c>
      <c r="K1139" s="35"/>
      <c r="L1139" s="26">
        <v>20.181044014000001</v>
      </c>
      <c r="M1139" s="26" t="s">
        <v>203</v>
      </c>
      <c r="N1139" s="26">
        <v>3336.4019512195118</v>
      </c>
      <c r="O1139" s="90">
        <f t="shared" si="92"/>
        <v>67332.074625956448</v>
      </c>
      <c r="P1139" s="92">
        <f t="shared" si="88"/>
        <v>667.84786702144822</v>
      </c>
      <c r="Q1139" s="188">
        <v>1.676432123275047E-2</v>
      </c>
    </row>
    <row r="1140" spans="1:17" x14ac:dyDescent="0.25">
      <c r="A1140">
        <v>41296</v>
      </c>
      <c r="B1140" t="s">
        <v>773</v>
      </c>
      <c r="C1140" s="190" t="s">
        <v>867</v>
      </c>
      <c r="D1140" s="108" t="s">
        <v>815</v>
      </c>
      <c r="E1140" s="32">
        <f t="shared" si="90"/>
        <v>41296</v>
      </c>
      <c r="F1140" s="101" t="str">
        <f t="shared" si="91"/>
        <v>2012-13</v>
      </c>
      <c r="H1140" s="111"/>
      <c r="I1140" s="26"/>
      <c r="J1140" s="94">
        <f t="shared" si="89"/>
        <v>0.59165640875701331</v>
      </c>
      <c r="K1140" s="35"/>
      <c r="L1140" s="26">
        <v>15.8344954669</v>
      </c>
      <c r="M1140" s="26" t="s">
        <v>203</v>
      </c>
      <c r="N1140" s="26">
        <v>812.22926829268283</v>
      </c>
      <c r="O1140" s="90">
        <f t="shared" si="92"/>
        <v>12861.240666863991</v>
      </c>
      <c r="P1140" s="92">
        <f t="shared" si="88"/>
        <v>127.56702053709539</v>
      </c>
      <c r="Q1140" s="188">
        <v>1.676432123275047E-2</v>
      </c>
    </row>
    <row r="1141" spans="1:17" x14ac:dyDescent="0.25">
      <c r="A1141">
        <v>41296</v>
      </c>
      <c r="B1141" t="s">
        <v>773</v>
      </c>
      <c r="C1141" s="190" t="s">
        <v>867</v>
      </c>
      <c r="D1141" s="108" t="s">
        <v>815</v>
      </c>
      <c r="E1141" s="32">
        <f t="shared" si="90"/>
        <v>41296</v>
      </c>
      <c r="F1141" s="101" t="str">
        <f t="shared" si="91"/>
        <v>2012-13</v>
      </c>
      <c r="H1141" s="111"/>
      <c r="I1141" s="26"/>
      <c r="J1141" s="94">
        <f t="shared" si="89"/>
        <v>0.59165640875701331</v>
      </c>
      <c r="K1141" s="35"/>
      <c r="L1141" s="26">
        <v>21.060454954299999</v>
      </c>
      <c r="M1141" s="26" t="s">
        <v>203</v>
      </c>
      <c r="N1141" s="26">
        <v>812.22926829268283</v>
      </c>
      <c r="O1141" s="90">
        <f t="shared" si="92"/>
        <v>17105.917917442097</v>
      </c>
      <c r="P1141" s="92">
        <f t="shared" si="88"/>
        <v>169.6687775933118</v>
      </c>
      <c r="Q1141" s="188">
        <v>1.676432123275047E-2</v>
      </c>
    </row>
    <row r="1142" spans="1:17" x14ac:dyDescent="0.25">
      <c r="A1142">
        <v>42093</v>
      </c>
      <c r="B1142" t="s">
        <v>773</v>
      </c>
      <c r="C1142" s="190" t="s">
        <v>868</v>
      </c>
      <c r="D1142" s="108" t="s">
        <v>815</v>
      </c>
      <c r="E1142" s="32">
        <f t="shared" si="90"/>
        <v>42093</v>
      </c>
      <c r="F1142" s="101" t="str">
        <f t="shared" si="91"/>
        <v>2014-15</v>
      </c>
      <c r="H1142" s="111"/>
      <c r="I1142" s="26"/>
      <c r="J1142" s="94">
        <f t="shared" si="89"/>
        <v>0.59165640875701331</v>
      </c>
      <c r="K1142" s="35"/>
      <c r="L1142" s="26">
        <v>94.098690727499999</v>
      </c>
      <c r="M1142" s="26" t="s">
        <v>203</v>
      </c>
      <c r="N1142" s="26">
        <v>812.22926829268283</v>
      </c>
      <c r="O1142" s="90">
        <f t="shared" si="92"/>
        <v>76429.710716896778</v>
      </c>
      <c r="P1142" s="92">
        <f t="shared" si="88"/>
        <v>1087.329305559475</v>
      </c>
      <c r="Q1142" s="188">
        <v>2.4045250415692915E-2</v>
      </c>
    </row>
    <row r="1143" spans="1:17" x14ac:dyDescent="0.25">
      <c r="A1143">
        <v>42093</v>
      </c>
      <c r="B1143" t="s">
        <v>773</v>
      </c>
      <c r="C1143" s="190" t="s">
        <v>868</v>
      </c>
      <c r="D1143" s="108" t="s">
        <v>815</v>
      </c>
      <c r="E1143" s="32">
        <f t="shared" si="90"/>
        <v>42093</v>
      </c>
      <c r="F1143" s="101" t="str">
        <f t="shared" si="91"/>
        <v>2014-15</v>
      </c>
      <c r="H1143" s="111"/>
      <c r="I1143" s="26"/>
      <c r="J1143" s="94">
        <f t="shared" si="89"/>
        <v>0.59165640875701331</v>
      </c>
      <c r="K1143" s="35"/>
      <c r="L1143" s="26">
        <v>83.369888641900005</v>
      </c>
      <c r="M1143" s="26" t="s">
        <v>203</v>
      </c>
      <c r="N1143" s="26">
        <v>812.22926829268283</v>
      </c>
      <c r="O1143" s="90">
        <f t="shared" si="92"/>
        <v>67715.463649252895</v>
      </c>
      <c r="P1143" s="92">
        <f t="shared" si="88"/>
        <v>963.35583864904527</v>
      </c>
      <c r="Q1143" s="188">
        <v>2.4045250415692915E-2</v>
      </c>
    </row>
    <row r="1144" spans="1:17" x14ac:dyDescent="0.25">
      <c r="A1144">
        <v>42093</v>
      </c>
      <c r="B1144" t="s">
        <v>773</v>
      </c>
      <c r="C1144" s="190" t="s">
        <v>868</v>
      </c>
      <c r="D1144" s="108" t="s">
        <v>815</v>
      </c>
      <c r="E1144" s="32">
        <f t="shared" si="90"/>
        <v>42093</v>
      </c>
      <c r="F1144" s="101" t="str">
        <f t="shared" si="91"/>
        <v>2014-15</v>
      </c>
      <c r="H1144" s="111"/>
      <c r="I1144" s="26"/>
      <c r="J1144" s="94">
        <f t="shared" si="89"/>
        <v>0.59165640875701331</v>
      </c>
      <c r="K1144" s="35"/>
      <c r="L1144" s="26">
        <v>34.1134586676</v>
      </c>
      <c r="M1144" s="26" t="s">
        <v>203</v>
      </c>
      <c r="N1144" s="26">
        <v>3336.4019512195118</v>
      </c>
      <c r="O1144" s="90">
        <f t="shared" si="92"/>
        <v>113816.21006142681</v>
      </c>
      <c r="P1144" s="92">
        <f t="shared" si="88"/>
        <v>1619.2093295486347</v>
      </c>
      <c r="Q1144" s="188">
        <v>2.4045250415692915E-2</v>
      </c>
    </row>
    <row r="1145" spans="1:17" x14ac:dyDescent="0.25">
      <c r="A1145">
        <v>42093</v>
      </c>
      <c r="B1145" t="s">
        <v>773</v>
      </c>
      <c r="C1145" s="190" t="s">
        <v>868</v>
      </c>
      <c r="D1145" s="108" t="s">
        <v>815</v>
      </c>
      <c r="E1145" s="32">
        <f t="shared" si="90"/>
        <v>42093</v>
      </c>
      <c r="F1145" s="101" t="str">
        <f t="shared" si="91"/>
        <v>2014-15</v>
      </c>
      <c r="H1145" s="111"/>
      <c r="I1145" s="26"/>
      <c r="J1145" s="94">
        <f t="shared" si="89"/>
        <v>0.59165640875701331</v>
      </c>
      <c r="K1145" s="35"/>
      <c r="L1145" s="26">
        <v>14.061761112199999</v>
      </c>
      <c r="M1145" s="26" t="s">
        <v>203</v>
      </c>
      <c r="N1145" s="26">
        <v>812.22926829268283</v>
      </c>
      <c r="O1145" s="90">
        <f t="shared" si="92"/>
        <v>11421.373939068708</v>
      </c>
      <c r="P1145" s="92">
        <f t="shared" si="88"/>
        <v>162.48647910893067</v>
      </c>
      <c r="Q1145" s="188">
        <v>2.4045250415692915E-2</v>
      </c>
    </row>
    <row r="1146" spans="1:17" x14ac:dyDescent="0.25">
      <c r="A1146">
        <v>42093</v>
      </c>
      <c r="B1146" t="s">
        <v>773</v>
      </c>
      <c r="C1146" s="190" t="s">
        <v>868</v>
      </c>
      <c r="D1146" s="108" t="s">
        <v>815</v>
      </c>
      <c r="E1146" s="32">
        <f t="shared" si="90"/>
        <v>42093</v>
      </c>
      <c r="F1146" s="101" t="str">
        <f t="shared" si="91"/>
        <v>2014-15</v>
      </c>
      <c r="H1146" s="111"/>
      <c r="I1146" s="26"/>
      <c r="J1146" s="94">
        <f t="shared" si="89"/>
        <v>0.59165640875701331</v>
      </c>
      <c r="K1146" s="35"/>
      <c r="L1146" s="26">
        <v>1.6500439388100001</v>
      </c>
      <c r="M1146" s="26" t="s">
        <v>203</v>
      </c>
      <c r="N1146" s="26">
        <v>3336.4019512195118</v>
      </c>
      <c r="O1146" s="90">
        <f t="shared" si="92"/>
        <v>5505.2098170436129</v>
      </c>
      <c r="P1146" s="92">
        <f t="shared" si="88"/>
        <v>78.320013397641716</v>
      </c>
      <c r="Q1146" s="188">
        <v>2.4045250415692915E-2</v>
      </c>
    </row>
    <row r="1147" spans="1:17" x14ac:dyDescent="0.25">
      <c r="A1147">
        <v>42093</v>
      </c>
      <c r="B1147" t="s">
        <v>773</v>
      </c>
      <c r="C1147" s="190" t="s">
        <v>868</v>
      </c>
      <c r="D1147" s="108" t="s">
        <v>815</v>
      </c>
      <c r="E1147" s="32">
        <f t="shared" si="90"/>
        <v>42093</v>
      </c>
      <c r="F1147" s="101" t="str">
        <f t="shared" si="91"/>
        <v>2014-15</v>
      </c>
      <c r="H1147" s="111"/>
      <c r="I1147" s="26"/>
      <c r="J1147" s="94">
        <f t="shared" si="89"/>
        <v>0.59165640875701331</v>
      </c>
      <c r="K1147" s="35"/>
      <c r="L1147" s="26">
        <v>59.382021707200003</v>
      </c>
      <c r="M1147" s="26" t="s">
        <v>203</v>
      </c>
      <c r="N1147" s="26">
        <v>3336.4019512195118</v>
      </c>
      <c r="O1147" s="90">
        <f t="shared" si="92"/>
        <v>198122.2930912615</v>
      </c>
      <c r="P1147" s="92">
        <f t="shared" si="88"/>
        <v>2818.5920546098182</v>
      </c>
      <c r="Q1147" s="188">
        <v>2.4045250415692915E-2</v>
      </c>
    </row>
    <row r="1148" spans="1:17" x14ac:dyDescent="0.25">
      <c r="A1148">
        <v>42093</v>
      </c>
      <c r="B1148" t="s">
        <v>773</v>
      </c>
      <c r="C1148" s="190" t="s">
        <v>868</v>
      </c>
      <c r="D1148" s="108" t="s">
        <v>815</v>
      </c>
      <c r="E1148" s="32">
        <f t="shared" si="90"/>
        <v>42093</v>
      </c>
      <c r="F1148" s="101" t="str">
        <f t="shared" si="91"/>
        <v>2014-15</v>
      </c>
      <c r="H1148" s="111"/>
      <c r="I1148" s="26"/>
      <c r="J1148" s="94">
        <f t="shared" si="89"/>
        <v>0.59165640875701331</v>
      </c>
      <c r="K1148" s="35"/>
      <c r="L1148" s="26">
        <v>109.64442985700001</v>
      </c>
      <c r="M1148" s="26" t="s">
        <v>203</v>
      </c>
      <c r="N1148" s="26">
        <v>812.22926829268283</v>
      </c>
      <c r="O1148" s="90">
        <f t="shared" si="92"/>
        <v>89056.415035119498</v>
      </c>
      <c r="P1148" s="92">
        <f t="shared" si="88"/>
        <v>1266.9634492590756</v>
      </c>
      <c r="Q1148" s="188">
        <v>2.4045250415692915E-2</v>
      </c>
    </row>
    <row r="1149" spans="1:17" x14ac:dyDescent="0.25">
      <c r="A1149">
        <v>42093</v>
      </c>
      <c r="B1149" t="s">
        <v>773</v>
      </c>
      <c r="C1149" s="190" t="s">
        <v>868</v>
      </c>
      <c r="D1149" s="108" t="s">
        <v>815</v>
      </c>
      <c r="E1149" s="32">
        <f t="shared" si="90"/>
        <v>42093</v>
      </c>
      <c r="F1149" s="101" t="str">
        <f t="shared" si="91"/>
        <v>2014-15</v>
      </c>
      <c r="H1149" s="111"/>
      <c r="I1149" s="26"/>
      <c r="J1149" s="94">
        <f t="shared" si="89"/>
        <v>0.59165640875701331</v>
      </c>
      <c r="K1149" s="35"/>
      <c r="L1149" s="26">
        <v>30.495837473200002</v>
      </c>
      <c r="M1149" s="26" t="s">
        <v>203</v>
      </c>
      <c r="N1149" s="26">
        <v>812.22926829268283</v>
      </c>
      <c r="O1149" s="90">
        <f t="shared" si="92"/>
        <v>24769.611756829814</v>
      </c>
      <c r="P1149" s="92">
        <f t="shared" si="88"/>
        <v>352.38553826656562</v>
      </c>
      <c r="Q1149" s="188">
        <v>2.4045250415692915E-2</v>
      </c>
    </row>
    <row r="1150" spans="1:17" x14ac:dyDescent="0.25">
      <c r="A1150">
        <v>42093</v>
      </c>
      <c r="B1150" t="s">
        <v>773</v>
      </c>
      <c r="C1150" s="190" t="s">
        <v>868</v>
      </c>
      <c r="D1150" s="108" t="s">
        <v>815</v>
      </c>
      <c r="E1150" s="32">
        <f t="shared" si="90"/>
        <v>42093</v>
      </c>
      <c r="F1150" s="101" t="str">
        <f t="shared" si="91"/>
        <v>2014-15</v>
      </c>
      <c r="H1150" s="111"/>
      <c r="I1150" s="26"/>
      <c r="J1150" s="94">
        <f t="shared" si="89"/>
        <v>0.59165640875701331</v>
      </c>
      <c r="K1150" s="35"/>
      <c r="L1150" s="26">
        <v>106.281735383</v>
      </c>
      <c r="M1150" s="26" t="s">
        <v>203</v>
      </c>
      <c r="N1150" s="26">
        <v>812.22926829268283</v>
      </c>
      <c r="O1150" s="90">
        <f t="shared" si="92"/>
        <v>86325.136163010626</v>
      </c>
      <c r="P1150" s="92">
        <f t="shared" si="88"/>
        <v>1228.106837982607</v>
      </c>
      <c r="Q1150" s="188">
        <v>2.4045250415692915E-2</v>
      </c>
    </row>
    <row r="1151" spans="1:17" x14ac:dyDescent="0.25">
      <c r="A1151">
        <v>42093</v>
      </c>
      <c r="B1151" t="s">
        <v>773</v>
      </c>
      <c r="C1151" s="190" t="s">
        <v>868</v>
      </c>
      <c r="D1151" s="108" t="s">
        <v>815</v>
      </c>
      <c r="E1151" s="32">
        <f t="shared" si="90"/>
        <v>42093</v>
      </c>
      <c r="F1151" s="101" t="str">
        <f t="shared" si="91"/>
        <v>2014-15</v>
      </c>
      <c r="H1151" s="111"/>
      <c r="I1151" s="26"/>
      <c r="J1151" s="94">
        <f t="shared" si="89"/>
        <v>0.59165640875701331</v>
      </c>
      <c r="K1151" s="35"/>
      <c r="L1151" s="26">
        <v>51.801064989499999</v>
      </c>
      <c r="M1151" s="26" t="s">
        <v>203</v>
      </c>
      <c r="N1151" s="26">
        <v>3336.4019512195118</v>
      </c>
      <c r="O1151" s="90">
        <f t="shared" si="92"/>
        <v>172829.17430621653</v>
      </c>
      <c r="P1151" s="92">
        <f t="shared" si="88"/>
        <v>2458.7588297289049</v>
      </c>
      <c r="Q1151" s="188">
        <v>2.4045250415692915E-2</v>
      </c>
    </row>
    <row r="1152" spans="1:17" x14ac:dyDescent="0.25">
      <c r="A1152">
        <v>42093</v>
      </c>
      <c r="B1152" t="s">
        <v>773</v>
      </c>
      <c r="C1152" s="190" t="s">
        <v>868</v>
      </c>
      <c r="D1152" s="108" t="s">
        <v>815</v>
      </c>
      <c r="E1152" s="32">
        <f t="shared" si="90"/>
        <v>42093</v>
      </c>
      <c r="F1152" s="101" t="str">
        <f t="shared" si="91"/>
        <v>2014-15</v>
      </c>
      <c r="H1152" s="111"/>
      <c r="I1152" s="26"/>
      <c r="J1152" s="94">
        <f t="shared" si="89"/>
        <v>0.59165640875701331</v>
      </c>
      <c r="K1152" s="35"/>
      <c r="L1152" s="26">
        <v>39.832172976300001</v>
      </c>
      <c r="M1152" s="26" t="s">
        <v>203</v>
      </c>
      <c r="N1152" s="26">
        <v>3336.4019512195118</v>
      </c>
      <c r="O1152" s="90">
        <f t="shared" si="92"/>
        <v>132896.13963944043</v>
      </c>
      <c r="P1152" s="92">
        <f t="shared" si="88"/>
        <v>1890.6504534726946</v>
      </c>
      <c r="Q1152" s="188">
        <v>2.4045250415692915E-2</v>
      </c>
    </row>
    <row r="1153" spans="1:17" x14ac:dyDescent="0.25">
      <c r="A1153">
        <v>42093</v>
      </c>
      <c r="B1153" t="s">
        <v>773</v>
      </c>
      <c r="C1153" s="190" t="s">
        <v>868</v>
      </c>
      <c r="D1153" s="108" t="s">
        <v>815</v>
      </c>
      <c r="E1153" s="32">
        <f t="shared" si="90"/>
        <v>42093</v>
      </c>
      <c r="F1153" s="101" t="str">
        <f t="shared" si="91"/>
        <v>2014-15</v>
      </c>
      <c r="H1153" s="111"/>
      <c r="I1153" s="26"/>
      <c r="J1153" s="94">
        <f t="shared" si="89"/>
        <v>0.59165640875701331</v>
      </c>
      <c r="K1153" s="35"/>
      <c r="L1153" s="26">
        <v>48.501599630999998</v>
      </c>
      <c r="M1153" s="26" t="s">
        <v>203</v>
      </c>
      <c r="N1153" s="26">
        <v>3336.4019512195118</v>
      </c>
      <c r="O1153" s="90">
        <f t="shared" si="92"/>
        <v>161820.83164613595</v>
      </c>
      <c r="P1153" s="92">
        <f t="shared" si="88"/>
        <v>2302.1483510593848</v>
      </c>
      <c r="Q1153" s="188">
        <v>2.4045250415692915E-2</v>
      </c>
    </row>
    <row r="1154" spans="1:17" x14ac:dyDescent="0.25">
      <c r="A1154">
        <v>42093</v>
      </c>
      <c r="B1154" t="s">
        <v>773</v>
      </c>
      <c r="C1154" s="190" t="s">
        <v>868</v>
      </c>
      <c r="D1154" s="108" t="s">
        <v>815</v>
      </c>
      <c r="E1154" s="32">
        <f t="shared" si="90"/>
        <v>42093</v>
      </c>
      <c r="F1154" s="101" t="str">
        <f t="shared" si="91"/>
        <v>2014-15</v>
      </c>
      <c r="H1154" s="111"/>
      <c r="I1154" s="26"/>
      <c r="J1154" s="94">
        <f t="shared" si="89"/>
        <v>0.59165640875701331</v>
      </c>
      <c r="K1154" s="35"/>
      <c r="L1154" s="26">
        <v>13.061412219899999</v>
      </c>
      <c r="M1154" s="26" t="s">
        <v>203</v>
      </c>
      <c r="N1154" s="26">
        <v>812.22926829268283</v>
      </c>
      <c r="O1154" s="90">
        <f t="shared" si="92"/>
        <v>10608.861290238483</v>
      </c>
      <c r="P1154" s="92">
        <f t="shared" si="88"/>
        <v>150.92724637176497</v>
      </c>
      <c r="Q1154" s="188">
        <v>2.4045250415692915E-2</v>
      </c>
    </row>
    <row r="1155" spans="1:17" x14ac:dyDescent="0.25">
      <c r="A1155">
        <v>42093</v>
      </c>
      <c r="B1155" t="s">
        <v>773</v>
      </c>
      <c r="C1155" s="190" t="s">
        <v>868</v>
      </c>
      <c r="D1155" s="108" t="s">
        <v>815</v>
      </c>
      <c r="E1155" s="32">
        <f t="shared" si="90"/>
        <v>42093</v>
      </c>
      <c r="F1155" s="101" t="str">
        <f t="shared" si="91"/>
        <v>2014-15</v>
      </c>
      <c r="H1155" s="111"/>
      <c r="I1155" s="26"/>
      <c r="J1155" s="94">
        <f t="shared" si="89"/>
        <v>0.59165640875701331</v>
      </c>
      <c r="K1155" s="35"/>
      <c r="L1155" s="26">
        <v>27.681631707200001</v>
      </c>
      <c r="M1155" s="26" t="s">
        <v>203</v>
      </c>
      <c r="N1155" s="26">
        <v>812.22926829268283</v>
      </c>
      <c r="O1155" s="90">
        <f t="shared" si="92"/>
        <v>22483.831466686584</v>
      </c>
      <c r="P1155" s="92">
        <f t="shared" si="88"/>
        <v>319.86682437598023</v>
      </c>
      <c r="Q1155" s="188">
        <v>2.4045250415692915E-2</v>
      </c>
    </row>
    <row r="1156" spans="1:17" x14ac:dyDescent="0.25">
      <c r="A1156">
        <v>42093</v>
      </c>
      <c r="B1156" t="s">
        <v>773</v>
      </c>
      <c r="C1156" s="190" t="s">
        <v>868</v>
      </c>
      <c r="D1156" s="108" t="s">
        <v>815</v>
      </c>
      <c r="E1156" s="32">
        <f t="shared" si="90"/>
        <v>42093</v>
      </c>
      <c r="F1156" s="101" t="str">
        <f t="shared" si="91"/>
        <v>2014-15</v>
      </c>
      <c r="H1156" s="111"/>
      <c r="I1156" s="26"/>
      <c r="J1156" s="94">
        <f t="shared" si="89"/>
        <v>0.59165640875701331</v>
      </c>
      <c r="K1156" s="35"/>
      <c r="L1156" s="26">
        <v>36.001134831000002</v>
      </c>
      <c r="M1156" s="26" t="s">
        <v>203</v>
      </c>
      <c r="N1156" s="26">
        <v>3336.4019512195118</v>
      </c>
      <c r="O1156" s="90">
        <f t="shared" si="92"/>
        <v>120114.25649626514</v>
      </c>
      <c r="P1156" s="92">
        <f t="shared" si="88"/>
        <v>1708.8086541063315</v>
      </c>
      <c r="Q1156" s="188">
        <v>2.4045250415692915E-2</v>
      </c>
    </row>
    <row r="1157" spans="1:17" x14ac:dyDescent="0.25">
      <c r="A1157">
        <v>42093</v>
      </c>
      <c r="B1157" t="s">
        <v>773</v>
      </c>
      <c r="C1157" s="190" t="s">
        <v>868</v>
      </c>
      <c r="D1157" s="108" t="s">
        <v>815</v>
      </c>
      <c r="E1157" s="32">
        <f t="shared" si="90"/>
        <v>42093</v>
      </c>
      <c r="F1157" s="101" t="str">
        <f t="shared" si="91"/>
        <v>2014-15</v>
      </c>
      <c r="H1157" s="111"/>
      <c r="I1157" s="26"/>
      <c r="J1157" s="94">
        <f t="shared" si="89"/>
        <v>0.59165640875701331</v>
      </c>
      <c r="K1157" s="35"/>
      <c r="L1157" s="26">
        <v>30.462056314800002</v>
      </c>
      <c r="M1157" s="26" t="s">
        <v>203</v>
      </c>
      <c r="N1157" s="26">
        <v>3336.4019512195118</v>
      </c>
      <c r="O1157" s="90">
        <f t="shared" si="92"/>
        <v>101633.66412685737</v>
      </c>
      <c r="P1157" s="92">
        <f t="shared" si="88"/>
        <v>1445.8940168680999</v>
      </c>
      <c r="Q1157" s="188">
        <v>2.4045250415692915E-2</v>
      </c>
    </row>
    <row r="1158" spans="1:17" x14ac:dyDescent="0.25">
      <c r="A1158">
        <v>42093</v>
      </c>
      <c r="B1158" t="s">
        <v>773</v>
      </c>
      <c r="C1158" s="190" t="s">
        <v>868</v>
      </c>
      <c r="D1158" s="108" t="s">
        <v>815</v>
      </c>
      <c r="E1158" s="32">
        <f t="shared" si="90"/>
        <v>42093</v>
      </c>
      <c r="F1158" s="101" t="str">
        <f t="shared" si="91"/>
        <v>2014-15</v>
      </c>
      <c r="H1158" s="111"/>
      <c r="I1158" s="26"/>
      <c r="J1158" s="94">
        <f t="shared" si="89"/>
        <v>0.59165640875701331</v>
      </c>
      <c r="K1158" s="35"/>
      <c r="L1158" s="26">
        <v>31.489486860900001</v>
      </c>
      <c r="M1158" s="26" t="s">
        <v>203</v>
      </c>
      <c r="N1158" s="26">
        <v>3336.4019512195118</v>
      </c>
      <c r="O1158" s="90">
        <f t="shared" si="92"/>
        <v>105061.58540560794</v>
      </c>
      <c r="P1158" s="92">
        <f t="shared" si="88"/>
        <v>1494.6614298096799</v>
      </c>
      <c r="Q1158" s="188">
        <v>2.4045250415692915E-2</v>
      </c>
    </row>
    <row r="1159" spans="1:17" x14ac:dyDescent="0.25">
      <c r="A1159">
        <v>42093</v>
      </c>
      <c r="B1159" t="s">
        <v>773</v>
      </c>
      <c r="C1159" s="190" t="s">
        <v>868</v>
      </c>
      <c r="D1159" s="108" t="s">
        <v>815</v>
      </c>
      <c r="E1159" s="32">
        <f t="shared" si="90"/>
        <v>42093</v>
      </c>
      <c r="F1159" s="101" t="str">
        <f t="shared" si="91"/>
        <v>2014-15</v>
      </c>
      <c r="H1159" s="111"/>
      <c r="I1159" s="26"/>
      <c r="J1159" s="94">
        <f t="shared" si="89"/>
        <v>0.59165640875701331</v>
      </c>
      <c r="K1159" s="35"/>
      <c r="L1159" s="26">
        <v>92.279248916599997</v>
      </c>
      <c r="M1159" s="26" t="s">
        <v>203</v>
      </c>
      <c r="N1159" s="26">
        <v>812.22926829268283</v>
      </c>
      <c r="O1159" s="90">
        <f t="shared" si="92"/>
        <v>74951.906826128354</v>
      </c>
      <c r="P1159" s="92">
        <f t="shared" si="88"/>
        <v>1066.3052893329282</v>
      </c>
      <c r="Q1159" s="188">
        <v>2.4045250415692915E-2</v>
      </c>
    </row>
    <row r="1160" spans="1:17" x14ac:dyDescent="0.25">
      <c r="A1160">
        <v>42093</v>
      </c>
      <c r="B1160" t="s">
        <v>773</v>
      </c>
      <c r="C1160" s="190" t="s">
        <v>868</v>
      </c>
      <c r="D1160" s="108" t="s">
        <v>815</v>
      </c>
      <c r="E1160" s="32">
        <f t="shared" si="90"/>
        <v>42093</v>
      </c>
      <c r="F1160" s="101" t="str">
        <f t="shared" si="91"/>
        <v>2014-15</v>
      </c>
      <c r="H1160" s="111"/>
      <c r="I1160" s="26"/>
      <c r="J1160" s="94">
        <f t="shared" si="89"/>
        <v>0.59165640875701331</v>
      </c>
      <c r="K1160" s="35"/>
      <c r="L1160" s="26">
        <v>35.760720379600002</v>
      </c>
      <c r="M1160" s="26" t="s">
        <v>203</v>
      </c>
      <c r="N1160" s="26">
        <v>3336.4019512195118</v>
      </c>
      <c r="O1160" s="90">
        <f t="shared" si="92"/>
        <v>119312.1372515128</v>
      </c>
      <c r="P1160" s="92">
        <f t="shared" si="88"/>
        <v>1697.3972834077945</v>
      </c>
      <c r="Q1160" s="188">
        <v>2.4045250415692915E-2</v>
      </c>
    </row>
    <row r="1161" spans="1:17" x14ac:dyDescent="0.25">
      <c r="A1161">
        <v>42093</v>
      </c>
      <c r="B1161" t="s">
        <v>773</v>
      </c>
      <c r="C1161" s="190" t="s">
        <v>868</v>
      </c>
      <c r="D1161" s="108" t="s">
        <v>815</v>
      </c>
      <c r="E1161" s="32">
        <f t="shared" si="90"/>
        <v>42093</v>
      </c>
      <c r="F1161" s="101" t="str">
        <f t="shared" si="91"/>
        <v>2014-15</v>
      </c>
      <c r="H1161" s="111"/>
      <c r="I1161" s="26"/>
      <c r="J1161" s="94">
        <f t="shared" si="89"/>
        <v>0.59165640875701331</v>
      </c>
      <c r="K1161" s="35"/>
      <c r="L1161" s="26">
        <v>53.776562431999999</v>
      </c>
      <c r="M1161" s="26" t="s">
        <v>203</v>
      </c>
      <c r="N1161" s="26">
        <v>812.22926829268283</v>
      </c>
      <c r="O1161" s="90">
        <f t="shared" si="92"/>
        <v>43678.897955439134</v>
      </c>
      <c r="P1161" s="92">
        <f t="shared" si="88"/>
        <v>621.39899963001119</v>
      </c>
      <c r="Q1161" s="188">
        <v>2.4045250415692915E-2</v>
      </c>
    </row>
    <row r="1162" spans="1:17" x14ac:dyDescent="0.25">
      <c r="A1162">
        <v>42093</v>
      </c>
      <c r="B1162" t="s">
        <v>773</v>
      </c>
      <c r="C1162" s="190" t="s">
        <v>868</v>
      </c>
      <c r="D1162" s="108" t="s">
        <v>815</v>
      </c>
      <c r="E1162" s="32">
        <f t="shared" si="90"/>
        <v>42093</v>
      </c>
      <c r="F1162" s="101" t="str">
        <f t="shared" si="91"/>
        <v>2014-15</v>
      </c>
      <c r="H1162" s="111"/>
      <c r="I1162" s="26"/>
      <c r="J1162" s="94">
        <f t="shared" si="89"/>
        <v>0.59165640875701331</v>
      </c>
      <c r="K1162" s="35"/>
      <c r="L1162" s="26">
        <v>29.839082513600001</v>
      </c>
      <c r="M1162" s="26" t="s">
        <v>203</v>
      </c>
      <c r="N1162" s="26">
        <v>812.22926829268283</v>
      </c>
      <c r="O1162" s="90">
        <f t="shared" si="92"/>
        <v>24236.176156546317</v>
      </c>
      <c r="P1162" s="92">
        <f t="shared" si="88"/>
        <v>344.79660255849512</v>
      </c>
      <c r="Q1162" s="188">
        <v>2.4045250415692915E-2</v>
      </c>
    </row>
    <row r="1163" spans="1:17" x14ac:dyDescent="0.25">
      <c r="A1163">
        <v>42093</v>
      </c>
      <c r="B1163" t="s">
        <v>773</v>
      </c>
      <c r="C1163" s="190" t="s">
        <v>868</v>
      </c>
      <c r="D1163" s="108" t="s">
        <v>815</v>
      </c>
      <c r="E1163" s="32">
        <f t="shared" si="90"/>
        <v>42093</v>
      </c>
      <c r="F1163" s="101" t="str">
        <f t="shared" si="91"/>
        <v>2014-15</v>
      </c>
      <c r="H1163" s="111"/>
      <c r="I1163" s="26"/>
      <c r="J1163" s="94">
        <f t="shared" si="89"/>
        <v>0.59165640875701331</v>
      </c>
      <c r="K1163" s="35"/>
      <c r="L1163" s="26">
        <v>47.504639846300002</v>
      </c>
      <c r="M1163" s="26" t="s">
        <v>203</v>
      </c>
      <c r="N1163" s="26">
        <v>3336.4019512195118</v>
      </c>
      <c r="O1163" s="90">
        <f t="shared" si="92"/>
        <v>158494.57307517549</v>
      </c>
      <c r="P1163" s="92">
        <f t="shared" si="88"/>
        <v>2254.8272453251184</v>
      </c>
      <c r="Q1163" s="188">
        <v>2.4045250415692915E-2</v>
      </c>
    </row>
    <row r="1164" spans="1:17" x14ac:dyDescent="0.25">
      <c r="A1164">
        <v>42093</v>
      </c>
      <c r="B1164" t="s">
        <v>773</v>
      </c>
      <c r="C1164" s="190" t="s">
        <v>868</v>
      </c>
      <c r="D1164" s="108" t="s">
        <v>815</v>
      </c>
      <c r="E1164" s="32">
        <f t="shared" si="90"/>
        <v>42093</v>
      </c>
      <c r="F1164" s="101" t="str">
        <f t="shared" si="91"/>
        <v>2014-15</v>
      </c>
      <c r="H1164" s="111"/>
      <c r="I1164" s="26"/>
      <c r="J1164" s="94">
        <f t="shared" si="89"/>
        <v>0.59165640875701331</v>
      </c>
      <c r="K1164" s="35"/>
      <c r="L1164" s="26">
        <v>15.169703010999999</v>
      </c>
      <c r="M1164" s="26" t="s">
        <v>203</v>
      </c>
      <c r="N1164" s="26">
        <v>812.22926829268283</v>
      </c>
      <c r="O1164" s="90">
        <f t="shared" si="92"/>
        <v>12321.276776841836</v>
      </c>
      <c r="P1164" s="92">
        <f t="shared" si="88"/>
        <v>175.2889706856852</v>
      </c>
      <c r="Q1164" s="188">
        <v>2.4045250415692915E-2</v>
      </c>
    </row>
    <row r="1165" spans="1:17" x14ac:dyDescent="0.25">
      <c r="A1165">
        <v>42093</v>
      </c>
      <c r="B1165" t="s">
        <v>773</v>
      </c>
      <c r="C1165" s="190" t="s">
        <v>868</v>
      </c>
      <c r="D1165" s="108" t="s">
        <v>815</v>
      </c>
      <c r="E1165" s="32">
        <f t="shared" si="90"/>
        <v>42093</v>
      </c>
      <c r="F1165" s="101" t="str">
        <f t="shared" si="91"/>
        <v>2014-15</v>
      </c>
      <c r="H1165" s="111"/>
      <c r="I1165" s="26"/>
      <c r="J1165" s="94">
        <f t="shared" si="89"/>
        <v>0.59165640875701331</v>
      </c>
      <c r="K1165" s="35"/>
      <c r="L1165" s="26">
        <v>30.046703112599999</v>
      </c>
      <c r="M1165" s="26" t="s">
        <v>203</v>
      </c>
      <c r="N1165" s="26">
        <v>3336.4019512195118</v>
      </c>
      <c r="O1165" s="90">
        <f t="shared" si="92"/>
        <v>100247.87889259202</v>
      </c>
      <c r="P1165" s="92">
        <f t="shared" si="88"/>
        <v>1426.179106497581</v>
      </c>
      <c r="Q1165" s="188">
        <v>2.4045250415692915E-2</v>
      </c>
    </row>
    <row r="1166" spans="1:17" x14ac:dyDescent="0.25">
      <c r="A1166">
        <v>41240</v>
      </c>
      <c r="B1166" t="s">
        <v>773</v>
      </c>
      <c r="C1166" s="190" t="s">
        <v>866</v>
      </c>
      <c r="D1166" s="108" t="s">
        <v>815</v>
      </c>
      <c r="E1166" s="32">
        <f t="shared" si="90"/>
        <v>41240</v>
      </c>
      <c r="F1166" s="101" t="str">
        <f t="shared" si="91"/>
        <v>2012-13</v>
      </c>
      <c r="H1166" s="111"/>
      <c r="I1166" s="26"/>
      <c r="J1166" s="94">
        <f t="shared" si="89"/>
        <v>0.59165640875701331</v>
      </c>
      <c r="K1166" s="35"/>
      <c r="L1166" s="26">
        <v>14.6950387887</v>
      </c>
      <c r="M1166" s="26" t="s">
        <v>203</v>
      </c>
      <c r="N1166" s="26">
        <v>1162.6195121951216</v>
      </c>
      <c r="O1166" s="90">
        <f t="shared" si="92"/>
        <v>17084.738828206784</v>
      </c>
      <c r="P1166" s="92">
        <f t="shared" si="88"/>
        <v>750.1194060380684</v>
      </c>
      <c r="Q1166" s="188">
        <v>7.4208300186959245E-2</v>
      </c>
    </row>
    <row r="1167" spans="1:17" x14ac:dyDescent="0.25">
      <c r="A1167">
        <v>41992</v>
      </c>
      <c r="B1167" t="s">
        <v>773</v>
      </c>
      <c r="C1167" s="190" t="s">
        <v>869</v>
      </c>
      <c r="D1167" s="108" t="s">
        <v>815</v>
      </c>
      <c r="E1167" s="32">
        <f t="shared" si="90"/>
        <v>41992</v>
      </c>
      <c r="F1167" s="101" t="str">
        <f t="shared" si="91"/>
        <v>2014-15</v>
      </c>
      <c r="H1167" s="111"/>
      <c r="I1167" s="26"/>
      <c r="J1167" s="94">
        <f t="shared" si="89"/>
        <v>0.59165640875701331</v>
      </c>
      <c r="K1167" s="35"/>
      <c r="L1167" s="26">
        <v>16.209090906</v>
      </c>
      <c r="M1167" s="26" t="s">
        <v>203</v>
      </c>
      <c r="N1167" s="26">
        <v>1162.6195121951216</v>
      </c>
      <c r="O1167" s="90">
        <f t="shared" si="92"/>
        <v>18845.005362260101</v>
      </c>
      <c r="P1167" s="92">
        <f t="shared" si="88"/>
        <v>8588.1362629232171</v>
      </c>
      <c r="Q1167" s="188">
        <v>0.77025244939893778</v>
      </c>
    </row>
    <row r="1168" spans="1:17" x14ac:dyDescent="0.25">
      <c r="A1168">
        <v>41240</v>
      </c>
      <c r="B1168" t="s">
        <v>773</v>
      </c>
      <c r="C1168" s="190" t="s">
        <v>866</v>
      </c>
      <c r="D1168" s="108" t="s">
        <v>815</v>
      </c>
      <c r="E1168" s="32">
        <f t="shared" si="90"/>
        <v>41240</v>
      </c>
      <c r="F1168" s="101" t="str">
        <f t="shared" si="91"/>
        <v>2012-13</v>
      </c>
      <c r="H1168" s="111"/>
      <c r="I1168" s="26"/>
      <c r="J1168" s="94">
        <f t="shared" si="89"/>
        <v>0.59165640875701331</v>
      </c>
      <c r="K1168" s="35"/>
      <c r="L1168" s="26">
        <v>24.8136657913</v>
      </c>
      <c r="M1168" s="26" t="s">
        <v>203</v>
      </c>
      <c r="N1168" s="26">
        <v>1162.6195121951216</v>
      </c>
      <c r="O1168" s="90">
        <f t="shared" si="92"/>
        <v>28848.852018053982</v>
      </c>
      <c r="P1168" s="92">
        <f t="shared" si="88"/>
        <v>1266.6323997259565</v>
      </c>
      <c r="Q1168" s="188">
        <v>7.4208300186959245E-2</v>
      </c>
    </row>
    <row r="1169" spans="1:17" x14ac:dyDescent="0.25">
      <c r="A1169">
        <v>41992</v>
      </c>
      <c r="B1169" t="s">
        <v>773</v>
      </c>
      <c r="C1169" s="190" t="s">
        <v>869</v>
      </c>
      <c r="D1169" s="108" t="s">
        <v>815</v>
      </c>
      <c r="E1169" s="32">
        <f t="shared" si="90"/>
        <v>41992</v>
      </c>
      <c r="F1169" s="101" t="str">
        <f t="shared" si="91"/>
        <v>2014-15</v>
      </c>
      <c r="H1169" s="111"/>
      <c r="I1169" s="26"/>
      <c r="J1169" s="94">
        <f t="shared" si="89"/>
        <v>0.59165640875701331</v>
      </c>
      <c r="K1169" s="35"/>
      <c r="L1169" s="26">
        <v>15.590226233099999</v>
      </c>
      <c r="M1169" s="26" t="s">
        <v>203</v>
      </c>
      <c r="N1169" s="26">
        <v>1162.6195121951216</v>
      </c>
      <c r="O1169" s="90">
        <f t="shared" si="92"/>
        <v>18125.50121813831</v>
      </c>
      <c r="P1169" s="92">
        <f t="shared" si="88"/>
        <v>8260.2403821488533</v>
      </c>
      <c r="Q1169" s="188">
        <v>0.77025244939893778</v>
      </c>
    </row>
    <row r="1170" spans="1:17" x14ac:dyDescent="0.25">
      <c r="A1170">
        <v>41240</v>
      </c>
      <c r="B1170" t="s">
        <v>773</v>
      </c>
      <c r="C1170" s="190" t="s">
        <v>866</v>
      </c>
      <c r="D1170" s="108" t="s">
        <v>815</v>
      </c>
      <c r="E1170" s="32">
        <f t="shared" si="90"/>
        <v>41240</v>
      </c>
      <c r="F1170" s="101" t="str">
        <f t="shared" si="91"/>
        <v>2012-13</v>
      </c>
      <c r="H1170" s="111"/>
      <c r="I1170" s="26"/>
      <c r="J1170" s="94">
        <f t="shared" si="89"/>
        <v>0.59165640875701331</v>
      </c>
      <c r="K1170" s="35"/>
      <c r="L1170" s="26">
        <v>29.561561146599999</v>
      </c>
      <c r="M1170" s="26" t="s">
        <v>203</v>
      </c>
      <c r="N1170" s="26">
        <v>1162.6195121951216</v>
      </c>
      <c r="O1170" s="90">
        <f t="shared" si="92"/>
        <v>34368.847799986353</v>
      </c>
      <c r="P1170" s="92">
        <f t="shared" si="88"/>
        <v>1508.9923209932081</v>
      </c>
      <c r="Q1170" s="188">
        <v>7.4208300186959245E-2</v>
      </c>
    </row>
    <row r="1171" spans="1:17" x14ac:dyDescent="0.25">
      <c r="A1171">
        <v>41240</v>
      </c>
      <c r="B1171" t="s">
        <v>773</v>
      </c>
      <c r="C1171" s="190" t="s">
        <v>866</v>
      </c>
      <c r="D1171" s="108" t="s">
        <v>815</v>
      </c>
      <c r="E1171" s="32">
        <f t="shared" si="90"/>
        <v>41240</v>
      </c>
      <c r="F1171" s="101" t="str">
        <f t="shared" si="91"/>
        <v>2012-13</v>
      </c>
      <c r="H1171" s="111"/>
      <c r="I1171" s="26"/>
      <c r="J1171" s="94">
        <f t="shared" si="89"/>
        <v>0.59165640875701331</v>
      </c>
      <c r="K1171" s="35"/>
      <c r="L1171" s="26">
        <v>18.693439854400001</v>
      </c>
      <c r="M1171" s="26" t="s">
        <v>203</v>
      </c>
      <c r="N1171" s="26">
        <v>1162.6195121951216</v>
      </c>
      <c r="O1171" s="90">
        <f t="shared" si="92"/>
        <v>21733.357924771375</v>
      </c>
      <c r="P1171" s="92">
        <f t="shared" si="88"/>
        <v>954.22082255227383</v>
      </c>
      <c r="Q1171" s="188">
        <v>7.4208300186959245E-2</v>
      </c>
    </row>
    <row r="1172" spans="1:17" x14ac:dyDescent="0.25">
      <c r="A1172">
        <v>41240</v>
      </c>
      <c r="B1172" t="s">
        <v>773</v>
      </c>
      <c r="C1172" s="190" t="s">
        <v>866</v>
      </c>
      <c r="D1172" s="108" t="s">
        <v>815</v>
      </c>
      <c r="E1172" s="32">
        <f t="shared" si="90"/>
        <v>41240</v>
      </c>
      <c r="F1172" s="101" t="str">
        <f t="shared" si="91"/>
        <v>2012-13</v>
      </c>
      <c r="H1172" s="111"/>
      <c r="I1172" s="26"/>
      <c r="J1172" s="94">
        <f t="shared" si="89"/>
        <v>0.59165640875701331</v>
      </c>
      <c r="K1172" s="35"/>
      <c r="L1172" s="26">
        <v>2.6223138637500001</v>
      </c>
      <c r="M1172" s="26" t="s">
        <v>203</v>
      </c>
      <c r="N1172" s="26">
        <v>3875.3912195121943</v>
      </c>
      <c r="O1172" s="90">
        <f t="shared" si="92"/>
        <v>10162.492122381847</v>
      </c>
      <c r="P1172" s="92">
        <f t="shared" si="88"/>
        <v>446.19251317567495</v>
      </c>
      <c r="Q1172" s="188">
        <v>7.4208300186959245E-2</v>
      </c>
    </row>
    <row r="1173" spans="1:17" x14ac:dyDescent="0.25">
      <c r="A1173">
        <v>41240</v>
      </c>
      <c r="B1173" t="s">
        <v>773</v>
      </c>
      <c r="C1173" s="190" t="s">
        <v>866</v>
      </c>
      <c r="D1173" s="108" t="s">
        <v>815</v>
      </c>
      <c r="E1173" s="32">
        <f t="shared" si="90"/>
        <v>41240</v>
      </c>
      <c r="F1173" s="101" t="str">
        <f t="shared" si="91"/>
        <v>2012-13</v>
      </c>
      <c r="H1173" s="111"/>
      <c r="I1173" s="26"/>
      <c r="J1173" s="94">
        <f t="shared" si="89"/>
        <v>0.59165640875701331</v>
      </c>
      <c r="K1173" s="35"/>
      <c r="L1173" s="26">
        <v>32.258869974</v>
      </c>
      <c r="M1173" s="26" t="s">
        <v>203</v>
      </c>
      <c r="N1173" s="26">
        <v>1162.6195121951216</v>
      </c>
      <c r="O1173" s="90">
        <f t="shared" si="92"/>
        <v>37504.791673137734</v>
      </c>
      <c r="P1173" s="92">
        <f t="shared" si="88"/>
        <v>1646.6784968926809</v>
      </c>
      <c r="Q1173" s="188">
        <v>7.4208300186959245E-2</v>
      </c>
    </row>
    <row r="1174" spans="1:17" x14ac:dyDescent="0.25">
      <c r="A1174">
        <v>41240</v>
      </c>
      <c r="B1174" t="s">
        <v>773</v>
      </c>
      <c r="C1174" s="190" t="s">
        <v>866</v>
      </c>
      <c r="D1174" s="108" t="s">
        <v>815</v>
      </c>
      <c r="E1174" s="32">
        <f t="shared" si="90"/>
        <v>41240</v>
      </c>
      <c r="F1174" s="101" t="str">
        <f t="shared" si="91"/>
        <v>2012-13</v>
      </c>
      <c r="H1174" s="111"/>
      <c r="I1174" s="26"/>
      <c r="J1174" s="94">
        <f t="shared" si="89"/>
        <v>0.59165640875701331</v>
      </c>
      <c r="K1174" s="35"/>
      <c r="L1174" s="26">
        <v>31.434881859099999</v>
      </c>
      <c r="M1174" s="26" t="s">
        <v>203</v>
      </c>
      <c r="N1174" s="26">
        <v>3875.3912195121943</v>
      </c>
      <c r="O1174" s="90">
        <f t="shared" si="92"/>
        <v>121822.46514315929</v>
      </c>
      <c r="P1174" s="92">
        <f t="shared" si="88"/>
        <v>5348.7147865795823</v>
      </c>
      <c r="Q1174" s="188">
        <v>7.4208300186959245E-2</v>
      </c>
    </row>
    <row r="1175" spans="1:17" x14ac:dyDescent="0.25">
      <c r="A1175">
        <v>41992</v>
      </c>
      <c r="B1175" t="s">
        <v>773</v>
      </c>
      <c r="C1175" s="190" t="s">
        <v>869</v>
      </c>
      <c r="D1175" s="108" t="s">
        <v>815</v>
      </c>
      <c r="E1175" s="32">
        <f t="shared" si="90"/>
        <v>41992</v>
      </c>
      <c r="F1175" s="101" t="str">
        <f t="shared" si="91"/>
        <v>2014-15</v>
      </c>
      <c r="H1175" s="111"/>
      <c r="I1175" s="26"/>
      <c r="J1175" s="94">
        <f t="shared" si="89"/>
        <v>0.59165640875701331</v>
      </c>
      <c r="K1175" s="35"/>
      <c r="L1175" s="26">
        <v>83.556761982500007</v>
      </c>
      <c r="M1175" s="26" t="s">
        <v>203</v>
      </c>
      <c r="N1175" s="26">
        <v>3875.3912195121943</v>
      </c>
      <c r="O1175" s="90">
        <f t="shared" si="92"/>
        <v>323815.14171785087</v>
      </c>
      <c r="P1175" s="92">
        <f t="shared" ref="P1175:P1238" si="93">IF(O1175="-","-",IF(OR(E1175&lt;$E$15,E1175&gt;$E$16),0,O1175*J1175))*Q1175</f>
        <v>147570.59006414478</v>
      </c>
      <c r="Q1175" s="188">
        <v>0.77025244939893778</v>
      </c>
    </row>
    <row r="1176" spans="1:17" x14ac:dyDescent="0.25">
      <c r="A1176">
        <v>41992</v>
      </c>
      <c r="B1176" t="s">
        <v>773</v>
      </c>
      <c r="C1176" s="190" t="s">
        <v>869</v>
      </c>
      <c r="D1176" s="108" t="s">
        <v>815</v>
      </c>
      <c r="E1176" s="32">
        <f t="shared" si="90"/>
        <v>41992</v>
      </c>
      <c r="F1176" s="101" t="str">
        <f t="shared" si="91"/>
        <v>2014-15</v>
      </c>
      <c r="H1176" s="111"/>
      <c r="I1176" s="26"/>
      <c r="J1176" s="94">
        <f t="shared" ref="J1176:J1239" si="94">J1175</f>
        <v>0.59165640875701331</v>
      </c>
      <c r="K1176" s="35"/>
      <c r="L1176" s="26">
        <v>80.338990365800001</v>
      </c>
      <c r="M1176" s="26" t="s">
        <v>203</v>
      </c>
      <c r="N1176" s="26">
        <v>3875.3912195121943</v>
      </c>
      <c r="O1176" s="90">
        <f t="shared" si="92"/>
        <v>311345.01784809609</v>
      </c>
      <c r="P1176" s="92">
        <f t="shared" si="93"/>
        <v>141887.64538197138</v>
      </c>
      <c r="Q1176" s="188">
        <v>0.77025244939893778</v>
      </c>
    </row>
    <row r="1177" spans="1:17" x14ac:dyDescent="0.25">
      <c r="A1177">
        <v>41992</v>
      </c>
      <c r="B1177" t="s">
        <v>773</v>
      </c>
      <c r="C1177" s="190" t="s">
        <v>869</v>
      </c>
      <c r="D1177" s="108" t="s">
        <v>815</v>
      </c>
      <c r="E1177" s="32">
        <f t="shared" si="90"/>
        <v>41992</v>
      </c>
      <c r="F1177" s="101" t="str">
        <f t="shared" si="91"/>
        <v>2014-15</v>
      </c>
      <c r="H1177" s="111"/>
      <c r="I1177" s="26"/>
      <c r="J1177" s="94">
        <f t="shared" si="94"/>
        <v>0.59165640875701331</v>
      </c>
      <c r="K1177" s="35"/>
      <c r="L1177" s="26">
        <v>76.9705973083</v>
      </c>
      <c r="M1177" s="26" t="s">
        <v>203</v>
      </c>
      <c r="N1177" s="26">
        <v>3875.3912195121943</v>
      </c>
      <c r="O1177" s="90">
        <f t="shared" si="92"/>
        <v>298291.17696919478</v>
      </c>
      <c r="P1177" s="92">
        <f t="shared" si="93"/>
        <v>135938.68638368766</v>
      </c>
      <c r="Q1177" s="188">
        <v>0.77025244939893778</v>
      </c>
    </row>
    <row r="1178" spans="1:17" x14ac:dyDescent="0.25">
      <c r="A1178">
        <v>43664</v>
      </c>
      <c r="B1178" t="s">
        <v>773</v>
      </c>
      <c r="C1178" s="190" t="s">
        <v>870</v>
      </c>
      <c r="D1178" s="108" t="s">
        <v>807</v>
      </c>
      <c r="E1178" s="32">
        <f t="shared" ref="E1178:E1241" si="95">A1178</f>
        <v>43664</v>
      </c>
      <c r="F1178" s="101" t="str">
        <f t="shared" ref="F1178:F1241" si="96">IF(E1178="","-",IF(OR(E1178&lt;$E$15,E1178&gt;$E$16),"ERROR - date outside of range",IF(MONTH(E1178)&gt;=7,YEAR(E1178)&amp;"-"&amp;IF(YEAR(E1178)=1999,"00",IF(AND(YEAR(E1178)&gt;=2000,YEAR(E1178)&lt;2009),"0","")&amp;RIGHT(YEAR(E1178),2)+1),RIGHT(YEAR(E1178),4)-1&amp;"-"&amp;RIGHT(YEAR(E1178),2))))</f>
        <v>2019-20</v>
      </c>
      <c r="H1178" s="111"/>
      <c r="I1178" s="26"/>
      <c r="J1178" s="94">
        <f t="shared" si="94"/>
        <v>0.59165640875701331</v>
      </c>
      <c r="K1178" s="35"/>
      <c r="L1178" s="26">
        <v>5.9972598809099997</v>
      </c>
      <c r="M1178" s="26" t="s">
        <v>203</v>
      </c>
      <c r="N1178" s="26">
        <v>3336.4019512195118</v>
      </c>
      <c r="O1178" s="90">
        <f t="shared" si="92"/>
        <v>20009.269568638621</v>
      </c>
      <c r="P1178" s="92">
        <f t="shared" si="93"/>
        <v>11838.612574831719</v>
      </c>
      <c r="Q1178" s="188">
        <v>1</v>
      </c>
    </row>
    <row r="1179" spans="1:17" x14ac:dyDescent="0.25">
      <c r="A1179">
        <v>41992</v>
      </c>
      <c r="B1179" t="s">
        <v>773</v>
      </c>
      <c r="C1179" s="190" t="s">
        <v>869</v>
      </c>
      <c r="D1179" s="108" t="s">
        <v>815</v>
      </c>
      <c r="E1179" s="32">
        <f t="shared" si="95"/>
        <v>41992</v>
      </c>
      <c r="F1179" s="101" t="str">
        <f t="shared" si="96"/>
        <v>2014-15</v>
      </c>
      <c r="H1179" s="111"/>
      <c r="I1179" s="26"/>
      <c r="J1179" s="94">
        <f t="shared" si="94"/>
        <v>0.59165640875701331</v>
      </c>
      <c r="K1179" s="35"/>
      <c r="L1179" s="26">
        <v>56.6411547019</v>
      </c>
      <c r="M1179" s="26" t="s">
        <v>203</v>
      </c>
      <c r="N1179" s="26">
        <v>3875.3912195121943</v>
      </c>
      <c r="O1179" s="90">
        <f t="shared" ref="O1179:O1242" si="97">IF(N1179="","-",L1179*N1179)</f>
        <v>219506.63359477511</v>
      </c>
      <c r="P1179" s="92">
        <f t="shared" si="93"/>
        <v>100034.61626510248</v>
      </c>
      <c r="Q1179" s="188">
        <v>0.77025244939893778</v>
      </c>
    </row>
    <row r="1180" spans="1:17" x14ac:dyDescent="0.25">
      <c r="A1180">
        <v>41992</v>
      </c>
      <c r="B1180" t="s">
        <v>773</v>
      </c>
      <c r="C1180" s="190" t="s">
        <v>869</v>
      </c>
      <c r="D1180" s="108" t="s">
        <v>815</v>
      </c>
      <c r="E1180" s="32">
        <f t="shared" si="95"/>
        <v>41992</v>
      </c>
      <c r="F1180" s="101" t="str">
        <f t="shared" si="96"/>
        <v>2014-15</v>
      </c>
      <c r="H1180" s="111"/>
      <c r="I1180" s="26"/>
      <c r="J1180" s="94">
        <f t="shared" si="94"/>
        <v>0.59165640875701331</v>
      </c>
      <c r="K1180" s="35"/>
      <c r="L1180" s="26">
        <v>27.85634653</v>
      </c>
      <c r="M1180" s="26" t="s">
        <v>203</v>
      </c>
      <c r="N1180" s="26">
        <v>1162.6195121951216</v>
      </c>
      <c r="O1180" s="90">
        <f t="shared" si="97"/>
        <v>32386.332014246869</v>
      </c>
      <c r="P1180" s="92">
        <f t="shared" si="93"/>
        <v>14759.254616697399</v>
      </c>
      <c r="Q1180" s="188">
        <v>0.77025244939893778</v>
      </c>
    </row>
    <row r="1181" spans="1:17" x14ac:dyDescent="0.25">
      <c r="A1181">
        <v>41992</v>
      </c>
      <c r="B1181" t="s">
        <v>773</v>
      </c>
      <c r="C1181" s="190" t="s">
        <v>869</v>
      </c>
      <c r="D1181" s="108" t="s">
        <v>815</v>
      </c>
      <c r="E1181" s="32">
        <f t="shared" si="95"/>
        <v>41992</v>
      </c>
      <c r="F1181" s="101" t="str">
        <f t="shared" si="96"/>
        <v>2014-15</v>
      </c>
      <c r="H1181" s="111"/>
      <c r="I1181" s="26"/>
      <c r="J1181" s="94">
        <f t="shared" si="94"/>
        <v>0.59165640875701331</v>
      </c>
      <c r="K1181" s="35"/>
      <c r="L1181" s="26">
        <v>24.237086718400001</v>
      </c>
      <c r="M1181" s="26" t="s">
        <v>203</v>
      </c>
      <c r="N1181" s="26">
        <v>3875.3912195121943</v>
      </c>
      <c r="O1181" s="90">
        <f t="shared" si="97"/>
        <v>93928.193055042982</v>
      </c>
      <c r="P1181" s="92">
        <f t="shared" si="93"/>
        <v>42805.406810991895</v>
      </c>
      <c r="Q1181" s="188">
        <v>0.77025244939893778</v>
      </c>
    </row>
    <row r="1182" spans="1:17" x14ac:dyDescent="0.25">
      <c r="A1182">
        <v>41296</v>
      </c>
      <c r="B1182" t="s">
        <v>773</v>
      </c>
      <c r="C1182" s="190" t="s">
        <v>867</v>
      </c>
      <c r="D1182" s="108" t="s">
        <v>815</v>
      </c>
      <c r="E1182" s="32">
        <f t="shared" si="95"/>
        <v>41296</v>
      </c>
      <c r="F1182" s="101" t="str">
        <f t="shared" si="96"/>
        <v>2012-13</v>
      </c>
      <c r="H1182" s="111"/>
      <c r="I1182" s="26"/>
      <c r="J1182" s="94">
        <f t="shared" si="94"/>
        <v>0.59165640875701331</v>
      </c>
      <c r="K1182" s="35"/>
      <c r="L1182" s="26">
        <v>31.748986684399998</v>
      </c>
      <c r="M1182" s="26" t="s">
        <v>203</v>
      </c>
      <c r="N1182" s="26">
        <v>812.22926829268283</v>
      </c>
      <c r="O1182" s="90">
        <f t="shared" si="97"/>
        <v>25787.456223704343</v>
      </c>
      <c r="P1182" s="92">
        <f t="shared" si="93"/>
        <v>255.77850869117307</v>
      </c>
      <c r="Q1182" s="188">
        <v>1.676432123275047E-2</v>
      </c>
    </row>
    <row r="1183" spans="1:17" x14ac:dyDescent="0.25">
      <c r="A1183">
        <v>41240</v>
      </c>
      <c r="B1183" t="s">
        <v>773</v>
      </c>
      <c r="C1183" s="190" t="s">
        <v>866</v>
      </c>
      <c r="D1183" s="108" t="s">
        <v>815</v>
      </c>
      <c r="E1183" s="32">
        <f t="shared" si="95"/>
        <v>41240</v>
      </c>
      <c r="F1183" s="101" t="str">
        <f t="shared" si="96"/>
        <v>2012-13</v>
      </c>
      <c r="H1183" s="111"/>
      <c r="I1183" s="26"/>
      <c r="J1183" s="94">
        <f t="shared" si="94"/>
        <v>0.59165640875701331</v>
      </c>
      <c r="K1183" s="35"/>
      <c r="L1183" s="26">
        <v>20.131115482999999</v>
      </c>
      <c r="M1183" s="26" t="s">
        <v>203</v>
      </c>
      <c r="N1183" s="26">
        <v>3875.3912195121943</v>
      </c>
      <c r="O1183" s="90">
        <f t="shared" si="97"/>
        <v>78015.948181804182</v>
      </c>
      <c r="P1183" s="92">
        <f t="shared" si="93"/>
        <v>3425.3538962511652</v>
      </c>
      <c r="Q1183" s="188">
        <v>7.4208300186959245E-2</v>
      </c>
    </row>
    <row r="1184" spans="1:17" x14ac:dyDescent="0.25">
      <c r="A1184">
        <v>41296</v>
      </c>
      <c r="B1184" t="s">
        <v>773</v>
      </c>
      <c r="C1184" s="190" t="s">
        <v>867</v>
      </c>
      <c r="D1184" s="108" t="s">
        <v>815</v>
      </c>
      <c r="E1184" s="32">
        <f t="shared" si="95"/>
        <v>41296</v>
      </c>
      <c r="F1184" s="101" t="str">
        <f t="shared" si="96"/>
        <v>2012-13</v>
      </c>
      <c r="H1184" s="111"/>
      <c r="I1184" s="26"/>
      <c r="J1184" s="94">
        <f t="shared" si="94"/>
        <v>0.59165640875701331</v>
      </c>
      <c r="K1184" s="35"/>
      <c r="L1184" s="26">
        <v>80.356230930799995</v>
      </c>
      <c r="M1184" s="26" t="s">
        <v>203</v>
      </c>
      <c r="N1184" s="26">
        <v>812.22926829268283</v>
      </c>
      <c r="O1184" s="90">
        <f t="shared" si="97"/>
        <v>65267.682651681527</v>
      </c>
      <c r="P1184" s="92">
        <f t="shared" si="93"/>
        <v>647.37174498934598</v>
      </c>
      <c r="Q1184" s="188">
        <v>1.676432123275047E-2</v>
      </c>
    </row>
    <row r="1185" spans="1:17" x14ac:dyDescent="0.25">
      <c r="A1185">
        <v>41240</v>
      </c>
      <c r="B1185" t="s">
        <v>773</v>
      </c>
      <c r="C1185" s="190" t="s">
        <v>866</v>
      </c>
      <c r="D1185" s="108" t="s">
        <v>815</v>
      </c>
      <c r="E1185" s="32">
        <f t="shared" si="95"/>
        <v>41240</v>
      </c>
      <c r="F1185" s="101" t="str">
        <f t="shared" si="96"/>
        <v>2012-13</v>
      </c>
      <c r="H1185" s="111"/>
      <c r="I1185" s="26"/>
      <c r="J1185" s="94">
        <f t="shared" si="94"/>
        <v>0.59165640875701331</v>
      </c>
      <c r="K1185" s="35"/>
      <c r="L1185" s="26">
        <v>19.057109345000001</v>
      </c>
      <c r="M1185" s="26" t="s">
        <v>203</v>
      </c>
      <c r="N1185" s="26">
        <v>1162.6195121951216</v>
      </c>
      <c r="O1185" s="90">
        <f t="shared" si="97"/>
        <v>22156.167170532994</v>
      </c>
      <c r="P1185" s="92">
        <f t="shared" si="93"/>
        <v>972.78460766407704</v>
      </c>
      <c r="Q1185" s="188">
        <v>7.4208300186959245E-2</v>
      </c>
    </row>
    <row r="1186" spans="1:17" x14ac:dyDescent="0.25">
      <c r="A1186">
        <v>41240</v>
      </c>
      <c r="B1186" t="s">
        <v>773</v>
      </c>
      <c r="C1186" s="190" t="s">
        <v>866</v>
      </c>
      <c r="D1186" s="108" t="s">
        <v>815</v>
      </c>
      <c r="E1186" s="32">
        <f t="shared" si="95"/>
        <v>41240</v>
      </c>
      <c r="F1186" s="101" t="str">
        <f t="shared" si="96"/>
        <v>2012-13</v>
      </c>
      <c r="H1186" s="111"/>
      <c r="I1186" s="26"/>
      <c r="J1186" s="94">
        <f t="shared" si="94"/>
        <v>0.59165640875701331</v>
      </c>
      <c r="K1186" s="35"/>
      <c r="L1186" s="26">
        <v>27.4158148703</v>
      </c>
      <c r="M1186" s="26" t="s">
        <v>203</v>
      </c>
      <c r="N1186" s="26">
        <v>3336.4019512195118</v>
      </c>
      <c r="O1186" s="90">
        <f t="shared" si="97"/>
        <v>91470.178227541823</v>
      </c>
      <c r="P1186" s="92">
        <f t="shared" si="93"/>
        <v>4016.0728502890206</v>
      </c>
      <c r="Q1186" s="188">
        <v>7.4208300186959245E-2</v>
      </c>
    </row>
    <row r="1187" spans="1:17" x14ac:dyDescent="0.25">
      <c r="A1187">
        <v>41240</v>
      </c>
      <c r="B1187" t="s">
        <v>773</v>
      </c>
      <c r="C1187" s="190" t="s">
        <v>866</v>
      </c>
      <c r="D1187" s="108" t="s">
        <v>815</v>
      </c>
      <c r="E1187" s="32">
        <f t="shared" si="95"/>
        <v>41240</v>
      </c>
      <c r="F1187" s="101" t="str">
        <f t="shared" si="96"/>
        <v>2012-13</v>
      </c>
      <c r="H1187" s="111"/>
      <c r="I1187" s="26"/>
      <c r="J1187" s="94">
        <f t="shared" si="94"/>
        <v>0.59165640875701331</v>
      </c>
      <c r="K1187" s="35"/>
      <c r="L1187" s="26">
        <v>50.452650648899997</v>
      </c>
      <c r="M1187" s="26" t="s">
        <v>203</v>
      </c>
      <c r="N1187" s="26">
        <v>1162.6195121951216</v>
      </c>
      <c r="O1187" s="90">
        <f t="shared" si="97"/>
        <v>58657.236086375</v>
      </c>
      <c r="P1187" s="92">
        <f t="shared" si="93"/>
        <v>2575.3938374698937</v>
      </c>
      <c r="Q1187" s="188">
        <v>7.4208300186959245E-2</v>
      </c>
    </row>
    <row r="1188" spans="1:17" x14ac:dyDescent="0.25">
      <c r="A1188">
        <v>41240</v>
      </c>
      <c r="B1188" t="s">
        <v>773</v>
      </c>
      <c r="C1188" s="190" t="s">
        <v>866</v>
      </c>
      <c r="D1188" s="108" t="s">
        <v>815</v>
      </c>
      <c r="E1188" s="32">
        <f t="shared" si="95"/>
        <v>41240</v>
      </c>
      <c r="F1188" s="101" t="str">
        <f t="shared" si="96"/>
        <v>2012-13</v>
      </c>
      <c r="H1188" s="111"/>
      <c r="I1188" s="26"/>
      <c r="J1188" s="94">
        <f t="shared" si="94"/>
        <v>0.59165640875701331</v>
      </c>
      <c r="K1188" s="35"/>
      <c r="L1188" s="26">
        <v>11.304443816499999</v>
      </c>
      <c r="M1188" s="26" t="s">
        <v>203</v>
      </c>
      <c r="N1188" s="26">
        <v>3875.3912195121943</v>
      </c>
      <c r="O1188" s="90">
        <f t="shared" si="97"/>
        <v>43809.142307933012</v>
      </c>
      <c r="P1188" s="92">
        <f t="shared" si="93"/>
        <v>1923.476158313222</v>
      </c>
      <c r="Q1188" s="188">
        <v>7.4208300186959245E-2</v>
      </c>
    </row>
    <row r="1189" spans="1:17" x14ac:dyDescent="0.25">
      <c r="A1189">
        <v>41296</v>
      </c>
      <c r="B1189" t="s">
        <v>773</v>
      </c>
      <c r="C1189" s="190" t="s">
        <v>867</v>
      </c>
      <c r="D1189" s="108" t="s">
        <v>815</v>
      </c>
      <c r="E1189" s="32">
        <f t="shared" si="95"/>
        <v>41296</v>
      </c>
      <c r="F1189" s="101" t="str">
        <f t="shared" si="96"/>
        <v>2012-13</v>
      </c>
      <c r="H1189" s="111"/>
      <c r="I1189" s="26"/>
      <c r="J1189" s="94">
        <f t="shared" si="94"/>
        <v>0.59165640875701331</v>
      </c>
      <c r="K1189" s="35"/>
      <c r="L1189" s="26">
        <v>78.383647813500005</v>
      </c>
      <c r="M1189" s="26" t="s">
        <v>203</v>
      </c>
      <c r="N1189" s="26">
        <v>3336.4019512195118</v>
      </c>
      <c r="O1189" s="90">
        <f t="shared" si="97"/>
        <v>261519.35550866445</v>
      </c>
      <c r="P1189" s="92">
        <f t="shared" si="93"/>
        <v>2593.9367638904741</v>
      </c>
      <c r="Q1189" s="188">
        <v>1.676432123275047E-2</v>
      </c>
    </row>
    <row r="1190" spans="1:17" x14ac:dyDescent="0.25">
      <c r="A1190">
        <v>41296</v>
      </c>
      <c r="B1190" t="s">
        <v>773</v>
      </c>
      <c r="C1190" s="190" t="s">
        <v>867</v>
      </c>
      <c r="D1190" s="108" t="s">
        <v>815</v>
      </c>
      <c r="E1190" s="32">
        <f t="shared" si="95"/>
        <v>41296</v>
      </c>
      <c r="F1190" s="101" t="str">
        <f t="shared" si="96"/>
        <v>2012-13</v>
      </c>
      <c r="H1190" s="111"/>
      <c r="I1190" s="26"/>
      <c r="J1190" s="94">
        <f t="shared" si="94"/>
        <v>0.59165640875701331</v>
      </c>
      <c r="K1190" s="35"/>
      <c r="L1190" s="26">
        <v>17.542218014300001</v>
      </c>
      <c r="M1190" s="26" t="s">
        <v>203</v>
      </c>
      <c r="N1190" s="26">
        <v>3336.4019512195118</v>
      </c>
      <c r="O1190" s="90">
        <f t="shared" si="97"/>
        <v>58527.890411628592</v>
      </c>
      <c r="P1190" s="92">
        <f t="shared" si="93"/>
        <v>580.52164573587856</v>
      </c>
      <c r="Q1190" s="188">
        <v>1.676432123275047E-2</v>
      </c>
    </row>
    <row r="1191" spans="1:17" x14ac:dyDescent="0.25">
      <c r="A1191">
        <v>41992</v>
      </c>
      <c r="B1191" t="s">
        <v>773</v>
      </c>
      <c r="C1191" s="190" t="s">
        <v>869</v>
      </c>
      <c r="D1191" s="108" t="s">
        <v>815</v>
      </c>
      <c r="E1191" s="32">
        <f t="shared" si="95"/>
        <v>41992</v>
      </c>
      <c r="F1191" s="101" t="str">
        <f t="shared" si="96"/>
        <v>2014-15</v>
      </c>
      <c r="H1191" s="111"/>
      <c r="I1191" s="26"/>
      <c r="J1191" s="94">
        <f t="shared" si="94"/>
        <v>0.59165640875701331</v>
      </c>
      <c r="K1191" s="35"/>
      <c r="L1191" s="26">
        <v>20.669988993699999</v>
      </c>
      <c r="M1191" s="26" t="s">
        <v>203</v>
      </c>
      <c r="N1191" s="26">
        <v>3875.3912195121943</v>
      </c>
      <c r="O1191" s="90">
        <f t="shared" si="97"/>
        <v>80104.293853598676</v>
      </c>
      <c r="P1191" s="92">
        <f t="shared" si="93"/>
        <v>36505.51313918236</v>
      </c>
      <c r="Q1191" s="188">
        <v>0.77025244939893778</v>
      </c>
    </row>
    <row r="1192" spans="1:17" x14ac:dyDescent="0.25">
      <c r="A1192">
        <v>41296</v>
      </c>
      <c r="B1192" t="s">
        <v>773</v>
      </c>
      <c r="C1192" s="190" t="s">
        <v>867</v>
      </c>
      <c r="D1192" s="108" t="s">
        <v>815</v>
      </c>
      <c r="E1192" s="32">
        <f t="shared" si="95"/>
        <v>41296</v>
      </c>
      <c r="F1192" s="101" t="str">
        <f t="shared" si="96"/>
        <v>2012-13</v>
      </c>
      <c r="H1192" s="111"/>
      <c r="I1192" s="26"/>
      <c r="J1192" s="94">
        <f t="shared" si="94"/>
        <v>0.59165640875701331</v>
      </c>
      <c r="K1192" s="35"/>
      <c r="L1192" s="26">
        <v>71.372710828600006</v>
      </c>
      <c r="M1192" s="26" t="s">
        <v>203</v>
      </c>
      <c r="N1192" s="26">
        <v>3336.4019512195118</v>
      </c>
      <c r="O1192" s="90">
        <f t="shared" si="97"/>
        <v>238128.05167236703</v>
      </c>
      <c r="P1192" s="92">
        <f t="shared" si="93"/>
        <v>2361.925015244612</v>
      </c>
      <c r="Q1192" s="188">
        <v>1.676432123275047E-2</v>
      </c>
    </row>
    <row r="1193" spans="1:17" x14ac:dyDescent="0.25">
      <c r="A1193">
        <v>41296</v>
      </c>
      <c r="B1193" t="s">
        <v>773</v>
      </c>
      <c r="C1193" s="190" t="s">
        <v>867</v>
      </c>
      <c r="D1193" s="108" t="s">
        <v>815</v>
      </c>
      <c r="E1193" s="32">
        <f t="shared" si="95"/>
        <v>41296</v>
      </c>
      <c r="F1193" s="101" t="str">
        <f t="shared" si="96"/>
        <v>2012-13</v>
      </c>
      <c r="H1193" s="111"/>
      <c r="I1193" s="26"/>
      <c r="J1193" s="94">
        <f t="shared" si="94"/>
        <v>0.59165640875701331</v>
      </c>
      <c r="K1193" s="35"/>
      <c r="L1193" s="26">
        <v>17.744259720399999</v>
      </c>
      <c r="M1193" s="26" t="s">
        <v>203</v>
      </c>
      <c r="N1193" s="26">
        <v>812.22926829268283</v>
      </c>
      <c r="O1193" s="90">
        <f t="shared" si="97"/>
        <v>14412.407089095816</v>
      </c>
      <c r="P1193" s="92">
        <f t="shared" si="93"/>
        <v>142.95260299891157</v>
      </c>
      <c r="Q1193" s="188">
        <v>1.676432123275047E-2</v>
      </c>
    </row>
    <row r="1194" spans="1:17" x14ac:dyDescent="0.25">
      <c r="A1194">
        <v>41296</v>
      </c>
      <c r="B1194" t="s">
        <v>773</v>
      </c>
      <c r="C1194" s="190" t="s">
        <v>867</v>
      </c>
      <c r="D1194" s="108" t="s">
        <v>815</v>
      </c>
      <c r="E1194" s="32">
        <f t="shared" si="95"/>
        <v>41296</v>
      </c>
      <c r="F1194" s="101" t="str">
        <f t="shared" si="96"/>
        <v>2012-13</v>
      </c>
      <c r="H1194" s="111"/>
      <c r="I1194" s="26"/>
      <c r="J1194" s="94">
        <f t="shared" si="94"/>
        <v>0.59165640875701331</v>
      </c>
      <c r="K1194" s="35"/>
      <c r="L1194" s="26">
        <v>49.873234637300001</v>
      </c>
      <c r="M1194" s="26" t="s">
        <v>203</v>
      </c>
      <c r="N1194" s="26">
        <v>812.22926829268283</v>
      </c>
      <c r="O1194" s="90">
        <f t="shared" si="97"/>
        <v>40508.500876843464</v>
      </c>
      <c r="P1194" s="92">
        <f t="shared" si="93"/>
        <v>401.79240068161022</v>
      </c>
      <c r="Q1194" s="188">
        <v>1.676432123275047E-2</v>
      </c>
    </row>
    <row r="1195" spans="1:17" x14ac:dyDescent="0.25">
      <c r="A1195">
        <v>41296</v>
      </c>
      <c r="B1195" t="s">
        <v>773</v>
      </c>
      <c r="C1195" s="190" t="s">
        <v>867</v>
      </c>
      <c r="D1195" s="108" t="s">
        <v>815</v>
      </c>
      <c r="E1195" s="32">
        <f t="shared" si="95"/>
        <v>41296</v>
      </c>
      <c r="F1195" s="101" t="str">
        <f t="shared" si="96"/>
        <v>2012-13</v>
      </c>
      <c r="H1195" s="111"/>
      <c r="I1195" s="26"/>
      <c r="J1195" s="94">
        <f t="shared" si="94"/>
        <v>0.59165640875701331</v>
      </c>
      <c r="K1195" s="35"/>
      <c r="L1195" s="26">
        <v>13.183527031900001</v>
      </c>
      <c r="M1195" s="26" t="s">
        <v>203</v>
      </c>
      <c r="N1195" s="26">
        <v>812.22926829268283</v>
      </c>
      <c r="O1195" s="90">
        <f t="shared" si="97"/>
        <v>10708.046514636942</v>
      </c>
      <c r="P1195" s="92">
        <f t="shared" si="93"/>
        <v>106.21009473559126</v>
      </c>
      <c r="Q1195" s="188">
        <v>1.676432123275047E-2</v>
      </c>
    </row>
    <row r="1196" spans="1:17" x14ac:dyDescent="0.25">
      <c r="A1196">
        <v>41296</v>
      </c>
      <c r="B1196" t="s">
        <v>773</v>
      </c>
      <c r="C1196" s="190" t="s">
        <v>867</v>
      </c>
      <c r="D1196" s="108" t="s">
        <v>815</v>
      </c>
      <c r="E1196" s="32">
        <f t="shared" si="95"/>
        <v>41296</v>
      </c>
      <c r="F1196" s="101" t="str">
        <f t="shared" si="96"/>
        <v>2012-13</v>
      </c>
      <c r="H1196" s="111"/>
      <c r="I1196" s="26"/>
      <c r="J1196" s="94">
        <f t="shared" si="94"/>
        <v>0.59165640875701331</v>
      </c>
      <c r="K1196" s="35"/>
      <c r="L1196" s="26">
        <v>64.385444623500007</v>
      </c>
      <c r="M1196" s="26" t="s">
        <v>203</v>
      </c>
      <c r="N1196" s="26">
        <v>812.22926829268283</v>
      </c>
      <c r="O1196" s="90">
        <f t="shared" si="97"/>
        <v>52295.742575244461</v>
      </c>
      <c r="P1196" s="92">
        <f t="shared" si="93"/>
        <v>518.70672821532173</v>
      </c>
      <c r="Q1196" s="188">
        <v>1.676432123275047E-2</v>
      </c>
    </row>
    <row r="1197" spans="1:17" x14ac:dyDescent="0.25">
      <c r="A1197">
        <v>41296</v>
      </c>
      <c r="B1197" t="s">
        <v>773</v>
      </c>
      <c r="C1197" s="190" t="s">
        <v>867</v>
      </c>
      <c r="D1197" s="108" t="s">
        <v>815</v>
      </c>
      <c r="E1197" s="32">
        <f t="shared" si="95"/>
        <v>41296</v>
      </c>
      <c r="F1197" s="101" t="str">
        <f t="shared" si="96"/>
        <v>2012-13</v>
      </c>
      <c r="H1197" s="111"/>
      <c r="I1197" s="26"/>
      <c r="J1197" s="94">
        <f t="shared" si="94"/>
        <v>0.59165640875701331</v>
      </c>
      <c r="K1197" s="35"/>
      <c r="L1197" s="26">
        <v>26.471156495100001</v>
      </c>
      <c r="M1197" s="26" t="s">
        <v>203</v>
      </c>
      <c r="N1197" s="26">
        <v>812.22926829268283</v>
      </c>
      <c r="O1197" s="90">
        <f t="shared" si="97"/>
        <v>21500.648070876174</v>
      </c>
      <c r="P1197" s="92">
        <f t="shared" si="93"/>
        <v>213.25886709241578</v>
      </c>
      <c r="Q1197" s="188">
        <v>1.676432123275047E-2</v>
      </c>
    </row>
    <row r="1198" spans="1:17" x14ac:dyDescent="0.25">
      <c r="A1198">
        <v>42093</v>
      </c>
      <c r="B1198" t="s">
        <v>773</v>
      </c>
      <c r="C1198" s="190" t="s">
        <v>868</v>
      </c>
      <c r="D1198" s="108" t="s">
        <v>815</v>
      </c>
      <c r="E1198" s="32">
        <f t="shared" si="95"/>
        <v>42093</v>
      </c>
      <c r="F1198" s="101" t="str">
        <f t="shared" si="96"/>
        <v>2014-15</v>
      </c>
      <c r="H1198" s="111"/>
      <c r="I1198" s="26"/>
      <c r="J1198" s="94">
        <f t="shared" si="94"/>
        <v>0.59165640875701331</v>
      </c>
      <c r="K1198" s="35"/>
      <c r="L1198" s="26">
        <v>78.745627975700003</v>
      </c>
      <c r="M1198" s="26" t="s">
        <v>203</v>
      </c>
      <c r="N1198" s="26">
        <v>3336.4019512195118</v>
      </c>
      <c r="O1198" s="90">
        <f t="shared" si="97"/>
        <v>262727.06682813127</v>
      </c>
      <c r="P1198" s="92">
        <f t="shared" si="93"/>
        <v>3737.6935807602727</v>
      </c>
      <c r="Q1198" s="188">
        <v>2.4045250415692915E-2</v>
      </c>
    </row>
    <row r="1199" spans="1:17" x14ac:dyDescent="0.25">
      <c r="A1199">
        <v>42093</v>
      </c>
      <c r="B1199" t="s">
        <v>773</v>
      </c>
      <c r="C1199" s="190" t="s">
        <v>868</v>
      </c>
      <c r="D1199" s="108" t="s">
        <v>815</v>
      </c>
      <c r="E1199" s="32">
        <f t="shared" si="95"/>
        <v>42093</v>
      </c>
      <c r="F1199" s="101" t="str">
        <f t="shared" si="96"/>
        <v>2014-15</v>
      </c>
      <c r="H1199" s="111"/>
      <c r="I1199" s="26"/>
      <c r="J1199" s="94">
        <f t="shared" si="94"/>
        <v>0.59165640875701331</v>
      </c>
      <c r="K1199" s="35"/>
      <c r="L1199" s="26">
        <v>112.683707824</v>
      </c>
      <c r="M1199" s="26" t="s">
        <v>203</v>
      </c>
      <c r="N1199" s="26">
        <v>812.22926829268283</v>
      </c>
      <c r="O1199" s="90">
        <f t="shared" si="97"/>
        <v>91525.005554393982</v>
      </c>
      <c r="P1199" s="92">
        <f t="shared" si="93"/>
        <v>1302.0829177204421</v>
      </c>
      <c r="Q1199" s="188">
        <v>2.4045250415692915E-2</v>
      </c>
    </row>
    <row r="1200" spans="1:17" x14ac:dyDescent="0.25">
      <c r="A1200">
        <v>42093</v>
      </c>
      <c r="B1200" t="s">
        <v>773</v>
      </c>
      <c r="C1200" s="190" t="s">
        <v>868</v>
      </c>
      <c r="D1200" s="108" t="s">
        <v>815</v>
      </c>
      <c r="E1200" s="32">
        <f t="shared" si="95"/>
        <v>42093</v>
      </c>
      <c r="F1200" s="101" t="str">
        <f t="shared" si="96"/>
        <v>2014-15</v>
      </c>
      <c r="H1200" s="111"/>
      <c r="I1200" s="26"/>
      <c r="J1200" s="94">
        <f t="shared" si="94"/>
        <v>0.59165640875701331</v>
      </c>
      <c r="K1200" s="35"/>
      <c r="L1200" s="26">
        <v>68.8826403212</v>
      </c>
      <c r="M1200" s="26" t="s">
        <v>203</v>
      </c>
      <c r="N1200" s="26">
        <v>812.22926829268283</v>
      </c>
      <c r="O1200" s="90">
        <f t="shared" si="97"/>
        <v>55948.496546156326</v>
      </c>
      <c r="P1200" s="92">
        <f t="shared" si="93"/>
        <v>795.95276923087715</v>
      </c>
      <c r="Q1200" s="188">
        <v>2.4045250415692915E-2</v>
      </c>
    </row>
    <row r="1201" spans="1:17" x14ac:dyDescent="0.25">
      <c r="A1201">
        <v>42093</v>
      </c>
      <c r="B1201" t="s">
        <v>773</v>
      </c>
      <c r="C1201" s="190" t="s">
        <v>868</v>
      </c>
      <c r="D1201" s="108" t="s">
        <v>815</v>
      </c>
      <c r="E1201" s="32">
        <f t="shared" si="95"/>
        <v>42093</v>
      </c>
      <c r="F1201" s="101" t="str">
        <f t="shared" si="96"/>
        <v>2014-15</v>
      </c>
      <c r="H1201" s="111"/>
      <c r="I1201" s="26"/>
      <c r="J1201" s="94">
        <f t="shared" si="94"/>
        <v>0.59165640875701331</v>
      </c>
      <c r="K1201" s="35"/>
      <c r="L1201" s="26">
        <v>4.96857132383</v>
      </c>
      <c r="M1201" s="26" t="s">
        <v>203</v>
      </c>
      <c r="N1201" s="26">
        <v>812.22926829268283</v>
      </c>
      <c r="O1201" s="90">
        <f t="shared" si="97"/>
        <v>4035.6190508144473</v>
      </c>
      <c r="P1201" s="92">
        <f t="shared" si="93"/>
        <v>57.412841405071141</v>
      </c>
      <c r="Q1201" s="188">
        <v>2.4045250415692915E-2</v>
      </c>
    </row>
    <row r="1202" spans="1:17" x14ac:dyDescent="0.25">
      <c r="A1202">
        <v>42093</v>
      </c>
      <c r="B1202" t="s">
        <v>773</v>
      </c>
      <c r="C1202" s="190" t="s">
        <v>868</v>
      </c>
      <c r="D1202" s="108" t="s">
        <v>815</v>
      </c>
      <c r="E1202" s="32">
        <f t="shared" si="95"/>
        <v>42093</v>
      </c>
      <c r="F1202" s="101" t="str">
        <f t="shared" si="96"/>
        <v>2014-15</v>
      </c>
      <c r="H1202" s="111"/>
      <c r="I1202" s="26"/>
      <c r="J1202" s="94">
        <f t="shared" si="94"/>
        <v>0.59165640875701331</v>
      </c>
      <c r="K1202" s="35"/>
      <c r="L1202" s="26">
        <v>16.4603762568</v>
      </c>
      <c r="M1202" s="26" t="s">
        <v>203</v>
      </c>
      <c r="N1202" s="26">
        <v>3336.4019512195118</v>
      </c>
      <c r="O1202" s="90">
        <f t="shared" si="97"/>
        <v>54918.431460994841</v>
      </c>
      <c r="P1202" s="92">
        <f t="shared" si="93"/>
        <v>781.29852099123161</v>
      </c>
      <c r="Q1202" s="188">
        <v>2.4045250415692915E-2</v>
      </c>
    </row>
    <row r="1203" spans="1:17" x14ac:dyDescent="0.25">
      <c r="A1203">
        <v>42093</v>
      </c>
      <c r="B1203" t="s">
        <v>773</v>
      </c>
      <c r="C1203" s="190" t="s">
        <v>868</v>
      </c>
      <c r="D1203" s="108" t="s">
        <v>815</v>
      </c>
      <c r="E1203" s="32">
        <f t="shared" si="95"/>
        <v>42093</v>
      </c>
      <c r="F1203" s="101" t="str">
        <f t="shared" si="96"/>
        <v>2014-15</v>
      </c>
      <c r="H1203" s="111"/>
      <c r="I1203" s="26"/>
      <c r="J1203" s="94">
        <f t="shared" si="94"/>
        <v>0.59165640875701331</v>
      </c>
      <c r="K1203" s="35"/>
      <c r="L1203" s="26">
        <v>4.8102810728699996</v>
      </c>
      <c r="M1203" s="26" t="s">
        <v>203</v>
      </c>
      <c r="N1203" s="26">
        <v>812.22926829268283</v>
      </c>
      <c r="O1203" s="90">
        <f t="shared" si="97"/>
        <v>3907.0510760993411</v>
      </c>
      <c r="P1203" s="92">
        <f t="shared" si="93"/>
        <v>55.583765704628128</v>
      </c>
      <c r="Q1203" s="188">
        <v>2.4045250415692915E-2</v>
      </c>
    </row>
    <row r="1204" spans="1:17" x14ac:dyDescent="0.25">
      <c r="A1204">
        <v>42093</v>
      </c>
      <c r="B1204" t="s">
        <v>773</v>
      </c>
      <c r="C1204" s="190" t="s">
        <v>868</v>
      </c>
      <c r="D1204" s="108" t="s">
        <v>815</v>
      </c>
      <c r="E1204" s="32">
        <f t="shared" si="95"/>
        <v>42093</v>
      </c>
      <c r="F1204" s="101" t="str">
        <f t="shared" si="96"/>
        <v>2014-15</v>
      </c>
      <c r="H1204" s="111"/>
      <c r="I1204" s="26"/>
      <c r="J1204" s="94">
        <f t="shared" si="94"/>
        <v>0.59165640875701331</v>
      </c>
      <c r="K1204" s="35"/>
      <c r="L1204" s="26">
        <v>5.3447538764700004</v>
      </c>
      <c r="M1204" s="26" t="s">
        <v>203</v>
      </c>
      <c r="N1204" s="26">
        <v>812.22926829268283</v>
      </c>
      <c r="O1204" s="90">
        <f t="shared" si="97"/>
        <v>4341.1655302897088</v>
      </c>
      <c r="P1204" s="92">
        <f t="shared" si="93"/>
        <v>61.759706494939003</v>
      </c>
      <c r="Q1204" s="188">
        <v>2.4045250415692915E-2</v>
      </c>
    </row>
    <row r="1205" spans="1:17" x14ac:dyDescent="0.25">
      <c r="A1205">
        <v>42093</v>
      </c>
      <c r="B1205" t="s">
        <v>773</v>
      </c>
      <c r="C1205" s="190" t="s">
        <v>868</v>
      </c>
      <c r="D1205" s="108" t="s">
        <v>815</v>
      </c>
      <c r="E1205" s="32">
        <f t="shared" si="95"/>
        <v>42093</v>
      </c>
      <c r="F1205" s="101" t="str">
        <f t="shared" si="96"/>
        <v>2014-15</v>
      </c>
      <c r="H1205" s="111"/>
      <c r="I1205" s="26"/>
      <c r="J1205" s="94">
        <f t="shared" si="94"/>
        <v>0.59165640875701331</v>
      </c>
      <c r="K1205" s="35"/>
      <c r="L1205" s="26">
        <v>59.181226063799997</v>
      </c>
      <c r="M1205" s="26" t="s">
        <v>203</v>
      </c>
      <c r="N1205" s="26">
        <v>812.22926829268283</v>
      </c>
      <c r="O1205" s="90">
        <f t="shared" si="97"/>
        <v>48068.723942464123</v>
      </c>
      <c r="P1205" s="92">
        <f t="shared" si="93"/>
        <v>683.85097540261586</v>
      </c>
      <c r="Q1205" s="188">
        <v>2.4045250415692915E-2</v>
      </c>
    </row>
    <row r="1206" spans="1:17" x14ac:dyDescent="0.25">
      <c r="A1206">
        <v>42093</v>
      </c>
      <c r="B1206" t="s">
        <v>773</v>
      </c>
      <c r="C1206" s="190" t="s">
        <v>868</v>
      </c>
      <c r="D1206" s="108" t="s">
        <v>815</v>
      </c>
      <c r="E1206" s="32">
        <f t="shared" si="95"/>
        <v>42093</v>
      </c>
      <c r="F1206" s="101" t="str">
        <f t="shared" si="96"/>
        <v>2014-15</v>
      </c>
      <c r="H1206" s="111"/>
      <c r="I1206" s="26"/>
      <c r="J1206" s="94">
        <f t="shared" si="94"/>
        <v>0.59165640875701331</v>
      </c>
      <c r="K1206" s="35"/>
      <c r="L1206" s="26">
        <v>35.4598642411</v>
      </c>
      <c r="M1206" s="26" t="s">
        <v>203</v>
      </c>
      <c r="N1206" s="26">
        <v>812.22926829268283</v>
      </c>
      <c r="O1206" s="90">
        <f t="shared" si="97"/>
        <v>28801.539586306521</v>
      </c>
      <c r="P1206" s="92">
        <f t="shared" si="93"/>
        <v>409.7458664134262</v>
      </c>
      <c r="Q1206" s="188">
        <v>2.4045250415692915E-2</v>
      </c>
    </row>
    <row r="1207" spans="1:17" x14ac:dyDescent="0.25">
      <c r="A1207">
        <v>42093</v>
      </c>
      <c r="B1207" t="s">
        <v>773</v>
      </c>
      <c r="C1207" s="190" t="s">
        <v>868</v>
      </c>
      <c r="D1207" s="108" t="s">
        <v>815</v>
      </c>
      <c r="E1207" s="32">
        <f t="shared" si="95"/>
        <v>42093</v>
      </c>
      <c r="F1207" s="101" t="str">
        <f t="shared" si="96"/>
        <v>2014-15</v>
      </c>
      <c r="H1207" s="111"/>
      <c r="I1207" s="26"/>
      <c r="J1207" s="94">
        <f t="shared" si="94"/>
        <v>0.59165640875701331</v>
      </c>
      <c r="K1207" s="35"/>
      <c r="L1207" s="26">
        <v>51.231627542699997</v>
      </c>
      <c r="M1207" s="26" t="s">
        <v>203</v>
      </c>
      <c r="N1207" s="26">
        <v>812.22926829268283</v>
      </c>
      <c r="O1207" s="90">
        <f t="shared" si="97"/>
        <v>41611.827352450477</v>
      </c>
      <c r="P1207" s="92">
        <f t="shared" si="93"/>
        <v>591.99176490142054</v>
      </c>
      <c r="Q1207" s="188">
        <v>2.4045250415692915E-2</v>
      </c>
    </row>
    <row r="1208" spans="1:17" x14ac:dyDescent="0.25">
      <c r="A1208">
        <v>42093</v>
      </c>
      <c r="B1208" t="s">
        <v>773</v>
      </c>
      <c r="C1208" s="190" t="s">
        <v>868</v>
      </c>
      <c r="D1208" s="108" t="s">
        <v>815</v>
      </c>
      <c r="E1208" s="32">
        <f t="shared" si="95"/>
        <v>42093</v>
      </c>
      <c r="F1208" s="101" t="str">
        <f t="shared" si="96"/>
        <v>2014-15</v>
      </c>
      <c r="H1208" s="111"/>
      <c r="I1208" s="26"/>
      <c r="J1208" s="94">
        <f t="shared" si="94"/>
        <v>0.59165640875701331</v>
      </c>
      <c r="K1208" s="35"/>
      <c r="L1208" s="26">
        <v>24.3366720002</v>
      </c>
      <c r="M1208" s="26" t="s">
        <v>203</v>
      </c>
      <c r="N1208" s="26">
        <v>812.22926829268283</v>
      </c>
      <c r="O1208" s="90">
        <f t="shared" si="97"/>
        <v>19766.957291401468</v>
      </c>
      <c r="P1208" s="92">
        <f t="shared" si="93"/>
        <v>281.21514190072327</v>
      </c>
      <c r="Q1208" s="188">
        <v>2.4045250415692915E-2</v>
      </c>
    </row>
    <row r="1209" spans="1:17" x14ac:dyDescent="0.25">
      <c r="A1209">
        <v>42093</v>
      </c>
      <c r="B1209" t="s">
        <v>773</v>
      </c>
      <c r="C1209" s="190" t="s">
        <v>868</v>
      </c>
      <c r="D1209" s="108" t="s">
        <v>815</v>
      </c>
      <c r="E1209" s="32">
        <f t="shared" si="95"/>
        <v>42093</v>
      </c>
      <c r="F1209" s="101" t="str">
        <f t="shared" si="96"/>
        <v>2014-15</v>
      </c>
      <c r="H1209" s="111"/>
      <c r="I1209" s="26"/>
      <c r="J1209" s="94">
        <f t="shared" si="94"/>
        <v>0.59165640875701331</v>
      </c>
      <c r="K1209" s="35"/>
      <c r="L1209" s="26">
        <v>5.0219297087900001</v>
      </c>
      <c r="M1209" s="26" t="s">
        <v>203</v>
      </c>
      <c r="N1209" s="26">
        <v>812.22926829268283</v>
      </c>
      <c r="O1209" s="90">
        <f t="shared" si="97"/>
        <v>4078.9582927877877</v>
      </c>
      <c r="P1209" s="92">
        <f t="shared" si="93"/>
        <v>58.029408279868015</v>
      </c>
      <c r="Q1209" s="188">
        <v>2.4045250415692915E-2</v>
      </c>
    </row>
    <row r="1210" spans="1:17" x14ac:dyDescent="0.25">
      <c r="A1210">
        <v>42928</v>
      </c>
      <c r="B1210" t="s">
        <v>773</v>
      </c>
      <c r="C1210" s="190" t="s">
        <v>848</v>
      </c>
      <c r="D1210" s="108" t="s">
        <v>815</v>
      </c>
      <c r="E1210" s="32">
        <f t="shared" si="95"/>
        <v>42928</v>
      </c>
      <c r="F1210" s="101" t="str">
        <f t="shared" si="96"/>
        <v>2017-18</v>
      </c>
      <c r="H1210" s="111"/>
      <c r="I1210" s="26"/>
      <c r="J1210" s="94">
        <f t="shared" si="94"/>
        <v>0.59165640875701331</v>
      </c>
      <c r="K1210" s="35"/>
      <c r="L1210" s="26">
        <v>87.803351536400001</v>
      </c>
      <c r="M1210" s="26" t="s">
        <v>203</v>
      </c>
      <c r="N1210" s="26">
        <v>950.87219512195099</v>
      </c>
      <c r="O1210" s="90">
        <f t="shared" si="97"/>
        <v>83489.765614481003</v>
      </c>
      <c r="P1210" s="92">
        <f t="shared" si="93"/>
        <v>49397.254891428609</v>
      </c>
      <c r="Q1210" s="188">
        <v>1</v>
      </c>
    </row>
    <row r="1211" spans="1:17" x14ac:dyDescent="0.25">
      <c r="A1211">
        <v>42928</v>
      </c>
      <c r="B1211" t="s">
        <v>773</v>
      </c>
      <c r="C1211" s="190" t="s">
        <v>848</v>
      </c>
      <c r="D1211" s="108" t="s">
        <v>815</v>
      </c>
      <c r="E1211" s="32">
        <f t="shared" si="95"/>
        <v>42928</v>
      </c>
      <c r="F1211" s="101" t="str">
        <f t="shared" si="96"/>
        <v>2017-18</v>
      </c>
      <c r="H1211" s="111"/>
      <c r="I1211" s="26"/>
      <c r="J1211" s="94">
        <f t="shared" si="94"/>
        <v>0.59165640875701331</v>
      </c>
      <c r="K1211" s="35"/>
      <c r="L1211" s="26">
        <v>33.858537845000001</v>
      </c>
      <c r="M1211" s="26" t="s">
        <v>203</v>
      </c>
      <c r="N1211" s="26">
        <v>3592.3639024390236</v>
      </c>
      <c r="O1211" s="90">
        <f t="shared" si="97"/>
        <v>121632.18914374357</v>
      </c>
      <c r="P1211" s="92">
        <f t="shared" si="93"/>
        <v>71964.464218041103</v>
      </c>
      <c r="Q1211" s="188">
        <v>1</v>
      </c>
    </row>
    <row r="1212" spans="1:17" x14ac:dyDescent="0.25">
      <c r="A1212">
        <v>42228</v>
      </c>
      <c r="B1212" t="s">
        <v>773</v>
      </c>
      <c r="C1212" s="190" t="s">
        <v>836</v>
      </c>
      <c r="D1212" s="108" t="s">
        <v>807</v>
      </c>
      <c r="E1212" s="32">
        <f t="shared" si="95"/>
        <v>42228</v>
      </c>
      <c r="F1212" s="101" t="str">
        <f t="shared" si="96"/>
        <v>2015-16</v>
      </c>
      <c r="H1212" s="111"/>
      <c r="I1212" s="26"/>
      <c r="J1212" s="94">
        <f t="shared" si="94"/>
        <v>0.59165640875701331</v>
      </c>
      <c r="K1212" s="35"/>
      <c r="L1212" s="26">
        <v>156.866355806</v>
      </c>
      <c r="M1212" s="26" t="s">
        <v>203</v>
      </c>
      <c r="N1212" s="26">
        <v>2005.9707317073169</v>
      </c>
      <c r="O1212" s="90">
        <f t="shared" si="97"/>
        <v>314669.31853642216</v>
      </c>
      <c r="P1212" s="92">
        <f t="shared" si="93"/>
        <v>186176.11895127621</v>
      </c>
      <c r="Q1212" s="188">
        <v>1</v>
      </c>
    </row>
    <row r="1213" spans="1:17" x14ac:dyDescent="0.25">
      <c r="A1213">
        <v>42228</v>
      </c>
      <c r="B1213" t="s">
        <v>773</v>
      </c>
      <c r="C1213" s="190" t="s">
        <v>836</v>
      </c>
      <c r="D1213" s="108" t="s">
        <v>807</v>
      </c>
      <c r="E1213" s="32">
        <f t="shared" si="95"/>
        <v>42228</v>
      </c>
      <c r="F1213" s="101" t="str">
        <f t="shared" si="96"/>
        <v>2015-16</v>
      </c>
      <c r="H1213" s="111"/>
      <c r="I1213" s="26"/>
      <c r="J1213" s="94">
        <f t="shared" si="94"/>
        <v>0.59165640875701331</v>
      </c>
      <c r="K1213" s="35"/>
      <c r="L1213" s="26">
        <v>126.27932672199999</v>
      </c>
      <c r="M1213" s="26" t="s">
        <v>203</v>
      </c>
      <c r="N1213" s="26">
        <v>2005.9707317073169</v>
      </c>
      <c r="O1213" s="90">
        <f t="shared" si="97"/>
        <v>253312.63342403766</v>
      </c>
      <c r="P1213" s="92">
        <f t="shared" si="93"/>
        <v>149874.04298444791</v>
      </c>
      <c r="Q1213" s="188">
        <v>1</v>
      </c>
    </row>
    <row r="1214" spans="1:17" x14ac:dyDescent="0.25">
      <c r="A1214">
        <v>42928</v>
      </c>
      <c r="B1214" t="s">
        <v>773</v>
      </c>
      <c r="C1214" s="190" t="s">
        <v>848</v>
      </c>
      <c r="D1214" s="108" t="s">
        <v>815</v>
      </c>
      <c r="E1214" s="32">
        <f t="shared" si="95"/>
        <v>42928</v>
      </c>
      <c r="F1214" s="101" t="str">
        <f t="shared" si="96"/>
        <v>2017-18</v>
      </c>
      <c r="H1214" s="111"/>
      <c r="I1214" s="26"/>
      <c r="J1214" s="94">
        <f t="shared" si="94"/>
        <v>0.59165640875701331</v>
      </c>
      <c r="K1214" s="35"/>
      <c r="L1214" s="26">
        <v>115.48223806599999</v>
      </c>
      <c r="M1214" s="26" t="s">
        <v>203</v>
      </c>
      <c r="N1214" s="26">
        <v>4137.5668292682922</v>
      </c>
      <c r="O1214" s="90">
        <f t="shared" si="97"/>
        <v>477815.47759154567</v>
      </c>
      <c r="P1214" s="92">
        <f t="shared" si="93"/>
        <v>282702.58952033106</v>
      </c>
      <c r="Q1214" s="188">
        <v>1</v>
      </c>
    </row>
    <row r="1215" spans="1:17" x14ac:dyDescent="0.25">
      <c r="A1215">
        <v>42928</v>
      </c>
      <c r="B1215" t="s">
        <v>773</v>
      </c>
      <c r="C1215" s="190" t="s">
        <v>848</v>
      </c>
      <c r="D1215" s="108" t="s">
        <v>815</v>
      </c>
      <c r="E1215" s="32">
        <f t="shared" si="95"/>
        <v>42928</v>
      </c>
      <c r="F1215" s="101" t="str">
        <f t="shared" si="96"/>
        <v>2017-18</v>
      </c>
      <c r="H1215" s="111"/>
      <c r="I1215" s="26"/>
      <c r="J1215" s="94">
        <f t="shared" si="94"/>
        <v>0.59165640875701331</v>
      </c>
      <c r="K1215" s="35"/>
      <c r="L1215" s="26">
        <v>119.83721449799999</v>
      </c>
      <c r="M1215" s="26" t="s">
        <v>203</v>
      </c>
      <c r="N1215" s="26">
        <v>4137.5668292682922</v>
      </c>
      <c r="O1215" s="90">
        <f t="shared" si="97"/>
        <v>495834.48361883406</v>
      </c>
      <c r="P1215" s="92">
        <f t="shared" si="93"/>
        <v>293363.64991580747</v>
      </c>
      <c r="Q1215" s="188">
        <v>1</v>
      </c>
    </row>
    <row r="1216" spans="1:17" x14ac:dyDescent="0.25">
      <c r="A1216">
        <v>42228</v>
      </c>
      <c r="B1216" t="s">
        <v>773</v>
      </c>
      <c r="C1216" s="190" t="s">
        <v>836</v>
      </c>
      <c r="D1216" s="108" t="s">
        <v>807</v>
      </c>
      <c r="E1216" s="32">
        <f t="shared" si="95"/>
        <v>42228</v>
      </c>
      <c r="F1216" s="101" t="str">
        <f t="shared" si="96"/>
        <v>2015-16</v>
      </c>
      <c r="H1216" s="111"/>
      <c r="I1216" s="26"/>
      <c r="J1216" s="94">
        <f t="shared" si="94"/>
        <v>0.59165640875701331</v>
      </c>
      <c r="K1216" s="35"/>
      <c r="L1216" s="26">
        <v>178.81566401800001</v>
      </c>
      <c r="M1216" s="26" t="s">
        <v>203</v>
      </c>
      <c r="N1216" s="26">
        <v>4641.6565853658531</v>
      </c>
      <c r="O1216" s="90">
        <f t="shared" si="97"/>
        <v>830000.90445571754</v>
      </c>
      <c r="P1216" s="92">
        <f t="shared" si="93"/>
        <v>491075.35439534276</v>
      </c>
      <c r="Q1216" s="188">
        <v>1</v>
      </c>
    </row>
    <row r="1217" spans="1:17" x14ac:dyDescent="0.25">
      <c r="A1217">
        <v>42228</v>
      </c>
      <c r="B1217" t="s">
        <v>773</v>
      </c>
      <c r="C1217" s="190" t="s">
        <v>836</v>
      </c>
      <c r="D1217" s="108" t="s">
        <v>807</v>
      </c>
      <c r="E1217" s="32">
        <f t="shared" si="95"/>
        <v>42228</v>
      </c>
      <c r="F1217" s="101" t="str">
        <f t="shared" si="96"/>
        <v>2015-16</v>
      </c>
      <c r="H1217" s="111"/>
      <c r="I1217" s="26"/>
      <c r="J1217" s="94">
        <f t="shared" si="94"/>
        <v>0.59165640875701331</v>
      </c>
      <c r="K1217" s="35"/>
      <c r="L1217" s="26">
        <v>181.53155843600001</v>
      </c>
      <c r="M1217" s="26" t="s">
        <v>203</v>
      </c>
      <c r="N1217" s="26">
        <v>4641.6565853658531</v>
      </c>
      <c r="O1217" s="90">
        <f t="shared" si="97"/>
        <v>842607.15366618568</v>
      </c>
      <c r="P1217" s="92">
        <f t="shared" si="93"/>
        <v>498533.9225311043</v>
      </c>
      <c r="Q1217" s="188">
        <v>1</v>
      </c>
    </row>
    <row r="1218" spans="1:17" x14ac:dyDescent="0.25">
      <c r="A1218">
        <v>42936</v>
      </c>
      <c r="B1218" t="s">
        <v>773</v>
      </c>
      <c r="C1218" s="190" t="s">
        <v>871</v>
      </c>
      <c r="D1218" s="108" t="s">
        <v>815</v>
      </c>
      <c r="E1218" s="32">
        <f t="shared" si="95"/>
        <v>42936</v>
      </c>
      <c r="F1218" s="101" t="str">
        <f t="shared" si="96"/>
        <v>2017-18</v>
      </c>
      <c r="H1218" s="111"/>
      <c r="I1218" s="26"/>
      <c r="J1218" s="94">
        <f t="shared" si="94"/>
        <v>0.59165640875701331</v>
      </c>
      <c r="K1218" s="35"/>
      <c r="L1218" s="26">
        <v>78.435699066200002</v>
      </c>
      <c r="M1218" s="26" t="s">
        <v>203</v>
      </c>
      <c r="N1218" s="26">
        <v>812.22926829268283</v>
      </c>
      <c r="O1218" s="90">
        <f t="shared" si="97"/>
        <v>63707.770460564694</v>
      </c>
      <c r="P1218" s="92">
        <f t="shared" si="93"/>
        <v>8469.1355308449201</v>
      </c>
      <c r="Q1218" s="188">
        <v>0.22468656414713814</v>
      </c>
    </row>
    <row r="1219" spans="1:17" x14ac:dyDescent="0.25">
      <c r="A1219">
        <v>42936</v>
      </c>
      <c r="B1219" t="s">
        <v>773</v>
      </c>
      <c r="C1219" s="190" t="s">
        <v>871</v>
      </c>
      <c r="D1219" s="108" t="s">
        <v>815</v>
      </c>
      <c r="E1219" s="32">
        <f t="shared" si="95"/>
        <v>42936</v>
      </c>
      <c r="F1219" s="101" t="str">
        <f t="shared" si="96"/>
        <v>2017-18</v>
      </c>
      <c r="H1219" s="111"/>
      <c r="I1219" s="26"/>
      <c r="J1219" s="94">
        <f t="shared" si="94"/>
        <v>0.59165640875701331</v>
      </c>
      <c r="K1219" s="35"/>
      <c r="L1219" s="26">
        <v>105.19249118499999</v>
      </c>
      <c r="M1219" s="26" t="s">
        <v>203</v>
      </c>
      <c r="N1219" s="26">
        <v>812.22926829268283</v>
      </c>
      <c r="O1219" s="90">
        <f t="shared" si="97"/>
        <v>85440.420145077034</v>
      </c>
      <c r="P1219" s="92">
        <f t="shared" si="93"/>
        <v>11358.214120346664</v>
      </c>
      <c r="Q1219" s="188">
        <v>0.22468656414713814</v>
      </c>
    </row>
    <row r="1220" spans="1:17" x14ac:dyDescent="0.25">
      <c r="A1220">
        <v>42936</v>
      </c>
      <c r="B1220" t="s">
        <v>773</v>
      </c>
      <c r="C1220" s="190" t="s">
        <v>871</v>
      </c>
      <c r="D1220" s="108" t="s">
        <v>815</v>
      </c>
      <c r="E1220" s="32">
        <f t="shared" si="95"/>
        <v>42936</v>
      </c>
      <c r="F1220" s="101" t="str">
        <f t="shared" si="96"/>
        <v>2017-18</v>
      </c>
      <c r="H1220" s="111"/>
      <c r="I1220" s="26"/>
      <c r="J1220" s="94">
        <f t="shared" si="94"/>
        <v>0.59165640875701331</v>
      </c>
      <c r="K1220" s="35"/>
      <c r="L1220" s="26">
        <v>94.941364552899998</v>
      </c>
      <c r="M1220" s="26" t="s">
        <v>203</v>
      </c>
      <c r="N1220" s="26">
        <v>812.22926829268283</v>
      </c>
      <c r="O1220" s="90">
        <f t="shared" si="97"/>
        <v>77114.155061510814</v>
      </c>
      <c r="P1220" s="92">
        <f t="shared" si="93"/>
        <v>10251.343373675127</v>
      </c>
      <c r="Q1220" s="188">
        <v>0.22468656414713814</v>
      </c>
    </row>
    <row r="1221" spans="1:17" x14ac:dyDescent="0.25">
      <c r="A1221">
        <v>42936</v>
      </c>
      <c r="B1221" t="s">
        <v>773</v>
      </c>
      <c r="C1221" s="190" t="s">
        <v>871</v>
      </c>
      <c r="D1221" s="108" t="s">
        <v>815</v>
      </c>
      <c r="E1221" s="32">
        <f t="shared" si="95"/>
        <v>42936</v>
      </c>
      <c r="F1221" s="101" t="str">
        <f t="shared" si="96"/>
        <v>2017-18</v>
      </c>
      <c r="H1221" s="111"/>
      <c r="I1221" s="26"/>
      <c r="J1221" s="94">
        <f t="shared" si="94"/>
        <v>0.59165640875701331</v>
      </c>
      <c r="K1221" s="35"/>
      <c r="L1221" s="26">
        <v>112.114632884</v>
      </c>
      <c r="M1221" s="26" t="s">
        <v>203</v>
      </c>
      <c r="N1221" s="26">
        <v>812.22926829268283</v>
      </c>
      <c r="O1221" s="90">
        <f t="shared" si="97"/>
        <v>91062.786232274084</v>
      </c>
      <c r="P1221" s="92">
        <f t="shared" si="93"/>
        <v>12105.635981954156</v>
      </c>
      <c r="Q1221" s="188">
        <v>0.22468656414713814</v>
      </c>
    </row>
    <row r="1222" spans="1:17" x14ac:dyDescent="0.25">
      <c r="A1222">
        <v>42936</v>
      </c>
      <c r="B1222" t="s">
        <v>773</v>
      </c>
      <c r="C1222" s="190" t="s">
        <v>871</v>
      </c>
      <c r="D1222" s="108" t="s">
        <v>815</v>
      </c>
      <c r="E1222" s="32">
        <f t="shared" si="95"/>
        <v>42936</v>
      </c>
      <c r="F1222" s="101" t="str">
        <f t="shared" si="96"/>
        <v>2017-18</v>
      </c>
      <c r="H1222" s="111"/>
      <c r="I1222" s="26"/>
      <c r="J1222" s="94">
        <f t="shared" si="94"/>
        <v>0.59165640875701331</v>
      </c>
      <c r="K1222" s="35"/>
      <c r="L1222" s="26">
        <v>72.941921909900003</v>
      </c>
      <c r="M1222" s="26" t="s">
        <v>203</v>
      </c>
      <c r="N1222" s="26">
        <v>812.22926829268283</v>
      </c>
      <c r="O1222" s="90">
        <f t="shared" si="97"/>
        <v>59245.563860740091</v>
      </c>
      <c r="P1222" s="92">
        <f t="shared" si="93"/>
        <v>7875.9420759909626</v>
      </c>
      <c r="Q1222" s="188">
        <v>0.22468656414713814</v>
      </c>
    </row>
    <row r="1223" spans="1:17" x14ac:dyDescent="0.25">
      <c r="A1223">
        <v>42936</v>
      </c>
      <c r="B1223" t="s">
        <v>773</v>
      </c>
      <c r="C1223" s="190" t="s">
        <v>871</v>
      </c>
      <c r="D1223" s="108" t="s">
        <v>815</v>
      </c>
      <c r="E1223" s="32">
        <f t="shared" si="95"/>
        <v>42936</v>
      </c>
      <c r="F1223" s="101" t="str">
        <f t="shared" si="96"/>
        <v>2017-18</v>
      </c>
      <c r="H1223" s="111"/>
      <c r="I1223" s="26"/>
      <c r="J1223" s="94">
        <f t="shared" si="94"/>
        <v>0.59165640875701331</v>
      </c>
      <c r="K1223" s="35"/>
      <c r="L1223" s="26">
        <v>28.9445697084</v>
      </c>
      <c r="M1223" s="26" t="s">
        <v>203</v>
      </c>
      <c r="N1223" s="26">
        <v>3336.4019512195118</v>
      </c>
      <c r="O1223" s="90">
        <f t="shared" si="97"/>
        <v>96570.718852314938</v>
      </c>
      <c r="P1223" s="92">
        <f t="shared" si="93"/>
        <v>12837.845373628954</v>
      </c>
      <c r="Q1223" s="188">
        <v>0.22468656414713814</v>
      </c>
    </row>
    <row r="1224" spans="1:17" x14ac:dyDescent="0.25">
      <c r="A1224">
        <v>42936</v>
      </c>
      <c r="B1224" t="s">
        <v>773</v>
      </c>
      <c r="C1224" s="190" t="s">
        <v>871</v>
      </c>
      <c r="D1224" s="108" t="s">
        <v>815</v>
      </c>
      <c r="E1224" s="32">
        <f t="shared" si="95"/>
        <v>42936</v>
      </c>
      <c r="F1224" s="101" t="str">
        <f t="shared" si="96"/>
        <v>2017-18</v>
      </c>
      <c r="H1224" s="111"/>
      <c r="I1224" s="26"/>
      <c r="J1224" s="94">
        <f t="shared" si="94"/>
        <v>0.59165640875701331</v>
      </c>
      <c r="K1224" s="35"/>
      <c r="L1224" s="26">
        <v>117.439205538</v>
      </c>
      <c r="M1224" s="26" t="s">
        <v>203</v>
      </c>
      <c r="N1224" s="26">
        <v>812.22926829268283</v>
      </c>
      <c r="O1224" s="90">
        <f t="shared" si="97"/>
        <v>95387.559983003724</v>
      </c>
      <c r="P1224" s="92">
        <f t="shared" si="93"/>
        <v>12680.559492389075</v>
      </c>
      <c r="Q1224" s="188">
        <v>0.22468656414713814</v>
      </c>
    </row>
    <row r="1225" spans="1:17" x14ac:dyDescent="0.25">
      <c r="A1225">
        <v>42936</v>
      </c>
      <c r="B1225" t="s">
        <v>773</v>
      </c>
      <c r="C1225" s="190" t="s">
        <v>871</v>
      </c>
      <c r="D1225" s="108" t="s">
        <v>815</v>
      </c>
      <c r="E1225" s="32">
        <f t="shared" si="95"/>
        <v>42936</v>
      </c>
      <c r="F1225" s="101" t="str">
        <f t="shared" si="96"/>
        <v>2017-18</v>
      </c>
      <c r="H1225" s="111"/>
      <c r="I1225" s="26"/>
      <c r="J1225" s="94">
        <f t="shared" si="94"/>
        <v>0.59165640875701331</v>
      </c>
      <c r="K1225" s="35"/>
      <c r="L1225" s="26">
        <v>95.459786371999996</v>
      </c>
      <c r="M1225" s="26" t="s">
        <v>203</v>
      </c>
      <c r="N1225" s="26">
        <v>812.22926829268283</v>
      </c>
      <c r="O1225" s="90">
        <f t="shared" si="97"/>
        <v>77535.232436305378</v>
      </c>
      <c r="P1225" s="92">
        <f t="shared" si="93"/>
        <v>10307.320240081321</v>
      </c>
      <c r="Q1225" s="188">
        <v>0.22468656414713814</v>
      </c>
    </row>
    <row r="1226" spans="1:17" x14ac:dyDescent="0.25">
      <c r="A1226">
        <v>42936</v>
      </c>
      <c r="B1226" t="s">
        <v>773</v>
      </c>
      <c r="C1226" s="190" t="s">
        <v>871</v>
      </c>
      <c r="D1226" s="108" t="s">
        <v>815</v>
      </c>
      <c r="E1226" s="32">
        <f t="shared" si="95"/>
        <v>42936</v>
      </c>
      <c r="F1226" s="101" t="str">
        <f t="shared" si="96"/>
        <v>2017-18</v>
      </c>
      <c r="H1226" s="111"/>
      <c r="I1226" s="26"/>
      <c r="J1226" s="94">
        <f t="shared" si="94"/>
        <v>0.59165640875701331</v>
      </c>
      <c r="K1226" s="35"/>
      <c r="L1226" s="26">
        <v>45.634143284499999</v>
      </c>
      <c r="M1226" s="26" t="s">
        <v>203</v>
      </c>
      <c r="N1226" s="26">
        <v>3336.4019512195118</v>
      </c>
      <c r="O1226" s="90">
        <f t="shared" si="97"/>
        <v>152253.84469663657</v>
      </c>
      <c r="P1226" s="92">
        <f t="shared" si="93"/>
        <v>20240.206751956699</v>
      </c>
      <c r="Q1226" s="188">
        <v>0.22468656414713814</v>
      </c>
    </row>
    <row r="1227" spans="1:17" x14ac:dyDescent="0.25">
      <c r="A1227">
        <v>42936</v>
      </c>
      <c r="B1227" t="s">
        <v>773</v>
      </c>
      <c r="C1227" s="190" t="s">
        <v>871</v>
      </c>
      <c r="D1227" s="108" t="s">
        <v>815</v>
      </c>
      <c r="E1227" s="32">
        <f t="shared" si="95"/>
        <v>42936</v>
      </c>
      <c r="F1227" s="101" t="str">
        <f t="shared" si="96"/>
        <v>2017-18</v>
      </c>
      <c r="H1227" s="111"/>
      <c r="I1227" s="26"/>
      <c r="J1227" s="94">
        <f t="shared" si="94"/>
        <v>0.59165640875701331</v>
      </c>
      <c r="K1227" s="35"/>
      <c r="L1227" s="26">
        <v>31.4798050757</v>
      </c>
      <c r="M1227" s="26" t="s">
        <v>203</v>
      </c>
      <c r="N1227" s="26">
        <v>3336.4019512195118</v>
      </c>
      <c r="O1227" s="90">
        <f t="shared" si="97"/>
        <v>105029.28307857538</v>
      </c>
      <c r="P1227" s="92">
        <f t="shared" si="93"/>
        <v>13962.303603930693</v>
      </c>
      <c r="Q1227" s="188">
        <v>0.22468656414713814</v>
      </c>
    </row>
    <row r="1228" spans="1:17" x14ac:dyDescent="0.25">
      <c r="A1228">
        <v>42936</v>
      </c>
      <c r="B1228" t="s">
        <v>773</v>
      </c>
      <c r="C1228" s="190" t="s">
        <v>871</v>
      </c>
      <c r="D1228" s="108" t="s">
        <v>815</v>
      </c>
      <c r="E1228" s="32">
        <f t="shared" si="95"/>
        <v>42936</v>
      </c>
      <c r="F1228" s="101" t="str">
        <f t="shared" si="96"/>
        <v>2017-18</v>
      </c>
      <c r="H1228" s="111"/>
      <c r="I1228" s="26"/>
      <c r="J1228" s="94">
        <f t="shared" si="94"/>
        <v>0.59165640875701331</v>
      </c>
      <c r="K1228" s="35"/>
      <c r="L1228" s="26">
        <v>26.488118695000001</v>
      </c>
      <c r="M1228" s="26" t="s">
        <v>203</v>
      </c>
      <c r="N1228" s="26">
        <v>3336.4019512195118</v>
      </c>
      <c r="O1228" s="90">
        <f t="shared" si="97"/>
        <v>88375.010898132037</v>
      </c>
      <c r="P1228" s="92">
        <f t="shared" si="93"/>
        <v>11748.330532136202</v>
      </c>
      <c r="Q1228" s="188">
        <v>0.22468656414713814</v>
      </c>
    </row>
    <row r="1229" spans="1:17" x14ac:dyDescent="0.25">
      <c r="A1229">
        <v>42936</v>
      </c>
      <c r="B1229" t="s">
        <v>773</v>
      </c>
      <c r="C1229" s="190" t="s">
        <v>871</v>
      </c>
      <c r="D1229" s="108" t="s">
        <v>815</v>
      </c>
      <c r="E1229" s="32">
        <f t="shared" si="95"/>
        <v>42936</v>
      </c>
      <c r="F1229" s="101" t="str">
        <f t="shared" si="96"/>
        <v>2017-18</v>
      </c>
      <c r="H1229" s="111"/>
      <c r="I1229" s="26"/>
      <c r="J1229" s="94">
        <f t="shared" si="94"/>
        <v>0.59165640875701331</v>
      </c>
      <c r="K1229" s="35"/>
      <c r="L1229" s="26">
        <v>18.154510028899999</v>
      </c>
      <c r="M1229" s="26" t="s">
        <v>203</v>
      </c>
      <c r="N1229" s="26">
        <v>3336.4019512195118</v>
      </c>
      <c r="O1229" s="90">
        <f t="shared" si="97"/>
        <v>60570.742683856151</v>
      </c>
      <c r="P1229" s="92">
        <f t="shared" si="93"/>
        <v>8052.107698715472</v>
      </c>
      <c r="Q1229" s="188">
        <v>0.22468656414713814</v>
      </c>
    </row>
    <row r="1230" spans="1:17" x14ac:dyDescent="0.25">
      <c r="A1230">
        <v>42936</v>
      </c>
      <c r="B1230" t="s">
        <v>773</v>
      </c>
      <c r="C1230" s="190" t="s">
        <v>871</v>
      </c>
      <c r="D1230" s="108" t="s">
        <v>815</v>
      </c>
      <c r="E1230" s="32">
        <f t="shared" si="95"/>
        <v>42936</v>
      </c>
      <c r="F1230" s="101" t="str">
        <f t="shared" si="96"/>
        <v>2017-18</v>
      </c>
      <c r="H1230" s="111"/>
      <c r="I1230" s="26"/>
      <c r="J1230" s="94">
        <f t="shared" si="94"/>
        <v>0.59165640875701331</v>
      </c>
      <c r="K1230" s="35"/>
      <c r="L1230" s="26">
        <v>19.9812258575</v>
      </c>
      <c r="M1230" s="26" t="s">
        <v>203</v>
      </c>
      <c r="N1230" s="26">
        <v>812.22926829268283</v>
      </c>
      <c r="O1230" s="90">
        <f t="shared" si="97"/>
        <v>16229.33645782806</v>
      </c>
      <c r="P1230" s="92">
        <f t="shared" si="93"/>
        <v>2157.4832872562929</v>
      </c>
      <c r="Q1230" s="188">
        <v>0.22468656414713814</v>
      </c>
    </row>
    <row r="1231" spans="1:17" x14ac:dyDescent="0.25">
      <c r="A1231">
        <v>42936</v>
      </c>
      <c r="B1231" t="s">
        <v>773</v>
      </c>
      <c r="C1231" s="190" t="s">
        <v>871</v>
      </c>
      <c r="D1231" s="108" t="s">
        <v>815</v>
      </c>
      <c r="E1231" s="32">
        <f t="shared" si="95"/>
        <v>42936</v>
      </c>
      <c r="F1231" s="101" t="str">
        <f t="shared" si="96"/>
        <v>2017-18</v>
      </c>
      <c r="H1231" s="111"/>
      <c r="I1231" s="26"/>
      <c r="J1231" s="94">
        <f t="shared" si="94"/>
        <v>0.59165640875701331</v>
      </c>
      <c r="K1231" s="35"/>
      <c r="L1231" s="26">
        <v>3.4976786307699999</v>
      </c>
      <c r="M1231" s="26" t="s">
        <v>203</v>
      </c>
      <c r="N1231" s="26">
        <v>812.22926829268283</v>
      </c>
      <c r="O1231" s="90">
        <f t="shared" si="97"/>
        <v>2840.9169549932699</v>
      </c>
      <c r="P1231" s="92">
        <f t="shared" si="93"/>
        <v>377.66367508664496</v>
      </c>
      <c r="Q1231" s="188">
        <v>0.22468656414713814</v>
      </c>
    </row>
    <row r="1232" spans="1:17" x14ac:dyDescent="0.25">
      <c r="A1232">
        <v>42936</v>
      </c>
      <c r="B1232" t="s">
        <v>773</v>
      </c>
      <c r="C1232" s="190" t="s">
        <v>871</v>
      </c>
      <c r="D1232" s="108" t="s">
        <v>815</v>
      </c>
      <c r="E1232" s="32">
        <f t="shared" si="95"/>
        <v>42936</v>
      </c>
      <c r="F1232" s="101" t="str">
        <f t="shared" si="96"/>
        <v>2017-18</v>
      </c>
      <c r="H1232" s="111"/>
      <c r="I1232" s="26"/>
      <c r="J1232" s="94">
        <f t="shared" si="94"/>
        <v>0.59165640875701331</v>
      </c>
      <c r="K1232" s="35"/>
      <c r="L1232" s="26">
        <v>14.5230485449</v>
      </c>
      <c r="M1232" s="26" t="s">
        <v>203</v>
      </c>
      <c r="N1232" s="26">
        <v>812.22926829268283</v>
      </c>
      <c r="O1232" s="90">
        <f t="shared" si="97"/>
        <v>11796.045093003238</v>
      </c>
      <c r="P1232" s="92">
        <f t="shared" si="93"/>
        <v>1568.1337441002183</v>
      </c>
      <c r="Q1232" s="188">
        <v>0.22468656414713814</v>
      </c>
    </row>
    <row r="1233" spans="1:17" x14ac:dyDescent="0.25">
      <c r="A1233">
        <v>42936</v>
      </c>
      <c r="B1233" t="s">
        <v>773</v>
      </c>
      <c r="C1233" s="190" t="s">
        <v>871</v>
      </c>
      <c r="D1233" s="108" t="s">
        <v>815</v>
      </c>
      <c r="E1233" s="32">
        <f t="shared" si="95"/>
        <v>42936</v>
      </c>
      <c r="F1233" s="101" t="str">
        <f t="shared" si="96"/>
        <v>2017-18</v>
      </c>
      <c r="H1233" s="111"/>
      <c r="I1233" s="26"/>
      <c r="J1233" s="94">
        <f t="shared" si="94"/>
        <v>0.59165640875701331</v>
      </c>
      <c r="K1233" s="35"/>
      <c r="L1233" s="26">
        <v>11.9930200869</v>
      </c>
      <c r="M1233" s="26" t="s">
        <v>203</v>
      </c>
      <c r="N1233" s="26">
        <v>812.22926829268283</v>
      </c>
      <c r="O1233" s="90">
        <f t="shared" si="97"/>
        <v>9741.0819298022343</v>
      </c>
      <c r="P1233" s="92">
        <f t="shared" si="93"/>
        <v>1294.9526012941601</v>
      </c>
      <c r="Q1233" s="188">
        <v>0.22468656414713814</v>
      </c>
    </row>
    <row r="1234" spans="1:17" x14ac:dyDescent="0.25">
      <c r="A1234">
        <v>42228</v>
      </c>
      <c r="B1234" t="s">
        <v>773</v>
      </c>
      <c r="C1234" s="190" t="s">
        <v>836</v>
      </c>
      <c r="D1234" s="108" t="s">
        <v>807</v>
      </c>
      <c r="E1234" s="32">
        <f t="shared" si="95"/>
        <v>42228</v>
      </c>
      <c r="F1234" s="101" t="str">
        <f t="shared" si="96"/>
        <v>2015-16</v>
      </c>
      <c r="H1234" s="111"/>
      <c r="I1234" s="26"/>
      <c r="J1234" s="94">
        <f t="shared" si="94"/>
        <v>0.59165640875701331</v>
      </c>
      <c r="K1234" s="35"/>
      <c r="L1234" s="26">
        <v>141.65002990299999</v>
      </c>
      <c r="M1234" s="26" t="s">
        <v>203</v>
      </c>
      <c r="N1234" s="26">
        <v>4641.6565853658531</v>
      </c>
      <c r="O1234" s="90">
        <f t="shared" si="97"/>
        <v>657490.79411652987</v>
      </c>
      <c r="P1234" s="92">
        <f t="shared" si="93"/>
        <v>389008.64203778288</v>
      </c>
      <c r="Q1234" s="188">
        <v>1</v>
      </c>
    </row>
    <row r="1235" spans="1:17" x14ac:dyDescent="0.25">
      <c r="A1235">
        <v>42405</v>
      </c>
      <c r="B1235" t="s">
        <v>773</v>
      </c>
      <c r="C1235" s="190" t="s">
        <v>872</v>
      </c>
      <c r="D1235" s="108" t="s">
        <v>815</v>
      </c>
      <c r="E1235" s="32">
        <f t="shared" si="95"/>
        <v>42405</v>
      </c>
      <c r="F1235" s="101" t="str">
        <f t="shared" si="96"/>
        <v>2015-16</v>
      </c>
      <c r="H1235" s="111"/>
      <c r="I1235" s="26"/>
      <c r="J1235" s="94">
        <f t="shared" si="94"/>
        <v>0.59165640875701331</v>
      </c>
      <c r="K1235" s="35"/>
      <c r="L1235" s="26">
        <v>102.786075133</v>
      </c>
      <c r="M1235" s="26" t="s">
        <v>203</v>
      </c>
      <c r="N1235" s="26">
        <v>812.22926829268283</v>
      </c>
      <c r="O1235" s="90">
        <f t="shared" si="97"/>
        <v>83485.858595953308</v>
      </c>
      <c r="P1235" s="92">
        <f t="shared" si="93"/>
        <v>12845.359385903694</v>
      </c>
      <c r="Q1235" s="188">
        <v>0.26005413779666531</v>
      </c>
    </row>
    <row r="1236" spans="1:17" x14ac:dyDescent="0.25">
      <c r="A1236">
        <v>42228</v>
      </c>
      <c r="B1236" t="s">
        <v>773</v>
      </c>
      <c r="C1236" s="190" t="s">
        <v>836</v>
      </c>
      <c r="D1236" s="108" t="s">
        <v>807</v>
      </c>
      <c r="E1236" s="32">
        <f t="shared" si="95"/>
        <v>42228</v>
      </c>
      <c r="F1236" s="101" t="str">
        <f t="shared" si="96"/>
        <v>2015-16</v>
      </c>
      <c r="H1236" s="111"/>
      <c r="I1236" s="26"/>
      <c r="J1236" s="94">
        <f t="shared" si="94"/>
        <v>0.59165640875701331</v>
      </c>
      <c r="K1236" s="35"/>
      <c r="L1236" s="26">
        <v>87.292057932000006</v>
      </c>
      <c r="M1236" s="26" t="s">
        <v>203</v>
      </c>
      <c r="N1236" s="26">
        <v>2005.9707317073169</v>
      </c>
      <c r="O1236" s="90">
        <f t="shared" si="97"/>
        <v>175105.31332209153</v>
      </c>
      <c r="P1236" s="92">
        <f t="shared" si="93"/>
        <v>103602.18083442027</v>
      </c>
      <c r="Q1236" s="188">
        <v>1</v>
      </c>
    </row>
    <row r="1237" spans="1:17" x14ac:dyDescent="0.25">
      <c r="A1237">
        <v>42228</v>
      </c>
      <c r="B1237" t="s">
        <v>773</v>
      </c>
      <c r="C1237" s="190" t="s">
        <v>836</v>
      </c>
      <c r="D1237" s="108" t="s">
        <v>807</v>
      </c>
      <c r="E1237" s="32">
        <f t="shared" si="95"/>
        <v>42228</v>
      </c>
      <c r="F1237" s="101" t="str">
        <f t="shared" si="96"/>
        <v>2015-16</v>
      </c>
      <c r="H1237" s="111"/>
      <c r="I1237" s="26"/>
      <c r="J1237" s="94">
        <f t="shared" si="94"/>
        <v>0.59165640875701331</v>
      </c>
      <c r="K1237" s="35"/>
      <c r="L1237" s="26">
        <v>38.198270347099999</v>
      </c>
      <c r="M1237" s="26" t="s">
        <v>203</v>
      </c>
      <c r="N1237" s="26">
        <v>4641.6565853658531</v>
      </c>
      <c r="O1237" s="90">
        <f t="shared" si="97"/>
        <v>177303.25310620191</v>
      </c>
      <c r="P1237" s="92">
        <f t="shared" si="93"/>
        <v>104902.60599375119</v>
      </c>
      <c r="Q1237" s="188">
        <v>1</v>
      </c>
    </row>
    <row r="1238" spans="1:17" x14ac:dyDescent="0.25">
      <c r="A1238">
        <v>42228</v>
      </c>
      <c r="B1238" t="s">
        <v>773</v>
      </c>
      <c r="C1238" s="190" t="s">
        <v>836</v>
      </c>
      <c r="D1238" s="108" t="s">
        <v>807</v>
      </c>
      <c r="E1238" s="32">
        <f t="shared" si="95"/>
        <v>42228</v>
      </c>
      <c r="F1238" s="101" t="str">
        <f t="shared" si="96"/>
        <v>2015-16</v>
      </c>
      <c r="H1238" s="111"/>
      <c r="I1238" s="26"/>
      <c r="J1238" s="94">
        <f t="shared" si="94"/>
        <v>0.59165640875701331</v>
      </c>
      <c r="K1238" s="35"/>
      <c r="L1238" s="26">
        <v>108.801894084</v>
      </c>
      <c r="M1238" s="26" t="s">
        <v>203</v>
      </c>
      <c r="N1238" s="26">
        <v>4416.6341463414628</v>
      </c>
      <c r="O1238" s="90">
        <f t="shared" si="97"/>
        <v>480538.16059802158</v>
      </c>
      <c r="P1238" s="92">
        <f t="shared" si="93"/>
        <v>284313.48237012635</v>
      </c>
      <c r="Q1238" s="188">
        <v>1</v>
      </c>
    </row>
    <row r="1239" spans="1:17" x14ac:dyDescent="0.25">
      <c r="A1239">
        <v>42228</v>
      </c>
      <c r="B1239" t="s">
        <v>773</v>
      </c>
      <c r="C1239" s="190" t="s">
        <v>836</v>
      </c>
      <c r="D1239" s="108" t="s">
        <v>807</v>
      </c>
      <c r="E1239" s="32">
        <f t="shared" si="95"/>
        <v>42228</v>
      </c>
      <c r="F1239" s="101" t="str">
        <f t="shared" si="96"/>
        <v>2015-16</v>
      </c>
      <c r="H1239" s="111"/>
      <c r="I1239" s="26"/>
      <c r="J1239" s="94">
        <f t="shared" si="94"/>
        <v>0.59165640875701331</v>
      </c>
      <c r="K1239" s="35"/>
      <c r="L1239" s="26">
        <v>64.324191180400007</v>
      </c>
      <c r="M1239" s="26" t="s">
        <v>203</v>
      </c>
      <c r="N1239" s="26">
        <v>4641.6565853658531</v>
      </c>
      <c r="O1239" s="90">
        <f t="shared" si="97"/>
        <v>298570.80559083581</v>
      </c>
      <c r="P1239" s="92">
        <f t="shared" ref="P1239:P1302" si="98">IF(O1239="-","-",IF(OR(E1239&lt;$E$15,E1239&gt;$E$16),0,O1239*J1239))*Q1239</f>
        <v>176651.33059556229</v>
      </c>
      <c r="Q1239" s="188">
        <v>1</v>
      </c>
    </row>
    <row r="1240" spans="1:17" x14ac:dyDescent="0.25">
      <c r="A1240">
        <v>42405</v>
      </c>
      <c r="B1240" t="s">
        <v>773</v>
      </c>
      <c r="C1240" s="190" t="s">
        <v>872</v>
      </c>
      <c r="D1240" s="108" t="s">
        <v>815</v>
      </c>
      <c r="E1240" s="32">
        <f t="shared" si="95"/>
        <v>42405</v>
      </c>
      <c r="F1240" s="101" t="str">
        <f t="shared" si="96"/>
        <v>2015-16</v>
      </c>
      <c r="H1240" s="111"/>
      <c r="I1240" s="26"/>
      <c r="J1240" s="94">
        <f t="shared" ref="J1240:J1303" si="99">J1239</f>
        <v>0.59165640875701331</v>
      </c>
      <c r="K1240" s="35"/>
      <c r="L1240" s="26">
        <v>47.894046685500001</v>
      </c>
      <c r="M1240" s="26" t="s">
        <v>203</v>
      </c>
      <c r="N1240" s="26">
        <v>1162.6195121951216</v>
      </c>
      <c r="O1240" s="90">
        <f t="shared" si="97"/>
        <v>55682.553194546395</v>
      </c>
      <c r="P1240" s="92">
        <f t="shared" si="98"/>
        <v>8567.4678243450217</v>
      </c>
      <c r="Q1240" s="188">
        <v>0.26005413779666531</v>
      </c>
    </row>
    <row r="1241" spans="1:17" x14ac:dyDescent="0.25">
      <c r="A1241">
        <v>42405</v>
      </c>
      <c r="B1241" t="s">
        <v>773</v>
      </c>
      <c r="C1241" s="190" t="s">
        <v>872</v>
      </c>
      <c r="D1241" s="108" t="s">
        <v>815</v>
      </c>
      <c r="E1241" s="32">
        <f t="shared" si="95"/>
        <v>42405</v>
      </c>
      <c r="F1241" s="101" t="str">
        <f t="shared" si="96"/>
        <v>2015-16</v>
      </c>
      <c r="H1241" s="111"/>
      <c r="I1241" s="26"/>
      <c r="J1241" s="94">
        <f t="shared" si="99"/>
        <v>0.59165640875701331</v>
      </c>
      <c r="K1241" s="35"/>
      <c r="L1241" s="26">
        <v>13.655823877</v>
      </c>
      <c r="M1241" s="26" t="s">
        <v>203</v>
      </c>
      <c r="N1241" s="26">
        <v>3875.3912195121943</v>
      </c>
      <c r="O1241" s="90">
        <f t="shared" si="97"/>
        <v>52921.659948130771</v>
      </c>
      <c r="P1241" s="92">
        <f t="shared" si="98"/>
        <v>8142.6693426289567</v>
      </c>
      <c r="Q1241" s="188">
        <v>0.26005413779666531</v>
      </c>
    </row>
    <row r="1242" spans="1:17" x14ac:dyDescent="0.25">
      <c r="A1242">
        <v>42405</v>
      </c>
      <c r="B1242" t="s">
        <v>773</v>
      </c>
      <c r="C1242" s="190" t="s">
        <v>872</v>
      </c>
      <c r="D1242" s="108" t="s">
        <v>815</v>
      </c>
      <c r="E1242" s="32">
        <f t="shared" ref="E1242:E1305" si="100">A1242</f>
        <v>42405</v>
      </c>
      <c r="F1242" s="101" t="str">
        <f t="shared" ref="F1242:F1305" si="101">IF(E1242="","-",IF(OR(E1242&lt;$E$15,E1242&gt;$E$16),"ERROR - date outside of range",IF(MONTH(E1242)&gt;=7,YEAR(E1242)&amp;"-"&amp;IF(YEAR(E1242)=1999,"00",IF(AND(YEAR(E1242)&gt;=2000,YEAR(E1242)&lt;2009),"0","")&amp;RIGHT(YEAR(E1242),2)+1),RIGHT(YEAR(E1242),4)-1&amp;"-"&amp;RIGHT(YEAR(E1242),2))))</f>
        <v>2015-16</v>
      </c>
      <c r="H1242" s="111"/>
      <c r="I1242" s="26"/>
      <c r="J1242" s="94">
        <f t="shared" si="99"/>
        <v>0.59165640875701331</v>
      </c>
      <c r="K1242" s="35"/>
      <c r="L1242" s="26">
        <v>5.8040728264999997</v>
      </c>
      <c r="M1242" s="26" t="s">
        <v>203</v>
      </c>
      <c r="N1242" s="26">
        <v>812.22926829268283</v>
      </c>
      <c r="O1242" s="90">
        <f t="shared" si="97"/>
        <v>4714.2378249855383</v>
      </c>
      <c r="P1242" s="92">
        <f t="shared" si="98"/>
        <v>725.34534723579452</v>
      </c>
      <c r="Q1242" s="188">
        <v>0.26005413779666531</v>
      </c>
    </row>
    <row r="1243" spans="1:17" x14ac:dyDescent="0.25">
      <c r="A1243">
        <v>42405</v>
      </c>
      <c r="B1243" t="s">
        <v>773</v>
      </c>
      <c r="C1243" s="190" t="s">
        <v>872</v>
      </c>
      <c r="D1243" s="108" t="s">
        <v>815</v>
      </c>
      <c r="E1243" s="32">
        <f t="shared" si="100"/>
        <v>42405</v>
      </c>
      <c r="F1243" s="101" t="str">
        <f t="shared" si="101"/>
        <v>2015-16</v>
      </c>
      <c r="H1243" s="111"/>
      <c r="I1243" s="26"/>
      <c r="J1243" s="94">
        <f t="shared" si="99"/>
        <v>0.59165640875701331</v>
      </c>
      <c r="K1243" s="35"/>
      <c r="L1243" s="26">
        <v>22.5899556922</v>
      </c>
      <c r="M1243" s="26" t="s">
        <v>203</v>
      </c>
      <c r="N1243" s="26">
        <v>3875.3912195121943</v>
      </c>
      <c r="O1243" s="90">
        <f t="shared" ref="O1243:O1306" si="102">IF(N1243="","-",L1243*N1243)</f>
        <v>87544.915938721388</v>
      </c>
      <c r="P1243" s="92">
        <f t="shared" si="98"/>
        <v>13469.896896959182</v>
      </c>
      <c r="Q1243" s="188">
        <v>0.26005413779666531</v>
      </c>
    </row>
    <row r="1244" spans="1:17" x14ac:dyDescent="0.25">
      <c r="A1244">
        <v>42405</v>
      </c>
      <c r="B1244" t="s">
        <v>773</v>
      </c>
      <c r="C1244" s="190" t="s">
        <v>872</v>
      </c>
      <c r="D1244" s="108" t="s">
        <v>815</v>
      </c>
      <c r="E1244" s="32">
        <f t="shared" si="100"/>
        <v>42405</v>
      </c>
      <c r="F1244" s="101" t="str">
        <f t="shared" si="101"/>
        <v>2015-16</v>
      </c>
      <c r="H1244" s="111"/>
      <c r="I1244" s="26"/>
      <c r="J1244" s="94">
        <f t="shared" si="99"/>
        <v>0.59165640875701331</v>
      </c>
      <c r="K1244" s="35"/>
      <c r="L1244" s="26">
        <v>32.009781588400003</v>
      </c>
      <c r="M1244" s="26" t="s">
        <v>203</v>
      </c>
      <c r="N1244" s="26">
        <v>1162.6195121951216</v>
      </c>
      <c r="O1244" s="90">
        <f t="shared" si="102"/>
        <v>37215.196655777996</v>
      </c>
      <c r="P1244" s="92">
        <f t="shared" si="98"/>
        <v>5726.030536190965</v>
      </c>
      <c r="Q1244" s="188">
        <v>0.26005413779666531</v>
      </c>
    </row>
    <row r="1245" spans="1:17" x14ac:dyDescent="0.25">
      <c r="A1245">
        <v>42405</v>
      </c>
      <c r="B1245" t="s">
        <v>773</v>
      </c>
      <c r="C1245" s="190" t="s">
        <v>872</v>
      </c>
      <c r="D1245" s="108" t="s">
        <v>815</v>
      </c>
      <c r="E1245" s="32">
        <f t="shared" si="100"/>
        <v>42405</v>
      </c>
      <c r="F1245" s="101" t="str">
        <f t="shared" si="101"/>
        <v>2015-16</v>
      </c>
      <c r="H1245" s="111"/>
      <c r="I1245" s="26"/>
      <c r="J1245" s="94">
        <f t="shared" si="99"/>
        <v>0.59165640875701331</v>
      </c>
      <c r="K1245" s="35"/>
      <c r="L1245" s="26">
        <v>26.099853871800001</v>
      </c>
      <c r="M1245" s="26" t="s">
        <v>203</v>
      </c>
      <c r="N1245" s="26">
        <v>1162.6195121951216</v>
      </c>
      <c r="O1245" s="90">
        <f t="shared" si="102"/>
        <v>30344.199376796074</v>
      </c>
      <c r="P1245" s="92">
        <f t="shared" si="98"/>
        <v>4668.8403620413119</v>
      </c>
      <c r="Q1245" s="188">
        <v>0.26005413779666531</v>
      </c>
    </row>
    <row r="1246" spans="1:17" x14ac:dyDescent="0.25">
      <c r="A1246">
        <v>42405</v>
      </c>
      <c r="B1246" t="s">
        <v>773</v>
      </c>
      <c r="C1246" s="190" t="s">
        <v>872</v>
      </c>
      <c r="D1246" s="108" t="s">
        <v>815</v>
      </c>
      <c r="E1246" s="32">
        <f t="shared" si="100"/>
        <v>42405</v>
      </c>
      <c r="F1246" s="101" t="str">
        <f t="shared" si="101"/>
        <v>2015-16</v>
      </c>
      <c r="H1246" s="111"/>
      <c r="I1246" s="26"/>
      <c r="J1246" s="94">
        <f t="shared" si="99"/>
        <v>0.59165640875701331</v>
      </c>
      <c r="K1246" s="35"/>
      <c r="L1246" s="26">
        <v>23.451249145999999</v>
      </c>
      <c r="M1246" s="26" t="s">
        <v>203</v>
      </c>
      <c r="N1246" s="26">
        <v>3336.4019512195118</v>
      </c>
      <c r="O1246" s="90">
        <f t="shared" si="102"/>
        <v>78242.793409249309</v>
      </c>
      <c r="P1246" s="92">
        <f t="shared" si="98"/>
        <v>12038.647234413673</v>
      </c>
      <c r="Q1246" s="188">
        <v>0.26005413779666531</v>
      </c>
    </row>
    <row r="1247" spans="1:17" x14ac:dyDescent="0.25">
      <c r="A1247">
        <v>42453</v>
      </c>
      <c r="B1247" t="s">
        <v>773</v>
      </c>
      <c r="C1247" s="190" t="s">
        <v>873</v>
      </c>
      <c r="D1247" s="108" t="s">
        <v>815</v>
      </c>
      <c r="E1247" s="32">
        <f t="shared" si="100"/>
        <v>42453</v>
      </c>
      <c r="F1247" s="101" t="str">
        <f t="shared" si="101"/>
        <v>2015-16</v>
      </c>
      <c r="H1247" s="111"/>
      <c r="I1247" s="26"/>
      <c r="J1247" s="94">
        <f t="shared" si="99"/>
        <v>0.59165640875701331</v>
      </c>
      <c r="K1247" s="35"/>
      <c r="L1247" s="26">
        <v>120.024361926</v>
      </c>
      <c r="M1247" s="26" t="s">
        <v>203</v>
      </c>
      <c r="N1247" s="26">
        <v>3875.3912195121943</v>
      </c>
      <c r="O1247" s="90">
        <f t="shared" si="102"/>
        <v>465141.3583355741</v>
      </c>
      <c r="P1247" s="92">
        <f t="shared" si="98"/>
        <v>13627.247291728225</v>
      </c>
      <c r="Q1247" s="188">
        <v>4.9516918158750409E-2</v>
      </c>
    </row>
    <row r="1248" spans="1:17" x14ac:dyDescent="0.25">
      <c r="A1248">
        <v>42453</v>
      </c>
      <c r="B1248" t="s">
        <v>773</v>
      </c>
      <c r="C1248" s="190" t="s">
        <v>873</v>
      </c>
      <c r="D1248" s="108" t="s">
        <v>815</v>
      </c>
      <c r="E1248" s="32">
        <f t="shared" si="100"/>
        <v>42453</v>
      </c>
      <c r="F1248" s="101" t="str">
        <f t="shared" si="101"/>
        <v>2015-16</v>
      </c>
      <c r="H1248" s="111"/>
      <c r="I1248" s="26"/>
      <c r="J1248" s="94">
        <f t="shared" si="99"/>
        <v>0.59165640875701331</v>
      </c>
      <c r="K1248" s="35"/>
      <c r="L1248" s="26">
        <v>61.291796169999998</v>
      </c>
      <c r="M1248" s="26" t="s">
        <v>203</v>
      </c>
      <c r="N1248" s="26">
        <v>3592.3639024390236</v>
      </c>
      <c r="O1248" s="90">
        <f t="shared" si="102"/>
        <v>220182.4360767584</v>
      </c>
      <c r="P1248" s="92">
        <f t="shared" si="98"/>
        <v>6450.6852636149506</v>
      </c>
      <c r="Q1248" s="188">
        <v>4.9516918158750409E-2</v>
      </c>
    </row>
    <row r="1249" spans="1:17" x14ac:dyDescent="0.25">
      <c r="A1249">
        <v>42864</v>
      </c>
      <c r="B1249" t="s">
        <v>773</v>
      </c>
      <c r="C1249" s="190" t="s">
        <v>874</v>
      </c>
      <c r="D1249" s="108" t="s">
        <v>815</v>
      </c>
      <c r="E1249" s="32">
        <f t="shared" si="100"/>
        <v>42864</v>
      </c>
      <c r="F1249" s="101" t="str">
        <f t="shared" si="101"/>
        <v>2016-17</v>
      </c>
      <c r="H1249" s="111"/>
      <c r="I1249" s="26"/>
      <c r="J1249" s="94">
        <f t="shared" si="99"/>
        <v>0.59165640875701331</v>
      </c>
      <c r="K1249" s="35"/>
      <c r="L1249" s="26">
        <v>24.862528913999999</v>
      </c>
      <c r="M1249" s="26" t="s">
        <v>203</v>
      </c>
      <c r="N1249" s="26">
        <v>3592.3639024390236</v>
      </c>
      <c r="O1249" s="90">
        <f t="shared" si="102"/>
        <v>89315.251394000094</v>
      </c>
      <c r="P1249" s="92">
        <f t="shared" si="98"/>
        <v>3514.1210435606986</v>
      </c>
      <c r="Q1249" s="188">
        <v>6.6499980595219721E-2</v>
      </c>
    </row>
    <row r="1250" spans="1:17" x14ac:dyDescent="0.25">
      <c r="A1250">
        <v>42405</v>
      </c>
      <c r="B1250" t="s">
        <v>773</v>
      </c>
      <c r="C1250" s="190" t="s">
        <v>872</v>
      </c>
      <c r="D1250" s="108" t="s">
        <v>815</v>
      </c>
      <c r="E1250" s="32">
        <f t="shared" si="100"/>
        <v>42405</v>
      </c>
      <c r="F1250" s="101" t="str">
        <f t="shared" si="101"/>
        <v>2015-16</v>
      </c>
      <c r="H1250" s="111"/>
      <c r="I1250" s="26"/>
      <c r="J1250" s="94">
        <f t="shared" si="99"/>
        <v>0.59165640875701331</v>
      </c>
      <c r="K1250" s="35"/>
      <c r="L1250" s="26">
        <v>19.818174462799998</v>
      </c>
      <c r="M1250" s="26" t="s">
        <v>203</v>
      </c>
      <c r="N1250" s="26">
        <v>3336.4019512195118</v>
      </c>
      <c r="O1250" s="90">
        <f t="shared" si="102"/>
        <v>66121.395947294615</v>
      </c>
      <c r="P1250" s="92">
        <f t="shared" si="98"/>
        <v>10173.61632646376</v>
      </c>
      <c r="Q1250" s="188">
        <v>0.26005413779666531</v>
      </c>
    </row>
    <row r="1251" spans="1:17" x14ac:dyDescent="0.25">
      <c r="A1251">
        <v>42405</v>
      </c>
      <c r="B1251" t="s">
        <v>773</v>
      </c>
      <c r="C1251" s="190" t="s">
        <v>872</v>
      </c>
      <c r="D1251" s="108" t="s">
        <v>815</v>
      </c>
      <c r="E1251" s="32">
        <f t="shared" si="100"/>
        <v>42405</v>
      </c>
      <c r="F1251" s="101" t="str">
        <f t="shared" si="101"/>
        <v>2015-16</v>
      </c>
      <c r="H1251" s="111"/>
      <c r="I1251" s="26"/>
      <c r="J1251" s="94">
        <f t="shared" si="99"/>
        <v>0.59165640875701331</v>
      </c>
      <c r="K1251" s="35"/>
      <c r="L1251" s="26">
        <v>13.602945937299999</v>
      </c>
      <c r="M1251" s="26" t="s">
        <v>203</v>
      </c>
      <c r="N1251" s="26">
        <v>812.22926829268283</v>
      </c>
      <c r="O1251" s="90">
        <f t="shared" si="102"/>
        <v>11048.710825278102</v>
      </c>
      <c r="P1251" s="92">
        <f t="shared" si="98"/>
        <v>1699.9844487255607</v>
      </c>
      <c r="Q1251" s="188">
        <v>0.26005413779666531</v>
      </c>
    </row>
    <row r="1252" spans="1:17" x14ac:dyDescent="0.25">
      <c r="A1252">
        <v>42405</v>
      </c>
      <c r="B1252" t="s">
        <v>773</v>
      </c>
      <c r="C1252" s="190" t="s">
        <v>872</v>
      </c>
      <c r="D1252" s="108" t="s">
        <v>815</v>
      </c>
      <c r="E1252" s="32">
        <f t="shared" si="100"/>
        <v>42405</v>
      </c>
      <c r="F1252" s="101" t="str">
        <f t="shared" si="101"/>
        <v>2015-16</v>
      </c>
      <c r="H1252" s="111"/>
      <c r="I1252" s="26"/>
      <c r="J1252" s="94">
        <f t="shared" si="99"/>
        <v>0.59165640875701331</v>
      </c>
      <c r="K1252" s="35"/>
      <c r="L1252" s="26">
        <v>12.8795141914</v>
      </c>
      <c r="M1252" s="26" t="s">
        <v>203</v>
      </c>
      <c r="N1252" s="26">
        <v>3875.3912195121943</v>
      </c>
      <c r="O1252" s="90">
        <f t="shared" si="102"/>
        <v>49913.156208934262</v>
      </c>
      <c r="P1252" s="92">
        <f t="shared" si="98"/>
        <v>7679.7728426259309</v>
      </c>
      <c r="Q1252" s="188">
        <v>0.26005413779666531</v>
      </c>
    </row>
    <row r="1253" spans="1:17" x14ac:dyDescent="0.25">
      <c r="A1253">
        <v>42405</v>
      </c>
      <c r="B1253" t="s">
        <v>773</v>
      </c>
      <c r="C1253" s="190" t="s">
        <v>875</v>
      </c>
      <c r="D1253" s="108" t="s">
        <v>815</v>
      </c>
      <c r="E1253" s="32">
        <f t="shared" si="100"/>
        <v>42405</v>
      </c>
      <c r="F1253" s="101" t="str">
        <f t="shared" si="101"/>
        <v>2015-16</v>
      </c>
      <c r="H1253" s="111"/>
      <c r="I1253" s="26"/>
      <c r="J1253" s="94">
        <f t="shared" si="99"/>
        <v>0.59165640875701331</v>
      </c>
      <c r="K1253" s="35"/>
      <c r="L1253" s="26">
        <v>24.903561308</v>
      </c>
      <c r="M1253" s="26" t="s">
        <v>203</v>
      </c>
      <c r="N1253" s="26">
        <v>3875.3912195121943</v>
      </c>
      <c r="O1253" s="90">
        <f t="shared" si="102"/>
        <v>96511.042827606812</v>
      </c>
      <c r="P1253" s="92">
        <f t="shared" si="98"/>
        <v>2285.9770902072014</v>
      </c>
      <c r="Q1253" s="188">
        <v>4.0033659608874138E-2</v>
      </c>
    </row>
    <row r="1254" spans="1:17" x14ac:dyDescent="0.25">
      <c r="A1254">
        <v>42405</v>
      </c>
      <c r="B1254" t="s">
        <v>773</v>
      </c>
      <c r="C1254" s="190" t="s">
        <v>872</v>
      </c>
      <c r="D1254" s="108" t="s">
        <v>815</v>
      </c>
      <c r="E1254" s="32">
        <f t="shared" si="100"/>
        <v>42405</v>
      </c>
      <c r="F1254" s="101" t="str">
        <f t="shared" si="101"/>
        <v>2015-16</v>
      </c>
      <c r="H1254" s="111"/>
      <c r="I1254" s="26"/>
      <c r="J1254" s="94">
        <f t="shared" si="99"/>
        <v>0.59165640875701331</v>
      </c>
      <c r="K1254" s="35"/>
      <c r="L1254" s="26">
        <v>19.362201949100001</v>
      </c>
      <c r="M1254" s="26" t="s">
        <v>203</v>
      </c>
      <c r="N1254" s="26">
        <v>3336.4019512195118</v>
      </c>
      <c r="O1254" s="90">
        <f t="shared" si="102"/>
        <v>64600.088362883478</v>
      </c>
      <c r="P1254" s="92">
        <f t="shared" si="98"/>
        <v>9939.5438381775894</v>
      </c>
      <c r="Q1254" s="188">
        <v>0.26005413779666531</v>
      </c>
    </row>
    <row r="1255" spans="1:17" x14ac:dyDescent="0.25">
      <c r="A1255">
        <v>42864</v>
      </c>
      <c r="B1255" t="s">
        <v>773</v>
      </c>
      <c r="C1255" s="190" t="s">
        <v>874</v>
      </c>
      <c r="D1255" s="108" t="s">
        <v>815</v>
      </c>
      <c r="E1255" s="32">
        <f t="shared" si="100"/>
        <v>42864</v>
      </c>
      <c r="F1255" s="101" t="str">
        <f t="shared" si="101"/>
        <v>2016-17</v>
      </c>
      <c r="H1255" s="111"/>
      <c r="I1255" s="26"/>
      <c r="J1255" s="94">
        <f t="shared" si="99"/>
        <v>0.59165640875701331</v>
      </c>
      <c r="K1255" s="35"/>
      <c r="L1255" s="26">
        <v>32.583540661000001</v>
      </c>
      <c r="M1255" s="26" t="s">
        <v>203</v>
      </c>
      <c r="N1255" s="26">
        <v>812.22926829268283</v>
      </c>
      <c r="O1255" s="90">
        <f t="shared" si="102"/>
        <v>26465.305389468911</v>
      </c>
      <c r="P1255" s="92">
        <f t="shared" si="98"/>
        <v>1041.2811377883068</v>
      </c>
      <c r="Q1255" s="188">
        <v>6.6499980595219721E-2</v>
      </c>
    </row>
    <row r="1256" spans="1:17" x14ac:dyDescent="0.25">
      <c r="A1256">
        <v>42864</v>
      </c>
      <c r="B1256" t="s">
        <v>773</v>
      </c>
      <c r="C1256" s="190" t="s">
        <v>874</v>
      </c>
      <c r="D1256" s="108" t="s">
        <v>815</v>
      </c>
      <c r="E1256" s="32">
        <f t="shared" si="100"/>
        <v>42864</v>
      </c>
      <c r="F1256" s="101" t="str">
        <f t="shared" si="101"/>
        <v>2016-17</v>
      </c>
      <c r="H1256" s="111"/>
      <c r="I1256" s="26"/>
      <c r="J1256" s="94">
        <f t="shared" si="99"/>
        <v>0.59165640875701331</v>
      </c>
      <c r="K1256" s="35"/>
      <c r="L1256" s="26">
        <v>58.443571953199999</v>
      </c>
      <c r="M1256" s="26" t="s">
        <v>203</v>
      </c>
      <c r="N1256" s="26">
        <v>3592.3639024390236</v>
      </c>
      <c r="O1256" s="90">
        <f t="shared" si="102"/>
        <v>209950.57821427341</v>
      </c>
      <c r="P1256" s="92">
        <f t="shared" si="98"/>
        <v>8260.5348302258371</v>
      </c>
      <c r="Q1256" s="188">
        <v>6.6499980595219721E-2</v>
      </c>
    </row>
    <row r="1257" spans="1:17" x14ac:dyDescent="0.25">
      <c r="A1257">
        <v>42864</v>
      </c>
      <c r="B1257" t="s">
        <v>773</v>
      </c>
      <c r="C1257" s="190" t="s">
        <v>874</v>
      </c>
      <c r="D1257" s="108" t="s">
        <v>815</v>
      </c>
      <c r="E1257" s="32">
        <f t="shared" si="100"/>
        <v>42864</v>
      </c>
      <c r="F1257" s="101" t="str">
        <f t="shared" si="101"/>
        <v>2016-17</v>
      </c>
      <c r="H1257" s="111"/>
      <c r="I1257" s="26"/>
      <c r="J1257" s="94">
        <f t="shared" si="99"/>
        <v>0.59165640875701331</v>
      </c>
      <c r="K1257" s="35"/>
      <c r="L1257" s="26">
        <v>47.566276982799998</v>
      </c>
      <c r="M1257" s="26" t="s">
        <v>203</v>
      </c>
      <c r="N1257" s="26">
        <v>3875.3912195121943</v>
      </c>
      <c r="O1257" s="90">
        <f t="shared" si="102"/>
        <v>184337.93216402811</v>
      </c>
      <c r="P1257" s="92">
        <f t="shared" si="98"/>
        <v>7252.8016932569699</v>
      </c>
      <c r="Q1257" s="188">
        <v>6.6499980595219721E-2</v>
      </c>
    </row>
    <row r="1258" spans="1:17" x14ac:dyDescent="0.25">
      <c r="A1258">
        <v>42864</v>
      </c>
      <c r="B1258" t="s">
        <v>773</v>
      </c>
      <c r="C1258" s="190" t="s">
        <v>874</v>
      </c>
      <c r="D1258" s="108" t="s">
        <v>815</v>
      </c>
      <c r="E1258" s="32">
        <f t="shared" si="100"/>
        <v>42864</v>
      </c>
      <c r="F1258" s="101" t="str">
        <f t="shared" si="101"/>
        <v>2016-17</v>
      </c>
      <c r="H1258" s="111"/>
      <c r="I1258" s="26"/>
      <c r="J1258" s="94">
        <f t="shared" si="99"/>
        <v>0.59165640875701331</v>
      </c>
      <c r="K1258" s="35"/>
      <c r="L1258" s="26">
        <v>34.447490047400002</v>
      </c>
      <c r="M1258" s="26" t="s">
        <v>203</v>
      </c>
      <c r="N1258" s="26">
        <v>3592.3639024390236</v>
      </c>
      <c r="O1258" s="90">
        <f t="shared" si="102"/>
        <v>123747.9197759073</v>
      </c>
      <c r="P1258" s="92">
        <f t="shared" si="98"/>
        <v>4868.8791913380855</v>
      </c>
      <c r="Q1258" s="188">
        <v>6.6499980595219721E-2</v>
      </c>
    </row>
    <row r="1259" spans="1:17" x14ac:dyDescent="0.25">
      <c r="A1259">
        <v>42864</v>
      </c>
      <c r="B1259" t="s">
        <v>773</v>
      </c>
      <c r="C1259" s="190" t="s">
        <v>874</v>
      </c>
      <c r="D1259" s="108" t="s">
        <v>815</v>
      </c>
      <c r="E1259" s="32">
        <f t="shared" si="100"/>
        <v>42864</v>
      </c>
      <c r="F1259" s="101" t="str">
        <f t="shared" si="101"/>
        <v>2016-17</v>
      </c>
      <c r="H1259" s="111"/>
      <c r="I1259" s="26"/>
      <c r="J1259" s="94">
        <f t="shared" si="99"/>
        <v>0.59165640875701331</v>
      </c>
      <c r="K1259" s="35"/>
      <c r="L1259" s="26">
        <v>33.973882924999998</v>
      </c>
      <c r="M1259" s="26" t="s">
        <v>203</v>
      </c>
      <c r="N1259" s="26">
        <v>3592.3639024390236</v>
      </c>
      <c r="O1259" s="90">
        <f t="shared" si="102"/>
        <v>122046.5506454595</v>
      </c>
      <c r="P1259" s="92">
        <f t="shared" si="98"/>
        <v>4801.9385852170035</v>
      </c>
      <c r="Q1259" s="188">
        <v>6.6499980595219721E-2</v>
      </c>
    </row>
    <row r="1260" spans="1:17" x14ac:dyDescent="0.25">
      <c r="A1260">
        <v>42864</v>
      </c>
      <c r="B1260" t="s">
        <v>773</v>
      </c>
      <c r="C1260" s="190" t="s">
        <v>874</v>
      </c>
      <c r="D1260" s="108" t="s">
        <v>815</v>
      </c>
      <c r="E1260" s="32">
        <f t="shared" si="100"/>
        <v>42864</v>
      </c>
      <c r="F1260" s="101" t="str">
        <f t="shared" si="101"/>
        <v>2016-17</v>
      </c>
      <c r="H1260" s="111"/>
      <c r="I1260" s="26"/>
      <c r="J1260" s="94">
        <f t="shared" si="99"/>
        <v>0.59165640875701331</v>
      </c>
      <c r="K1260" s="35"/>
      <c r="L1260" s="26">
        <v>8.83437886894</v>
      </c>
      <c r="M1260" s="26" t="s">
        <v>203</v>
      </c>
      <c r="N1260" s="26">
        <v>3592.3639024390236</v>
      </c>
      <c r="O1260" s="90">
        <f t="shared" si="102"/>
        <v>31736.303749250146</v>
      </c>
      <c r="P1260" s="92">
        <f t="shared" si="98"/>
        <v>1248.6693046196378</v>
      </c>
      <c r="Q1260" s="188">
        <v>6.6499980595219721E-2</v>
      </c>
    </row>
    <row r="1261" spans="1:17" x14ac:dyDescent="0.25">
      <c r="A1261">
        <v>42864</v>
      </c>
      <c r="B1261" t="s">
        <v>773</v>
      </c>
      <c r="C1261" s="190" t="s">
        <v>874</v>
      </c>
      <c r="D1261" s="108" t="s">
        <v>815</v>
      </c>
      <c r="E1261" s="32">
        <f t="shared" si="100"/>
        <v>42864</v>
      </c>
      <c r="F1261" s="101" t="str">
        <f t="shared" si="101"/>
        <v>2016-17</v>
      </c>
      <c r="H1261" s="111"/>
      <c r="I1261" s="26"/>
      <c r="J1261" s="94">
        <f t="shared" si="99"/>
        <v>0.59165640875701331</v>
      </c>
      <c r="K1261" s="35"/>
      <c r="L1261" s="26">
        <v>33.6306464667</v>
      </c>
      <c r="M1261" s="26" t="s">
        <v>203</v>
      </c>
      <c r="N1261" s="26">
        <v>812.22926829268283</v>
      </c>
      <c r="O1261" s="90">
        <f t="shared" si="102"/>
        <v>27315.795371857639</v>
      </c>
      <c r="P1261" s="92">
        <f t="shared" si="98"/>
        <v>1074.7437849600144</v>
      </c>
      <c r="Q1261" s="188">
        <v>6.6499980595219721E-2</v>
      </c>
    </row>
    <row r="1262" spans="1:17" x14ac:dyDescent="0.25">
      <c r="A1262">
        <v>42864</v>
      </c>
      <c r="B1262" t="s">
        <v>773</v>
      </c>
      <c r="C1262" s="190" t="s">
        <v>874</v>
      </c>
      <c r="D1262" s="108" t="s">
        <v>815</v>
      </c>
      <c r="E1262" s="32">
        <f t="shared" si="100"/>
        <v>42864</v>
      </c>
      <c r="F1262" s="101" t="str">
        <f t="shared" si="101"/>
        <v>2016-17</v>
      </c>
      <c r="H1262" s="111"/>
      <c r="I1262" s="26"/>
      <c r="J1262" s="94">
        <f t="shared" si="99"/>
        <v>0.59165640875701331</v>
      </c>
      <c r="K1262" s="35"/>
      <c r="L1262" s="26">
        <v>8.9949040036099994</v>
      </c>
      <c r="M1262" s="26" t="s">
        <v>203</v>
      </c>
      <c r="N1262" s="26">
        <v>812.22926829268283</v>
      </c>
      <c r="O1262" s="90">
        <f t="shared" si="102"/>
        <v>7305.9242972150732</v>
      </c>
      <c r="P1262" s="92">
        <f t="shared" si="98"/>
        <v>287.45261212162455</v>
      </c>
      <c r="Q1262" s="188">
        <v>6.6499980595219721E-2</v>
      </c>
    </row>
    <row r="1263" spans="1:17" x14ac:dyDescent="0.25">
      <c r="A1263">
        <v>42864</v>
      </c>
      <c r="B1263" t="s">
        <v>773</v>
      </c>
      <c r="C1263" s="190" t="s">
        <v>874</v>
      </c>
      <c r="D1263" s="108" t="s">
        <v>815</v>
      </c>
      <c r="E1263" s="32">
        <f t="shared" si="100"/>
        <v>42864</v>
      </c>
      <c r="F1263" s="101" t="str">
        <f t="shared" si="101"/>
        <v>2016-17</v>
      </c>
      <c r="H1263" s="111"/>
      <c r="I1263" s="26"/>
      <c r="J1263" s="94">
        <f t="shared" si="99"/>
        <v>0.59165640875701331</v>
      </c>
      <c r="K1263" s="35"/>
      <c r="L1263" s="26">
        <v>12.5160157553</v>
      </c>
      <c r="M1263" s="26" t="s">
        <v>203</v>
      </c>
      <c r="N1263" s="26">
        <v>812.22926829268283</v>
      </c>
      <c r="O1263" s="90">
        <f t="shared" si="102"/>
        <v>10165.874318867009</v>
      </c>
      <c r="P1263" s="92">
        <f t="shared" si="98"/>
        <v>399.97774526248122</v>
      </c>
      <c r="Q1263" s="188">
        <v>6.6499980595219721E-2</v>
      </c>
    </row>
    <row r="1264" spans="1:17" x14ac:dyDescent="0.25">
      <c r="A1264">
        <v>42864</v>
      </c>
      <c r="B1264" t="s">
        <v>773</v>
      </c>
      <c r="C1264" s="190" t="s">
        <v>874</v>
      </c>
      <c r="D1264" s="108" t="s">
        <v>815</v>
      </c>
      <c r="E1264" s="32">
        <f t="shared" si="100"/>
        <v>42864</v>
      </c>
      <c r="F1264" s="101" t="str">
        <f t="shared" si="101"/>
        <v>2016-17</v>
      </c>
      <c r="H1264" s="111"/>
      <c r="I1264" s="26"/>
      <c r="J1264" s="94">
        <f t="shared" si="99"/>
        <v>0.59165640875701331</v>
      </c>
      <c r="K1264" s="35"/>
      <c r="L1264" s="26">
        <v>29.670233741400001</v>
      </c>
      <c r="M1264" s="26" t="s">
        <v>203</v>
      </c>
      <c r="N1264" s="26">
        <v>812.22926829268283</v>
      </c>
      <c r="O1264" s="90">
        <f t="shared" si="102"/>
        <v>24099.032241850193</v>
      </c>
      <c r="P1264" s="92">
        <f t="shared" si="98"/>
        <v>948.17979022362715</v>
      </c>
      <c r="Q1264" s="188">
        <v>6.6499980595219721E-2</v>
      </c>
    </row>
    <row r="1265" spans="1:17" x14ac:dyDescent="0.25">
      <c r="A1265">
        <v>42864</v>
      </c>
      <c r="B1265" t="s">
        <v>773</v>
      </c>
      <c r="C1265" s="190" t="s">
        <v>874</v>
      </c>
      <c r="D1265" s="108" t="s">
        <v>815</v>
      </c>
      <c r="E1265" s="32">
        <f t="shared" si="100"/>
        <v>42864</v>
      </c>
      <c r="F1265" s="101" t="str">
        <f t="shared" si="101"/>
        <v>2016-17</v>
      </c>
      <c r="H1265" s="111"/>
      <c r="I1265" s="26"/>
      <c r="J1265" s="94">
        <f t="shared" si="99"/>
        <v>0.59165640875701331</v>
      </c>
      <c r="K1265" s="35"/>
      <c r="L1265" s="26">
        <v>19.406095566899999</v>
      </c>
      <c r="M1265" s="26" t="s">
        <v>203</v>
      </c>
      <c r="N1265" s="26">
        <v>812.22926829268283</v>
      </c>
      <c r="O1265" s="90">
        <f t="shared" si="102"/>
        <v>15762.198802721063</v>
      </c>
      <c r="P1265" s="92">
        <f t="shared" si="98"/>
        <v>620.16591389396547</v>
      </c>
      <c r="Q1265" s="188">
        <v>6.6499980595219721E-2</v>
      </c>
    </row>
    <row r="1266" spans="1:17" x14ac:dyDescent="0.25">
      <c r="A1266">
        <v>42864</v>
      </c>
      <c r="B1266" t="s">
        <v>773</v>
      </c>
      <c r="C1266" s="190" t="s">
        <v>874</v>
      </c>
      <c r="D1266" s="108" t="s">
        <v>815</v>
      </c>
      <c r="E1266" s="32">
        <f t="shared" si="100"/>
        <v>42864</v>
      </c>
      <c r="F1266" s="101" t="str">
        <f t="shared" si="101"/>
        <v>2016-17</v>
      </c>
      <c r="H1266" s="111"/>
      <c r="I1266" s="26"/>
      <c r="J1266" s="94">
        <f t="shared" si="99"/>
        <v>0.59165640875701331</v>
      </c>
      <c r="K1266" s="35"/>
      <c r="L1266" s="26">
        <v>58.245104615499997</v>
      </c>
      <c r="M1266" s="26" t="s">
        <v>203</v>
      </c>
      <c r="N1266" s="26">
        <v>812.22926829268283</v>
      </c>
      <c r="O1266" s="90">
        <f t="shared" si="102"/>
        <v>47308.378703478324</v>
      </c>
      <c r="P1266" s="92">
        <f t="shared" si="98"/>
        <v>1861.3547691340871</v>
      </c>
      <c r="Q1266" s="188">
        <v>6.6499980595219721E-2</v>
      </c>
    </row>
    <row r="1267" spans="1:17" x14ac:dyDescent="0.25">
      <c r="A1267">
        <v>42864</v>
      </c>
      <c r="B1267" t="s">
        <v>773</v>
      </c>
      <c r="C1267" s="190" t="s">
        <v>874</v>
      </c>
      <c r="D1267" s="108" t="s">
        <v>815</v>
      </c>
      <c r="E1267" s="32">
        <f t="shared" si="100"/>
        <v>42864</v>
      </c>
      <c r="F1267" s="101" t="str">
        <f t="shared" si="101"/>
        <v>2016-17</v>
      </c>
      <c r="H1267" s="111"/>
      <c r="I1267" s="26"/>
      <c r="J1267" s="94">
        <f t="shared" si="99"/>
        <v>0.59165640875701331</v>
      </c>
      <c r="K1267" s="35"/>
      <c r="L1267" s="26">
        <v>65.421146905200004</v>
      </c>
      <c r="M1267" s="26" t="s">
        <v>203</v>
      </c>
      <c r="N1267" s="26">
        <v>812.22926829268283</v>
      </c>
      <c r="O1267" s="90">
        <f t="shared" si="102"/>
        <v>53136.97028167871</v>
      </c>
      <c r="P1267" s="92">
        <f t="shared" si="98"/>
        <v>2090.681519040661</v>
      </c>
      <c r="Q1267" s="188">
        <v>6.6499980595219721E-2</v>
      </c>
    </row>
    <row r="1268" spans="1:17" x14ac:dyDescent="0.25">
      <c r="A1268">
        <v>42864</v>
      </c>
      <c r="B1268" t="s">
        <v>773</v>
      </c>
      <c r="C1268" s="190" t="s">
        <v>874</v>
      </c>
      <c r="D1268" s="108" t="s">
        <v>815</v>
      </c>
      <c r="E1268" s="32">
        <f t="shared" si="100"/>
        <v>42864</v>
      </c>
      <c r="F1268" s="101" t="str">
        <f t="shared" si="101"/>
        <v>2016-17</v>
      </c>
      <c r="H1268" s="111"/>
      <c r="I1268" s="26"/>
      <c r="J1268" s="94">
        <f t="shared" si="99"/>
        <v>0.59165640875701331</v>
      </c>
      <c r="K1268" s="35"/>
      <c r="L1268" s="26">
        <v>3.86343732963</v>
      </c>
      <c r="M1268" s="26" t="s">
        <v>203</v>
      </c>
      <c r="N1268" s="26">
        <v>950.87219512195099</v>
      </c>
      <c r="O1268" s="90">
        <f t="shared" si="102"/>
        <v>3673.6351343413667</v>
      </c>
      <c r="P1268" s="92">
        <f t="shared" si="98"/>
        <v>144.53968757255444</v>
      </c>
      <c r="Q1268" s="188">
        <v>6.6499980595219721E-2</v>
      </c>
    </row>
    <row r="1269" spans="1:17" x14ac:dyDescent="0.25">
      <c r="A1269">
        <v>42864</v>
      </c>
      <c r="B1269" t="s">
        <v>773</v>
      </c>
      <c r="C1269" s="190" t="s">
        <v>874</v>
      </c>
      <c r="D1269" s="108" t="s">
        <v>815</v>
      </c>
      <c r="E1269" s="32">
        <f t="shared" si="100"/>
        <v>42864</v>
      </c>
      <c r="F1269" s="101" t="str">
        <f t="shared" si="101"/>
        <v>2016-17</v>
      </c>
      <c r="H1269" s="111"/>
      <c r="I1269" s="26"/>
      <c r="J1269" s="94">
        <f t="shared" si="99"/>
        <v>0.59165640875701331</v>
      </c>
      <c r="K1269" s="35"/>
      <c r="L1269" s="26">
        <v>18.347207446500001</v>
      </c>
      <c r="M1269" s="26" t="s">
        <v>203</v>
      </c>
      <c r="N1269" s="26">
        <v>3592.3639024390236</v>
      </c>
      <c r="O1269" s="90">
        <f t="shared" si="102"/>
        <v>65909.845741367055</v>
      </c>
      <c r="P1269" s="92">
        <f t="shared" si="98"/>
        <v>2593.2320883904113</v>
      </c>
      <c r="Q1269" s="188">
        <v>6.6499980595219721E-2</v>
      </c>
    </row>
    <row r="1270" spans="1:17" x14ac:dyDescent="0.25">
      <c r="A1270">
        <v>42864</v>
      </c>
      <c r="B1270" t="s">
        <v>773</v>
      </c>
      <c r="C1270" s="190" t="s">
        <v>874</v>
      </c>
      <c r="D1270" s="108" t="s">
        <v>815</v>
      </c>
      <c r="E1270" s="32">
        <f t="shared" si="100"/>
        <v>42864</v>
      </c>
      <c r="F1270" s="101" t="str">
        <f t="shared" si="101"/>
        <v>2016-17</v>
      </c>
      <c r="H1270" s="111"/>
      <c r="I1270" s="26"/>
      <c r="J1270" s="94">
        <f t="shared" si="99"/>
        <v>0.59165640875701331</v>
      </c>
      <c r="K1270" s="35"/>
      <c r="L1270" s="26">
        <v>5.1457556119600003</v>
      </c>
      <c r="M1270" s="26" t="s">
        <v>203</v>
      </c>
      <c r="N1270" s="26">
        <v>950.87219512195099</v>
      </c>
      <c r="O1270" s="90">
        <f t="shared" si="102"/>
        <v>4892.9559343055034</v>
      </c>
      <c r="P1270" s="92">
        <f t="shared" si="98"/>
        <v>192.51403478794035</v>
      </c>
      <c r="Q1270" s="188">
        <v>6.6499980595219721E-2</v>
      </c>
    </row>
    <row r="1271" spans="1:17" x14ac:dyDescent="0.25">
      <c r="A1271">
        <v>42228</v>
      </c>
      <c r="B1271" t="s">
        <v>773</v>
      </c>
      <c r="C1271" s="190" t="s">
        <v>836</v>
      </c>
      <c r="D1271" s="108" t="s">
        <v>807</v>
      </c>
      <c r="E1271" s="32">
        <f t="shared" si="100"/>
        <v>42228</v>
      </c>
      <c r="F1271" s="101" t="str">
        <f t="shared" si="101"/>
        <v>2015-16</v>
      </c>
      <c r="H1271" s="111"/>
      <c r="I1271" s="26"/>
      <c r="J1271" s="94">
        <f t="shared" si="99"/>
        <v>0.59165640875701331</v>
      </c>
      <c r="K1271" s="35"/>
      <c r="L1271" s="26">
        <v>165.508443223</v>
      </c>
      <c r="M1271" s="26" t="s">
        <v>203</v>
      </c>
      <c r="N1271" s="26">
        <v>4416.6341463414628</v>
      </c>
      <c r="O1271" s="90">
        <f t="shared" si="102"/>
        <v>730990.24184651906</v>
      </c>
      <c r="P1271" s="92">
        <f t="shared" si="98"/>
        <v>432495.06132733211</v>
      </c>
      <c r="Q1271" s="188">
        <v>1</v>
      </c>
    </row>
    <row r="1272" spans="1:17" x14ac:dyDescent="0.25">
      <c r="A1272">
        <v>42405</v>
      </c>
      <c r="B1272" t="s">
        <v>773</v>
      </c>
      <c r="C1272" s="190" t="s">
        <v>875</v>
      </c>
      <c r="D1272" s="108" t="s">
        <v>815</v>
      </c>
      <c r="E1272" s="32">
        <f t="shared" si="100"/>
        <v>42405</v>
      </c>
      <c r="F1272" s="101" t="str">
        <f t="shared" si="101"/>
        <v>2015-16</v>
      </c>
      <c r="H1272" s="111"/>
      <c r="I1272" s="26"/>
      <c r="J1272" s="94">
        <f t="shared" si="99"/>
        <v>0.59165640875701331</v>
      </c>
      <c r="K1272" s="35"/>
      <c r="L1272" s="26">
        <v>50.092025968199998</v>
      </c>
      <c r="M1272" s="26" t="s">
        <v>203</v>
      </c>
      <c r="N1272" s="26">
        <v>812.22926829268283</v>
      </c>
      <c r="O1272" s="90">
        <f t="shared" si="102"/>
        <v>40686.209599449154</v>
      </c>
      <c r="P1272" s="92">
        <f t="shared" si="98"/>
        <v>963.70052904561908</v>
      </c>
      <c r="Q1272" s="188">
        <v>4.0033659608874138E-2</v>
      </c>
    </row>
    <row r="1273" spans="1:17" x14ac:dyDescent="0.25">
      <c r="A1273">
        <v>42228</v>
      </c>
      <c r="B1273" t="s">
        <v>773</v>
      </c>
      <c r="C1273" s="190" t="s">
        <v>836</v>
      </c>
      <c r="D1273" s="108" t="s">
        <v>807</v>
      </c>
      <c r="E1273" s="32">
        <f t="shared" si="100"/>
        <v>42228</v>
      </c>
      <c r="F1273" s="101" t="str">
        <f t="shared" si="101"/>
        <v>2015-16</v>
      </c>
      <c r="H1273" s="111"/>
      <c r="I1273" s="26"/>
      <c r="J1273" s="94">
        <f t="shared" si="99"/>
        <v>0.59165640875701331</v>
      </c>
      <c r="K1273" s="35"/>
      <c r="L1273" s="26">
        <v>149.81551602600001</v>
      </c>
      <c r="M1273" s="26" t="s">
        <v>203</v>
      </c>
      <c r="N1273" s="26">
        <v>1680.8751219512192</v>
      </c>
      <c r="O1273" s="90">
        <f t="shared" si="102"/>
        <v>251821.1737703876</v>
      </c>
      <c r="P1273" s="92">
        <f t="shared" si="98"/>
        <v>148991.61132196331</v>
      </c>
      <c r="Q1273" s="188">
        <v>1</v>
      </c>
    </row>
    <row r="1274" spans="1:17" x14ac:dyDescent="0.25">
      <c r="A1274">
        <v>42405</v>
      </c>
      <c r="B1274" t="s">
        <v>773</v>
      </c>
      <c r="C1274" s="190" t="s">
        <v>872</v>
      </c>
      <c r="D1274" s="108" t="s">
        <v>815</v>
      </c>
      <c r="E1274" s="32">
        <f t="shared" si="100"/>
        <v>42405</v>
      </c>
      <c r="F1274" s="101" t="str">
        <f t="shared" si="101"/>
        <v>2015-16</v>
      </c>
      <c r="H1274" s="111"/>
      <c r="I1274" s="26"/>
      <c r="J1274" s="94">
        <f t="shared" si="99"/>
        <v>0.59165640875701331</v>
      </c>
      <c r="K1274" s="35"/>
      <c r="L1274" s="26">
        <v>78.031175593399993</v>
      </c>
      <c r="M1274" s="26" t="s">
        <v>203</v>
      </c>
      <c r="N1274" s="26">
        <v>812.22926829268283</v>
      </c>
      <c r="O1274" s="90">
        <f t="shared" si="102"/>
        <v>63379.204656245129</v>
      </c>
      <c r="P1274" s="92">
        <f t="shared" si="98"/>
        <v>9751.6953780441982</v>
      </c>
      <c r="Q1274" s="188">
        <v>0.26005413779666531</v>
      </c>
    </row>
    <row r="1275" spans="1:17" x14ac:dyDescent="0.25">
      <c r="A1275">
        <v>42405</v>
      </c>
      <c r="B1275" t="s">
        <v>773</v>
      </c>
      <c r="C1275" s="190" t="s">
        <v>875</v>
      </c>
      <c r="D1275" s="108" t="s">
        <v>815</v>
      </c>
      <c r="E1275" s="32">
        <f t="shared" si="100"/>
        <v>42405</v>
      </c>
      <c r="F1275" s="101" t="str">
        <f t="shared" si="101"/>
        <v>2015-16</v>
      </c>
      <c r="H1275" s="111"/>
      <c r="I1275" s="26"/>
      <c r="J1275" s="94">
        <f t="shared" si="99"/>
        <v>0.59165640875701331</v>
      </c>
      <c r="K1275" s="35"/>
      <c r="L1275" s="26">
        <v>53.176839809599997</v>
      </c>
      <c r="M1275" s="26" t="s">
        <v>203</v>
      </c>
      <c r="N1275" s="26">
        <v>812.22926829268283</v>
      </c>
      <c r="O1275" s="90">
        <f t="shared" si="102"/>
        <v>43191.785688668613</v>
      </c>
      <c r="P1275" s="92">
        <f t="shared" si="98"/>
        <v>1023.048033433876</v>
      </c>
      <c r="Q1275" s="188">
        <v>4.0033659608874138E-2</v>
      </c>
    </row>
    <row r="1276" spans="1:17" x14ac:dyDescent="0.25">
      <c r="A1276">
        <v>42405</v>
      </c>
      <c r="B1276" t="s">
        <v>773</v>
      </c>
      <c r="C1276" s="190" t="s">
        <v>872</v>
      </c>
      <c r="D1276" s="108" t="s">
        <v>815</v>
      </c>
      <c r="E1276" s="32">
        <f t="shared" si="100"/>
        <v>42405</v>
      </c>
      <c r="F1276" s="101" t="str">
        <f t="shared" si="101"/>
        <v>2015-16</v>
      </c>
      <c r="H1276" s="111"/>
      <c r="I1276" s="26"/>
      <c r="J1276" s="94">
        <f t="shared" si="99"/>
        <v>0.59165640875701331</v>
      </c>
      <c r="K1276" s="35"/>
      <c r="L1276" s="26">
        <v>19.090315581500001</v>
      </c>
      <c r="M1276" s="26" t="s">
        <v>203</v>
      </c>
      <c r="N1276" s="26">
        <v>812.22926829268283</v>
      </c>
      <c r="O1276" s="90">
        <f t="shared" si="102"/>
        <v>15505.713056238148</v>
      </c>
      <c r="P1276" s="92">
        <f t="shared" si="98"/>
        <v>2385.7508336355845</v>
      </c>
      <c r="Q1276" s="188">
        <v>0.26005413779666531</v>
      </c>
    </row>
    <row r="1277" spans="1:17" x14ac:dyDescent="0.25">
      <c r="A1277">
        <v>42405</v>
      </c>
      <c r="B1277" t="s">
        <v>773</v>
      </c>
      <c r="C1277" s="190" t="s">
        <v>875</v>
      </c>
      <c r="D1277" s="108" t="s">
        <v>815</v>
      </c>
      <c r="E1277" s="32">
        <f t="shared" si="100"/>
        <v>42405</v>
      </c>
      <c r="F1277" s="101" t="str">
        <f t="shared" si="101"/>
        <v>2015-16</v>
      </c>
      <c r="H1277" s="111"/>
      <c r="I1277" s="26"/>
      <c r="J1277" s="94">
        <f t="shared" si="99"/>
        <v>0.59165640875701331</v>
      </c>
      <c r="K1277" s="35"/>
      <c r="L1277" s="26">
        <v>19.134832985300001</v>
      </c>
      <c r="M1277" s="26" t="s">
        <v>203</v>
      </c>
      <c r="N1277" s="26">
        <v>812.22926829268283</v>
      </c>
      <c r="O1277" s="90">
        <f t="shared" si="102"/>
        <v>15541.871394552913</v>
      </c>
      <c r="P1277" s="92">
        <f t="shared" si="98"/>
        <v>368.12742776344538</v>
      </c>
      <c r="Q1277" s="188">
        <v>4.0033659608874138E-2</v>
      </c>
    </row>
    <row r="1278" spans="1:17" x14ac:dyDescent="0.25">
      <c r="A1278">
        <v>42405</v>
      </c>
      <c r="B1278" t="s">
        <v>773</v>
      </c>
      <c r="C1278" s="190" t="s">
        <v>875</v>
      </c>
      <c r="D1278" s="108" t="s">
        <v>815</v>
      </c>
      <c r="E1278" s="32">
        <f t="shared" si="100"/>
        <v>42405</v>
      </c>
      <c r="F1278" s="101" t="str">
        <f t="shared" si="101"/>
        <v>2015-16</v>
      </c>
      <c r="H1278" s="111"/>
      <c r="I1278" s="26"/>
      <c r="J1278" s="94">
        <f t="shared" si="99"/>
        <v>0.59165640875701331</v>
      </c>
      <c r="K1278" s="35"/>
      <c r="L1278" s="26">
        <v>4.4865680647900001</v>
      </c>
      <c r="M1278" s="26" t="s">
        <v>203</v>
      </c>
      <c r="N1278" s="26">
        <v>812.22926829268283</v>
      </c>
      <c r="O1278" s="90">
        <f t="shared" si="102"/>
        <v>3644.1218964096997</v>
      </c>
      <c r="P1278" s="92">
        <f t="shared" si="98"/>
        <v>86.31529538018944</v>
      </c>
      <c r="Q1278" s="188">
        <v>4.0033659608874138E-2</v>
      </c>
    </row>
    <row r="1279" spans="1:17" x14ac:dyDescent="0.25">
      <c r="A1279">
        <v>42405</v>
      </c>
      <c r="B1279" t="s">
        <v>773</v>
      </c>
      <c r="C1279" s="190" t="s">
        <v>872</v>
      </c>
      <c r="D1279" s="108" t="s">
        <v>815</v>
      </c>
      <c r="E1279" s="32">
        <f t="shared" si="100"/>
        <v>42405</v>
      </c>
      <c r="F1279" s="101" t="str">
        <f t="shared" si="101"/>
        <v>2015-16</v>
      </c>
      <c r="H1279" s="111"/>
      <c r="I1279" s="26"/>
      <c r="J1279" s="94">
        <f t="shared" si="99"/>
        <v>0.59165640875701331</v>
      </c>
      <c r="K1279" s="35"/>
      <c r="L1279" s="26">
        <v>19.538991302900001</v>
      </c>
      <c r="M1279" s="26" t="s">
        <v>203</v>
      </c>
      <c r="N1279" s="26">
        <v>812.22926829268283</v>
      </c>
      <c r="O1279" s="90">
        <f t="shared" si="102"/>
        <v>15870.140609131562</v>
      </c>
      <c r="P1279" s="92">
        <f t="shared" si="98"/>
        <v>2441.8226398764109</v>
      </c>
      <c r="Q1279" s="188">
        <v>0.26005413779666531</v>
      </c>
    </row>
    <row r="1280" spans="1:17" x14ac:dyDescent="0.25">
      <c r="A1280">
        <v>42405</v>
      </c>
      <c r="B1280" t="s">
        <v>773</v>
      </c>
      <c r="C1280" s="190" t="s">
        <v>875</v>
      </c>
      <c r="D1280" s="108" t="s">
        <v>815</v>
      </c>
      <c r="E1280" s="32">
        <f t="shared" si="100"/>
        <v>42405</v>
      </c>
      <c r="F1280" s="101" t="str">
        <f t="shared" si="101"/>
        <v>2015-16</v>
      </c>
      <c r="H1280" s="111"/>
      <c r="I1280" s="26"/>
      <c r="J1280" s="94">
        <f t="shared" si="99"/>
        <v>0.59165640875701331</v>
      </c>
      <c r="K1280" s="35"/>
      <c r="L1280" s="26">
        <v>18.8832175314</v>
      </c>
      <c r="M1280" s="26" t="s">
        <v>203</v>
      </c>
      <c r="N1280" s="26">
        <v>3336.4019512195118</v>
      </c>
      <c r="O1280" s="90">
        <f t="shared" si="102"/>
        <v>63002.003817065452</v>
      </c>
      <c r="P1280" s="92">
        <f t="shared" si="98"/>
        <v>1492.2762529902052</v>
      </c>
      <c r="Q1280" s="188">
        <v>4.0033659608874138E-2</v>
      </c>
    </row>
    <row r="1281" spans="1:17" x14ac:dyDescent="0.25">
      <c r="A1281">
        <v>42405</v>
      </c>
      <c r="B1281" t="s">
        <v>773</v>
      </c>
      <c r="C1281" s="190" t="s">
        <v>875</v>
      </c>
      <c r="D1281" s="108" t="s">
        <v>815</v>
      </c>
      <c r="E1281" s="32">
        <f t="shared" si="100"/>
        <v>42405</v>
      </c>
      <c r="F1281" s="101" t="str">
        <f t="shared" si="101"/>
        <v>2015-16</v>
      </c>
      <c r="H1281" s="111"/>
      <c r="I1281" s="26"/>
      <c r="J1281" s="94">
        <f t="shared" si="99"/>
        <v>0.59165640875701331</v>
      </c>
      <c r="K1281" s="35"/>
      <c r="L1281" s="26">
        <v>4.7584823210799998</v>
      </c>
      <c r="M1281" s="26" t="s">
        <v>203</v>
      </c>
      <c r="N1281" s="26">
        <v>812.22926829268283</v>
      </c>
      <c r="O1281" s="90">
        <f t="shared" si="102"/>
        <v>3864.9786138344753</v>
      </c>
      <c r="P1281" s="92">
        <f t="shared" si="98"/>
        <v>91.546545416034903</v>
      </c>
      <c r="Q1281" s="188">
        <v>4.0033659608874138E-2</v>
      </c>
    </row>
    <row r="1282" spans="1:17" x14ac:dyDescent="0.25">
      <c r="A1282">
        <v>42405</v>
      </c>
      <c r="B1282" t="s">
        <v>773</v>
      </c>
      <c r="C1282" s="190" t="s">
        <v>875</v>
      </c>
      <c r="D1282" s="108" t="s">
        <v>815</v>
      </c>
      <c r="E1282" s="32">
        <f t="shared" si="100"/>
        <v>42405</v>
      </c>
      <c r="F1282" s="101" t="str">
        <f t="shared" si="101"/>
        <v>2015-16</v>
      </c>
      <c r="H1282" s="111"/>
      <c r="I1282" s="26"/>
      <c r="J1282" s="94">
        <f t="shared" si="99"/>
        <v>0.59165640875701331</v>
      </c>
      <c r="K1282" s="35"/>
      <c r="L1282" s="26">
        <v>6.6838010892000002</v>
      </c>
      <c r="M1282" s="26" t="s">
        <v>203</v>
      </c>
      <c r="N1282" s="26">
        <v>812.22926829268283</v>
      </c>
      <c r="O1282" s="90">
        <f t="shared" si="102"/>
        <v>5428.7788680947524</v>
      </c>
      <c r="P1282" s="92">
        <f t="shared" si="98"/>
        <v>128.586986076123</v>
      </c>
      <c r="Q1282" s="188">
        <v>4.0033659608874138E-2</v>
      </c>
    </row>
    <row r="1283" spans="1:17" x14ac:dyDescent="0.25">
      <c r="A1283">
        <v>42405</v>
      </c>
      <c r="B1283" t="s">
        <v>773</v>
      </c>
      <c r="C1283" s="190" t="s">
        <v>872</v>
      </c>
      <c r="D1283" s="108" t="s">
        <v>815</v>
      </c>
      <c r="E1283" s="32">
        <f t="shared" si="100"/>
        <v>42405</v>
      </c>
      <c r="F1283" s="101" t="str">
        <f t="shared" si="101"/>
        <v>2015-16</v>
      </c>
      <c r="H1283" s="111"/>
      <c r="I1283" s="26"/>
      <c r="J1283" s="94">
        <f t="shared" si="99"/>
        <v>0.59165640875701331</v>
      </c>
      <c r="K1283" s="35"/>
      <c r="L1283" s="26">
        <v>67.094408382200001</v>
      </c>
      <c r="M1283" s="26" t="s">
        <v>203</v>
      </c>
      <c r="N1283" s="26">
        <v>1162.6195121951216</v>
      </c>
      <c r="O1283" s="90">
        <f t="shared" si="102"/>
        <v>78005.268344333643</v>
      </c>
      <c r="P1283" s="92">
        <f t="shared" si="98"/>
        <v>12002.100987260988</v>
      </c>
      <c r="Q1283" s="188">
        <v>0.26005413779666531</v>
      </c>
    </row>
    <row r="1284" spans="1:17" x14ac:dyDescent="0.25">
      <c r="A1284">
        <v>42405</v>
      </c>
      <c r="B1284" t="s">
        <v>773</v>
      </c>
      <c r="C1284" s="190" t="s">
        <v>872</v>
      </c>
      <c r="D1284" s="108" t="s">
        <v>815</v>
      </c>
      <c r="E1284" s="32">
        <f t="shared" si="100"/>
        <v>42405</v>
      </c>
      <c r="F1284" s="101" t="str">
        <f t="shared" si="101"/>
        <v>2015-16</v>
      </c>
      <c r="H1284" s="111"/>
      <c r="I1284" s="26"/>
      <c r="J1284" s="94">
        <f t="shared" si="99"/>
        <v>0.59165640875701331</v>
      </c>
      <c r="K1284" s="35"/>
      <c r="L1284" s="26">
        <v>65.001977314100003</v>
      </c>
      <c r="M1284" s="26" t="s">
        <v>203</v>
      </c>
      <c r="N1284" s="26">
        <v>812.22926829268283</v>
      </c>
      <c r="O1284" s="90">
        <f t="shared" si="102"/>
        <v>52796.508471409012</v>
      </c>
      <c r="P1284" s="92">
        <f t="shared" si="98"/>
        <v>8123.4131988555791</v>
      </c>
      <c r="Q1284" s="188">
        <v>0.26005413779666531</v>
      </c>
    </row>
    <row r="1285" spans="1:17" x14ac:dyDescent="0.25">
      <c r="A1285">
        <v>42405</v>
      </c>
      <c r="B1285" t="s">
        <v>773</v>
      </c>
      <c r="C1285" s="190" t="s">
        <v>872</v>
      </c>
      <c r="D1285" s="108" t="s">
        <v>815</v>
      </c>
      <c r="E1285" s="32">
        <f t="shared" si="100"/>
        <v>42405</v>
      </c>
      <c r="F1285" s="101" t="str">
        <f t="shared" si="101"/>
        <v>2015-16</v>
      </c>
      <c r="H1285" s="111"/>
      <c r="I1285" s="26"/>
      <c r="J1285" s="94">
        <f t="shared" si="99"/>
        <v>0.59165640875701331</v>
      </c>
      <c r="K1285" s="35"/>
      <c r="L1285" s="26">
        <v>104.41663493</v>
      </c>
      <c r="M1285" s="26" t="s">
        <v>203</v>
      </c>
      <c r="N1285" s="26">
        <v>812.22926829268283</v>
      </c>
      <c r="O1285" s="90">
        <f t="shared" si="102"/>
        <v>84810.246986778089</v>
      </c>
      <c r="P1285" s="92">
        <f t="shared" si="98"/>
        <v>13049.133355924139</v>
      </c>
      <c r="Q1285" s="188">
        <v>0.26005413779666531</v>
      </c>
    </row>
    <row r="1286" spans="1:17" x14ac:dyDescent="0.25">
      <c r="A1286">
        <v>42405</v>
      </c>
      <c r="B1286" t="s">
        <v>773</v>
      </c>
      <c r="C1286" s="190" t="s">
        <v>872</v>
      </c>
      <c r="D1286" s="108" t="s">
        <v>815</v>
      </c>
      <c r="E1286" s="32">
        <f t="shared" si="100"/>
        <v>42405</v>
      </c>
      <c r="F1286" s="101" t="str">
        <f t="shared" si="101"/>
        <v>2015-16</v>
      </c>
      <c r="H1286" s="111"/>
      <c r="I1286" s="26"/>
      <c r="J1286" s="94">
        <f t="shared" si="99"/>
        <v>0.59165640875701331</v>
      </c>
      <c r="K1286" s="35"/>
      <c r="L1286" s="26">
        <v>53.430403557699996</v>
      </c>
      <c r="M1286" s="26" t="s">
        <v>203</v>
      </c>
      <c r="N1286" s="26">
        <v>812.22926829268283</v>
      </c>
      <c r="O1286" s="90">
        <f t="shared" si="102"/>
        <v>43397.737586253425</v>
      </c>
      <c r="P1286" s="92">
        <f t="shared" si="98"/>
        <v>6677.2929596197127</v>
      </c>
      <c r="Q1286" s="188">
        <v>0.26005413779666531</v>
      </c>
    </row>
    <row r="1287" spans="1:17" x14ac:dyDescent="0.25">
      <c r="A1287">
        <v>42405</v>
      </c>
      <c r="B1287" t="s">
        <v>773</v>
      </c>
      <c r="C1287" s="190" t="s">
        <v>872</v>
      </c>
      <c r="D1287" s="108" t="s">
        <v>815</v>
      </c>
      <c r="E1287" s="32">
        <f t="shared" si="100"/>
        <v>42405</v>
      </c>
      <c r="F1287" s="101" t="str">
        <f t="shared" si="101"/>
        <v>2015-16</v>
      </c>
      <c r="H1287" s="111"/>
      <c r="I1287" s="26"/>
      <c r="J1287" s="94">
        <f t="shared" si="99"/>
        <v>0.59165640875701331</v>
      </c>
      <c r="K1287" s="35"/>
      <c r="L1287" s="26">
        <v>33.807991620000003</v>
      </c>
      <c r="M1287" s="26" t="s">
        <v>203</v>
      </c>
      <c r="N1287" s="26">
        <v>812.22926829268283</v>
      </c>
      <c r="O1287" s="90">
        <f t="shared" si="102"/>
        <v>27459.840295957754</v>
      </c>
      <c r="P1287" s="92">
        <f t="shared" si="98"/>
        <v>4225.0450940226037</v>
      </c>
      <c r="Q1287" s="188">
        <v>0.26005413779666531</v>
      </c>
    </row>
    <row r="1288" spans="1:17" x14ac:dyDescent="0.25">
      <c r="A1288">
        <v>42405</v>
      </c>
      <c r="B1288" t="s">
        <v>773</v>
      </c>
      <c r="C1288" s="190" t="s">
        <v>872</v>
      </c>
      <c r="D1288" s="108" t="s">
        <v>815</v>
      </c>
      <c r="E1288" s="32">
        <f t="shared" si="100"/>
        <v>42405</v>
      </c>
      <c r="F1288" s="101" t="str">
        <f t="shared" si="101"/>
        <v>2015-16</v>
      </c>
      <c r="H1288" s="111"/>
      <c r="I1288" s="26"/>
      <c r="J1288" s="94">
        <f t="shared" si="99"/>
        <v>0.59165640875701331</v>
      </c>
      <c r="K1288" s="35"/>
      <c r="L1288" s="26">
        <v>26.022945927399999</v>
      </c>
      <c r="M1288" s="26" t="s">
        <v>203</v>
      </c>
      <c r="N1288" s="26">
        <v>812.22926829268283</v>
      </c>
      <c r="O1288" s="90">
        <f t="shared" si="102"/>
        <v>21136.598329432152</v>
      </c>
      <c r="P1288" s="92">
        <f t="shared" si="98"/>
        <v>3252.1340296811418</v>
      </c>
      <c r="Q1288" s="188">
        <v>0.26005413779666531</v>
      </c>
    </row>
    <row r="1289" spans="1:17" x14ac:dyDescent="0.25">
      <c r="A1289">
        <v>42405</v>
      </c>
      <c r="B1289" t="s">
        <v>773</v>
      </c>
      <c r="C1289" s="190" t="s">
        <v>872</v>
      </c>
      <c r="D1289" s="108" t="s">
        <v>815</v>
      </c>
      <c r="E1289" s="32">
        <f t="shared" si="100"/>
        <v>42405</v>
      </c>
      <c r="F1289" s="101" t="str">
        <f t="shared" si="101"/>
        <v>2015-16</v>
      </c>
      <c r="H1289" s="111"/>
      <c r="I1289" s="26"/>
      <c r="J1289" s="94">
        <f t="shared" si="99"/>
        <v>0.59165640875701331</v>
      </c>
      <c r="K1289" s="35"/>
      <c r="L1289" s="26">
        <v>14.757280033900001</v>
      </c>
      <c r="M1289" s="26" t="s">
        <v>203</v>
      </c>
      <c r="N1289" s="26">
        <v>812.22926829268283</v>
      </c>
      <c r="O1289" s="90">
        <f t="shared" si="102"/>
        <v>11986.294763924816</v>
      </c>
      <c r="P1289" s="92">
        <f t="shared" si="98"/>
        <v>1844.2436424251257</v>
      </c>
      <c r="Q1289" s="188">
        <v>0.26005413779666531</v>
      </c>
    </row>
    <row r="1290" spans="1:17" x14ac:dyDescent="0.25">
      <c r="A1290">
        <v>42405</v>
      </c>
      <c r="B1290" t="s">
        <v>773</v>
      </c>
      <c r="C1290" s="190" t="s">
        <v>872</v>
      </c>
      <c r="D1290" s="108" t="s">
        <v>815</v>
      </c>
      <c r="E1290" s="32">
        <f t="shared" si="100"/>
        <v>42405</v>
      </c>
      <c r="F1290" s="101" t="str">
        <f t="shared" si="101"/>
        <v>2015-16</v>
      </c>
      <c r="H1290" s="111"/>
      <c r="I1290" s="26"/>
      <c r="J1290" s="94">
        <f t="shared" si="99"/>
        <v>0.59165640875701331</v>
      </c>
      <c r="K1290" s="35"/>
      <c r="L1290" s="26">
        <v>25.366452753699999</v>
      </c>
      <c r="M1290" s="26" t="s">
        <v>203</v>
      </c>
      <c r="N1290" s="26">
        <v>3336.4019512195118</v>
      </c>
      <c r="O1290" s="90">
        <f t="shared" si="102"/>
        <v>84632.682462962242</v>
      </c>
      <c r="P1290" s="92">
        <f t="shared" si="98"/>
        <v>13021.812799353713</v>
      </c>
      <c r="Q1290" s="188">
        <v>0.26005413779666531</v>
      </c>
    </row>
    <row r="1291" spans="1:17" x14ac:dyDescent="0.25">
      <c r="A1291">
        <v>42405</v>
      </c>
      <c r="B1291" t="s">
        <v>773</v>
      </c>
      <c r="C1291" s="190" t="s">
        <v>872</v>
      </c>
      <c r="D1291" s="108" t="s">
        <v>815</v>
      </c>
      <c r="E1291" s="32">
        <f t="shared" si="100"/>
        <v>42405</v>
      </c>
      <c r="F1291" s="101" t="str">
        <f t="shared" si="101"/>
        <v>2015-16</v>
      </c>
      <c r="H1291" s="111"/>
      <c r="I1291" s="26"/>
      <c r="J1291" s="94">
        <f t="shared" si="99"/>
        <v>0.59165640875701331</v>
      </c>
      <c r="K1291" s="35"/>
      <c r="L1291" s="26">
        <v>28.7926822429</v>
      </c>
      <c r="M1291" s="26" t="s">
        <v>203</v>
      </c>
      <c r="N1291" s="26">
        <v>3875.3912195121943</v>
      </c>
      <c r="O1291" s="90">
        <f t="shared" si="102"/>
        <v>111582.90795033933</v>
      </c>
      <c r="P1291" s="92">
        <f t="shared" si="98"/>
        <v>17168.44718436895</v>
      </c>
      <c r="Q1291" s="188">
        <v>0.26005413779666531</v>
      </c>
    </row>
    <row r="1292" spans="1:17" x14ac:dyDescent="0.25">
      <c r="A1292">
        <v>42405</v>
      </c>
      <c r="B1292" t="s">
        <v>773</v>
      </c>
      <c r="C1292" s="190" t="s">
        <v>872</v>
      </c>
      <c r="D1292" s="108" t="s">
        <v>815</v>
      </c>
      <c r="E1292" s="32">
        <f t="shared" si="100"/>
        <v>42405</v>
      </c>
      <c r="F1292" s="101" t="str">
        <f t="shared" si="101"/>
        <v>2015-16</v>
      </c>
      <c r="H1292" s="111"/>
      <c r="I1292" s="26"/>
      <c r="J1292" s="94">
        <f t="shared" si="99"/>
        <v>0.59165640875701331</v>
      </c>
      <c r="K1292" s="35"/>
      <c r="L1292" s="26">
        <v>22.464472424</v>
      </c>
      <c r="M1292" s="26" t="s">
        <v>203</v>
      </c>
      <c r="N1292" s="26">
        <v>3336.4019512195118</v>
      </c>
      <c r="O1292" s="90">
        <f t="shared" si="102"/>
        <v>74950.509628550513</v>
      </c>
      <c r="P1292" s="92">
        <f t="shared" si="98"/>
        <v>11532.087571799055</v>
      </c>
      <c r="Q1292" s="188">
        <v>0.26005413779666531</v>
      </c>
    </row>
    <row r="1293" spans="1:17" x14ac:dyDescent="0.25">
      <c r="A1293">
        <v>42405</v>
      </c>
      <c r="B1293" t="s">
        <v>773</v>
      </c>
      <c r="C1293" s="190" t="s">
        <v>872</v>
      </c>
      <c r="D1293" s="108" t="s">
        <v>815</v>
      </c>
      <c r="E1293" s="32">
        <f t="shared" si="100"/>
        <v>42405</v>
      </c>
      <c r="F1293" s="101" t="str">
        <f t="shared" si="101"/>
        <v>2015-16</v>
      </c>
      <c r="H1293" s="111"/>
      <c r="I1293" s="26"/>
      <c r="J1293" s="94">
        <f t="shared" si="99"/>
        <v>0.59165640875701331</v>
      </c>
      <c r="K1293" s="35"/>
      <c r="L1293" s="26">
        <v>32.600720728399999</v>
      </c>
      <c r="M1293" s="26" t="s">
        <v>203</v>
      </c>
      <c r="N1293" s="26">
        <v>1162.6195121951216</v>
      </c>
      <c r="O1293" s="90">
        <f t="shared" si="102"/>
        <v>37902.234030461797</v>
      </c>
      <c r="P1293" s="92">
        <f t="shared" si="98"/>
        <v>5831.7399597721815</v>
      </c>
      <c r="Q1293" s="188">
        <v>0.26005413779666531</v>
      </c>
    </row>
    <row r="1294" spans="1:17" x14ac:dyDescent="0.25">
      <c r="A1294">
        <v>42405</v>
      </c>
      <c r="B1294" t="s">
        <v>773</v>
      </c>
      <c r="C1294" s="190" t="s">
        <v>872</v>
      </c>
      <c r="D1294" s="108" t="s">
        <v>815</v>
      </c>
      <c r="E1294" s="32">
        <f t="shared" si="100"/>
        <v>42405</v>
      </c>
      <c r="F1294" s="101" t="str">
        <f t="shared" si="101"/>
        <v>2015-16</v>
      </c>
      <c r="H1294" s="111"/>
      <c r="I1294" s="26"/>
      <c r="J1294" s="94">
        <f t="shared" si="99"/>
        <v>0.59165640875701331</v>
      </c>
      <c r="K1294" s="35"/>
      <c r="L1294" s="26">
        <v>17.824606171100001</v>
      </c>
      <c r="M1294" s="26" t="s">
        <v>203</v>
      </c>
      <c r="N1294" s="26">
        <v>812.22926829268283</v>
      </c>
      <c r="O1294" s="90">
        <f t="shared" si="102"/>
        <v>14477.666827957793</v>
      </c>
      <c r="P1294" s="92">
        <f t="shared" si="98"/>
        <v>2227.5728680534703</v>
      </c>
      <c r="Q1294" s="188">
        <v>0.26005413779666531</v>
      </c>
    </row>
    <row r="1295" spans="1:17" x14ac:dyDescent="0.25">
      <c r="A1295">
        <v>42405</v>
      </c>
      <c r="B1295" t="s">
        <v>773</v>
      </c>
      <c r="C1295" s="190" t="s">
        <v>872</v>
      </c>
      <c r="D1295" s="108" t="s">
        <v>815</v>
      </c>
      <c r="E1295" s="32">
        <f t="shared" si="100"/>
        <v>42405</v>
      </c>
      <c r="F1295" s="101" t="str">
        <f t="shared" si="101"/>
        <v>2015-16</v>
      </c>
      <c r="H1295" s="111"/>
      <c r="I1295" s="26"/>
      <c r="J1295" s="94">
        <f t="shared" si="99"/>
        <v>0.59165640875701331</v>
      </c>
      <c r="K1295" s="35"/>
      <c r="L1295" s="26">
        <v>30.216440197099999</v>
      </c>
      <c r="M1295" s="26" t="s">
        <v>203</v>
      </c>
      <c r="N1295" s="26">
        <v>812.22926829268283</v>
      </c>
      <c r="O1295" s="90">
        <f t="shared" si="102"/>
        <v>24542.677111700141</v>
      </c>
      <c r="P1295" s="92">
        <f t="shared" si="98"/>
        <v>3776.2024981708969</v>
      </c>
      <c r="Q1295" s="188">
        <v>0.26005413779666531</v>
      </c>
    </row>
    <row r="1296" spans="1:17" x14ac:dyDescent="0.25">
      <c r="A1296">
        <v>42405</v>
      </c>
      <c r="B1296" t="s">
        <v>773</v>
      </c>
      <c r="C1296" s="190" t="s">
        <v>872</v>
      </c>
      <c r="D1296" s="108" t="s">
        <v>815</v>
      </c>
      <c r="E1296" s="32">
        <f t="shared" si="100"/>
        <v>42405</v>
      </c>
      <c r="F1296" s="101" t="str">
        <f t="shared" si="101"/>
        <v>2015-16</v>
      </c>
      <c r="H1296" s="111"/>
      <c r="I1296" s="26"/>
      <c r="J1296" s="94">
        <f t="shared" si="99"/>
        <v>0.59165640875701331</v>
      </c>
      <c r="K1296" s="35"/>
      <c r="L1296" s="26">
        <v>18.769208055</v>
      </c>
      <c r="M1296" s="26" t="s">
        <v>203</v>
      </c>
      <c r="N1296" s="26">
        <v>812.22926829268283</v>
      </c>
      <c r="O1296" s="90">
        <f t="shared" si="102"/>
        <v>15244.900124945778</v>
      </c>
      <c r="P1296" s="92">
        <f t="shared" si="98"/>
        <v>2345.6214525489549</v>
      </c>
      <c r="Q1296" s="188">
        <v>0.26005413779666531</v>
      </c>
    </row>
    <row r="1297" spans="1:17" x14ac:dyDescent="0.25">
      <c r="A1297">
        <v>42405</v>
      </c>
      <c r="B1297" t="s">
        <v>773</v>
      </c>
      <c r="C1297" s="190" t="s">
        <v>872</v>
      </c>
      <c r="D1297" s="108" t="s">
        <v>815</v>
      </c>
      <c r="E1297" s="32">
        <f t="shared" si="100"/>
        <v>42405</v>
      </c>
      <c r="F1297" s="101" t="str">
        <f t="shared" si="101"/>
        <v>2015-16</v>
      </c>
      <c r="H1297" s="111"/>
      <c r="I1297" s="26"/>
      <c r="J1297" s="94">
        <f t="shared" si="99"/>
        <v>0.59165640875701331</v>
      </c>
      <c r="K1297" s="35"/>
      <c r="L1297" s="26">
        <v>13.216253222000001</v>
      </c>
      <c r="M1297" s="26" t="s">
        <v>203</v>
      </c>
      <c r="N1297" s="26">
        <v>812.22926829268283</v>
      </c>
      <c r="O1297" s="90">
        <f t="shared" si="102"/>
        <v>10734.627684075873</v>
      </c>
      <c r="P1297" s="92">
        <f t="shared" si="98"/>
        <v>1651.6587694590637</v>
      </c>
      <c r="Q1297" s="188">
        <v>0.26005413779666531</v>
      </c>
    </row>
    <row r="1298" spans="1:17" x14ac:dyDescent="0.25">
      <c r="A1298">
        <v>42405</v>
      </c>
      <c r="B1298" t="s">
        <v>773</v>
      </c>
      <c r="C1298" s="190" t="s">
        <v>872</v>
      </c>
      <c r="D1298" s="108" t="s">
        <v>815</v>
      </c>
      <c r="E1298" s="32">
        <f t="shared" si="100"/>
        <v>42405</v>
      </c>
      <c r="F1298" s="101" t="str">
        <f t="shared" si="101"/>
        <v>2015-16</v>
      </c>
      <c r="H1298" s="111"/>
      <c r="I1298" s="26"/>
      <c r="J1298" s="94">
        <f t="shared" si="99"/>
        <v>0.59165640875701331</v>
      </c>
      <c r="K1298" s="35"/>
      <c r="L1298" s="26">
        <v>4.8471609216099996</v>
      </c>
      <c r="M1298" s="26" t="s">
        <v>203</v>
      </c>
      <c r="N1298" s="26">
        <v>1162.6195121951216</v>
      </c>
      <c r="O1298" s="90">
        <f t="shared" si="102"/>
        <v>5635.4038662134735</v>
      </c>
      <c r="P1298" s="92">
        <f t="shared" si="98"/>
        <v>867.078438955313</v>
      </c>
      <c r="Q1298" s="188">
        <v>0.26005413779666531</v>
      </c>
    </row>
    <row r="1299" spans="1:17" x14ac:dyDescent="0.25">
      <c r="A1299">
        <v>42405</v>
      </c>
      <c r="B1299" t="s">
        <v>773</v>
      </c>
      <c r="C1299" s="190" t="s">
        <v>872</v>
      </c>
      <c r="D1299" s="108" t="s">
        <v>815</v>
      </c>
      <c r="E1299" s="32">
        <f t="shared" si="100"/>
        <v>42405</v>
      </c>
      <c r="F1299" s="101" t="str">
        <f t="shared" si="101"/>
        <v>2015-16</v>
      </c>
      <c r="H1299" s="111"/>
      <c r="I1299" s="26"/>
      <c r="J1299" s="94">
        <f t="shared" si="99"/>
        <v>0.59165640875701331</v>
      </c>
      <c r="K1299" s="35"/>
      <c r="L1299" s="26">
        <v>18.151883254400001</v>
      </c>
      <c r="M1299" s="26" t="s">
        <v>203</v>
      </c>
      <c r="N1299" s="26">
        <v>3875.3912195121943</v>
      </c>
      <c r="O1299" s="90">
        <f t="shared" si="102"/>
        <v>70345.648981712206</v>
      </c>
      <c r="P1299" s="92">
        <f t="shared" si="98"/>
        <v>10823.571292210716</v>
      </c>
      <c r="Q1299" s="188">
        <v>0.26005413779666531</v>
      </c>
    </row>
    <row r="1300" spans="1:17" x14ac:dyDescent="0.25">
      <c r="A1300">
        <v>42405</v>
      </c>
      <c r="B1300" t="s">
        <v>773</v>
      </c>
      <c r="C1300" s="190" t="s">
        <v>872</v>
      </c>
      <c r="D1300" s="108" t="s">
        <v>815</v>
      </c>
      <c r="E1300" s="32">
        <f t="shared" si="100"/>
        <v>42405</v>
      </c>
      <c r="F1300" s="101" t="str">
        <f t="shared" si="101"/>
        <v>2015-16</v>
      </c>
      <c r="H1300" s="111"/>
      <c r="I1300" s="26"/>
      <c r="J1300" s="94">
        <f t="shared" si="99"/>
        <v>0.59165640875701331</v>
      </c>
      <c r="K1300" s="35"/>
      <c r="L1300" s="26">
        <v>19.129327985900002</v>
      </c>
      <c r="M1300" s="26" t="s">
        <v>203</v>
      </c>
      <c r="N1300" s="26">
        <v>3336.4019512195118</v>
      </c>
      <c r="O1300" s="90">
        <f t="shared" si="102"/>
        <v>63823.127217674781</v>
      </c>
      <c r="P1300" s="92">
        <f t="shared" si="98"/>
        <v>9819.9985007164159</v>
      </c>
      <c r="Q1300" s="188">
        <v>0.26005413779666531</v>
      </c>
    </row>
    <row r="1301" spans="1:17" x14ac:dyDescent="0.25">
      <c r="A1301">
        <v>42405</v>
      </c>
      <c r="B1301" t="s">
        <v>773</v>
      </c>
      <c r="C1301" s="190" t="s">
        <v>872</v>
      </c>
      <c r="D1301" s="108" t="s">
        <v>815</v>
      </c>
      <c r="E1301" s="32">
        <f t="shared" si="100"/>
        <v>42405</v>
      </c>
      <c r="F1301" s="101" t="str">
        <f t="shared" si="101"/>
        <v>2015-16</v>
      </c>
      <c r="H1301" s="111"/>
      <c r="I1301" s="26"/>
      <c r="J1301" s="94">
        <f t="shared" si="99"/>
        <v>0.59165640875701331</v>
      </c>
      <c r="K1301" s="35"/>
      <c r="L1301" s="26">
        <v>4.8348486015600001</v>
      </c>
      <c r="M1301" s="26" t="s">
        <v>203</v>
      </c>
      <c r="N1301" s="26">
        <v>1162.6195121951216</v>
      </c>
      <c r="O1301" s="90">
        <f t="shared" si="102"/>
        <v>5621.089322682953</v>
      </c>
      <c r="P1301" s="92">
        <f t="shared" si="98"/>
        <v>864.87596467778781</v>
      </c>
      <c r="Q1301" s="188">
        <v>0.26005413779666531</v>
      </c>
    </row>
    <row r="1302" spans="1:17" x14ac:dyDescent="0.25">
      <c r="A1302">
        <v>42405</v>
      </c>
      <c r="B1302" t="s">
        <v>773</v>
      </c>
      <c r="C1302" s="190" t="s">
        <v>872</v>
      </c>
      <c r="D1302" s="108" t="s">
        <v>815</v>
      </c>
      <c r="E1302" s="32">
        <f t="shared" si="100"/>
        <v>42405</v>
      </c>
      <c r="F1302" s="101" t="str">
        <f t="shared" si="101"/>
        <v>2015-16</v>
      </c>
      <c r="H1302" s="111"/>
      <c r="I1302" s="26"/>
      <c r="J1302" s="94">
        <f t="shared" si="99"/>
        <v>0.59165640875701331</v>
      </c>
      <c r="K1302" s="35"/>
      <c r="L1302" s="26">
        <v>22.526999911200001</v>
      </c>
      <c r="M1302" s="26" t="s">
        <v>203</v>
      </c>
      <c r="N1302" s="26">
        <v>3336.4019512195118</v>
      </c>
      <c r="O1302" s="90">
        <f t="shared" si="102"/>
        <v>75159.126458849452</v>
      </c>
      <c r="P1302" s="92">
        <f t="shared" si="98"/>
        <v>11564.18592000084</v>
      </c>
      <c r="Q1302" s="188">
        <v>0.26005413779666531</v>
      </c>
    </row>
    <row r="1303" spans="1:17" x14ac:dyDescent="0.25">
      <c r="A1303">
        <v>42405</v>
      </c>
      <c r="B1303" t="s">
        <v>773</v>
      </c>
      <c r="C1303" s="190" t="s">
        <v>872</v>
      </c>
      <c r="D1303" s="108" t="s">
        <v>815</v>
      </c>
      <c r="E1303" s="32">
        <f t="shared" si="100"/>
        <v>42405</v>
      </c>
      <c r="F1303" s="101" t="str">
        <f t="shared" si="101"/>
        <v>2015-16</v>
      </c>
      <c r="H1303" s="111"/>
      <c r="I1303" s="26"/>
      <c r="J1303" s="94">
        <f t="shared" si="99"/>
        <v>0.59165640875701331</v>
      </c>
      <c r="K1303" s="35"/>
      <c r="L1303" s="26">
        <v>7.2043071839000001</v>
      </c>
      <c r="M1303" s="26" t="s">
        <v>203</v>
      </c>
      <c r="N1303" s="26">
        <v>812.22926829268283</v>
      </c>
      <c r="O1303" s="90">
        <f t="shared" si="102"/>
        <v>5851.5491525348152</v>
      </c>
      <c r="P1303" s="92">
        <f t="shared" ref="P1303:P1366" si="103">IF(O1303="-","-",IF(OR(E1303&lt;$E$15,E1303&gt;$E$16),0,O1303*J1303))*Q1303</f>
        <v>900.33513570684249</v>
      </c>
      <c r="Q1303" s="188">
        <v>0.26005413779666531</v>
      </c>
    </row>
    <row r="1304" spans="1:17" x14ac:dyDescent="0.25">
      <c r="A1304">
        <v>42405</v>
      </c>
      <c r="B1304" t="s">
        <v>773</v>
      </c>
      <c r="C1304" s="190" t="s">
        <v>872</v>
      </c>
      <c r="D1304" s="108" t="s">
        <v>815</v>
      </c>
      <c r="E1304" s="32">
        <f t="shared" si="100"/>
        <v>42405</v>
      </c>
      <c r="F1304" s="101" t="str">
        <f t="shared" si="101"/>
        <v>2015-16</v>
      </c>
      <c r="H1304" s="111"/>
      <c r="I1304" s="26"/>
      <c r="J1304" s="94">
        <f t="shared" ref="J1304:J1367" si="104">J1303</f>
        <v>0.59165640875701331</v>
      </c>
      <c r="K1304" s="35"/>
      <c r="L1304" s="26">
        <v>43.012139415500002</v>
      </c>
      <c r="M1304" s="26" t="s">
        <v>203</v>
      </c>
      <c r="N1304" s="26">
        <v>812.22926829268283</v>
      </c>
      <c r="O1304" s="90">
        <f t="shared" si="102"/>
        <v>34935.718525154429</v>
      </c>
      <c r="P1304" s="92">
        <f t="shared" si="103"/>
        <v>5375.303882688153</v>
      </c>
      <c r="Q1304" s="188">
        <v>0.26005413779666531</v>
      </c>
    </row>
    <row r="1305" spans="1:17" x14ac:dyDescent="0.25">
      <c r="A1305">
        <v>42405</v>
      </c>
      <c r="B1305" t="s">
        <v>773</v>
      </c>
      <c r="C1305" s="190" t="s">
        <v>872</v>
      </c>
      <c r="D1305" s="108" t="s">
        <v>815</v>
      </c>
      <c r="E1305" s="32">
        <f t="shared" si="100"/>
        <v>42405</v>
      </c>
      <c r="F1305" s="101" t="str">
        <f t="shared" si="101"/>
        <v>2015-16</v>
      </c>
      <c r="H1305" s="111"/>
      <c r="I1305" s="26"/>
      <c r="J1305" s="94">
        <f t="shared" si="104"/>
        <v>0.59165640875701331</v>
      </c>
      <c r="K1305" s="35"/>
      <c r="L1305" s="26">
        <v>54.6097808556</v>
      </c>
      <c r="M1305" s="26" t="s">
        <v>203</v>
      </c>
      <c r="N1305" s="26">
        <v>812.22926829268283</v>
      </c>
      <c r="O1305" s="90">
        <f t="shared" si="102"/>
        <v>44355.66234596775</v>
      </c>
      <c r="P1305" s="92">
        <f t="shared" si="103"/>
        <v>6824.681846913044</v>
      </c>
      <c r="Q1305" s="188">
        <v>0.26005413779666531</v>
      </c>
    </row>
    <row r="1306" spans="1:17" x14ac:dyDescent="0.25">
      <c r="A1306">
        <v>42405</v>
      </c>
      <c r="B1306" t="s">
        <v>773</v>
      </c>
      <c r="C1306" s="190" t="s">
        <v>875</v>
      </c>
      <c r="D1306" s="108" t="s">
        <v>815</v>
      </c>
      <c r="E1306" s="32">
        <f t="shared" ref="E1306:E1369" si="105">A1306</f>
        <v>42405</v>
      </c>
      <c r="F1306" s="101" t="str">
        <f t="shared" ref="F1306:F1369" si="106">IF(E1306="","-",IF(OR(E1306&lt;$E$15,E1306&gt;$E$16),"ERROR - date outside of range",IF(MONTH(E1306)&gt;=7,YEAR(E1306)&amp;"-"&amp;IF(YEAR(E1306)=1999,"00",IF(AND(YEAR(E1306)&gt;=2000,YEAR(E1306)&lt;2009),"0","")&amp;RIGHT(YEAR(E1306),2)+1),RIGHT(YEAR(E1306),4)-1&amp;"-"&amp;RIGHT(YEAR(E1306),2))))</f>
        <v>2015-16</v>
      </c>
      <c r="H1306" s="111"/>
      <c r="I1306" s="26"/>
      <c r="J1306" s="94">
        <f t="shared" si="104"/>
        <v>0.59165640875701331</v>
      </c>
      <c r="K1306" s="35"/>
      <c r="L1306" s="26">
        <v>57.015459343899998</v>
      </c>
      <c r="M1306" s="26" t="s">
        <v>203</v>
      </c>
      <c r="N1306" s="26">
        <v>812.22926829268283</v>
      </c>
      <c r="O1306" s="90">
        <f t="shared" si="102"/>
        <v>46309.624824267099</v>
      </c>
      <c r="P1306" s="92">
        <f t="shared" si="103"/>
        <v>1096.8977052031546</v>
      </c>
      <c r="Q1306" s="188">
        <v>4.0033659608874138E-2</v>
      </c>
    </row>
    <row r="1307" spans="1:17" x14ac:dyDescent="0.25">
      <c r="A1307">
        <v>42405</v>
      </c>
      <c r="B1307" t="s">
        <v>773</v>
      </c>
      <c r="C1307" s="190" t="s">
        <v>875</v>
      </c>
      <c r="D1307" s="108" t="s">
        <v>815</v>
      </c>
      <c r="E1307" s="32">
        <f t="shared" si="105"/>
        <v>42405</v>
      </c>
      <c r="F1307" s="101" t="str">
        <f t="shared" si="106"/>
        <v>2015-16</v>
      </c>
      <c r="H1307" s="111"/>
      <c r="I1307" s="26"/>
      <c r="J1307" s="94">
        <f t="shared" si="104"/>
        <v>0.59165640875701331</v>
      </c>
      <c r="K1307" s="35"/>
      <c r="L1307" s="26">
        <v>53.767993345699999</v>
      </c>
      <c r="M1307" s="26" t="s">
        <v>203</v>
      </c>
      <c r="N1307" s="26">
        <v>812.22926829268283</v>
      </c>
      <c r="O1307" s="90">
        <f t="shared" ref="O1307:O1370" si="107">IF(N1307="","-",L1307*N1307)</f>
        <v>43671.93789274375</v>
      </c>
      <c r="P1307" s="92">
        <f t="shared" si="103"/>
        <v>1034.42100077699</v>
      </c>
      <c r="Q1307" s="188">
        <v>4.0033659608874138E-2</v>
      </c>
    </row>
    <row r="1308" spans="1:17" x14ac:dyDescent="0.25">
      <c r="A1308">
        <v>42405</v>
      </c>
      <c r="B1308" t="s">
        <v>773</v>
      </c>
      <c r="C1308" s="190" t="s">
        <v>875</v>
      </c>
      <c r="D1308" s="108" t="s">
        <v>815</v>
      </c>
      <c r="E1308" s="32">
        <f t="shared" si="105"/>
        <v>42405</v>
      </c>
      <c r="F1308" s="101" t="str">
        <f t="shared" si="106"/>
        <v>2015-16</v>
      </c>
      <c r="H1308" s="111"/>
      <c r="I1308" s="26"/>
      <c r="J1308" s="94">
        <f t="shared" si="104"/>
        <v>0.59165640875701331</v>
      </c>
      <c r="K1308" s="35"/>
      <c r="L1308" s="26">
        <v>60.2843185292</v>
      </c>
      <c r="M1308" s="26" t="s">
        <v>203</v>
      </c>
      <c r="N1308" s="26">
        <v>812.22926829268283</v>
      </c>
      <c r="O1308" s="90">
        <f t="shared" si="107"/>
        <v>48964.687928495136</v>
      </c>
      <c r="P1308" s="92">
        <f t="shared" si="103"/>
        <v>1159.7859846320819</v>
      </c>
      <c r="Q1308" s="188">
        <v>4.0033659608874138E-2</v>
      </c>
    </row>
    <row r="1309" spans="1:17" x14ac:dyDescent="0.25">
      <c r="A1309">
        <v>42405</v>
      </c>
      <c r="B1309" t="s">
        <v>773</v>
      </c>
      <c r="C1309" s="190" t="s">
        <v>875</v>
      </c>
      <c r="D1309" s="108" t="s">
        <v>815</v>
      </c>
      <c r="E1309" s="32">
        <f t="shared" si="105"/>
        <v>42405</v>
      </c>
      <c r="F1309" s="101" t="str">
        <f t="shared" si="106"/>
        <v>2015-16</v>
      </c>
      <c r="H1309" s="111"/>
      <c r="I1309" s="26"/>
      <c r="J1309" s="94">
        <f t="shared" si="104"/>
        <v>0.59165640875701331</v>
      </c>
      <c r="K1309" s="35"/>
      <c r="L1309" s="26">
        <v>53.315837819499997</v>
      </c>
      <c r="M1309" s="26" t="s">
        <v>203</v>
      </c>
      <c r="N1309" s="26">
        <v>812.22926829268283</v>
      </c>
      <c r="O1309" s="90">
        <f t="shared" si="107"/>
        <v>43304.68394054383</v>
      </c>
      <c r="P1309" s="92">
        <f t="shared" si="103"/>
        <v>1025.7221607642809</v>
      </c>
      <c r="Q1309" s="188">
        <v>4.0033659608874138E-2</v>
      </c>
    </row>
    <row r="1310" spans="1:17" x14ac:dyDescent="0.25">
      <c r="A1310">
        <v>42405</v>
      </c>
      <c r="B1310" t="s">
        <v>773</v>
      </c>
      <c r="C1310" s="190" t="s">
        <v>875</v>
      </c>
      <c r="D1310" s="108" t="s">
        <v>815</v>
      </c>
      <c r="E1310" s="32">
        <f t="shared" si="105"/>
        <v>42405</v>
      </c>
      <c r="F1310" s="101" t="str">
        <f t="shared" si="106"/>
        <v>2015-16</v>
      </c>
      <c r="H1310" s="111"/>
      <c r="I1310" s="26"/>
      <c r="J1310" s="94">
        <f t="shared" si="104"/>
        <v>0.59165640875701331</v>
      </c>
      <c r="K1310" s="35"/>
      <c r="L1310" s="26">
        <v>4.6237346377100002</v>
      </c>
      <c r="M1310" s="26" t="s">
        <v>203</v>
      </c>
      <c r="N1310" s="26">
        <v>812.22926829268283</v>
      </c>
      <c r="O1310" s="90">
        <f t="shared" si="107"/>
        <v>3755.5326015667265</v>
      </c>
      <c r="P1310" s="92">
        <f t="shared" si="103"/>
        <v>88.954188424249892</v>
      </c>
      <c r="Q1310" s="188">
        <v>4.0033659608874138E-2</v>
      </c>
    </row>
    <row r="1311" spans="1:17" x14ac:dyDescent="0.25">
      <c r="A1311">
        <v>42405</v>
      </c>
      <c r="B1311" t="s">
        <v>773</v>
      </c>
      <c r="C1311" s="190" t="s">
        <v>875</v>
      </c>
      <c r="D1311" s="108" t="s">
        <v>815</v>
      </c>
      <c r="E1311" s="32">
        <f t="shared" si="105"/>
        <v>42405</v>
      </c>
      <c r="F1311" s="101" t="str">
        <f t="shared" si="106"/>
        <v>2015-16</v>
      </c>
      <c r="H1311" s="111"/>
      <c r="I1311" s="26"/>
      <c r="J1311" s="94">
        <f t="shared" si="104"/>
        <v>0.59165640875701331</v>
      </c>
      <c r="K1311" s="35"/>
      <c r="L1311" s="26">
        <v>19.120305138799999</v>
      </c>
      <c r="M1311" s="26" t="s">
        <v>203</v>
      </c>
      <c r="N1311" s="26">
        <v>812.22926829268283</v>
      </c>
      <c r="O1311" s="90">
        <f t="shared" si="107"/>
        <v>15530.071452420347</v>
      </c>
      <c r="P1311" s="92">
        <f t="shared" si="103"/>
        <v>367.84793231307498</v>
      </c>
      <c r="Q1311" s="188">
        <v>4.0033659608874138E-2</v>
      </c>
    </row>
    <row r="1312" spans="1:17" x14ac:dyDescent="0.25">
      <c r="A1312">
        <v>42405</v>
      </c>
      <c r="B1312" t="s">
        <v>773</v>
      </c>
      <c r="C1312" s="190" t="s">
        <v>875</v>
      </c>
      <c r="D1312" s="108" t="s">
        <v>815</v>
      </c>
      <c r="E1312" s="32">
        <f t="shared" si="105"/>
        <v>42405</v>
      </c>
      <c r="F1312" s="101" t="str">
        <f t="shared" si="106"/>
        <v>2015-16</v>
      </c>
      <c r="H1312" s="111"/>
      <c r="I1312" s="26"/>
      <c r="J1312" s="94">
        <f t="shared" si="104"/>
        <v>0.59165640875701331</v>
      </c>
      <c r="K1312" s="35"/>
      <c r="L1312" s="26">
        <v>29.6848030208</v>
      </c>
      <c r="M1312" s="26" t="s">
        <v>203</v>
      </c>
      <c r="N1312" s="26">
        <v>812.22926829268283</v>
      </c>
      <c r="O1312" s="90">
        <f t="shared" si="107"/>
        <v>24110.865836996807</v>
      </c>
      <c r="P1312" s="92">
        <f t="shared" si="103"/>
        <v>571.09409776958807</v>
      </c>
      <c r="Q1312" s="188">
        <v>4.0033659608874138E-2</v>
      </c>
    </row>
    <row r="1313" spans="1:17" x14ac:dyDescent="0.25">
      <c r="A1313">
        <v>42405</v>
      </c>
      <c r="B1313" t="s">
        <v>773</v>
      </c>
      <c r="C1313" s="190" t="s">
        <v>875</v>
      </c>
      <c r="D1313" s="108" t="s">
        <v>815</v>
      </c>
      <c r="E1313" s="32">
        <f t="shared" si="105"/>
        <v>42405</v>
      </c>
      <c r="F1313" s="101" t="str">
        <f t="shared" si="106"/>
        <v>2015-16</v>
      </c>
      <c r="H1313" s="111"/>
      <c r="I1313" s="26"/>
      <c r="J1313" s="94">
        <f t="shared" si="104"/>
        <v>0.59165640875701331</v>
      </c>
      <c r="K1313" s="35"/>
      <c r="L1313" s="26">
        <v>14.7226335622</v>
      </c>
      <c r="M1313" s="26" t="s">
        <v>203</v>
      </c>
      <c r="N1313" s="26">
        <v>3336.4019512195118</v>
      </c>
      <c r="O1313" s="90">
        <f t="shared" si="107"/>
        <v>49120.623344013955</v>
      </c>
      <c r="P1313" s="92">
        <f t="shared" si="103"/>
        <v>1163.4794975916789</v>
      </c>
      <c r="Q1313" s="188">
        <v>4.0033659608874138E-2</v>
      </c>
    </row>
    <row r="1314" spans="1:17" x14ac:dyDescent="0.25">
      <c r="A1314">
        <v>42405</v>
      </c>
      <c r="B1314" t="s">
        <v>773</v>
      </c>
      <c r="C1314" s="190" t="s">
        <v>875</v>
      </c>
      <c r="D1314" s="108" t="s">
        <v>815</v>
      </c>
      <c r="E1314" s="32">
        <f t="shared" si="105"/>
        <v>42405</v>
      </c>
      <c r="F1314" s="101" t="str">
        <f t="shared" si="106"/>
        <v>2015-16</v>
      </c>
      <c r="H1314" s="111"/>
      <c r="I1314" s="26"/>
      <c r="J1314" s="94">
        <f t="shared" si="104"/>
        <v>0.59165640875701331</v>
      </c>
      <c r="K1314" s="35"/>
      <c r="L1314" s="26">
        <v>21.695943637199999</v>
      </c>
      <c r="M1314" s="26" t="s">
        <v>203</v>
      </c>
      <c r="N1314" s="26">
        <v>3336.4019512195118</v>
      </c>
      <c r="O1314" s="90">
        <f t="shared" si="107"/>
        <v>72386.38868470263</v>
      </c>
      <c r="P1314" s="92">
        <f t="shared" si="103"/>
        <v>1714.5564002623187</v>
      </c>
      <c r="Q1314" s="188">
        <v>4.0033659608874138E-2</v>
      </c>
    </row>
    <row r="1315" spans="1:17" x14ac:dyDescent="0.25">
      <c r="A1315">
        <v>42405</v>
      </c>
      <c r="B1315" t="s">
        <v>773</v>
      </c>
      <c r="C1315" s="190" t="s">
        <v>875</v>
      </c>
      <c r="D1315" s="108" t="s">
        <v>815</v>
      </c>
      <c r="E1315" s="32">
        <f t="shared" si="105"/>
        <v>42405</v>
      </c>
      <c r="F1315" s="101" t="str">
        <f t="shared" si="106"/>
        <v>2015-16</v>
      </c>
      <c r="H1315" s="111"/>
      <c r="I1315" s="26"/>
      <c r="J1315" s="94">
        <f t="shared" si="104"/>
        <v>0.59165640875701331</v>
      </c>
      <c r="K1315" s="35"/>
      <c r="L1315" s="26">
        <v>4.4888270182800003</v>
      </c>
      <c r="M1315" s="26" t="s">
        <v>203</v>
      </c>
      <c r="N1315" s="26">
        <v>812.22926829268283</v>
      </c>
      <c r="O1315" s="90">
        <f t="shared" si="107"/>
        <v>3645.9566845499899</v>
      </c>
      <c r="P1315" s="92">
        <f t="shared" si="103"/>
        <v>86.35875448633108</v>
      </c>
      <c r="Q1315" s="188">
        <v>4.0033659608874138E-2</v>
      </c>
    </row>
    <row r="1316" spans="1:17" x14ac:dyDescent="0.25">
      <c r="A1316">
        <v>42405</v>
      </c>
      <c r="B1316" t="s">
        <v>773</v>
      </c>
      <c r="C1316" s="190" t="s">
        <v>875</v>
      </c>
      <c r="D1316" s="108" t="s">
        <v>815</v>
      </c>
      <c r="E1316" s="32">
        <f t="shared" si="105"/>
        <v>42405</v>
      </c>
      <c r="F1316" s="101" t="str">
        <f t="shared" si="106"/>
        <v>2015-16</v>
      </c>
      <c r="H1316" s="111"/>
      <c r="I1316" s="26"/>
      <c r="J1316" s="94">
        <f t="shared" si="104"/>
        <v>0.59165640875701331</v>
      </c>
      <c r="K1316" s="35"/>
      <c r="L1316" s="26">
        <v>4.7119041798400003</v>
      </c>
      <c r="M1316" s="26" t="s">
        <v>203</v>
      </c>
      <c r="N1316" s="26">
        <v>812.22926829268283</v>
      </c>
      <c r="O1316" s="90">
        <f t="shared" si="107"/>
        <v>3827.1464842566775</v>
      </c>
      <c r="P1316" s="92">
        <f t="shared" si="103"/>
        <v>90.650447115210653</v>
      </c>
      <c r="Q1316" s="188">
        <v>4.0033659608874138E-2</v>
      </c>
    </row>
    <row r="1317" spans="1:17" x14ac:dyDescent="0.25">
      <c r="A1317">
        <v>42405</v>
      </c>
      <c r="B1317" t="s">
        <v>773</v>
      </c>
      <c r="C1317" s="190" t="s">
        <v>875</v>
      </c>
      <c r="D1317" s="108" t="s">
        <v>815</v>
      </c>
      <c r="E1317" s="32">
        <f t="shared" si="105"/>
        <v>42405</v>
      </c>
      <c r="F1317" s="101" t="str">
        <f t="shared" si="106"/>
        <v>2015-16</v>
      </c>
      <c r="H1317" s="111"/>
      <c r="I1317" s="26"/>
      <c r="J1317" s="94">
        <f t="shared" si="104"/>
        <v>0.59165640875701331</v>
      </c>
      <c r="K1317" s="35"/>
      <c r="L1317" s="26">
        <v>65.245811398499995</v>
      </c>
      <c r="M1317" s="26" t="s">
        <v>203</v>
      </c>
      <c r="N1317" s="26">
        <v>812.22926829268283</v>
      </c>
      <c r="O1317" s="90">
        <f t="shared" si="107"/>
        <v>52994.557651366034</v>
      </c>
      <c r="P1317" s="92">
        <f t="shared" si="103"/>
        <v>1255.2381690982454</v>
      </c>
      <c r="Q1317" s="188">
        <v>4.0033659608874138E-2</v>
      </c>
    </row>
    <row r="1318" spans="1:17" x14ac:dyDescent="0.25">
      <c r="A1318">
        <v>42864</v>
      </c>
      <c r="B1318" t="s">
        <v>773</v>
      </c>
      <c r="C1318" s="190" t="s">
        <v>874</v>
      </c>
      <c r="D1318" s="108" t="s">
        <v>815</v>
      </c>
      <c r="E1318" s="32">
        <f t="shared" si="105"/>
        <v>42864</v>
      </c>
      <c r="F1318" s="101" t="str">
        <f t="shared" si="106"/>
        <v>2016-17</v>
      </c>
      <c r="H1318" s="111"/>
      <c r="I1318" s="26"/>
      <c r="J1318" s="94">
        <f t="shared" si="104"/>
        <v>0.59165640875701331</v>
      </c>
      <c r="K1318" s="35"/>
      <c r="L1318" s="26">
        <v>40.3161072909</v>
      </c>
      <c r="M1318" s="26" t="s">
        <v>203</v>
      </c>
      <c r="N1318" s="26">
        <v>950.87219512195099</v>
      </c>
      <c r="O1318" s="90">
        <f t="shared" si="107"/>
        <v>38335.465438470179</v>
      </c>
      <c r="P1318" s="92">
        <f t="shared" si="103"/>
        <v>1508.3142431939868</v>
      </c>
      <c r="Q1318" s="188">
        <v>6.6499980595219721E-2</v>
      </c>
    </row>
    <row r="1319" spans="1:17" x14ac:dyDescent="0.25">
      <c r="A1319">
        <v>42864</v>
      </c>
      <c r="B1319" t="s">
        <v>773</v>
      </c>
      <c r="C1319" s="190" t="s">
        <v>874</v>
      </c>
      <c r="D1319" s="108" t="s">
        <v>815</v>
      </c>
      <c r="E1319" s="32">
        <f t="shared" si="105"/>
        <v>42864</v>
      </c>
      <c r="F1319" s="101" t="str">
        <f t="shared" si="106"/>
        <v>2016-17</v>
      </c>
      <c r="H1319" s="111"/>
      <c r="I1319" s="26"/>
      <c r="J1319" s="94">
        <f t="shared" si="104"/>
        <v>0.59165640875701331</v>
      </c>
      <c r="K1319" s="35"/>
      <c r="L1319" s="26">
        <v>11.3183701258</v>
      </c>
      <c r="M1319" s="26" t="s">
        <v>203</v>
      </c>
      <c r="N1319" s="26">
        <v>950.87219512195099</v>
      </c>
      <c r="O1319" s="90">
        <f t="shared" si="107"/>
        <v>10762.323446722157</v>
      </c>
      <c r="P1319" s="92">
        <f t="shared" si="103"/>
        <v>423.44511952270756</v>
      </c>
      <c r="Q1319" s="188">
        <v>6.6499980595219721E-2</v>
      </c>
    </row>
    <row r="1320" spans="1:17" x14ac:dyDescent="0.25">
      <c r="A1320">
        <v>42864</v>
      </c>
      <c r="B1320" t="s">
        <v>773</v>
      </c>
      <c r="C1320" s="190" t="s">
        <v>874</v>
      </c>
      <c r="D1320" s="108" t="s">
        <v>815</v>
      </c>
      <c r="E1320" s="32">
        <f t="shared" si="105"/>
        <v>42864</v>
      </c>
      <c r="F1320" s="101" t="str">
        <f t="shared" si="106"/>
        <v>2016-17</v>
      </c>
      <c r="H1320" s="111"/>
      <c r="I1320" s="26"/>
      <c r="J1320" s="94">
        <f t="shared" si="104"/>
        <v>0.59165640875701331</v>
      </c>
      <c r="K1320" s="35"/>
      <c r="L1320" s="26">
        <v>5.2670398707399997</v>
      </c>
      <c r="M1320" s="26" t="s">
        <v>203</v>
      </c>
      <c r="N1320" s="26">
        <v>812.22926829268283</v>
      </c>
      <c r="O1320" s="90">
        <f t="shared" si="107"/>
        <v>4278.0439402795364</v>
      </c>
      <c r="P1320" s="92">
        <f t="shared" si="103"/>
        <v>168.32023647893524</v>
      </c>
      <c r="Q1320" s="188">
        <v>6.6499980595219721E-2</v>
      </c>
    </row>
    <row r="1321" spans="1:17" x14ac:dyDescent="0.25">
      <c r="A1321">
        <v>42405</v>
      </c>
      <c r="B1321" t="s">
        <v>773</v>
      </c>
      <c r="C1321" s="190" t="s">
        <v>875</v>
      </c>
      <c r="D1321" s="108" t="s">
        <v>815</v>
      </c>
      <c r="E1321" s="32">
        <f t="shared" si="105"/>
        <v>42405</v>
      </c>
      <c r="F1321" s="101" t="str">
        <f t="shared" si="106"/>
        <v>2015-16</v>
      </c>
      <c r="H1321" s="111"/>
      <c r="I1321" s="26"/>
      <c r="J1321" s="94">
        <f t="shared" si="104"/>
        <v>0.59165640875701331</v>
      </c>
      <c r="K1321" s="35"/>
      <c r="L1321" s="26">
        <v>15.5558208899</v>
      </c>
      <c r="M1321" s="26" t="s">
        <v>203</v>
      </c>
      <c r="N1321" s="26">
        <v>812.22926829268283</v>
      </c>
      <c r="O1321" s="90">
        <f t="shared" si="107"/>
        <v>12634.893019095507</v>
      </c>
      <c r="P1321" s="92">
        <f t="shared" si="103"/>
        <v>299.27224007374707</v>
      </c>
      <c r="Q1321" s="188">
        <v>4.0033659608874138E-2</v>
      </c>
    </row>
    <row r="1322" spans="1:17" x14ac:dyDescent="0.25">
      <c r="A1322">
        <v>42405</v>
      </c>
      <c r="B1322" t="s">
        <v>773</v>
      </c>
      <c r="C1322" s="190" t="s">
        <v>875</v>
      </c>
      <c r="D1322" s="108" t="s">
        <v>815</v>
      </c>
      <c r="E1322" s="32">
        <f t="shared" si="105"/>
        <v>42405</v>
      </c>
      <c r="F1322" s="101" t="str">
        <f t="shared" si="106"/>
        <v>2015-16</v>
      </c>
      <c r="H1322" s="111"/>
      <c r="I1322" s="26"/>
      <c r="J1322" s="94">
        <f t="shared" si="104"/>
        <v>0.59165640875701331</v>
      </c>
      <c r="K1322" s="35"/>
      <c r="L1322" s="26">
        <v>25.3043756824</v>
      </c>
      <c r="M1322" s="26" t="s">
        <v>203</v>
      </c>
      <c r="N1322" s="26">
        <v>3336.4019512195118</v>
      </c>
      <c r="O1322" s="90">
        <f t="shared" si="107"/>
        <v>84425.568401150929</v>
      </c>
      <c r="P1322" s="92">
        <f t="shared" si="103"/>
        <v>1999.71847301961</v>
      </c>
      <c r="Q1322" s="188">
        <v>4.0033659608874138E-2</v>
      </c>
    </row>
    <row r="1323" spans="1:17" x14ac:dyDescent="0.25">
      <c r="A1323">
        <v>42405</v>
      </c>
      <c r="B1323" t="s">
        <v>773</v>
      </c>
      <c r="C1323" s="190" t="s">
        <v>875</v>
      </c>
      <c r="D1323" s="108" t="s">
        <v>815</v>
      </c>
      <c r="E1323" s="32">
        <f t="shared" si="105"/>
        <v>42405</v>
      </c>
      <c r="F1323" s="101" t="str">
        <f t="shared" si="106"/>
        <v>2015-16</v>
      </c>
      <c r="H1323" s="111"/>
      <c r="I1323" s="26"/>
      <c r="J1323" s="94">
        <f t="shared" si="104"/>
        <v>0.59165640875701331</v>
      </c>
      <c r="K1323" s="35"/>
      <c r="L1323" s="26">
        <v>24.9926467252</v>
      </c>
      <c r="M1323" s="26" t="s">
        <v>203</v>
      </c>
      <c r="N1323" s="26">
        <v>812.22926829268283</v>
      </c>
      <c r="O1323" s="90">
        <f t="shared" si="107"/>
        <v>20299.759162306713</v>
      </c>
      <c r="P1323" s="92">
        <f t="shared" si="103"/>
        <v>480.82357233096724</v>
      </c>
      <c r="Q1323" s="188">
        <v>4.0033659608874138E-2</v>
      </c>
    </row>
    <row r="1324" spans="1:17" x14ac:dyDescent="0.25">
      <c r="A1324">
        <v>42405</v>
      </c>
      <c r="B1324" t="s">
        <v>773</v>
      </c>
      <c r="C1324" s="190" t="s">
        <v>875</v>
      </c>
      <c r="D1324" s="108" t="s">
        <v>815</v>
      </c>
      <c r="E1324" s="32">
        <f t="shared" si="105"/>
        <v>42405</v>
      </c>
      <c r="F1324" s="101" t="str">
        <f t="shared" si="106"/>
        <v>2015-16</v>
      </c>
      <c r="H1324" s="111"/>
      <c r="I1324" s="26"/>
      <c r="J1324" s="94">
        <f t="shared" si="104"/>
        <v>0.59165640875701331</v>
      </c>
      <c r="K1324" s="35"/>
      <c r="L1324" s="26">
        <v>16.063588251900001</v>
      </c>
      <c r="M1324" s="26" t="s">
        <v>203</v>
      </c>
      <c r="N1324" s="26">
        <v>3336.4019512195118</v>
      </c>
      <c r="O1324" s="90">
        <f t="shared" si="107"/>
        <v>53594.587187225989</v>
      </c>
      <c r="P1324" s="92">
        <f t="shared" si="103"/>
        <v>1269.4505714538352</v>
      </c>
      <c r="Q1324" s="188">
        <v>4.0033659608874138E-2</v>
      </c>
    </row>
    <row r="1325" spans="1:17" x14ac:dyDescent="0.25">
      <c r="A1325">
        <v>42405</v>
      </c>
      <c r="B1325" t="s">
        <v>773</v>
      </c>
      <c r="C1325" s="190" t="s">
        <v>875</v>
      </c>
      <c r="D1325" s="108" t="s">
        <v>815</v>
      </c>
      <c r="E1325" s="32">
        <f t="shared" si="105"/>
        <v>42405</v>
      </c>
      <c r="F1325" s="101" t="str">
        <f t="shared" si="106"/>
        <v>2015-16</v>
      </c>
      <c r="H1325" s="111"/>
      <c r="I1325" s="26"/>
      <c r="J1325" s="94">
        <f t="shared" si="104"/>
        <v>0.59165640875701331</v>
      </c>
      <c r="K1325" s="35"/>
      <c r="L1325" s="26">
        <v>19.914929131099999</v>
      </c>
      <c r="M1325" s="26" t="s">
        <v>203</v>
      </c>
      <c r="N1325" s="26">
        <v>812.22926829268283</v>
      </c>
      <c r="O1325" s="90">
        <f t="shared" si="107"/>
        <v>16175.488316253986</v>
      </c>
      <c r="P1325" s="92">
        <f t="shared" si="103"/>
        <v>383.13538669270008</v>
      </c>
      <c r="Q1325" s="188">
        <v>4.0033659608874138E-2</v>
      </c>
    </row>
    <row r="1326" spans="1:17" x14ac:dyDescent="0.25">
      <c r="A1326">
        <v>42405</v>
      </c>
      <c r="B1326" t="s">
        <v>773</v>
      </c>
      <c r="C1326" s="190" t="s">
        <v>875</v>
      </c>
      <c r="D1326" s="108" t="s">
        <v>815</v>
      </c>
      <c r="E1326" s="32">
        <f t="shared" si="105"/>
        <v>42405</v>
      </c>
      <c r="F1326" s="101" t="str">
        <f t="shared" si="106"/>
        <v>2015-16</v>
      </c>
      <c r="H1326" s="111"/>
      <c r="I1326" s="26"/>
      <c r="J1326" s="94">
        <f t="shared" si="104"/>
        <v>0.59165640875701331</v>
      </c>
      <c r="K1326" s="35"/>
      <c r="L1326" s="26">
        <v>24.439487142400001</v>
      </c>
      <c r="M1326" s="26" t="s">
        <v>203</v>
      </c>
      <c r="N1326" s="26">
        <v>3875.3912195121943</v>
      </c>
      <c r="O1326" s="90">
        <f t="shared" si="107"/>
        <v>94712.57388103813</v>
      </c>
      <c r="P1326" s="92">
        <f t="shared" si="103"/>
        <v>2243.378246708548</v>
      </c>
      <c r="Q1326" s="188">
        <v>4.0033659608874138E-2</v>
      </c>
    </row>
    <row r="1327" spans="1:17" x14ac:dyDescent="0.25">
      <c r="A1327">
        <v>42405</v>
      </c>
      <c r="B1327" t="s">
        <v>773</v>
      </c>
      <c r="C1327" s="190" t="s">
        <v>875</v>
      </c>
      <c r="D1327" s="108" t="s">
        <v>815</v>
      </c>
      <c r="E1327" s="32">
        <f t="shared" si="105"/>
        <v>42405</v>
      </c>
      <c r="F1327" s="101" t="str">
        <f t="shared" si="106"/>
        <v>2015-16</v>
      </c>
      <c r="H1327" s="111"/>
      <c r="I1327" s="26"/>
      <c r="J1327" s="94">
        <f t="shared" si="104"/>
        <v>0.59165640875701331</v>
      </c>
      <c r="K1327" s="35"/>
      <c r="L1327" s="26">
        <v>107.272267805</v>
      </c>
      <c r="M1327" s="26" t="s">
        <v>203</v>
      </c>
      <c r="N1327" s="26">
        <v>812.22926829268283</v>
      </c>
      <c r="O1327" s="90">
        <f t="shared" si="107"/>
        <v>87129.67558735187</v>
      </c>
      <c r="P1327" s="92">
        <f t="shared" si="103"/>
        <v>2063.768418974103</v>
      </c>
      <c r="Q1327" s="188">
        <v>4.0033659608874138E-2</v>
      </c>
    </row>
    <row r="1328" spans="1:17" x14ac:dyDescent="0.25">
      <c r="A1328">
        <v>42405</v>
      </c>
      <c r="B1328" t="s">
        <v>773</v>
      </c>
      <c r="C1328" s="190" t="s">
        <v>875</v>
      </c>
      <c r="D1328" s="108" t="s">
        <v>815</v>
      </c>
      <c r="E1328" s="32">
        <f t="shared" si="105"/>
        <v>42405</v>
      </c>
      <c r="F1328" s="101" t="str">
        <f t="shared" si="106"/>
        <v>2015-16</v>
      </c>
      <c r="H1328" s="111"/>
      <c r="I1328" s="26"/>
      <c r="J1328" s="94">
        <f t="shared" si="104"/>
        <v>0.59165640875701331</v>
      </c>
      <c r="K1328" s="35"/>
      <c r="L1328" s="26">
        <v>4.8254977981599998</v>
      </c>
      <c r="M1328" s="26" t="s">
        <v>203</v>
      </c>
      <c r="N1328" s="26">
        <v>812.22926829268283</v>
      </c>
      <c r="O1328" s="90">
        <f t="shared" si="107"/>
        <v>3919.4105457474489</v>
      </c>
      <c r="P1328" s="92">
        <f t="shared" si="103"/>
        <v>92.835829478077841</v>
      </c>
      <c r="Q1328" s="188">
        <v>4.0033659608874138E-2</v>
      </c>
    </row>
    <row r="1329" spans="1:17" x14ac:dyDescent="0.25">
      <c r="A1329">
        <v>42405</v>
      </c>
      <c r="B1329" t="s">
        <v>773</v>
      </c>
      <c r="C1329" s="190" t="s">
        <v>875</v>
      </c>
      <c r="D1329" s="108" t="s">
        <v>815</v>
      </c>
      <c r="E1329" s="32">
        <f t="shared" si="105"/>
        <v>42405</v>
      </c>
      <c r="F1329" s="101" t="str">
        <f t="shared" si="106"/>
        <v>2015-16</v>
      </c>
      <c r="H1329" s="111"/>
      <c r="I1329" s="26"/>
      <c r="J1329" s="94">
        <f t="shared" si="104"/>
        <v>0.59165640875701331</v>
      </c>
      <c r="K1329" s="35"/>
      <c r="L1329" s="26">
        <v>34.609892258099997</v>
      </c>
      <c r="M1329" s="26" t="s">
        <v>203</v>
      </c>
      <c r="N1329" s="26">
        <v>812.22926829268283</v>
      </c>
      <c r="O1329" s="90">
        <f t="shared" si="107"/>
        <v>28111.167464485148</v>
      </c>
      <c r="P1329" s="92">
        <f t="shared" si="103"/>
        <v>665.84592726428639</v>
      </c>
      <c r="Q1329" s="188">
        <v>4.0033659608874138E-2</v>
      </c>
    </row>
    <row r="1330" spans="1:17" x14ac:dyDescent="0.25">
      <c r="A1330">
        <v>42405</v>
      </c>
      <c r="B1330" t="s">
        <v>773</v>
      </c>
      <c r="C1330" s="190" t="s">
        <v>875</v>
      </c>
      <c r="D1330" s="108" t="s">
        <v>815</v>
      </c>
      <c r="E1330" s="32">
        <f t="shared" si="105"/>
        <v>42405</v>
      </c>
      <c r="F1330" s="101" t="str">
        <f t="shared" si="106"/>
        <v>2015-16</v>
      </c>
      <c r="H1330" s="111"/>
      <c r="I1330" s="26"/>
      <c r="J1330" s="94">
        <f t="shared" si="104"/>
        <v>0.59165640875701331</v>
      </c>
      <c r="K1330" s="35"/>
      <c r="L1330" s="26">
        <v>30.897535117299999</v>
      </c>
      <c r="M1330" s="26" t="s">
        <v>203</v>
      </c>
      <c r="N1330" s="26">
        <v>812.22926829268283</v>
      </c>
      <c r="O1330" s="90">
        <f t="shared" si="107"/>
        <v>25095.882340372049</v>
      </c>
      <c r="P1330" s="92">
        <f t="shared" si="103"/>
        <v>594.42536737584408</v>
      </c>
      <c r="Q1330" s="188">
        <v>4.0033659608874138E-2</v>
      </c>
    </row>
    <row r="1331" spans="1:17" x14ac:dyDescent="0.25">
      <c r="A1331">
        <v>42405</v>
      </c>
      <c r="B1331" t="s">
        <v>773</v>
      </c>
      <c r="C1331" s="190" t="s">
        <v>875</v>
      </c>
      <c r="D1331" s="108" t="s">
        <v>815</v>
      </c>
      <c r="E1331" s="32">
        <f t="shared" si="105"/>
        <v>42405</v>
      </c>
      <c r="F1331" s="101" t="str">
        <f t="shared" si="106"/>
        <v>2015-16</v>
      </c>
      <c r="H1331" s="111"/>
      <c r="I1331" s="26"/>
      <c r="J1331" s="94">
        <f t="shared" si="104"/>
        <v>0.59165640875701331</v>
      </c>
      <c r="K1331" s="35"/>
      <c r="L1331" s="26">
        <v>53.186652557999999</v>
      </c>
      <c r="M1331" s="26" t="s">
        <v>203</v>
      </c>
      <c r="N1331" s="26">
        <v>812.22926829268283</v>
      </c>
      <c r="O1331" s="90">
        <f t="shared" si="107"/>
        <v>43199.755890121487</v>
      </c>
      <c r="P1331" s="92">
        <f t="shared" si="103"/>
        <v>1023.2368169905737</v>
      </c>
      <c r="Q1331" s="188">
        <v>4.0033659608874138E-2</v>
      </c>
    </row>
    <row r="1332" spans="1:17" x14ac:dyDescent="0.25">
      <c r="A1332">
        <v>42405</v>
      </c>
      <c r="B1332" t="s">
        <v>773</v>
      </c>
      <c r="C1332" s="190" t="s">
        <v>875</v>
      </c>
      <c r="D1332" s="108" t="s">
        <v>815</v>
      </c>
      <c r="E1332" s="32">
        <f t="shared" si="105"/>
        <v>42405</v>
      </c>
      <c r="F1332" s="101" t="str">
        <f t="shared" si="106"/>
        <v>2015-16</v>
      </c>
      <c r="H1332" s="111"/>
      <c r="I1332" s="26"/>
      <c r="J1332" s="94">
        <f t="shared" si="104"/>
        <v>0.59165640875701331</v>
      </c>
      <c r="K1332" s="35"/>
      <c r="L1332" s="26">
        <v>36.457157066999997</v>
      </c>
      <c r="M1332" s="26" t="s">
        <v>203</v>
      </c>
      <c r="N1332" s="26">
        <v>812.22926829268283</v>
      </c>
      <c r="O1332" s="90">
        <f t="shared" si="107"/>
        <v>29611.570008560819</v>
      </c>
      <c r="P1332" s="92">
        <f t="shared" si="103"/>
        <v>701.38471890258859</v>
      </c>
      <c r="Q1332" s="188">
        <v>4.0033659608874138E-2</v>
      </c>
    </row>
    <row r="1333" spans="1:17" x14ac:dyDescent="0.25">
      <c r="A1333">
        <v>42405</v>
      </c>
      <c r="B1333" t="s">
        <v>773</v>
      </c>
      <c r="C1333" s="190" t="s">
        <v>875</v>
      </c>
      <c r="D1333" s="108" t="s">
        <v>815</v>
      </c>
      <c r="E1333" s="32">
        <f t="shared" si="105"/>
        <v>42405</v>
      </c>
      <c r="F1333" s="101" t="str">
        <f t="shared" si="106"/>
        <v>2015-16</v>
      </c>
      <c r="H1333" s="111"/>
      <c r="I1333" s="26"/>
      <c r="J1333" s="94">
        <f t="shared" si="104"/>
        <v>0.59165640875701331</v>
      </c>
      <c r="K1333" s="35"/>
      <c r="L1333" s="26">
        <v>22.220596962999998</v>
      </c>
      <c r="M1333" s="26" t="s">
        <v>203</v>
      </c>
      <c r="N1333" s="26">
        <v>3336.4019512195118</v>
      </c>
      <c r="O1333" s="90">
        <f t="shared" si="107"/>
        <v>74136.843064615547</v>
      </c>
      <c r="P1333" s="92">
        <f t="shared" si="103"/>
        <v>1756.0179625115372</v>
      </c>
      <c r="Q1333" s="188">
        <v>4.0033659608874138E-2</v>
      </c>
    </row>
    <row r="1334" spans="1:17" x14ac:dyDescent="0.25">
      <c r="A1334">
        <v>42405</v>
      </c>
      <c r="B1334" t="s">
        <v>773</v>
      </c>
      <c r="C1334" s="190" t="s">
        <v>875</v>
      </c>
      <c r="D1334" s="108" t="s">
        <v>815</v>
      </c>
      <c r="E1334" s="32">
        <f t="shared" si="105"/>
        <v>42405</v>
      </c>
      <c r="F1334" s="101" t="str">
        <f t="shared" si="106"/>
        <v>2015-16</v>
      </c>
      <c r="H1334" s="111"/>
      <c r="I1334" s="26"/>
      <c r="J1334" s="94">
        <f t="shared" si="104"/>
        <v>0.59165640875701331</v>
      </c>
      <c r="K1334" s="35"/>
      <c r="L1334" s="26">
        <v>4.8999886734600002</v>
      </c>
      <c r="M1334" s="26" t="s">
        <v>203</v>
      </c>
      <c r="N1334" s="26">
        <v>812.22926829268283</v>
      </c>
      <c r="O1334" s="90">
        <f t="shared" si="107"/>
        <v>3979.9142148868495</v>
      </c>
      <c r="P1334" s="92">
        <f t="shared" si="103"/>
        <v>94.268929747994136</v>
      </c>
      <c r="Q1334" s="188">
        <v>4.0033659608874138E-2</v>
      </c>
    </row>
    <row r="1335" spans="1:17" x14ac:dyDescent="0.25">
      <c r="A1335">
        <v>42405</v>
      </c>
      <c r="B1335" t="s">
        <v>773</v>
      </c>
      <c r="C1335" s="190" t="s">
        <v>875</v>
      </c>
      <c r="D1335" s="108" t="s">
        <v>815</v>
      </c>
      <c r="E1335" s="32">
        <f t="shared" si="105"/>
        <v>42405</v>
      </c>
      <c r="F1335" s="101" t="str">
        <f t="shared" si="106"/>
        <v>2015-16</v>
      </c>
      <c r="H1335" s="111"/>
      <c r="I1335" s="26"/>
      <c r="J1335" s="94">
        <f t="shared" si="104"/>
        <v>0.59165640875701331</v>
      </c>
      <c r="K1335" s="35"/>
      <c r="L1335" s="26">
        <v>22.024098886600001</v>
      </c>
      <c r="M1335" s="26" t="s">
        <v>203</v>
      </c>
      <c r="N1335" s="26">
        <v>3336.4019512195118</v>
      </c>
      <c r="O1335" s="90">
        <f t="shared" si="107"/>
        <v>73481.246499103727</v>
      </c>
      <c r="P1335" s="92">
        <f t="shared" si="103"/>
        <v>1740.4893899744486</v>
      </c>
      <c r="Q1335" s="188">
        <v>4.0033659608874138E-2</v>
      </c>
    </row>
    <row r="1336" spans="1:17" x14ac:dyDescent="0.25">
      <c r="A1336">
        <v>42405</v>
      </c>
      <c r="B1336" t="s">
        <v>773</v>
      </c>
      <c r="C1336" s="190" t="s">
        <v>875</v>
      </c>
      <c r="D1336" s="108" t="s">
        <v>815</v>
      </c>
      <c r="E1336" s="32">
        <f t="shared" si="105"/>
        <v>42405</v>
      </c>
      <c r="F1336" s="101" t="str">
        <f t="shared" si="106"/>
        <v>2015-16</v>
      </c>
      <c r="H1336" s="111"/>
      <c r="I1336" s="26"/>
      <c r="J1336" s="94">
        <f t="shared" si="104"/>
        <v>0.59165640875701331</v>
      </c>
      <c r="K1336" s="35"/>
      <c r="L1336" s="26">
        <v>4.53435177286</v>
      </c>
      <c r="M1336" s="26" t="s">
        <v>203</v>
      </c>
      <c r="N1336" s="26">
        <v>812.22926829268283</v>
      </c>
      <c r="O1336" s="90">
        <f t="shared" si="107"/>
        <v>3682.9332226517072</v>
      </c>
      <c r="P1336" s="92">
        <f t="shared" si="103"/>
        <v>87.234587100912691</v>
      </c>
      <c r="Q1336" s="188">
        <v>4.0033659608874138E-2</v>
      </c>
    </row>
    <row r="1337" spans="1:17" x14ac:dyDescent="0.25">
      <c r="A1337">
        <v>42405</v>
      </c>
      <c r="B1337" t="s">
        <v>773</v>
      </c>
      <c r="C1337" s="190" t="s">
        <v>875</v>
      </c>
      <c r="D1337" s="108" t="s">
        <v>815</v>
      </c>
      <c r="E1337" s="32">
        <f t="shared" si="105"/>
        <v>42405</v>
      </c>
      <c r="F1337" s="101" t="str">
        <f t="shared" si="106"/>
        <v>2015-16</v>
      </c>
      <c r="H1337" s="111"/>
      <c r="I1337" s="26"/>
      <c r="J1337" s="94">
        <f t="shared" si="104"/>
        <v>0.59165640875701331</v>
      </c>
      <c r="K1337" s="35"/>
      <c r="L1337" s="26">
        <v>22.6111221731</v>
      </c>
      <c r="M1337" s="26" t="s">
        <v>203</v>
      </c>
      <c r="N1337" s="26">
        <v>812.22926829268283</v>
      </c>
      <c r="O1337" s="90">
        <f t="shared" si="107"/>
        <v>18365.415217933471</v>
      </c>
      <c r="P1337" s="92">
        <f t="shared" si="103"/>
        <v>435.00637036251646</v>
      </c>
      <c r="Q1337" s="188">
        <v>4.0033659608874138E-2</v>
      </c>
    </row>
    <row r="1338" spans="1:17" x14ac:dyDescent="0.25">
      <c r="A1338">
        <v>42405</v>
      </c>
      <c r="B1338" t="s">
        <v>773</v>
      </c>
      <c r="C1338" s="190" t="s">
        <v>875</v>
      </c>
      <c r="D1338" s="108" t="s">
        <v>815</v>
      </c>
      <c r="E1338" s="32">
        <f t="shared" si="105"/>
        <v>42405</v>
      </c>
      <c r="F1338" s="101" t="str">
        <f t="shared" si="106"/>
        <v>2015-16</v>
      </c>
      <c r="H1338" s="111"/>
      <c r="I1338" s="26"/>
      <c r="J1338" s="94">
        <f t="shared" si="104"/>
        <v>0.59165640875701331</v>
      </c>
      <c r="K1338" s="35"/>
      <c r="L1338" s="26">
        <v>17.2689682285</v>
      </c>
      <c r="M1338" s="26" t="s">
        <v>203</v>
      </c>
      <c r="N1338" s="26">
        <v>812.22926829268283</v>
      </c>
      <c r="O1338" s="90">
        <f t="shared" si="107"/>
        <v>14026.361428404143</v>
      </c>
      <c r="P1338" s="92">
        <f t="shared" si="103"/>
        <v>332.23079913841735</v>
      </c>
      <c r="Q1338" s="188">
        <v>4.0033659608874138E-2</v>
      </c>
    </row>
    <row r="1339" spans="1:17" x14ac:dyDescent="0.25">
      <c r="A1339">
        <v>42405</v>
      </c>
      <c r="B1339" t="s">
        <v>773</v>
      </c>
      <c r="C1339" s="190" t="s">
        <v>875</v>
      </c>
      <c r="D1339" s="108" t="s">
        <v>815</v>
      </c>
      <c r="E1339" s="32">
        <f t="shared" si="105"/>
        <v>42405</v>
      </c>
      <c r="F1339" s="101" t="str">
        <f t="shared" si="106"/>
        <v>2015-16</v>
      </c>
      <c r="H1339" s="111"/>
      <c r="I1339" s="26"/>
      <c r="J1339" s="94">
        <f t="shared" si="104"/>
        <v>0.59165640875701331</v>
      </c>
      <c r="K1339" s="35"/>
      <c r="L1339" s="26">
        <v>34.151307471599999</v>
      </c>
      <c r="M1339" s="26" t="s">
        <v>203</v>
      </c>
      <c r="N1339" s="26">
        <v>812.22926829268283</v>
      </c>
      <c r="O1339" s="90">
        <f t="shared" si="107"/>
        <v>27738.6914788961</v>
      </c>
      <c r="P1339" s="92">
        <f t="shared" si="103"/>
        <v>657.02339727432604</v>
      </c>
      <c r="Q1339" s="188">
        <v>4.0033659608874138E-2</v>
      </c>
    </row>
    <row r="1340" spans="1:17" x14ac:dyDescent="0.25">
      <c r="A1340">
        <v>42405</v>
      </c>
      <c r="B1340" t="s">
        <v>773</v>
      </c>
      <c r="C1340" s="190" t="s">
        <v>875</v>
      </c>
      <c r="D1340" s="108" t="s">
        <v>815</v>
      </c>
      <c r="E1340" s="32">
        <f t="shared" si="105"/>
        <v>42405</v>
      </c>
      <c r="F1340" s="101" t="str">
        <f t="shared" si="106"/>
        <v>2015-16</v>
      </c>
      <c r="H1340" s="111"/>
      <c r="I1340" s="26"/>
      <c r="J1340" s="94">
        <f t="shared" si="104"/>
        <v>0.59165640875701331</v>
      </c>
      <c r="K1340" s="35"/>
      <c r="L1340" s="26">
        <v>27.6934166729</v>
      </c>
      <c r="M1340" s="26" t="s">
        <v>203</v>
      </c>
      <c r="N1340" s="26">
        <v>3336.4019512195118</v>
      </c>
      <c r="O1340" s="90">
        <f t="shared" si="107"/>
        <v>92396.369423398515</v>
      </c>
      <c r="P1340" s="92">
        <f t="shared" si="103"/>
        <v>2188.5162312202497</v>
      </c>
      <c r="Q1340" s="188">
        <v>4.0033659608874138E-2</v>
      </c>
    </row>
    <row r="1341" spans="1:17" x14ac:dyDescent="0.25">
      <c r="A1341">
        <v>42405</v>
      </c>
      <c r="B1341" t="s">
        <v>773</v>
      </c>
      <c r="C1341" s="190" t="s">
        <v>875</v>
      </c>
      <c r="D1341" s="108" t="s">
        <v>815</v>
      </c>
      <c r="E1341" s="32">
        <f t="shared" si="105"/>
        <v>42405</v>
      </c>
      <c r="F1341" s="101" t="str">
        <f t="shared" si="106"/>
        <v>2015-16</v>
      </c>
      <c r="H1341" s="111"/>
      <c r="I1341" s="26"/>
      <c r="J1341" s="94">
        <f t="shared" si="104"/>
        <v>0.59165640875701331</v>
      </c>
      <c r="K1341" s="35"/>
      <c r="L1341" s="26">
        <v>26.524605306600002</v>
      </c>
      <c r="M1341" s="26" t="s">
        <v>203</v>
      </c>
      <c r="N1341" s="26">
        <v>812.22926829268283</v>
      </c>
      <c r="O1341" s="90">
        <f t="shared" si="107"/>
        <v>21544.06075993193</v>
      </c>
      <c r="P1341" s="92">
        <f t="shared" si="103"/>
        <v>510.29631308831625</v>
      </c>
      <c r="Q1341" s="188">
        <v>4.0033659608874138E-2</v>
      </c>
    </row>
    <row r="1342" spans="1:17" x14ac:dyDescent="0.25">
      <c r="A1342">
        <v>42405</v>
      </c>
      <c r="B1342" t="s">
        <v>773</v>
      </c>
      <c r="C1342" s="190" t="s">
        <v>875</v>
      </c>
      <c r="D1342" s="108" t="s">
        <v>815</v>
      </c>
      <c r="E1342" s="32">
        <f t="shared" si="105"/>
        <v>42405</v>
      </c>
      <c r="F1342" s="101" t="str">
        <f t="shared" si="106"/>
        <v>2015-16</v>
      </c>
      <c r="H1342" s="111"/>
      <c r="I1342" s="26"/>
      <c r="J1342" s="94">
        <f t="shared" si="104"/>
        <v>0.59165640875701331</v>
      </c>
      <c r="K1342" s="35"/>
      <c r="L1342" s="26">
        <v>4.2415152952700002</v>
      </c>
      <c r="M1342" s="26" t="s">
        <v>203</v>
      </c>
      <c r="N1342" s="26">
        <v>812.22926829268283</v>
      </c>
      <c r="O1342" s="90">
        <f t="shared" si="107"/>
        <v>3445.0828647293747</v>
      </c>
      <c r="P1342" s="92">
        <f t="shared" si="103"/>
        <v>81.600822785680307</v>
      </c>
      <c r="Q1342" s="188">
        <v>4.0033659608874138E-2</v>
      </c>
    </row>
    <row r="1343" spans="1:17" x14ac:dyDescent="0.25">
      <c r="A1343">
        <v>42405</v>
      </c>
      <c r="B1343" t="s">
        <v>773</v>
      </c>
      <c r="C1343" s="190" t="s">
        <v>875</v>
      </c>
      <c r="D1343" s="108" t="s">
        <v>815</v>
      </c>
      <c r="E1343" s="32">
        <f t="shared" si="105"/>
        <v>42405</v>
      </c>
      <c r="F1343" s="101" t="str">
        <f t="shared" si="106"/>
        <v>2015-16</v>
      </c>
      <c r="H1343" s="111"/>
      <c r="I1343" s="26"/>
      <c r="J1343" s="94">
        <f t="shared" si="104"/>
        <v>0.59165640875701331</v>
      </c>
      <c r="K1343" s="35"/>
      <c r="L1343" s="26">
        <v>24.119725692599999</v>
      </c>
      <c r="M1343" s="26" t="s">
        <v>203</v>
      </c>
      <c r="N1343" s="26">
        <v>812.22926829268283</v>
      </c>
      <c r="O1343" s="90">
        <f t="shared" si="107"/>
        <v>19590.747150720719</v>
      </c>
      <c r="P1343" s="92">
        <f t="shared" si="103"/>
        <v>464.02979238951082</v>
      </c>
      <c r="Q1343" s="188">
        <v>4.0033659608874138E-2</v>
      </c>
    </row>
    <row r="1344" spans="1:17" x14ac:dyDescent="0.25">
      <c r="A1344">
        <v>42405</v>
      </c>
      <c r="B1344" t="s">
        <v>773</v>
      </c>
      <c r="C1344" s="190" t="s">
        <v>875</v>
      </c>
      <c r="D1344" s="108" t="s">
        <v>815</v>
      </c>
      <c r="E1344" s="32">
        <f t="shared" si="105"/>
        <v>42405</v>
      </c>
      <c r="F1344" s="101" t="str">
        <f t="shared" si="106"/>
        <v>2015-16</v>
      </c>
      <c r="H1344" s="111"/>
      <c r="I1344" s="26"/>
      <c r="J1344" s="94">
        <f t="shared" si="104"/>
        <v>0.59165640875701331</v>
      </c>
      <c r="K1344" s="35"/>
      <c r="L1344" s="26">
        <v>20.654334608300001</v>
      </c>
      <c r="M1344" s="26" t="s">
        <v>203</v>
      </c>
      <c r="N1344" s="26">
        <v>812.22926829268283</v>
      </c>
      <c r="O1344" s="90">
        <f t="shared" si="107"/>
        <v>16776.055085971744</v>
      </c>
      <c r="P1344" s="92">
        <f t="shared" si="103"/>
        <v>397.36051406145987</v>
      </c>
      <c r="Q1344" s="188">
        <v>4.0033659608874138E-2</v>
      </c>
    </row>
    <row r="1345" spans="1:17" x14ac:dyDescent="0.25">
      <c r="A1345">
        <v>42405</v>
      </c>
      <c r="B1345" t="s">
        <v>773</v>
      </c>
      <c r="C1345" s="190" t="s">
        <v>875</v>
      </c>
      <c r="D1345" s="108" t="s">
        <v>815</v>
      </c>
      <c r="E1345" s="32">
        <f t="shared" si="105"/>
        <v>42405</v>
      </c>
      <c r="F1345" s="101" t="str">
        <f t="shared" si="106"/>
        <v>2015-16</v>
      </c>
      <c r="H1345" s="111"/>
      <c r="I1345" s="26"/>
      <c r="J1345" s="94">
        <f t="shared" si="104"/>
        <v>0.59165640875701331</v>
      </c>
      <c r="K1345" s="35"/>
      <c r="L1345" s="26">
        <v>21.894248793199999</v>
      </c>
      <c r="M1345" s="26" t="s">
        <v>203</v>
      </c>
      <c r="N1345" s="26">
        <v>3336.4019512195118</v>
      </c>
      <c r="O1345" s="90">
        <f t="shared" si="107"/>
        <v>73048.014394117912</v>
      </c>
      <c r="P1345" s="92">
        <f t="shared" si="103"/>
        <v>1730.2277801345376</v>
      </c>
      <c r="Q1345" s="188">
        <v>4.0033659608874138E-2</v>
      </c>
    </row>
    <row r="1346" spans="1:17" x14ac:dyDescent="0.25">
      <c r="A1346">
        <v>42405</v>
      </c>
      <c r="B1346" t="s">
        <v>773</v>
      </c>
      <c r="C1346" s="190" t="s">
        <v>875</v>
      </c>
      <c r="D1346" s="108" t="s">
        <v>815</v>
      </c>
      <c r="E1346" s="32">
        <f t="shared" si="105"/>
        <v>42405</v>
      </c>
      <c r="F1346" s="101" t="str">
        <f t="shared" si="106"/>
        <v>2015-16</v>
      </c>
      <c r="H1346" s="111"/>
      <c r="I1346" s="26"/>
      <c r="J1346" s="94">
        <f t="shared" si="104"/>
        <v>0.59165640875701331</v>
      </c>
      <c r="K1346" s="35"/>
      <c r="L1346" s="26">
        <v>17.9444075201</v>
      </c>
      <c r="M1346" s="26" t="s">
        <v>203</v>
      </c>
      <c r="N1346" s="26">
        <v>812.22926829268283</v>
      </c>
      <c r="O1346" s="90">
        <f t="shared" si="107"/>
        <v>14574.972989996539</v>
      </c>
      <c r="P1346" s="92">
        <f t="shared" si="103"/>
        <v>345.22530654896491</v>
      </c>
      <c r="Q1346" s="188">
        <v>4.0033659608874138E-2</v>
      </c>
    </row>
    <row r="1347" spans="1:17" x14ac:dyDescent="0.25">
      <c r="A1347">
        <v>42405</v>
      </c>
      <c r="B1347" t="s">
        <v>773</v>
      </c>
      <c r="C1347" s="190" t="s">
        <v>875</v>
      </c>
      <c r="D1347" s="108" t="s">
        <v>815</v>
      </c>
      <c r="E1347" s="32">
        <f t="shared" si="105"/>
        <v>42405</v>
      </c>
      <c r="F1347" s="101" t="str">
        <f t="shared" si="106"/>
        <v>2015-16</v>
      </c>
      <c r="H1347" s="111"/>
      <c r="I1347" s="26"/>
      <c r="J1347" s="94">
        <f t="shared" si="104"/>
        <v>0.59165640875701331</v>
      </c>
      <c r="K1347" s="35"/>
      <c r="L1347" s="26">
        <v>4.8067145744299999</v>
      </c>
      <c r="M1347" s="26" t="s">
        <v>203</v>
      </c>
      <c r="N1347" s="26">
        <v>812.22926829268283</v>
      </c>
      <c r="O1347" s="90">
        <f t="shared" si="107"/>
        <v>3904.1542616810534</v>
      </c>
      <c r="P1347" s="92">
        <f t="shared" si="103"/>
        <v>92.474466520682697</v>
      </c>
      <c r="Q1347" s="188">
        <v>4.0033659608874138E-2</v>
      </c>
    </row>
    <row r="1348" spans="1:17" x14ac:dyDescent="0.25">
      <c r="A1348">
        <v>42405</v>
      </c>
      <c r="B1348" t="s">
        <v>773</v>
      </c>
      <c r="C1348" s="190" t="s">
        <v>875</v>
      </c>
      <c r="D1348" s="108" t="s">
        <v>815</v>
      </c>
      <c r="E1348" s="32">
        <f t="shared" si="105"/>
        <v>42405</v>
      </c>
      <c r="F1348" s="101" t="str">
        <f t="shared" si="106"/>
        <v>2015-16</v>
      </c>
      <c r="H1348" s="111"/>
      <c r="I1348" s="26"/>
      <c r="J1348" s="94">
        <f t="shared" si="104"/>
        <v>0.59165640875701331</v>
      </c>
      <c r="K1348" s="35"/>
      <c r="L1348" s="26">
        <v>4.8734835590200003</v>
      </c>
      <c r="M1348" s="26" t="s">
        <v>203</v>
      </c>
      <c r="N1348" s="26">
        <v>812.22926829268283</v>
      </c>
      <c r="O1348" s="90">
        <f t="shared" si="107"/>
        <v>3958.3859851792345</v>
      </c>
      <c r="P1348" s="92">
        <f t="shared" si="103"/>
        <v>93.759008411922437</v>
      </c>
      <c r="Q1348" s="188">
        <v>4.0033659608874138E-2</v>
      </c>
    </row>
    <row r="1349" spans="1:17" x14ac:dyDescent="0.25">
      <c r="A1349">
        <v>42405</v>
      </c>
      <c r="B1349" t="s">
        <v>773</v>
      </c>
      <c r="C1349" s="190" t="s">
        <v>875</v>
      </c>
      <c r="D1349" s="108" t="s">
        <v>815</v>
      </c>
      <c r="E1349" s="32">
        <f t="shared" si="105"/>
        <v>42405</v>
      </c>
      <c r="F1349" s="101" t="str">
        <f t="shared" si="106"/>
        <v>2015-16</v>
      </c>
      <c r="H1349" s="111"/>
      <c r="I1349" s="26"/>
      <c r="J1349" s="94">
        <f t="shared" si="104"/>
        <v>0.59165640875701331</v>
      </c>
      <c r="K1349" s="35"/>
      <c r="L1349" s="26">
        <v>50.786557502800001</v>
      </c>
      <c r="M1349" s="26" t="s">
        <v>203</v>
      </c>
      <c r="N1349" s="26">
        <v>1162.6195121951216</v>
      </c>
      <c r="O1349" s="90">
        <f t="shared" si="107"/>
        <v>59045.442709974828</v>
      </c>
      <c r="P1349" s="92">
        <f t="shared" si="103"/>
        <v>1398.5604689532429</v>
      </c>
      <c r="Q1349" s="188">
        <v>4.0033659608874138E-2</v>
      </c>
    </row>
    <row r="1350" spans="1:17" x14ac:dyDescent="0.25">
      <c r="A1350">
        <v>42405</v>
      </c>
      <c r="B1350" t="s">
        <v>773</v>
      </c>
      <c r="C1350" s="190" t="s">
        <v>875</v>
      </c>
      <c r="D1350" s="108" t="s">
        <v>815</v>
      </c>
      <c r="E1350" s="32">
        <f t="shared" si="105"/>
        <v>42405</v>
      </c>
      <c r="F1350" s="101" t="str">
        <f t="shared" si="106"/>
        <v>2015-16</v>
      </c>
      <c r="H1350" s="111"/>
      <c r="I1350" s="26"/>
      <c r="J1350" s="94">
        <f t="shared" si="104"/>
        <v>0.59165640875701331</v>
      </c>
      <c r="K1350" s="35"/>
      <c r="L1350" s="26">
        <v>49.268329979299999</v>
      </c>
      <c r="M1350" s="26" t="s">
        <v>203</v>
      </c>
      <c r="N1350" s="26">
        <v>812.22926829268283</v>
      </c>
      <c r="O1350" s="90">
        <f t="shared" si="107"/>
        <v>40017.179609089289</v>
      </c>
      <c r="P1350" s="92">
        <f t="shared" si="103"/>
        <v>947.85377010678906</v>
      </c>
      <c r="Q1350" s="188">
        <v>4.0033659608874138E-2</v>
      </c>
    </row>
    <row r="1351" spans="1:17" x14ac:dyDescent="0.25">
      <c r="A1351">
        <v>42405</v>
      </c>
      <c r="B1351" t="s">
        <v>773</v>
      </c>
      <c r="C1351" s="190" t="s">
        <v>875</v>
      </c>
      <c r="D1351" s="108" t="s">
        <v>815</v>
      </c>
      <c r="E1351" s="32">
        <f t="shared" si="105"/>
        <v>42405</v>
      </c>
      <c r="F1351" s="101" t="str">
        <f t="shared" si="106"/>
        <v>2015-16</v>
      </c>
      <c r="H1351" s="111"/>
      <c r="I1351" s="26"/>
      <c r="J1351" s="94">
        <f t="shared" si="104"/>
        <v>0.59165640875701331</v>
      </c>
      <c r="K1351" s="35"/>
      <c r="L1351" s="26">
        <v>37.622818343799999</v>
      </c>
      <c r="M1351" s="26" t="s">
        <v>203</v>
      </c>
      <c r="N1351" s="26">
        <v>3336.4019512195118</v>
      </c>
      <c r="O1351" s="90">
        <f t="shared" si="107"/>
        <v>125524.84453263156</v>
      </c>
      <c r="P1351" s="92">
        <f t="shared" si="103"/>
        <v>2973.2029666903131</v>
      </c>
      <c r="Q1351" s="188">
        <v>4.0033659608874138E-2</v>
      </c>
    </row>
    <row r="1352" spans="1:17" x14ac:dyDescent="0.25">
      <c r="A1352">
        <v>42405</v>
      </c>
      <c r="B1352" t="s">
        <v>773</v>
      </c>
      <c r="C1352" s="190" t="s">
        <v>875</v>
      </c>
      <c r="D1352" s="108" t="s">
        <v>815</v>
      </c>
      <c r="E1352" s="32">
        <f t="shared" si="105"/>
        <v>42405</v>
      </c>
      <c r="F1352" s="101" t="str">
        <f t="shared" si="106"/>
        <v>2015-16</v>
      </c>
      <c r="H1352" s="111"/>
      <c r="I1352" s="26"/>
      <c r="J1352" s="94">
        <f t="shared" si="104"/>
        <v>0.59165640875701331</v>
      </c>
      <c r="K1352" s="35"/>
      <c r="L1352" s="26">
        <v>4.8729607044899996</v>
      </c>
      <c r="M1352" s="26" t="s">
        <v>203</v>
      </c>
      <c r="N1352" s="26">
        <v>3336.4019512195118</v>
      </c>
      <c r="O1352" s="90">
        <f t="shared" si="107"/>
        <v>16258.155602676441</v>
      </c>
      <c r="P1352" s="92">
        <f t="shared" si="103"/>
        <v>385.09345819762501</v>
      </c>
      <c r="Q1352" s="188">
        <v>4.0033659608874138E-2</v>
      </c>
    </row>
    <row r="1353" spans="1:17" x14ac:dyDescent="0.25">
      <c r="A1353">
        <v>42405</v>
      </c>
      <c r="B1353" t="s">
        <v>773</v>
      </c>
      <c r="C1353" s="190" t="s">
        <v>875</v>
      </c>
      <c r="D1353" s="108" t="s">
        <v>815</v>
      </c>
      <c r="E1353" s="32">
        <f t="shared" si="105"/>
        <v>42405</v>
      </c>
      <c r="F1353" s="101" t="str">
        <f t="shared" si="106"/>
        <v>2015-16</v>
      </c>
      <c r="H1353" s="111"/>
      <c r="I1353" s="26"/>
      <c r="J1353" s="94">
        <f t="shared" si="104"/>
        <v>0.59165640875701331</v>
      </c>
      <c r="K1353" s="35"/>
      <c r="L1353" s="26">
        <v>17.6996959642</v>
      </c>
      <c r="M1353" s="26" t="s">
        <v>203</v>
      </c>
      <c r="N1353" s="26">
        <v>812.22926829268283</v>
      </c>
      <c r="O1353" s="90">
        <f t="shared" si="107"/>
        <v>14376.211102005118</v>
      </c>
      <c r="P1353" s="92">
        <f t="shared" si="103"/>
        <v>340.51739842733855</v>
      </c>
      <c r="Q1353" s="188">
        <v>4.0033659608874138E-2</v>
      </c>
    </row>
    <row r="1354" spans="1:17" x14ac:dyDescent="0.25">
      <c r="A1354">
        <v>42405</v>
      </c>
      <c r="B1354" t="s">
        <v>773</v>
      </c>
      <c r="C1354" s="190" t="s">
        <v>875</v>
      </c>
      <c r="D1354" s="108" t="s">
        <v>815</v>
      </c>
      <c r="E1354" s="32">
        <f t="shared" si="105"/>
        <v>42405</v>
      </c>
      <c r="F1354" s="101" t="str">
        <f t="shared" si="106"/>
        <v>2015-16</v>
      </c>
      <c r="H1354" s="111"/>
      <c r="I1354" s="26"/>
      <c r="J1354" s="94">
        <f t="shared" si="104"/>
        <v>0.59165640875701331</v>
      </c>
      <c r="K1354" s="35"/>
      <c r="L1354" s="26">
        <v>18.3044447276</v>
      </c>
      <c r="M1354" s="26" t="s">
        <v>203</v>
      </c>
      <c r="N1354" s="26">
        <v>812.22926829268283</v>
      </c>
      <c r="O1354" s="90">
        <f t="shared" si="107"/>
        <v>14867.405747602405</v>
      </c>
      <c r="P1354" s="92">
        <f t="shared" si="103"/>
        <v>352.15191893162483</v>
      </c>
      <c r="Q1354" s="188">
        <v>4.0033659608874138E-2</v>
      </c>
    </row>
    <row r="1355" spans="1:17" x14ac:dyDescent="0.25">
      <c r="A1355">
        <v>42405</v>
      </c>
      <c r="B1355" t="s">
        <v>773</v>
      </c>
      <c r="C1355" s="190" t="s">
        <v>875</v>
      </c>
      <c r="D1355" s="108" t="s">
        <v>815</v>
      </c>
      <c r="E1355" s="32">
        <f t="shared" si="105"/>
        <v>42405</v>
      </c>
      <c r="F1355" s="101" t="str">
        <f t="shared" si="106"/>
        <v>2015-16</v>
      </c>
      <c r="H1355" s="111"/>
      <c r="I1355" s="26"/>
      <c r="J1355" s="94">
        <f t="shared" si="104"/>
        <v>0.59165640875701331</v>
      </c>
      <c r="K1355" s="35"/>
      <c r="L1355" s="26">
        <v>10.8319559178</v>
      </c>
      <c r="M1355" s="26" t="s">
        <v>203</v>
      </c>
      <c r="N1355" s="26">
        <v>812.22926829268283</v>
      </c>
      <c r="O1355" s="90">
        <f t="shared" si="107"/>
        <v>8798.0316292932894</v>
      </c>
      <c r="P1355" s="92">
        <f t="shared" si="103"/>
        <v>208.39168404187802</v>
      </c>
      <c r="Q1355" s="188">
        <v>4.0033659608874138E-2</v>
      </c>
    </row>
    <row r="1356" spans="1:17" x14ac:dyDescent="0.25">
      <c r="A1356">
        <v>42405</v>
      </c>
      <c r="B1356" t="s">
        <v>773</v>
      </c>
      <c r="C1356" s="190" t="s">
        <v>875</v>
      </c>
      <c r="D1356" s="108" t="s">
        <v>815</v>
      </c>
      <c r="E1356" s="32">
        <f t="shared" si="105"/>
        <v>42405</v>
      </c>
      <c r="F1356" s="101" t="str">
        <f t="shared" si="106"/>
        <v>2015-16</v>
      </c>
      <c r="H1356" s="111"/>
      <c r="I1356" s="26"/>
      <c r="J1356" s="94">
        <f t="shared" si="104"/>
        <v>0.59165640875701331</v>
      </c>
      <c r="K1356" s="35"/>
      <c r="L1356" s="26">
        <v>37.885493653200001</v>
      </c>
      <c r="M1356" s="26" t="s">
        <v>203</v>
      </c>
      <c r="N1356" s="26">
        <v>3875.3912195121943</v>
      </c>
      <c r="O1356" s="90">
        <f t="shared" si="107"/>
        <v>146821.10945049624</v>
      </c>
      <c r="P1356" s="92">
        <f t="shared" si="103"/>
        <v>3477.629945022542</v>
      </c>
      <c r="Q1356" s="188">
        <v>4.0033659608874138E-2</v>
      </c>
    </row>
    <row r="1357" spans="1:17" x14ac:dyDescent="0.25">
      <c r="A1357">
        <v>42405</v>
      </c>
      <c r="B1357" t="s">
        <v>773</v>
      </c>
      <c r="C1357" s="190" t="s">
        <v>875</v>
      </c>
      <c r="D1357" s="108" t="s">
        <v>815</v>
      </c>
      <c r="E1357" s="32">
        <f t="shared" si="105"/>
        <v>42405</v>
      </c>
      <c r="F1357" s="101" t="str">
        <f t="shared" si="106"/>
        <v>2015-16</v>
      </c>
      <c r="H1357" s="111"/>
      <c r="I1357" s="26"/>
      <c r="J1357" s="94">
        <f t="shared" si="104"/>
        <v>0.59165640875701331</v>
      </c>
      <c r="K1357" s="35"/>
      <c r="L1357" s="26">
        <v>5.8650669220399996</v>
      </c>
      <c r="M1357" s="26" t="s">
        <v>203</v>
      </c>
      <c r="N1357" s="26">
        <v>3875.3912195121943</v>
      </c>
      <c r="O1357" s="90">
        <f t="shared" si="107"/>
        <v>22729.428851525226</v>
      </c>
      <c r="P1357" s="92">
        <f t="shared" si="103"/>
        <v>538.3731447280403</v>
      </c>
      <c r="Q1357" s="188">
        <v>4.0033659608874138E-2</v>
      </c>
    </row>
    <row r="1358" spans="1:17" x14ac:dyDescent="0.25">
      <c r="A1358">
        <v>42453</v>
      </c>
      <c r="B1358" t="s">
        <v>773</v>
      </c>
      <c r="C1358" s="190" t="s">
        <v>873</v>
      </c>
      <c r="D1358" s="108" t="s">
        <v>815</v>
      </c>
      <c r="E1358" s="32">
        <f t="shared" si="105"/>
        <v>42453</v>
      </c>
      <c r="F1358" s="101" t="str">
        <f t="shared" si="106"/>
        <v>2015-16</v>
      </c>
      <c r="H1358" s="111"/>
      <c r="I1358" s="26"/>
      <c r="J1358" s="94">
        <f t="shared" si="104"/>
        <v>0.59165640875701331</v>
      </c>
      <c r="K1358" s="35"/>
      <c r="L1358" s="26">
        <v>95.512757352400001</v>
      </c>
      <c r="M1358" s="26" t="s">
        <v>203</v>
      </c>
      <c r="N1358" s="26">
        <v>3592.3639024390236</v>
      </c>
      <c r="O1358" s="90">
        <f t="shared" si="107"/>
        <v>343116.58173517924</v>
      </c>
      <c r="P1358" s="92">
        <f t="shared" si="103"/>
        <v>10052.287171214046</v>
      </c>
      <c r="Q1358" s="188">
        <v>4.9516918158750409E-2</v>
      </c>
    </row>
    <row r="1359" spans="1:17" x14ac:dyDescent="0.25">
      <c r="A1359">
        <v>42228</v>
      </c>
      <c r="B1359" t="s">
        <v>773</v>
      </c>
      <c r="C1359" s="190" t="s">
        <v>836</v>
      </c>
      <c r="D1359" s="108" t="s">
        <v>807</v>
      </c>
      <c r="E1359" s="32">
        <f t="shared" si="105"/>
        <v>42228</v>
      </c>
      <c r="F1359" s="101" t="str">
        <f t="shared" si="106"/>
        <v>2015-16</v>
      </c>
      <c r="H1359" s="111"/>
      <c r="I1359" s="26"/>
      <c r="J1359" s="94">
        <f t="shared" si="104"/>
        <v>0.59165640875701331</v>
      </c>
      <c r="K1359" s="35"/>
      <c r="L1359" s="26">
        <v>100.234049644</v>
      </c>
      <c r="M1359" s="26" t="s">
        <v>203</v>
      </c>
      <c r="N1359" s="26">
        <v>4416.6341463414628</v>
      </c>
      <c r="O1359" s="90">
        <f t="shared" si="107"/>
        <v>442697.12628377572</v>
      </c>
      <c r="P1359" s="92">
        <f t="shared" si="103"/>
        <v>261924.59190410876</v>
      </c>
      <c r="Q1359" s="188">
        <v>1</v>
      </c>
    </row>
    <row r="1360" spans="1:17" x14ac:dyDescent="0.25">
      <c r="A1360">
        <v>42453</v>
      </c>
      <c r="B1360" t="s">
        <v>773</v>
      </c>
      <c r="C1360" s="190" t="s">
        <v>873</v>
      </c>
      <c r="D1360" s="108" t="s">
        <v>815</v>
      </c>
      <c r="E1360" s="32">
        <f t="shared" si="105"/>
        <v>42453</v>
      </c>
      <c r="F1360" s="101" t="str">
        <f t="shared" si="106"/>
        <v>2015-16</v>
      </c>
      <c r="H1360" s="111"/>
      <c r="I1360" s="26"/>
      <c r="J1360" s="94">
        <f t="shared" si="104"/>
        <v>0.59165640875701331</v>
      </c>
      <c r="K1360" s="35"/>
      <c r="L1360" s="26">
        <v>94.989759118799995</v>
      </c>
      <c r="M1360" s="26" t="s">
        <v>203</v>
      </c>
      <c r="N1360" s="26">
        <v>3592.3639024390236</v>
      </c>
      <c r="O1360" s="90">
        <f t="shared" si="107"/>
        <v>341237.78175975516</v>
      </c>
      <c r="P1360" s="92">
        <f t="shared" si="103"/>
        <v>9997.2439646318326</v>
      </c>
      <c r="Q1360" s="188">
        <v>4.9516918158750409E-2</v>
      </c>
    </row>
    <row r="1361" spans="1:17" x14ac:dyDescent="0.25">
      <c r="A1361">
        <v>42228</v>
      </c>
      <c r="B1361" t="s">
        <v>773</v>
      </c>
      <c r="C1361" s="190" t="s">
        <v>836</v>
      </c>
      <c r="D1361" s="108" t="s">
        <v>807</v>
      </c>
      <c r="E1361" s="32">
        <f t="shared" si="105"/>
        <v>42228</v>
      </c>
      <c r="F1361" s="101" t="str">
        <f t="shared" si="106"/>
        <v>2015-16</v>
      </c>
      <c r="H1361" s="111"/>
      <c r="I1361" s="26"/>
      <c r="J1361" s="94">
        <f t="shared" si="104"/>
        <v>0.59165640875701331</v>
      </c>
      <c r="K1361" s="35"/>
      <c r="L1361" s="26">
        <v>132.45359318300001</v>
      </c>
      <c r="M1361" s="26" t="s">
        <v>203</v>
      </c>
      <c r="N1361" s="26">
        <v>4416.6341463414628</v>
      </c>
      <c r="O1361" s="90">
        <f t="shared" si="107"/>
        <v>584999.0624576587</v>
      </c>
      <c r="P1361" s="92">
        <f t="shared" si="103"/>
        <v>346118.44441991806</v>
      </c>
      <c r="Q1361" s="188">
        <v>1</v>
      </c>
    </row>
    <row r="1362" spans="1:17" x14ac:dyDescent="0.25">
      <c r="A1362">
        <v>42453</v>
      </c>
      <c r="B1362" t="s">
        <v>773</v>
      </c>
      <c r="C1362" s="190" t="s">
        <v>873</v>
      </c>
      <c r="D1362" s="108" t="s">
        <v>815</v>
      </c>
      <c r="E1362" s="32">
        <f t="shared" si="105"/>
        <v>42453</v>
      </c>
      <c r="F1362" s="101" t="str">
        <f t="shared" si="106"/>
        <v>2015-16</v>
      </c>
      <c r="H1362" s="111"/>
      <c r="I1362" s="26"/>
      <c r="J1362" s="94">
        <f t="shared" si="104"/>
        <v>0.59165640875701331</v>
      </c>
      <c r="K1362" s="35"/>
      <c r="L1362" s="26">
        <v>51.036863304900002</v>
      </c>
      <c r="M1362" s="26" t="s">
        <v>203</v>
      </c>
      <c r="N1362" s="26">
        <v>950.87219512195099</v>
      </c>
      <c r="O1362" s="90">
        <f t="shared" si="107"/>
        <v>48529.534242869217</v>
      </c>
      <c r="P1362" s="92">
        <f t="shared" si="103"/>
        <v>1421.7698603418157</v>
      </c>
      <c r="Q1362" s="188">
        <v>4.9516918158750409E-2</v>
      </c>
    </row>
    <row r="1363" spans="1:17" x14ac:dyDescent="0.25">
      <c r="A1363">
        <v>42453</v>
      </c>
      <c r="B1363" t="s">
        <v>773</v>
      </c>
      <c r="C1363" s="190" t="s">
        <v>873</v>
      </c>
      <c r="D1363" s="108" t="s">
        <v>815</v>
      </c>
      <c r="E1363" s="32">
        <f t="shared" si="105"/>
        <v>42453</v>
      </c>
      <c r="F1363" s="101" t="str">
        <f t="shared" si="106"/>
        <v>2015-16</v>
      </c>
      <c r="H1363" s="111"/>
      <c r="I1363" s="26"/>
      <c r="J1363" s="94">
        <f t="shared" si="104"/>
        <v>0.59165640875701331</v>
      </c>
      <c r="K1363" s="35"/>
      <c r="L1363" s="26">
        <v>20.4721270591</v>
      </c>
      <c r="M1363" s="26" t="s">
        <v>203</v>
      </c>
      <c r="N1363" s="26">
        <v>3592.3639024390236</v>
      </c>
      <c r="O1363" s="90">
        <f t="shared" si="107"/>
        <v>73543.330253256005</v>
      </c>
      <c r="P1363" s="92">
        <f t="shared" si="103"/>
        <v>2154.5990913483329</v>
      </c>
      <c r="Q1363" s="188">
        <v>4.9516918158750409E-2</v>
      </c>
    </row>
    <row r="1364" spans="1:17" x14ac:dyDescent="0.25">
      <c r="A1364">
        <v>42453</v>
      </c>
      <c r="B1364" t="s">
        <v>773</v>
      </c>
      <c r="C1364" s="190" t="s">
        <v>873</v>
      </c>
      <c r="D1364" s="108" t="s">
        <v>815</v>
      </c>
      <c r="E1364" s="32">
        <f t="shared" si="105"/>
        <v>42453</v>
      </c>
      <c r="F1364" s="101" t="str">
        <f t="shared" si="106"/>
        <v>2015-16</v>
      </c>
      <c r="H1364" s="111"/>
      <c r="I1364" s="26"/>
      <c r="J1364" s="94">
        <f t="shared" si="104"/>
        <v>0.59165640875701331</v>
      </c>
      <c r="K1364" s="35"/>
      <c r="L1364" s="26">
        <v>25.0681489822</v>
      </c>
      <c r="M1364" s="26" t="s">
        <v>203</v>
      </c>
      <c r="N1364" s="26">
        <v>3592.3639024390236</v>
      </c>
      <c r="O1364" s="90">
        <f t="shared" si="107"/>
        <v>90053.913504618831</v>
      </c>
      <c r="P1364" s="92">
        <f t="shared" si="103"/>
        <v>2638.3096813979641</v>
      </c>
      <c r="Q1364" s="188">
        <v>4.9516918158750409E-2</v>
      </c>
    </row>
    <row r="1365" spans="1:17" x14ac:dyDescent="0.25">
      <c r="A1365">
        <v>42453</v>
      </c>
      <c r="B1365" t="s">
        <v>773</v>
      </c>
      <c r="C1365" s="190" t="s">
        <v>873</v>
      </c>
      <c r="D1365" s="108" t="s">
        <v>815</v>
      </c>
      <c r="E1365" s="32">
        <f t="shared" si="105"/>
        <v>42453</v>
      </c>
      <c r="F1365" s="101" t="str">
        <f t="shared" si="106"/>
        <v>2015-16</v>
      </c>
      <c r="H1365" s="111"/>
      <c r="I1365" s="26"/>
      <c r="J1365" s="94">
        <f t="shared" si="104"/>
        <v>0.59165640875701331</v>
      </c>
      <c r="K1365" s="35"/>
      <c r="L1365" s="26">
        <v>24.367650837500001</v>
      </c>
      <c r="M1365" s="26" t="s">
        <v>203</v>
      </c>
      <c r="N1365" s="26">
        <v>3875.3912195121943</v>
      </c>
      <c r="O1365" s="90">
        <f t="shared" si="107"/>
        <v>94434.180095786476</v>
      </c>
      <c r="P1365" s="92">
        <f t="shared" si="103"/>
        <v>2766.6383603508111</v>
      </c>
      <c r="Q1365" s="188">
        <v>4.9516918158750409E-2</v>
      </c>
    </row>
    <row r="1366" spans="1:17" x14ac:dyDescent="0.25">
      <c r="A1366">
        <v>42453</v>
      </c>
      <c r="B1366" t="s">
        <v>773</v>
      </c>
      <c r="C1366" s="190" t="s">
        <v>873</v>
      </c>
      <c r="D1366" s="108" t="s">
        <v>815</v>
      </c>
      <c r="E1366" s="32">
        <f t="shared" si="105"/>
        <v>42453</v>
      </c>
      <c r="F1366" s="101" t="str">
        <f t="shared" si="106"/>
        <v>2015-16</v>
      </c>
      <c r="H1366" s="111"/>
      <c r="I1366" s="26"/>
      <c r="J1366" s="94">
        <f t="shared" si="104"/>
        <v>0.59165640875701331</v>
      </c>
      <c r="K1366" s="35"/>
      <c r="L1366" s="26">
        <v>17.582490690099998</v>
      </c>
      <c r="M1366" s="26" t="s">
        <v>203</v>
      </c>
      <c r="N1366" s="26">
        <v>3592.3639024390236</v>
      </c>
      <c r="O1366" s="90">
        <f t="shared" si="107"/>
        <v>63162.704870085428</v>
      </c>
      <c r="P1366" s="92">
        <f t="shared" si="103"/>
        <v>1850.4778890423422</v>
      </c>
      <c r="Q1366" s="188">
        <v>4.9516918158750409E-2</v>
      </c>
    </row>
    <row r="1367" spans="1:17" x14ac:dyDescent="0.25">
      <c r="A1367">
        <v>42228</v>
      </c>
      <c r="B1367" t="s">
        <v>773</v>
      </c>
      <c r="C1367" s="190" t="s">
        <v>836</v>
      </c>
      <c r="D1367" s="108" t="s">
        <v>807</v>
      </c>
      <c r="E1367" s="32">
        <f t="shared" si="105"/>
        <v>42228</v>
      </c>
      <c r="F1367" s="101" t="str">
        <f t="shared" si="106"/>
        <v>2015-16</v>
      </c>
      <c r="H1367" s="111"/>
      <c r="I1367" s="26"/>
      <c r="J1367" s="94">
        <f t="shared" si="104"/>
        <v>0.59165640875701331</v>
      </c>
      <c r="K1367" s="35"/>
      <c r="L1367" s="26">
        <v>167.04105739900001</v>
      </c>
      <c r="M1367" s="26" t="s">
        <v>203</v>
      </c>
      <c r="N1367" s="26">
        <v>1361.4565853658535</v>
      </c>
      <c r="O1367" s="90">
        <f t="shared" si="107"/>
        <v>227419.14762234408</v>
      </c>
      <c r="P1367" s="92">
        <f t="shared" ref="P1367:P1430" si="108">IF(O1367="-","-",IF(OR(E1367&lt;$E$15,E1367&gt;$E$16),0,O1367*J1367))*Q1367</f>
        <v>134553.99616481716</v>
      </c>
      <c r="Q1367" s="188">
        <v>1</v>
      </c>
    </row>
    <row r="1368" spans="1:17" x14ac:dyDescent="0.25">
      <c r="A1368">
        <v>42228</v>
      </c>
      <c r="B1368" t="s">
        <v>773</v>
      </c>
      <c r="C1368" s="190" t="s">
        <v>836</v>
      </c>
      <c r="D1368" s="108" t="s">
        <v>807</v>
      </c>
      <c r="E1368" s="32">
        <f t="shared" si="105"/>
        <v>42228</v>
      </c>
      <c r="F1368" s="101" t="str">
        <f t="shared" si="106"/>
        <v>2015-16</v>
      </c>
      <c r="H1368" s="111"/>
      <c r="I1368" s="26"/>
      <c r="J1368" s="94">
        <f t="shared" ref="J1368:J1431" si="109">J1367</f>
        <v>0.59165640875701331</v>
      </c>
      <c r="K1368" s="35"/>
      <c r="L1368" s="26">
        <v>22.153680631899999</v>
      </c>
      <c r="M1368" s="26" t="s">
        <v>203</v>
      </c>
      <c r="N1368" s="26">
        <v>4137.5668292682922</v>
      </c>
      <c r="O1368" s="90">
        <f t="shared" si="107"/>
        <v>91662.334128752846</v>
      </c>
      <c r="P1368" s="92">
        <f t="shared" si="108"/>
        <v>54232.607428903328</v>
      </c>
      <c r="Q1368" s="188">
        <v>1</v>
      </c>
    </row>
    <row r="1369" spans="1:17" x14ac:dyDescent="0.25">
      <c r="A1369">
        <v>42228</v>
      </c>
      <c r="B1369" t="s">
        <v>773</v>
      </c>
      <c r="C1369" s="190" t="s">
        <v>836</v>
      </c>
      <c r="D1369" s="108" t="s">
        <v>807</v>
      </c>
      <c r="E1369" s="32">
        <f t="shared" si="105"/>
        <v>42228</v>
      </c>
      <c r="F1369" s="101" t="str">
        <f t="shared" si="106"/>
        <v>2015-16</v>
      </c>
      <c r="H1369" s="111"/>
      <c r="I1369" s="26"/>
      <c r="J1369" s="94">
        <f t="shared" si="109"/>
        <v>0.59165640875701331</v>
      </c>
      <c r="K1369" s="35"/>
      <c r="L1369" s="26">
        <v>172.303635122</v>
      </c>
      <c r="M1369" s="26" t="s">
        <v>203</v>
      </c>
      <c r="N1369" s="26">
        <v>4137.5668292682922</v>
      </c>
      <c r="O1369" s="90">
        <f t="shared" si="107"/>
        <v>712917.80524313427</v>
      </c>
      <c r="P1369" s="92">
        <f t="shared" si="108"/>
        <v>421802.38838908466</v>
      </c>
      <c r="Q1369" s="188">
        <v>1</v>
      </c>
    </row>
    <row r="1370" spans="1:17" x14ac:dyDescent="0.25">
      <c r="A1370">
        <v>42405</v>
      </c>
      <c r="B1370" t="s">
        <v>773</v>
      </c>
      <c r="C1370" s="190" t="s">
        <v>875</v>
      </c>
      <c r="D1370" s="108" t="s">
        <v>815</v>
      </c>
      <c r="E1370" s="32">
        <f t="shared" ref="E1370:E1433" si="110">A1370</f>
        <v>42405</v>
      </c>
      <c r="F1370" s="101" t="str">
        <f t="shared" ref="F1370:F1433" si="111">IF(E1370="","-",IF(OR(E1370&lt;$E$15,E1370&gt;$E$16),"ERROR - date outside of range",IF(MONTH(E1370)&gt;=7,YEAR(E1370)&amp;"-"&amp;IF(YEAR(E1370)=1999,"00",IF(AND(YEAR(E1370)&gt;=2000,YEAR(E1370)&lt;2009),"0","")&amp;RIGHT(YEAR(E1370),2)+1),RIGHT(YEAR(E1370),4)-1&amp;"-"&amp;RIGHT(YEAR(E1370),2))))</f>
        <v>2015-16</v>
      </c>
      <c r="H1370" s="111"/>
      <c r="I1370" s="26"/>
      <c r="J1370" s="94">
        <f t="shared" si="109"/>
        <v>0.59165640875701331</v>
      </c>
      <c r="K1370" s="35"/>
      <c r="L1370" s="26">
        <v>47.991997380900003</v>
      </c>
      <c r="M1370" s="26" t="s">
        <v>203</v>
      </c>
      <c r="N1370" s="26">
        <v>3875.3912195121943</v>
      </c>
      <c r="O1370" s="90">
        <f t="shared" si="107"/>
        <v>185987.7652567921</v>
      </c>
      <c r="P1370" s="92">
        <f t="shared" si="108"/>
        <v>4405.3380626641028</v>
      </c>
      <c r="Q1370" s="188">
        <v>4.0033659608874138E-2</v>
      </c>
    </row>
    <row r="1371" spans="1:17" x14ac:dyDescent="0.25">
      <c r="A1371">
        <v>42405</v>
      </c>
      <c r="B1371" t="s">
        <v>773</v>
      </c>
      <c r="C1371" s="190" t="s">
        <v>875</v>
      </c>
      <c r="D1371" s="108" t="s">
        <v>815</v>
      </c>
      <c r="E1371" s="32">
        <f t="shared" si="110"/>
        <v>42405</v>
      </c>
      <c r="F1371" s="101" t="str">
        <f t="shared" si="111"/>
        <v>2015-16</v>
      </c>
      <c r="H1371" s="111"/>
      <c r="I1371" s="26"/>
      <c r="J1371" s="94">
        <f t="shared" si="109"/>
        <v>0.59165640875701331</v>
      </c>
      <c r="K1371" s="35"/>
      <c r="L1371" s="26">
        <v>22.514380302900001</v>
      </c>
      <c r="M1371" s="26" t="s">
        <v>203</v>
      </c>
      <c r="N1371" s="26">
        <v>1162.6195121951216</v>
      </c>
      <c r="O1371" s="90">
        <f t="shared" ref="O1371:O1434" si="112">IF(N1371="","-",L1371*N1371)</f>
        <v>26175.657845133053</v>
      </c>
      <c r="P1371" s="92">
        <f t="shared" si="108"/>
        <v>620.0011149186372</v>
      </c>
      <c r="Q1371" s="188">
        <v>4.0033659608874138E-2</v>
      </c>
    </row>
    <row r="1372" spans="1:17" x14ac:dyDescent="0.25">
      <c r="A1372">
        <v>42410</v>
      </c>
      <c r="B1372" t="s">
        <v>773</v>
      </c>
      <c r="C1372" s="190" t="s">
        <v>876</v>
      </c>
      <c r="D1372" s="108" t="s">
        <v>815</v>
      </c>
      <c r="E1372" s="32">
        <f t="shared" si="110"/>
        <v>42410</v>
      </c>
      <c r="F1372" s="101" t="str">
        <f t="shared" si="111"/>
        <v>2015-16</v>
      </c>
      <c r="H1372" s="111"/>
      <c r="I1372" s="26"/>
      <c r="J1372" s="94">
        <f t="shared" si="109"/>
        <v>0.59165640875701331</v>
      </c>
      <c r="K1372" s="35"/>
      <c r="L1372" s="26">
        <v>105.04683580699999</v>
      </c>
      <c r="M1372" s="26" t="s">
        <v>203</v>
      </c>
      <c r="N1372" s="26">
        <v>4137.5668292682922</v>
      </c>
      <c r="O1372" s="90">
        <f t="shared" si="112"/>
        <v>434638.30335463583</v>
      </c>
      <c r="P1372" s="92">
        <f t="shared" si="108"/>
        <v>257156.53767104517</v>
      </c>
      <c r="Q1372" s="188">
        <v>1</v>
      </c>
    </row>
    <row r="1373" spans="1:17" x14ac:dyDescent="0.25">
      <c r="A1373">
        <v>42410</v>
      </c>
      <c r="B1373" t="s">
        <v>773</v>
      </c>
      <c r="C1373" s="190" t="s">
        <v>876</v>
      </c>
      <c r="D1373" s="108" t="s">
        <v>815</v>
      </c>
      <c r="E1373" s="32">
        <f t="shared" si="110"/>
        <v>42410</v>
      </c>
      <c r="F1373" s="101" t="str">
        <f t="shared" si="111"/>
        <v>2015-16</v>
      </c>
      <c r="H1373" s="111"/>
      <c r="I1373" s="26"/>
      <c r="J1373" s="94">
        <f t="shared" si="109"/>
        <v>0.59165640875701331</v>
      </c>
      <c r="K1373" s="35"/>
      <c r="L1373" s="26">
        <v>46.4960383413</v>
      </c>
      <c r="M1373" s="26" t="s">
        <v>203</v>
      </c>
      <c r="N1373" s="26">
        <v>1162.6195121951216</v>
      </c>
      <c r="O1373" s="90">
        <f t="shared" si="112"/>
        <v>54057.201415367876</v>
      </c>
      <c r="P1373" s="92">
        <f t="shared" si="108"/>
        <v>31983.289656871093</v>
      </c>
      <c r="Q1373" s="188">
        <v>1</v>
      </c>
    </row>
    <row r="1374" spans="1:17" x14ac:dyDescent="0.25">
      <c r="A1374">
        <v>42410</v>
      </c>
      <c r="B1374" t="s">
        <v>773</v>
      </c>
      <c r="C1374" s="190" t="s">
        <v>876</v>
      </c>
      <c r="D1374" s="108" t="s">
        <v>815</v>
      </c>
      <c r="E1374" s="32">
        <f t="shared" si="110"/>
        <v>42410</v>
      </c>
      <c r="F1374" s="101" t="str">
        <f t="shared" si="111"/>
        <v>2015-16</v>
      </c>
      <c r="H1374" s="111"/>
      <c r="I1374" s="26"/>
      <c r="J1374" s="94">
        <f t="shared" si="109"/>
        <v>0.59165640875701331</v>
      </c>
      <c r="K1374" s="35"/>
      <c r="L1374" s="26">
        <v>2.6361314458899998</v>
      </c>
      <c r="M1374" s="26" t="s">
        <v>203</v>
      </c>
      <c r="N1374" s="26">
        <v>1162.6195121951216</v>
      </c>
      <c r="O1374" s="90">
        <f t="shared" si="112"/>
        <v>3064.8178557028523</v>
      </c>
      <c r="P1374" s="92">
        <f t="shared" si="108"/>
        <v>1813.3191259995199</v>
      </c>
      <c r="Q1374" s="188">
        <v>1</v>
      </c>
    </row>
    <row r="1375" spans="1:17" x14ac:dyDescent="0.25">
      <c r="A1375">
        <v>42410</v>
      </c>
      <c r="B1375" t="s">
        <v>773</v>
      </c>
      <c r="C1375" s="190" t="s">
        <v>876</v>
      </c>
      <c r="D1375" s="108" t="s">
        <v>815</v>
      </c>
      <c r="E1375" s="32">
        <f t="shared" si="110"/>
        <v>42410</v>
      </c>
      <c r="F1375" s="101" t="str">
        <f t="shared" si="111"/>
        <v>2015-16</v>
      </c>
      <c r="H1375" s="111"/>
      <c r="I1375" s="26"/>
      <c r="J1375" s="94">
        <f t="shared" si="109"/>
        <v>0.59165640875701331</v>
      </c>
      <c r="K1375" s="35"/>
      <c r="L1375" s="26">
        <v>32.536358638700001</v>
      </c>
      <c r="M1375" s="26" t="s">
        <v>203</v>
      </c>
      <c r="N1375" s="26">
        <v>3875.3912195121943</v>
      </c>
      <c r="O1375" s="90">
        <f t="shared" si="112"/>
        <v>126091.11858331772</v>
      </c>
      <c r="P1375" s="92">
        <f t="shared" si="108"/>
        <v>74602.618397160462</v>
      </c>
      <c r="Q1375" s="188">
        <v>1</v>
      </c>
    </row>
    <row r="1376" spans="1:17" x14ac:dyDescent="0.25">
      <c r="A1376">
        <v>42410</v>
      </c>
      <c r="B1376" t="s">
        <v>773</v>
      </c>
      <c r="C1376" s="190" t="s">
        <v>876</v>
      </c>
      <c r="D1376" s="108" t="s">
        <v>815</v>
      </c>
      <c r="E1376" s="32">
        <f t="shared" si="110"/>
        <v>42410</v>
      </c>
      <c r="F1376" s="101" t="str">
        <f t="shared" si="111"/>
        <v>2015-16</v>
      </c>
      <c r="H1376" s="111"/>
      <c r="I1376" s="26"/>
      <c r="J1376" s="94">
        <f t="shared" si="109"/>
        <v>0.59165640875701331</v>
      </c>
      <c r="K1376" s="35"/>
      <c r="L1376" s="26">
        <v>32.780888970299998</v>
      </c>
      <c r="M1376" s="26" t="s">
        <v>203</v>
      </c>
      <c r="N1376" s="26">
        <v>3875.3912195121943</v>
      </c>
      <c r="O1376" s="90">
        <f t="shared" si="112"/>
        <v>127038.76928330475</v>
      </c>
      <c r="P1376" s="92">
        <f t="shared" si="108"/>
        <v>75163.302007070859</v>
      </c>
      <c r="Q1376" s="188">
        <v>1</v>
      </c>
    </row>
    <row r="1377" spans="1:17" x14ac:dyDescent="0.25">
      <c r="A1377">
        <v>42517</v>
      </c>
      <c r="B1377" t="s">
        <v>773</v>
      </c>
      <c r="C1377" s="190" t="s">
        <v>877</v>
      </c>
      <c r="D1377" s="108" t="s">
        <v>815</v>
      </c>
      <c r="E1377" s="32">
        <f t="shared" si="110"/>
        <v>42517</v>
      </c>
      <c r="F1377" s="101" t="str">
        <f t="shared" si="111"/>
        <v>2015-16</v>
      </c>
      <c r="H1377" s="111"/>
      <c r="I1377" s="26"/>
      <c r="J1377" s="94">
        <f t="shared" si="109"/>
        <v>0.59165640875701331</v>
      </c>
      <c r="K1377" s="35"/>
      <c r="L1377" s="26">
        <v>53.720975461800002</v>
      </c>
      <c r="M1377" s="26" t="s">
        <v>203</v>
      </c>
      <c r="N1377" s="26">
        <v>950.87219512195099</v>
      </c>
      <c r="O1377" s="90">
        <f t="shared" si="112"/>
        <v>51081.781861454234</v>
      </c>
      <c r="P1377" s="92">
        <f t="shared" si="108"/>
        <v>1387.7570461499495</v>
      </c>
      <c r="Q1377" s="188">
        <v>4.5917457197340757E-2</v>
      </c>
    </row>
    <row r="1378" spans="1:17" x14ac:dyDescent="0.25">
      <c r="A1378">
        <v>42410</v>
      </c>
      <c r="B1378" t="s">
        <v>773</v>
      </c>
      <c r="C1378" s="190" t="s">
        <v>876</v>
      </c>
      <c r="D1378" s="108" t="s">
        <v>815</v>
      </c>
      <c r="E1378" s="32">
        <f t="shared" si="110"/>
        <v>42410</v>
      </c>
      <c r="F1378" s="101" t="str">
        <f t="shared" si="111"/>
        <v>2015-16</v>
      </c>
      <c r="H1378" s="111"/>
      <c r="I1378" s="26"/>
      <c r="J1378" s="94">
        <f t="shared" si="109"/>
        <v>0.59165640875701331</v>
      </c>
      <c r="K1378" s="35"/>
      <c r="L1378" s="26">
        <v>99.802796013600002</v>
      </c>
      <c r="M1378" s="26" t="s">
        <v>203</v>
      </c>
      <c r="N1378" s="26">
        <v>1162.6195121951216</v>
      </c>
      <c r="O1378" s="90">
        <f t="shared" si="112"/>
        <v>116032.67801704086</v>
      </c>
      <c r="P1378" s="92">
        <f t="shared" si="108"/>
        <v>68651.477574021235</v>
      </c>
      <c r="Q1378" s="188">
        <v>1</v>
      </c>
    </row>
    <row r="1379" spans="1:17" x14ac:dyDescent="0.25">
      <c r="A1379">
        <v>42410</v>
      </c>
      <c r="B1379" t="s">
        <v>773</v>
      </c>
      <c r="C1379" s="190" t="s">
        <v>876</v>
      </c>
      <c r="D1379" s="108" t="s">
        <v>815</v>
      </c>
      <c r="E1379" s="32">
        <f t="shared" si="110"/>
        <v>42410</v>
      </c>
      <c r="F1379" s="101" t="str">
        <f t="shared" si="111"/>
        <v>2015-16</v>
      </c>
      <c r="H1379" s="111"/>
      <c r="I1379" s="26"/>
      <c r="J1379" s="94">
        <f t="shared" si="109"/>
        <v>0.59165640875701331</v>
      </c>
      <c r="K1379" s="35"/>
      <c r="L1379" s="26">
        <v>31.544419002400002</v>
      </c>
      <c r="M1379" s="26" t="s">
        <v>203</v>
      </c>
      <c r="N1379" s="26">
        <v>1162.6195121951216</v>
      </c>
      <c r="O1379" s="90">
        <f t="shared" si="112"/>
        <v>36674.157033048818</v>
      </c>
      <c r="P1379" s="92">
        <f t="shared" si="108"/>
        <v>21698.500044364424</v>
      </c>
      <c r="Q1379" s="188">
        <v>1</v>
      </c>
    </row>
    <row r="1380" spans="1:17" x14ac:dyDescent="0.25">
      <c r="A1380">
        <v>42410</v>
      </c>
      <c r="B1380" t="s">
        <v>773</v>
      </c>
      <c r="C1380" s="190" t="s">
        <v>876</v>
      </c>
      <c r="D1380" s="108" t="s">
        <v>815</v>
      </c>
      <c r="E1380" s="32">
        <f t="shared" si="110"/>
        <v>42410</v>
      </c>
      <c r="F1380" s="101" t="str">
        <f t="shared" si="111"/>
        <v>2015-16</v>
      </c>
      <c r="H1380" s="111"/>
      <c r="I1380" s="26"/>
      <c r="J1380" s="94">
        <f t="shared" si="109"/>
        <v>0.59165640875701331</v>
      </c>
      <c r="K1380" s="35"/>
      <c r="L1380" s="26">
        <v>4.8317278482999999</v>
      </c>
      <c r="M1380" s="26" t="s">
        <v>203</v>
      </c>
      <c r="N1380" s="26">
        <v>1162.6195121951216</v>
      </c>
      <c r="O1380" s="90">
        <f t="shared" si="112"/>
        <v>5617.4610740501303</v>
      </c>
      <c r="P1380" s="92">
        <f t="shared" si="108"/>
        <v>3323.606845404815</v>
      </c>
      <c r="Q1380" s="188">
        <v>1</v>
      </c>
    </row>
    <row r="1381" spans="1:17" x14ac:dyDescent="0.25">
      <c r="A1381">
        <v>42410</v>
      </c>
      <c r="B1381" t="s">
        <v>773</v>
      </c>
      <c r="C1381" s="190" t="s">
        <v>876</v>
      </c>
      <c r="D1381" s="108" t="s">
        <v>815</v>
      </c>
      <c r="E1381" s="32">
        <f t="shared" si="110"/>
        <v>42410</v>
      </c>
      <c r="F1381" s="101" t="str">
        <f t="shared" si="111"/>
        <v>2015-16</v>
      </c>
      <c r="H1381" s="111"/>
      <c r="I1381" s="26"/>
      <c r="J1381" s="94">
        <f t="shared" si="109"/>
        <v>0.59165640875701331</v>
      </c>
      <c r="K1381" s="35"/>
      <c r="L1381" s="26">
        <v>8.6246301370000005</v>
      </c>
      <c r="M1381" s="26" t="s">
        <v>203</v>
      </c>
      <c r="N1381" s="26">
        <v>1162.6195121951216</v>
      </c>
      <c r="O1381" s="90">
        <f t="shared" si="112"/>
        <v>10027.163282742285</v>
      </c>
      <c r="P1381" s="92">
        <f t="shared" si="108"/>
        <v>5932.6354178874853</v>
      </c>
      <c r="Q1381" s="188">
        <v>1</v>
      </c>
    </row>
    <row r="1382" spans="1:17" x14ac:dyDescent="0.25">
      <c r="A1382">
        <v>42410</v>
      </c>
      <c r="B1382" t="s">
        <v>773</v>
      </c>
      <c r="C1382" s="190" t="s">
        <v>876</v>
      </c>
      <c r="D1382" s="108" t="s">
        <v>815</v>
      </c>
      <c r="E1382" s="32">
        <f t="shared" si="110"/>
        <v>42410</v>
      </c>
      <c r="F1382" s="101" t="str">
        <f t="shared" si="111"/>
        <v>2015-16</v>
      </c>
      <c r="H1382" s="111"/>
      <c r="I1382" s="26"/>
      <c r="J1382" s="94">
        <f t="shared" si="109"/>
        <v>0.59165640875701331</v>
      </c>
      <c r="K1382" s="35"/>
      <c r="L1382" s="26">
        <v>18.124536150299999</v>
      </c>
      <c r="M1382" s="26" t="s">
        <v>203</v>
      </c>
      <c r="N1382" s="26">
        <v>1162.6195121951216</v>
      </c>
      <c r="O1382" s="90">
        <f t="shared" si="112"/>
        <v>21071.939377824634</v>
      </c>
      <c r="P1382" s="92">
        <f t="shared" si="108"/>
        <v>12467.347977829217</v>
      </c>
      <c r="Q1382" s="188">
        <v>1</v>
      </c>
    </row>
    <row r="1383" spans="1:17" x14ac:dyDescent="0.25">
      <c r="A1383">
        <v>42517</v>
      </c>
      <c r="B1383" t="s">
        <v>773</v>
      </c>
      <c r="C1383" s="190" t="s">
        <v>877</v>
      </c>
      <c r="D1383" s="108" t="s">
        <v>815</v>
      </c>
      <c r="E1383" s="32">
        <f t="shared" si="110"/>
        <v>42517</v>
      </c>
      <c r="F1383" s="101" t="str">
        <f t="shared" si="111"/>
        <v>2015-16</v>
      </c>
      <c r="H1383" s="111"/>
      <c r="I1383" s="26"/>
      <c r="J1383" s="94">
        <f t="shared" si="109"/>
        <v>0.59165640875701331</v>
      </c>
      <c r="K1383" s="35"/>
      <c r="L1383" s="26">
        <v>7.6522000104499996</v>
      </c>
      <c r="M1383" s="26" t="s">
        <v>203</v>
      </c>
      <c r="N1383" s="26">
        <v>1162.6195121951216</v>
      </c>
      <c r="O1383" s="90">
        <f t="shared" si="112"/>
        <v>8896.5970433688835</v>
      </c>
      <c r="P1383" s="92">
        <f t="shared" si="108"/>
        <v>241.69703529877003</v>
      </c>
      <c r="Q1383" s="188">
        <v>4.5917457197340757E-2</v>
      </c>
    </row>
    <row r="1384" spans="1:17" x14ac:dyDescent="0.25">
      <c r="A1384">
        <v>42517</v>
      </c>
      <c r="B1384" t="s">
        <v>773</v>
      </c>
      <c r="C1384" s="190" t="s">
        <v>877</v>
      </c>
      <c r="D1384" s="108" t="s">
        <v>815</v>
      </c>
      <c r="E1384" s="32">
        <f t="shared" si="110"/>
        <v>42517</v>
      </c>
      <c r="F1384" s="101" t="str">
        <f t="shared" si="111"/>
        <v>2015-16</v>
      </c>
      <c r="H1384" s="111"/>
      <c r="I1384" s="26"/>
      <c r="J1384" s="94">
        <f t="shared" si="109"/>
        <v>0.59165640875701331</v>
      </c>
      <c r="K1384" s="35"/>
      <c r="L1384" s="26">
        <v>66.359049812400002</v>
      </c>
      <c r="M1384" s="26" t="s">
        <v>203</v>
      </c>
      <c r="N1384" s="26">
        <v>950.87219512195099</v>
      </c>
      <c r="O1384" s="90">
        <f t="shared" si="112"/>
        <v>63098.975361323683</v>
      </c>
      <c r="P1384" s="92">
        <f t="shared" si="108"/>
        <v>1714.2324420087505</v>
      </c>
      <c r="Q1384" s="188">
        <v>4.5917457197340757E-2</v>
      </c>
    </row>
    <row r="1385" spans="1:17" x14ac:dyDescent="0.25">
      <c r="A1385">
        <v>42517</v>
      </c>
      <c r="B1385" t="s">
        <v>773</v>
      </c>
      <c r="C1385" s="190" t="s">
        <v>877</v>
      </c>
      <c r="D1385" s="108" t="s">
        <v>815</v>
      </c>
      <c r="E1385" s="32">
        <f t="shared" si="110"/>
        <v>42517</v>
      </c>
      <c r="F1385" s="101" t="str">
        <f t="shared" si="111"/>
        <v>2015-16</v>
      </c>
      <c r="H1385" s="111"/>
      <c r="I1385" s="26"/>
      <c r="J1385" s="94">
        <f t="shared" si="109"/>
        <v>0.59165640875701331</v>
      </c>
      <c r="K1385" s="35"/>
      <c r="L1385" s="26">
        <v>59.727241397900002</v>
      </c>
      <c r="M1385" s="26" t="s">
        <v>203</v>
      </c>
      <c r="N1385" s="26">
        <v>950.87219512195099</v>
      </c>
      <c r="O1385" s="90">
        <f t="shared" si="112"/>
        <v>56792.973136599838</v>
      </c>
      <c r="P1385" s="92">
        <f t="shared" si="108"/>
        <v>1542.9150231267492</v>
      </c>
      <c r="Q1385" s="188">
        <v>4.5917457197340757E-2</v>
      </c>
    </row>
    <row r="1386" spans="1:17" x14ac:dyDescent="0.25">
      <c r="A1386">
        <v>42517</v>
      </c>
      <c r="B1386" t="s">
        <v>773</v>
      </c>
      <c r="C1386" s="190" t="s">
        <v>877</v>
      </c>
      <c r="D1386" s="108" t="s">
        <v>815</v>
      </c>
      <c r="E1386" s="32">
        <f t="shared" si="110"/>
        <v>42517</v>
      </c>
      <c r="F1386" s="101" t="str">
        <f t="shared" si="111"/>
        <v>2015-16</v>
      </c>
      <c r="H1386" s="111"/>
      <c r="I1386" s="26"/>
      <c r="J1386" s="94">
        <f t="shared" si="109"/>
        <v>0.59165640875701331</v>
      </c>
      <c r="K1386" s="35"/>
      <c r="L1386" s="26">
        <v>12.8461183631</v>
      </c>
      <c r="M1386" s="26" t="s">
        <v>203</v>
      </c>
      <c r="N1386" s="26">
        <v>950.87219512195099</v>
      </c>
      <c r="O1386" s="90">
        <f t="shared" si="112"/>
        <v>12215.016766717301</v>
      </c>
      <c r="P1386" s="92">
        <f t="shared" si="108"/>
        <v>331.84973133529451</v>
      </c>
      <c r="Q1386" s="188">
        <v>4.5917457197340757E-2</v>
      </c>
    </row>
    <row r="1387" spans="1:17" x14ac:dyDescent="0.25">
      <c r="A1387">
        <v>42517</v>
      </c>
      <c r="B1387" t="s">
        <v>773</v>
      </c>
      <c r="C1387" s="190" t="s">
        <v>877</v>
      </c>
      <c r="D1387" s="108" t="s">
        <v>815</v>
      </c>
      <c r="E1387" s="32">
        <f t="shared" si="110"/>
        <v>42517</v>
      </c>
      <c r="F1387" s="101" t="str">
        <f t="shared" si="111"/>
        <v>2015-16</v>
      </c>
      <c r="H1387" s="111"/>
      <c r="I1387" s="26"/>
      <c r="J1387" s="94">
        <f t="shared" si="109"/>
        <v>0.59165640875701331</v>
      </c>
      <c r="K1387" s="35"/>
      <c r="L1387" s="26">
        <v>29.5669900555</v>
      </c>
      <c r="M1387" s="26" t="s">
        <v>203</v>
      </c>
      <c r="N1387" s="26">
        <v>3336.4019512195118</v>
      </c>
      <c r="O1387" s="90">
        <f t="shared" si="112"/>
        <v>98647.363312858099</v>
      </c>
      <c r="P1387" s="92">
        <f t="shared" si="108"/>
        <v>2679.9882175769412</v>
      </c>
      <c r="Q1387" s="188">
        <v>4.5917457197340757E-2</v>
      </c>
    </row>
    <row r="1388" spans="1:17" x14ac:dyDescent="0.25">
      <c r="A1388">
        <v>42517</v>
      </c>
      <c r="B1388" t="s">
        <v>773</v>
      </c>
      <c r="C1388" s="190" t="s">
        <v>877</v>
      </c>
      <c r="D1388" s="108" t="s">
        <v>815</v>
      </c>
      <c r="E1388" s="32">
        <f t="shared" si="110"/>
        <v>42517</v>
      </c>
      <c r="F1388" s="101" t="str">
        <f t="shared" si="111"/>
        <v>2015-16</v>
      </c>
      <c r="H1388" s="111"/>
      <c r="I1388" s="26"/>
      <c r="J1388" s="94">
        <f t="shared" si="109"/>
        <v>0.59165640875701331</v>
      </c>
      <c r="K1388" s="35"/>
      <c r="L1388" s="26">
        <v>45.630183474100001</v>
      </c>
      <c r="M1388" s="26" t="s">
        <v>203</v>
      </c>
      <c r="N1388" s="26">
        <v>3592.3639024390236</v>
      </c>
      <c r="O1388" s="90">
        <f t="shared" si="112"/>
        <v>163920.22397402654</v>
      </c>
      <c r="P1388" s="92">
        <f t="shared" si="108"/>
        <v>4453.2793793962828</v>
      </c>
      <c r="Q1388" s="188">
        <v>4.5917457197340757E-2</v>
      </c>
    </row>
    <row r="1389" spans="1:17" x14ac:dyDescent="0.25">
      <c r="A1389">
        <v>42517</v>
      </c>
      <c r="B1389" t="s">
        <v>773</v>
      </c>
      <c r="C1389" s="190" t="s">
        <v>877</v>
      </c>
      <c r="D1389" s="108" t="s">
        <v>815</v>
      </c>
      <c r="E1389" s="32">
        <f t="shared" si="110"/>
        <v>42517</v>
      </c>
      <c r="F1389" s="101" t="str">
        <f t="shared" si="111"/>
        <v>2015-16</v>
      </c>
      <c r="H1389" s="111"/>
      <c r="I1389" s="26"/>
      <c r="J1389" s="94">
        <f t="shared" si="109"/>
        <v>0.59165640875701331</v>
      </c>
      <c r="K1389" s="35"/>
      <c r="L1389" s="26">
        <v>58.917657691300001</v>
      </c>
      <c r="M1389" s="26" t="s">
        <v>203</v>
      </c>
      <c r="N1389" s="26">
        <v>3336.4019512195118</v>
      </c>
      <c r="O1389" s="90">
        <f t="shared" si="112"/>
        <v>196572.98808253661</v>
      </c>
      <c r="P1389" s="92">
        <f t="shared" si="108"/>
        <v>5340.3687058954929</v>
      </c>
      <c r="Q1389" s="188">
        <v>4.5917457197340757E-2</v>
      </c>
    </row>
    <row r="1390" spans="1:17" x14ac:dyDescent="0.25">
      <c r="A1390">
        <v>42517</v>
      </c>
      <c r="B1390" t="s">
        <v>773</v>
      </c>
      <c r="C1390" s="190" t="s">
        <v>877</v>
      </c>
      <c r="D1390" s="108" t="s">
        <v>815</v>
      </c>
      <c r="E1390" s="32">
        <f t="shared" si="110"/>
        <v>42517</v>
      </c>
      <c r="F1390" s="101" t="str">
        <f t="shared" si="111"/>
        <v>2015-16</v>
      </c>
      <c r="H1390" s="111"/>
      <c r="I1390" s="26"/>
      <c r="J1390" s="94">
        <f t="shared" si="109"/>
        <v>0.59165640875701331</v>
      </c>
      <c r="K1390" s="35"/>
      <c r="L1390" s="26">
        <v>13.984057529899999</v>
      </c>
      <c r="M1390" s="26" t="s">
        <v>203</v>
      </c>
      <c r="N1390" s="26">
        <v>950.87219512195099</v>
      </c>
      <c r="O1390" s="90">
        <f t="shared" si="112"/>
        <v>13297.05148016766</v>
      </c>
      <c r="P1390" s="92">
        <f t="shared" si="108"/>
        <v>361.24575557427414</v>
      </c>
      <c r="Q1390" s="188">
        <v>4.5917457197340757E-2</v>
      </c>
    </row>
    <row r="1391" spans="1:17" x14ac:dyDescent="0.25">
      <c r="A1391">
        <v>42517</v>
      </c>
      <c r="B1391" t="s">
        <v>773</v>
      </c>
      <c r="C1391" s="190" t="s">
        <v>877</v>
      </c>
      <c r="D1391" s="108" t="s">
        <v>815</v>
      </c>
      <c r="E1391" s="32">
        <f t="shared" si="110"/>
        <v>42517</v>
      </c>
      <c r="F1391" s="101" t="str">
        <f t="shared" si="111"/>
        <v>2015-16</v>
      </c>
      <c r="H1391" s="111"/>
      <c r="I1391" s="26"/>
      <c r="J1391" s="94">
        <f t="shared" si="109"/>
        <v>0.59165640875701331</v>
      </c>
      <c r="K1391" s="35"/>
      <c r="L1391" s="26">
        <v>98.766473486699994</v>
      </c>
      <c r="M1391" s="26" t="s">
        <v>203</v>
      </c>
      <c r="N1391" s="26">
        <v>950.87219512195099</v>
      </c>
      <c r="O1391" s="90">
        <f t="shared" si="112"/>
        <v>93914.293448752389</v>
      </c>
      <c r="P1391" s="92">
        <f t="shared" si="108"/>
        <v>2551.4032149697964</v>
      </c>
      <c r="Q1391" s="188">
        <v>4.5917457197340757E-2</v>
      </c>
    </row>
    <row r="1392" spans="1:17" x14ac:dyDescent="0.25">
      <c r="A1392">
        <v>42517</v>
      </c>
      <c r="B1392" t="s">
        <v>773</v>
      </c>
      <c r="C1392" s="190" t="s">
        <v>877</v>
      </c>
      <c r="D1392" s="108" t="s">
        <v>815</v>
      </c>
      <c r="E1392" s="32">
        <f t="shared" si="110"/>
        <v>42517</v>
      </c>
      <c r="F1392" s="101" t="str">
        <f t="shared" si="111"/>
        <v>2015-16</v>
      </c>
      <c r="H1392" s="111"/>
      <c r="I1392" s="26"/>
      <c r="J1392" s="94">
        <f t="shared" si="109"/>
        <v>0.59165640875701331</v>
      </c>
      <c r="K1392" s="35"/>
      <c r="L1392" s="26">
        <v>88.795082863299996</v>
      </c>
      <c r="M1392" s="26" t="s">
        <v>203</v>
      </c>
      <c r="N1392" s="26">
        <v>812.22926829268283</v>
      </c>
      <c r="O1392" s="90">
        <f t="shared" si="112"/>
        <v>72121.96518204629</v>
      </c>
      <c r="P1392" s="92">
        <f t="shared" si="108"/>
        <v>1959.3632351163383</v>
      </c>
      <c r="Q1392" s="188">
        <v>4.5917457197340757E-2</v>
      </c>
    </row>
    <row r="1393" spans="1:17" x14ac:dyDescent="0.25">
      <c r="A1393">
        <v>42517</v>
      </c>
      <c r="B1393" t="s">
        <v>773</v>
      </c>
      <c r="C1393" s="190" t="s">
        <v>877</v>
      </c>
      <c r="D1393" s="108" t="s">
        <v>815</v>
      </c>
      <c r="E1393" s="32">
        <f t="shared" si="110"/>
        <v>42517</v>
      </c>
      <c r="F1393" s="101" t="str">
        <f t="shared" si="111"/>
        <v>2015-16</v>
      </c>
      <c r="H1393" s="111"/>
      <c r="I1393" s="26"/>
      <c r="J1393" s="94">
        <f t="shared" si="109"/>
        <v>0.59165640875701331</v>
      </c>
      <c r="K1393" s="35"/>
      <c r="L1393" s="26">
        <v>73.555724318399996</v>
      </c>
      <c r="M1393" s="26" t="s">
        <v>203</v>
      </c>
      <c r="N1393" s="26">
        <v>3875.3912195121943</v>
      </c>
      <c r="O1393" s="90">
        <f t="shared" si="112"/>
        <v>285057.20816838695</v>
      </c>
      <c r="P1393" s="92">
        <f t="shared" si="108"/>
        <v>7744.251174801323</v>
      </c>
      <c r="Q1393" s="188">
        <v>4.5917457197340757E-2</v>
      </c>
    </row>
    <row r="1394" spans="1:17" x14ac:dyDescent="0.25">
      <c r="A1394">
        <v>42517</v>
      </c>
      <c r="B1394" t="s">
        <v>773</v>
      </c>
      <c r="C1394" s="190" t="s">
        <v>877</v>
      </c>
      <c r="D1394" s="108" t="s">
        <v>815</v>
      </c>
      <c r="E1394" s="32">
        <f t="shared" si="110"/>
        <v>42517</v>
      </c>
      <c r="F1394" s="101" t="str">
        <f t="shared" si="111"/>
        <v>2015-16</v>
      </c>
      <c r="H1394" s="111"/>
      <c r="I1394" s="26"/>
      <c r="J1394" s="94">
        <f t="shared" si="109"/>
        <v>0.59165640875701331</v>
      </c>
      <c r="K1394" s="35"/>
      <c r="L1394" s="26">
        <v>23.5698486221</v>
      </c>
      <c r="M1394" s="26" t="s">
        <v>203</v>
      </c>
      <c r="N1394" s="26">
        <v>950.87219512195099</v>
      </c>
      <c r="O1394" s="90">
        <f t="shared" si="112"/>
        <v>22411.913697988319</v>
      </c>
      <c r="P1394" s="92">
        <f t="shared" si="108"/>
        <v>608.87247896803137</v>
      </c>
      <c r="Q1394" s="188">
        <v>4.5917457197340757E-2</v>
      </c>
    </row>
    <row r="1395" spans="1:17" x14ac:dyDescent="0.25">
      <c r="A1395">
        <v>42517</v>
      </c>
      <c r="B1395" t="s">
        <v>773</v>
      </c>
      <c r="C1395" s="190" t="s">
        <v>877</v>
      </c>
      <c r="D1395" s="108" t="s">
        <v>815</v>
      </c>
      <c r="E1395" s="32">
        <f t="shared" si="110"/>
        <v>42517</v>
      </c>
      <c r="F1395" s="101" t="str">
        <f t="shared" si="111"/>
        <v>2015-16</v>
      </c>
      <c r="H1395" s="111"/>
      <c r="I1395" s="26"/>
      <c r="J1395" s="94">
        <f t="shared" si="109"/>
        <v>0.59165640875701331</v>
      </c>
      <c r="K1395" s="35"/>
      <c r="L1395" s="26">
        <v>8.3168691724200006</v>
      </c>
      <c r="M1395" s="26" t="s">
        <v>203</v>
      </c>
      <c r="N1395" s="26">
        <v>812.22926829268283</v>
      </c>
      <c r="O1395" s="90">
        <f t="shared" si="112"/>
        <v>6755.2045624006678</v>
      </c>
      <c r="P1395" s="92">
        <f t="shared" si="108"/>
        <v>183.52105952532898</v>
      </c>
      <c r="Q1395" s="188">
        <v>4.5917457197340757E-2</v>
      </c>
    </row>
    <row r="1396" spans="1:17" x14ac:dyDescent="0.25">
      <c r="A1396">
        <v>42517</v>
      </c>
      <c r="B1396" t="s">
        <v>773</v>
      </c>
      <c r="C1396" s="190" t="s">
        <v>877</v>
      </c>
      <c r="D1396" s="108" t="s">
        <v>815</v>
      </c>
      <c r="E1396" s="32">
        <f t="shared" si="110"/>
        <v>42517</v>
      </c>
      <c r="F1396" s="101" t="str">
        <f t="shared" si="111"/>
        <v>2015-16</v>
      </c>
      <c r="H1396" s="111"/>
      <c r="I1396" s="26"/>
      <c r="J1396" s="94">
        <f t="shared" si="109"/>
        <v>0.59165640875701331</v>
      </c>
      <c r="K1396" s="35"/>
      <c r="L1396" s="26">
        <v>29.405573121900002</v>
      </c>
      <c r="M1396" s="26" t="s">
        <v>203</v>
      </c>
      <c r="N1396" s="26">
        <v>3592.3639024390236</v>
      </c>
      <c r="O1396" s="90">
        <f t="shared" si="112"/>
        <v>105635.51941364475</v>
      </c>
      <c r="P1396" s="92">
        <f t="shared" si="108"/>
        <v>2869.8379549014007</v>
      </c>
      <c r="Q1396" s="188">
        <v>4.5917457197340757E-2</v>
      </c>
    </row>
    <row r="1397" spans="1:17" x14ac:dyDescent="0.25">
      <c r="A1397">
        <v>42517</v>
      </c>
      <c r="B1397" t="s">
        <v>773</v>
      </c>
      <c r="C1397" s="190" t="s">
        <v>877</v>
      </c>
      <c r="D1397" s="108" t="s">
        <v>815</v>
      </c>
      <c r="E1397" s="32">
        <f t="shared" si="110"/>
        <v>42517</v>
      </c>
      <c r="F1397" s="101" t="str">
        <f t="shared" si="111"/>
        <v>2015-16</v>
      </c>
      <c r="H1397" s="111"/>
      <c r="I1397" s="26"/>
      <c r="J1397" s="94">
        <f t="shared" si="109"/>
        <v>0.59165640875701331</v>
      </c>
      <c r="K1397" s="35"/>
      <c r="L1397" s="26">
        <v>18.3860111288</v>
      </c>
      <c r="M1397" s="26" t="s">
        <v>203</v>
      </c>
      <c r="N1397" s="26">
        <v>3592.3639024390236</v>
      </c>
      <c r="O1397" s="90">
        <f t="shared" si="112"/>
        <v>66049.242688943283</v>
      </c>
      <c r="P1397" s="92">
        <f t="shared" si="108"/>
        <v>1794.3834101765146</v>
      </c>
      <c r="Q1397" s="188">
        <v>4.5917457197340757E-2</v>
      </c>
    </row>
    <row r="1398" spans="1:17" x14ac:dyDescent="0.25">
      <c r="A1398">
        <v>42517</v>
      </c>
      <c r="B1398" t="s">
        <v>773</v>
      </c>
      <c r="C1398" s="190" t="s">
        <v>877</v>
      </c>
      <c r="D1398" s="108" t="s">
        <v>815</v>
      </c>
      <c r="E1398" s="32">
        <f t="shared" si="110"/>
        <v>42517</v>
      </c>
      <c r="F1398" s="101" t="str">
        <f t="shared" si="111"/>
        <v>2015-16</v>
      </c>
      <c r="H1398" s="111"/>
      <c r="I1398" s="26"/>
      <c r="J1398" s="94">
        <f t="shared" si="109"/>
        <v>0.59165640875701331</v>
      </c>
      <c r="K1398" s="35"/>
      <c r="L1398" s="26">
        <v>25.0666834411</v>
      </c>
      <c r="M1398" s="26" t="s">
        <v>203</v>
      </c>
      <c r="N1398" s="26">
        <v>950.87219512195099</v>
      </c>
      <c r="O1398" s="90">
        <f t="shared" si="112"/>
        <v>23835.212308065817</v>
      </c>
      <c r="P1398" s="92">
        <f t="shared" si="108"/>
        <v>647.53974159930885</v>
      </c>
      <c r="Q1398" s="188">
        <v>4.5917457197340757E-2</v>
      </c>
    </row>
    <row r="1399" spans="1:17" x14ac:dyDescent="0.25">
      <c r="A1399">
        <v>42517</v>
      </c>
      <c r="B1399" t="s">
        <v>773</v>
      </c>
      <c r="C1399" s="190" t="s">
        <v>877</v>
      </c>
      <c r="D1399" s="108" t="s">
        <v>815</v>
      </c>
      <c r="E1399" s="32">
        <f t="shared" si="110"/>
        <v>42517</v>
      </c>
      <c r="F1399" s="101" t="str">
        <f t="shared" si="111"/>
        <v>2015-16</v>
      </c>
      <c r="H1399" s="111"/>
      <c r="I1399" s="26"/>
      <c r="J1399" s="94">
        <f t="shared" si="109"/>
        <v>0.59165640875701331</v>
      </c>
      <c r="K1399" s="35"/>
      <c r="L1399" s="26">
        <v>3.8609228171500001</v>
      </c>
      <c r="M1399" s="26" t="s">
        <v>203</v>
      </c>
      <c r="N1399" s="26">
        <v>950.87219512195099</v>
      </c>
      <c r="O1399" s="90">
        <f t="shared" si="112"/>
        <v>3671.2441543398477</v>
      </c>
      <c r="P1399" s="92">
        <f t="shared" si="108"/>
        <v>99.738003602541013</v>
      </c>
      <c r="Q1399" s="188">
        <v>4.5917457197340757E-2</v>
      </c>
    </row>
    <row r="1400" spans="1:17" x14ac:dyDescent="0.25">
      <c r="A1400">
        <v>42517</v>
      </c>
      <c r="B1400" t="s">
        <v>773</v>
      </c>
      <c r="C1400" s="190" t="s">
        <v>877</v>
      </c>
      <c r="D1400" s="108" t="s">
        <v>815</v>
      </c>
      <c r="E1400" s="32">
        <f t="shared" si="110"/>
        <v>42517</v>
      </c>
      <c r="F1400" s="101" t="str">
        <f t="shared" si="111"/>
        <v>2015-16</v>
      </c>
      <c r="H1400" s="111"/>
      <c r="I1400" s="26"/>
      <c r="J1400" s="94">
        <f t="shared" si="109"/>
        <v>0.59165640875701331</v>
      </c>
      <c r="K1400" s="35"/>
      <c r="L1400" s="26">
        <v>5.3630084840499999</v>
      </c>
      <c r="M1400" s="26" t="s">
        <v>203</v>
      </c>
      <c r="N1400" s="26">
        <v>950.87219512195099</v>
      </c>
      <c r="O1400" s="90">
        <f t="shared" si="112"/>
        <v>5099.5356496862705</v>
      </c>
      <c r="P1400" s="92">
        <f t="shared" si="108"/>
        <v>138.54090973449672</v>
      </c>
      <c r="Q1400" s="188">
        <v>4.5917457197340757E-2</v>
      </c>
    </row>
    <row r="1401" spans="1:17" x14ac:dyDescent="0.25">
      <c r="A1401">
        <v>42228</v>
      </c>
      <c r="B1401" t="s">
        <v>773</v>
      </c>
      <c r="C1401" s="190" t="s">
        <v>836</v>
      </c>
      <c r="D1401" s="108" t="s">
        <v>807</v>
      </c>
      <c r="E1401" s="32">
        <f t="shared" si="110"/>
        <v>42228</v>
      </c>
      <c r="F1401" s="101" t="str">
        <f t="shared" si="111"/>
        <v>2015-16</v>
      </c>
      <c r="H1401" s="111"/>
      <c r="I1401" s="26"/>
      <c r="J1401" s="94">
        <f t="shared" si="109"/>
        <v>0.59165640875701331</v>
      </c>
      <c r="K1401" s="35"/>
      <c r="L1401" s="26">
        <v>88.476226902400001</v>
      </c>
      <c r="M1401" s="26" t="s">
        <v>203</v>
      </c>
      <c r="N1401" s="26">
        <v>4137.5668292682922</v>
      </c>
      <c r="O1401" s="90">
        <f t="shared" si="112"/>
        <v>366076.30161018512</v>
      </c>
      <c r="P1401" s="92">
        <f t="shared" si="108"/>
        <v>216591.38994173138</v>
      </c>
      <c r="Q1401" s="188">
        <v>1</v>
      </c>
    </row>
    <row r="1402" spans="1:17" x14ac:dyDescent="0.25">
      <c r="A1402">
        <v>42228</v>
      </c>
      <c r="B1402" t="s">
        <v>773</v>
      </c>
      <c r="C1402" s="190" t="s">
        <v>836</v>
      </c>
      <c r="D1402" s="108" t="s">
        <v>807</v>
      </c>
      <c r="E1402" s="32">
        <f t="shared" si="110"/>
        <v>42228</v>
      </c>
      <c r="F1402" s="101" t="str">
        <f t="shared" si="111"/>
        <v>2015-16</v>
      </c>
      <c r="H1402" s="111"/>
      <c r="I1402" s="26"/>
      <c r="J1402" s="94">
        <f t="shared" si="109"/>
        <v>0.59165640875701331</v>
      </c>
      <c r="K1402" s="35"/>
      <c r="L1402" s="26">
        <v>136.35919522</v>
      </c>
      <c r="M1402" s="26" t="s">
        <v>203</v>
      </c>
      <c r="N1402" s="26">
        <v>1361.4565853658535</v>
      </c>
      <c r="O1402" s="90">
        <f t="shared" si="112"/>
        <v>185647.12430745701</v>
      </c>
      <c r="P1402" s="92">
        <f t="shared" si="108"/>
        <v>109839.31086381685</v>
      </c>
      <c r="Q1402" s="188">
        <v>1</v>
      </c>
    </row>
    <row r="1403" spans="1:17" x14ac:dyDescent="0.25">
      <c r="A1403">
        <v>42822</v>
      </c>
      <c r="B1403" t="s">
        <v>773</v>
      </c>
      <c r="C1403" s="190" t="s">
        <v>878</v>
      </c>
      <c r="D1403" s="108" t="s">
        <v>815</v>
      </c>
      <c r="E1403" s="32">
        <f t="shared" si="110"/>
        <v>42822</v>
      </c>
      <c r="F1403" s="101" t="str">
        <f t="shared" si="111"/>
        <v>2016-17</v>
      </c>
      <c r="H1403" s="111"/>
      <c r="I1403" s="26"/>
      <c r="J1403" s="94">
        <f t="shared" si="109"/>
        <v>0.59165640875701331</v>
      </c>
      <c r="K1403" s="35"/>
      <c r="L1403" s="26">
        <v>143.742214346</v>
      </c>
      <c r="M1403" s="26" t="s">
        <v>203</v>
      </c>
      <c r="N1403" s="26">
        <v>4137.5668292682922</v>
      </c>
      <c r="O1403" s="90">
        <f t="shared" si="112"/>
        <v>594743.01804358244</v>
      </c>
      <c r="P1403" s="92">
        <f t="shared" si="108"/>
        <v>351883.51818897354</v>
      </c>
      <c r="Q1403" s="188">
        <v>1</v>
      </c>
    </row>
    <row r="1404" spans="1:17" x14ac:dyDescent="0.25">
      <c r="A1404">
        <v>42055</v>
      </c>
      <c r="B1404" t="s">
        <v>773</v>
      </c>
      <c r="C1404" s="190" t="s">
        <v>836</v>
      </c>
      <c r="D1404" s="108" t="s">
        <v>815</v>
      </c>
      <c r="E1404" s="32">
        <f t="shared" si="110"/>
        <v>42055</v>
      </c>
      <c r="F1404" s="101" t="str">
        <f t="shared" si="111"/>
        <v>2014-15</v>
      </c>
      <c r="H1404" s="111"/>
      <c r="I1404" s="26"/>
      <c r="J1404" s="94">
        <f t="shared" si="109"/>
        <v>0.59165640875701331</v>
      </c>
      <c r="K1404" s="35"/>
      <c r="L1404" s="26">
        <v>87.625330504399997</v>
      </c>
      <c r="M1404" s="26" t="s">
        <v>203</v>
      </c>
      <c r="N1404" s="26">
        <v>1162.6195121951216</v>
      </c>
      <c r="O1404" s="90">
        <f t="shared" si="112"/>
        <v>101874.91900696183</v>
      </c>
      <c r="P1404" s="92">
        <f t="shared" si="108"/>
        <v>60274.948722070636</v>
      </c>
      <c r="Q1404" s="188">
        <v>1</v>
      </c>
    </row>
    <row r="1405" spans="1:17" x14ac:dyDescent="0.25">
      <c r="A1405">
        <v>42864</v>
      </c>
      <c r="B1405" t="s">
        <v>773</v>
      </c>
      <c r="C1405" s="190" t="s">
        <v>874</v>
      </c>
      <c r="D1405" s="108" t="s">
        <v>815</v>
      </c>
      <c r="E1405" s="32">
        <f t="shared" si="110"/>
        <v>42864</v>
      </c>
      <c r="F1405" s="101" t="str">
        <f t="shared" si="111"/>
        <v>2016-17</v>
      </c>
      <c r="H1405" s="111"/>
      <c r="I1405" s="26"/>
      <c r="J1405" s="94">
        <f t="shared" si="109"/>
        <v>0.59165640875701331</v>
      </c>
      <c r="K1405" s="35"/>
      <c r="L1405" s="26">
        <v>73.850721880400002</v>
      </c>
      <c r="M1405" s="26" t="s">
        <v>203</v>
      </c>
      <c r="N1405" s="26">
        <v>3336.4019512195118</v>
      </c>
      <c r="O1405" s="90">
        <f t="shared" si="112"/>
        <v>246395.69258073607</v>
      </c>
      <c r="P1405" s="92">
        <f t="shared" si="108"/>
        <v>9694.4729464070388</v>
      </c>
      <c r="Q1405" s="188">
        <v>6.6499980595219721E-2</v>
      </c>
    </row>
    <row r="1406" spans="1:17" x14ac:dyDescent="0.25">
      <c r="A1406">
        <v>42864</v>
      </c>
      <c r="B1406" t="s">
        <v>773</v>
      </c>
      <c r="C1406" s="190" t="s">
        <v>879</v>
      </c>
      <c r="D1406" s="108" t="s">
        <v>815</v>
      </c>
      <c r="E1406" s="32">
        <f t="shared" si="110"/>
        <v>42864</v>
      </c>
      <c r="F1406" s="101" t="str">
        <f t="shared" si="111"/>
        <v>2016-17</v>
      </c>
      <c r="H1406" s="111"/>
      <c r="I1406" s="26"/>
      <c r="J1406" s="94">
        <f t="shared" si="109"/>
        <v>0.59165640875701331</v>
      </c>
      <c r="K1406" s="35"/>
      <c r="L1406" s="26">
        <v>64.085192221</v>
      </c>
      <c r="M1406" s="26" t="s">
        <v>203</v>
      </c>
      <c r="N1406" s="26">
        <v>3336.4019512195118</v>
      </c>
      <c r="O1406" s="90">
        <f t="shared" si="112"/>
        <v>213813.96037042188</v>
      </c>
      <c r="P1406" s="92">
        <f t="shared" si="108"/>
        <v>12164.917690438149</v>
      </c>
      <c r="Q1406" s="188">
        <v>9.6162012520516246E-2</v>
      </c>
    </row>
    <row r="1407" spans="1:17" x14ac:dyDescent="0.25">
      <c r="A1407">
        <v>42864</v>
      </c>
      <c r="B1407" t="s">
        <v>773</v>
      </c>
      <c r="C1407" s="190" t="s">
        <v>879</v>
      </c>
      <c r="D1407" s="108" t="s">
        <v>815</v>
      </c>
      <c r="E1407" s="32">
        <f t="shared" si="110"/>
        <v>42864</v>
      </c>
      <c r="F1407" s="101" t="str">
        <f t="shared" si="111"/>
        <v>2016-17</v>
      </c>
      <c r="H1407" s="111"/>
      <c r="I1407" s="26"/>
      <c r="J1407" s="94">
        <f t="shared" si="109"/>
        <v>0.59165640875701331</v>
      </c>
      <c r="K1407" s="35"/>
      <c r="L1407" s="26">
        <v>95.786526092800003</v>
      </c>
      <c r="M1407" s="26" t="s">
        <v>203</v>
      </c>
      <c r="N1407" s="26">
        <v>812.22926829268283</v>
      </c>
      <c r="O1407" s="90">
        <f t="shared" si="112"/>
        <v>77800.620000652911</v>
      </c>
      <c r="P1407" s="92">
        <f t="shared" si="108"/>
        <v>4426.4562376251879</v>
      </c>
      <c r="Q1407" s="188">
        <v>9.6162012520516246E-2</v>
      </c>
    </row>
    <row r="1408" spans="1:17" x14ac:dyDescent="0.25">
      <c r="A1408">
        <v>42405</v>
      </c>
      <c r="B1408" t="s">
        <v>773</v>
      </c>
      <c r="C1408" s="190" t="s">
        <v>875</v>
      </c>
      <c r="D1408" s="108" t="s">
        <v>815</v>
      </c>
      <c r="E1408" s="32">
        <f t="shared" si="110"/>
        <v>42405</v>
      </c>
      <c r="F1408" s="101" t="str">
        <f t="shared" si="111"/>
        <v>2015-16</v>
      </c>
      <c r="H1408" s="111"/>
      <c r="I1408" s="26"/>
      <c r="J1408" s="94">
        <f t="shared" si="109"/>
        <v>0.59165640875701331</v>
      </c>
      <c r="K1408" s="35"/>
      <c r="L1408" s="26">
        <v>61.168172538100002</v>
      </c>
      <c r="M1408" s="26" t="s">
        <v>203</v>
      </c>
      <c r="N1408" s="26">
        <v>3336.4019512195118</v>
      </c>
      <c r="O1408" s="90">
        <f t="shared" si="112"/>
        <v>204081.61020864861</v>
      </c>
      <c r="P1408" s="92">
        <f t="shared" si="108"/>
        <v>4833.9119731915071</v>
      </c>
      <c r="Q1408" s="188">
        <v>4.0033659608874138E-2</v>
      </c>
    </row>
    <row r="1409" spans="1:17" x14ac:dyDescent="0.25">
      <c r="A1409">
        <v>42405</v>
      </c>
      <c r="B1409" t="s">
        <v>773</v>
      </c>
      <c r="C1409" s="190" t="s">
        <v>875</v>
      </c>
      <c r="D1409" s="108" t="s">
        <v>815</v>
      </c>
      <c r="E1409" s="32">
        <f t="shared" si="110"/>
        <v>42405</v>
      </c>
      <c r="F1409" s="101" t="str">
        <f t="shared" si="111"/>
        <v>2015-16</v>
      </c>
      <c r="H1409" s="111"/>
      <c r="I1409" s="26"/>
      <c r="J1409" s="94">
        <f t="shared" si="109"/>
        <v>0.59165640875701331</v>
      </c>
      <c r="K1409" s="35"/>
      <c r="L1409" s="26">
        <v>70.460818399299995</v>
      </c>
      <c r="M1409" s="26" t="s">
        <v>203</v>
      </c>
      <c r="N1409" s="26">
        <v>3336.4019512195118</v>
      </c>
      <c r="O1409" s="90">
        <f t="shared" si="112"/>
        <v>235085.61199194819</v>
      </c>
      <c r="P1409" s="92">
        <f t="shared" si="108"/>
        <v>5568.2780695973433</v>
      </c>
      <c r="Q1409" s="188">
        <v>4.0033659608874138E-2</v>
      </c>
    </row>
    <row r="1410" spans="1:17" x14ac:dyDescent="0.25">
      <c r="A1410">
        <v>42405</v>
      </c>
      <c r="B1410" t="s">
        <v>773</v>
      </c>
      <c r="C1410" s="190" t="s">
        <v>875</v>
      </c>
      <c r="D1410" s="108" t="s">
        <v>815</v>
      </c>
      <c r="E1410" s="32">
        <f t="shared" si="110"/>
        <v>42405</v>
      </c>
      <c r="F1410" s="101" t="str">
        <f t="shared" si="111"/>
        <v>2015-16</v>
      </c>
      <c r="H1410" s="111"/>
      <c r="I1410" s="26"/>
      <c r="J1410" s="94">
        <f t="shared" si="109"/>
        <v>0.59165640875701331</v>
      </c>
      <c r="K1410" s="35"/>
      <c r="L1410" s="26">
        <v>57.600297062599999</v>
      </c>
      <c r="M1410" s="26" t="s">
        <v>203</v>
      </c>
      <c r="N1410" s="26">
        <v>812.22926829268283</v>
      </c>
      <c r="O1410" s="90">
        <f t="shared" si="112"/>
        <v>46784.647136596766</v>
      </c>
      <c r="P1410" s="92">
        <f t="shared" si="108"/>
        <v>1108.1491650517705</v>
      </c>
      <c r="Q1410" s="188">
        <v>4.0033659608874138E-2</v>
      </c>
    </row>
    <row r="1411" spans="1:17" x14ac:dyDescent="0.25">
      <c r="A1411">
        <v>42405</v>
      </c>
      <c r="B1411" t="s">
        <v>773</v>
      </c>
      <c r="C1411" s="190" t="s">
        <v>875</v>
      </c>
      <c r="D1411" s="108" t="s">
        <v>815</v>
      </c>
      <c r="E1411" s="32">
        <f t="shared" si="110"/>
        <v>42405</v>
      </c>
      <c r="F1411" s="101" t="str">
        <f t="shared" si="111"/>
        <v>2015-16</v>
      </c>
      <c r="H1411" s="111"/>
      <c r="I1411" s="26"/>
      <c r="J1411" s="94">
        <f t="shared" si="109"/>
        <v>0.59165640875701331</v>
      </c>
      <c r="K1411" s="35"/>
      <c r="L1411" s="26">
        <v>4.8766088627200004</v>
      </c>
      <c r="M1411" s="26" t="s">
        <v>203</v>
      </c>
      <c r="N1411" s="26">
        <v>812.22926829268283</v>
      </c>
      <c r="O1411" s="90">
        <f t="shared" si="112"/>
        <v>3960.9244483166781</v>
      </c>
      <c r="P1411" s="92">
        <f t="shared" si="108"/>
        <v>93.819134884567617</v>
      </c>
      <c r="Q1411" s="188">
        <v>4.0033659608874138E-2</v>
      </c>
    </row>
    <row r="1412" spans="1:17" x14ac:dyDescent="0.25">
      <c r="A1412">
        <v>42405</v>
      </c>
      <c r="B1412" t="s">
        <v>773</v>
      </c>
      <c r="C1412" s="190" t="s">
        <v>875</v>
      </c>
      <c r="D1412" s="108" t="s">
        <v>815</v>
      </c>
      <c r="E1412" s="32">
        <f t="shared" si="110"/>
        <v>42405</v>
      </c>
      <c r="F1412" s="101" t="str">
        <f t="shared" si="111"/>
        <v>2015-16</v>
      </c>
      <c r="H1412" s="111"/>
      <c r="I1412" s="26"/>
      <c r="J1412" s="94">
        <f t="shared" si="109"/>
        <v>0.59165640875701331</v>
      </c>
      <c r="K1412" s="35"/>
      <c r="L1412" s="26">
        <v>24.556410033700001</v>
      </c>
      <c r="M1412" s="26" t="s">
        <v>203</v>
      </c>
      <c r="N1412" s="26">
        <v>812.22926829268283</v>
      </c>
      <c r="O1412" s="90">
        <f t="shared" si="112"/>
        <v>19945.434953567248</v>
      </c>
      <c r="P1412" s="92">
        <f t="shared" si="108"/>
        <v>472.43098843638603</v>
      </c>
      <c r="Q1412" s="188">
        <v>4.0033659608874138E-2</v>
      </c>
    </row>
    <row r="1413" spans="1:17" x14ac:dyDescent="0.25">
      <c r="A1413">
        <v>42405</v>
      </c>
      <c r="B1413" t="s">
        <v>773</v>
      </c>
      <c r="C1413" s="190" t="s">
        <v>875</v>
      </c>
      <c r="D1413" s="108" t="s">
        <v>815</v>
      </c>
      <c r="E1413" s="32">
        <f t="shared" si="110"/>
        <v>42405</v>
      </c>
      <c r="F1413" s="101" t="str">
        <f t="shared" si="111"/>
        <v>2015-16</v>
      </c>
      <c r="H1413" s="111"/>
      <c r="I1413" s="26"/>
      <c r="J1413" s="94">
        <f t="shared" si="109"/>
        <v>0.59165640875701331</v>
      </c>
      <c r="K1413" s="35"/>
      <c r="L1413" s="26">
        <v>17.1701543022</v>
      </c>
      <c r="M1413" s="26" t="s">
        <v>203</v>
      </c>
      <c r="N1413" s="26">
        <v>812.22926829268283</v>
      </c>
      <c r="O1413" s="90">
        <f t="shared" si="112"/>
        <v>13946.101865348366</v>
      </c>
      <c r="P1413" s="92">
        <f t="shared" si="108"/>
        <v>330.32975738153493</v>
      </c>
      <c r="Q1413" s="188">
        <v>4.0033659608874138E-2</v>
      </c>
    </row>
    <row r="1414" spans="1:17" x14ac:dyDescent="0.25">
      <c r="A1414">
        <v>42405</v>
      </c>
      <c r="B1414" t="s">
        <v>773</v>
      </c>
      <c r="C1414" s="190" t="s">
        <v>875</v>
      </c>
      <c r="D1414" s="108" t="s">
        <v>815</v>
      </c>
      <c r="E1414" s="32">
        <f t="shared" si="110"/>
        <v>42405</v>
      </c>
      <c r="F1414" s="101" t="str">
        <f t="shared" si="111"/>
        <v>2015-16</v>
      </c>
      <c r="H1414" s="111"/>
      <c r="I1414" s="26"/>
      <c r="J1414" s="94">
        <f t="shared" si="109"/>
        <v>0.59165640875701331</v>
      </c>
      <c r="K1414" s="35"/>
      <c r="L1414" s="26">
        <v>22.5404900803</v>
      </c>
      <c r="M1414" s="26" t="s">
        <v>203</v>
      </c>
      <c r="N1414" s="26">
        <v>3336.4019512195118</v>
      </c>
      <c r="O1414" s="90">
        <f t="shared" si="112"/>
        <v>75204.135085356975</v>
      </c>
      <c r="P1414" s="92">
        <f t="shared" si="108"/>
        <v>1781.2980241137516</v>
      </c>
      <c r="Q1414" s="188">
        <v>4.0033659608874138E-2</v>
      </c>
    </row>
    <row r="1415" spans="1:17" x14ac:dyDescent="0.25">
      <c r="A1415">
        <v>42864</v>
      </c>
      <c r="B1415" t="s">
        <v>773</v>
      </c>
      <c r="C1415" s="190" t="s">
        <v>874</v>
      </c>
      <c r="D1415" s="108" t="s">
        <v>815</v>
      </c>
      <c r="E1415" s="32">
        <f t="shared" si="110"/>
        <v>42864</v>
      </c>
      <c r="F1415" s="101" t="str">
        <f t="shared" si="111"/>
        <v>2016-17</v>
      </c>
      <c r="H1415" s="111"/>
      <c r="I1415" s="26"/>
      <c r="J1415" s="94">
        <f t="shared" si="109"/>
        <v>0.59165640875701331</v>
      </c>
      <c r="K1415" s="35"/>
      <c r="L1415" s="26">
        <v>72.188937880400005</v>
      </c>
      <c r="M1415" s="26" t="s">
        <v>203</v>
      </c>
      <c r="N1415" s="26">
        <v>3336.4019512195118</v>
      </c>
      <c r="O1415" s="90">
        <f t="shared" si="112"/>
        <v>240851.31320063071</v>
      </c>
      <c r="P1415" s="92">
        <f t="shared" si="108"/>
        <v>9476.3285651393471</v>
      </c>
      <c r="Q1415" s="188">
        <v>6.6499980595219721E-2</v>
      </c>
    </row>
    <row r="1416" spans="1:17" x14ac:dyDescent="0.25">
      <c r="A1416">
        <v>42864</v>
      </c>
      <c r="B1416" t="s">
        <v>773</v>
      </c>
      <c r="C1416" s="190" t="s">
        <v>874</v>
      </c>
      <c r="D1416" s="108" t="s">
        <v>815</v>
      </c>
      <c r="E1416" s="32">
        <f t="shared" si="110"/>
        <v>42864</v>
      </c>
      <c r="F1416" s="101" t="str">
        <f t="shared" si="111"/>
        <v>2016-17</v>
      </c>
      <c r="H1416" s="111"/>
      <c r="I1416" s="26"/>
      <c r="J1416" s="94">
        <f t="shared" si="109"/>
        <v>0.59165640875701331</v>
      </c>
      <c r="K1416" s="35"/>
      <c r="L1416" s="26">
        <v>33.182295058400001</v>
      </c>
      <c r="M1416" s="26" t="s">
        <v>203</v>
      </c>
      <c r="N1416" s="26">
        <v>950.87219512195099</v>
      </c>
      <c r="O1416" s="90">
        <f t="shared" si="112"/>
        <v>31552.121741365077</v>
      </c>
      <c r="P1416" s="92">
        <f t="shared" si="108"/>
        <v>1241.4226377889192</v>
      </c>
      <c r="Q1416" s="188">
        <v>6.6499980595219721E-2</v>
      </c>
    </row>
    <row r="1417" spans="1:17" x14ac:dyDescent="0.25">
      <c r="A1417">
        <v>42864</v>
      </c>
      <c r="B1417" t="s">
        <v>773</v>
      </c>
      <c r="C1417" s="190" t="s">
        <v>874</v>
      </c>
      <c r="D1417" s="108" t="s">
        <v>815</v>
      </c>
      <c r="E1417" s="32">
        <f t="shared" si="110"/>
        <v>42864</v>
      </c>
      <c r="F1417" s="101" t="str">
        <f t="shared" si="111"/>
        <v>2016-17</v>
      </c>
      <c r="H1417" s="111"/>
      <c r="I1417" s="26"/>
      <c r="J1417" s="94">
        <f t="shared" si="109"/>
        <v>0.59165640875701331</v>
      </c>
      <c r="K1417" s="35"/>
      <c r="L1417" s="26">
        <v>21.747368507499999</v>
      </c>
      <c r="M1417" s="26" t="s">
        <v>203</v>
      </c>
      <c r="N1417" s="26">
        <v>950.87219512195099</v>
      </c>
      <c r="O1417" s="90">
        <f t="shared" si="112"/>
        <v>20678.968030852513</v>
      </c>
      <c r="P1417" s="92">
        <f t="shared" si="108"/>
        <v>813.61688605423763</v>
      </c>
      <c r="Q1417" s="188">
        <v>6.6499980595219721E-2</v>
      </c>
    </row>
    <row r="1418" spans="1:17" x14ac:dyDescent="0.25">
      <c r="A1418">
        <v>42864</v>
      </c>
      <c r="B1418" t="s">
        <v>773</v>
      </c>
      <c r="C1418" s="190" t="s">
        <v>874</v>
      </c>
      <c r="D1418" s="108" t="s">
        <v>815</v>
      </c>
      <c r="E1418" s="32">
        <f t="shared" si="110"/>
        <v>42864</v>
      </c>
      <c r="F1418" s="101" t="str">
        <f t="shared" si="111"/>
        <v>2016-17</v>
      </c>
      <c r="H1418" s="111"/>
      <c r="I1418" s="26"/>
      <c r="J1418" s="94">
        <f t="shared" si="109"/>
        <v>0.59165640875701331</v>
      </c>
      <c r="K1418" s="35"/>
      <c r="L1418" s="26">
        <v>4.7690611235300002</v>
      </c>
      <c r="M1418" s="26" t="s">
        <v>203</v>
      </c>
      <c r="N1418" s="26">
        <v>950.87219512195099</v>
      </c>
      <c r="O1418" s="90">
        <f t="shared" si="112"/>
        <v>4534.7676192017288</v>
      </c>
      <c r="P1418" s="92">
        <f t="shared" si="108"/>
        <v>178.42106549078085</v>
      </c>
      <c r="Q1418" s="188">
        <v>6.6499980595219721E-2</v>
      </c>
    </row>
    <row r="1419" spans="1:17" x14ac:dyDescent="0.25">
      <c r="A1419">
        <v>42864</v>
      </c>
      <c r="B1419" t="s">
        <v>773</v>
      </c>
      <c r="C1419" s="190" t="s">
        <v>874</v>
      </c>
      <c r="D1419" s="108" t="s">
        <v>815</v>
      </c>
      <c r="E1419" s="32">
        <f t="shared" si="110"/>
        <v>42864</v>
      </c>
      <c r="F1419" s="101" t="str">
        <f t="shared" si="111"/>
        <v>2016-17</v>
      </c>
      <c r="H1419" s="111"/>
      <c r="I1419" s="26"/>
      <c r="J1419" s="94">
        <f t="shared" si="109"/>
        <v>0.59165640875701331</v>
      </c>
      <c r="K1419" s="35"/>
      <c r="L1419" s="26">
        <v>25.3141745866</v>
      </c>
      <c r="M1419" s="26" t="s">
        <v>203</v>
      </c>
      <c r="N1419" s="26">
        <v>950.87219512195099</v>
      </c>
      <c r="O1419" s="90">
        <f t="shared" si="112"/>
        <v>24070.544756860647</v>
      </c>
      <c r="P1419" s="92">
        <f t="shared" si="108"/>
        <v>947.05894614697252</v>
      </c>
      <c r="Q1419" s="188">
        <v>6.6499980595219721E-2</v>
      </c>
    </row>
    <row r="1420" spans="1:17" x14ac:dyDescent="0.25">
      <c r="A1420">
        <v>42864</v>
      </c>
      <c r="B1420" t="s">
        <v>773</v>
      </c>
      <c r="C1420" s="190" t="s">
        <v>874</v>
      </c>
      <c r="D1420" s="108" t="s">
        <v>815</v>
      </c>
      <c r="E1420" s="32">
        <f t="shared" si="110"/>
        <v>42864</v>
      </c>
      <c r="F1420" s="101" t="str">
        <f t="shared" si="111"/>
        <v>2016-17</v>
      </c>
      <c r="H1420" s="111"/>
      <c r="I1420" s="26"/>
      <c r="J1420" s="94">
        <f t="shared" si="109"/>
        <v>0.59165640875701331</v>
      </c>
      <c r="K1420" s="35"/>
      <c r="L1420" s="26">
        <v>4.6370271726599999</v>
      </c>
      <c r="M1420" s="26" t="s">
        <v>203</v>
      </c>
      <c r="N1420" s="26">
        <v>950.87219512195099</v>
      </c>
      <c r="O1420" s="90">
        <f t="shared" si="112"/>
        <v>4409.2202065073479</v>
      </c>
      <c r="P1420" s="92">
        <f t="shared" si="108"/>
        <v>173.48138499917377</v>
      </c>
      <c r="Q1420" s="188">
        <v>6.6499980595219721E-2</v>
      </c>
    </row>
    <row r="1421" spans="1:17" x14ac:dyDescent="0.25">
      <c r="A1421">
        <v>42405</v>
      </c>
      <c r="B1421" t="s">
        <v>773</v>
      </c>
      <c r="C1421" s="190" t="s">
        <v>875</v>
      </c>
      <c r="D1421" s="108" t="s">
        <v>815</v>
      </c>
      <c r="E1421" s="32">
        <f t="shared" si="110"/>
        <v>42405</v>
      </c>
      <c r="F1421" s="101" t="str">
        <f t="shared" si="111"/>
        <v>2015-16</v>
      </c>
      <c r="H1421" s="111"/>
      <c r="I1421" s="26"/>
      <c r="J1421" s="94">
        <f t="shared" si="109"/>
        <v>0.59165640875701331</v>
      </c>
      <c r="K1421" s="35"/>
      <c r="L1421" s="26">
        <v>50.125513588700002</v>
      </c>
      <c r="M1421" s="26" t="s">
        <v>203</v>
      </c>
      <c r="N1421" s="26">
        <v>3336.4019512195118</v>
      </c>
      <c r="O1421" s="90">
        <f t="shared" si="112"/>
        <v>167238.86134321883</v>
      </c>
      <c r="P1421" s="92">
        <f t="shared" si="108"/>
        <v>3961.2483133751775</v>
      </c>
      <c r="Q1421" s="188">
        <v>4.0033659608874138E-2</v>
      </c>
    </row>
    <row r="1422" spans="1:17" x14ac:dyDescent="0.25">
      <c r="A1422">
        <v>42864</v>
      </c>
      <c r="B1422" t="s">
        <v>773</v>
      </c>
      <c r="C1422" s="190" t="s">
        <v>874</v>
      </c>
      <c r="D1422" s="108" t="s">
        <v>815</v>
      </c>
      <c r="E1422" s="32">
        <f t="shared" si="110"/>
        <v>42864</v>
      </c>
      <c r="F1422" s="101" t="str">
        <f t="shared" si="111"/>
        <v>2016-17</v>
      </c>
      <c r="H1422" s="111"/>
      <c r="I1422" s="26"/>
      <c r="J1422" s="94">
        <f t="shared" si="109"/>
        <v>0.59165640875701331</v>
      </c>
      <c r="K1422" s="35"/>
      <c r="L1422" s="26">
        <v>52.3231444973</v>
      </c>
      <c r="M1422" s="26" t="s">
        <v>203</v>
      </c>
      <c r="N1422" s="26">
        <v>812.22926829268283</v>
      </c>
      <c r="O1422" s="90">
        <f t="shared" si="112"/>
        <v>42498.389369814293</v>
      </c>
      <c r="P1422" s="92">
        <f t="shared" si="108"/>
        <v>1672.1050668389339</v>
      </c>
      <c r="Q1422" s="188">
        <v>6.6499980595219721E-2</v>
      </c>
    </row>
    <row r="1423" spans="1:17" x14ac:dyDescent="0.25">
      <c r="A1423">
        <v>42864</v>
      </c>
      <c r="B1423" t="s">
        <v>773</v>
      </c>
      <c r="C1423" s="190" t="s">
        <v>874</v>
      </c>
      <c r="D1423" s="108" t="s">
        <v>815</v>
      </c>
      <c r="E1423" s="32">
        <f t="shared" si="110"/>
        <v>42864</v>
      </c>
      <c r="F1423" s="101" t="str">
        <f t="shared" si="111"/>
        <v>2016-17</v>
      </c>
      <c r="H1423" s="111"/>
      <c r="I1423" s="26"/>
      <c r="J1423" s="94">
        <f t="shared" si="109"/>
        <v>0.59165640875701331</v>
      </c>
      <c r="K1423" s="35"/>
      <c r="L1423" s="26">
        <v>20.613041043300001</v>
      </c>
      <c r="M1423" s="26" t="s">
        <v>203</v>
      </c>
      <c r="N1423" s="26">
        <v>3336.4019512195118</v>
      </c>
      <c r="O1423" s="90">
        <f t="shared" si="112"/>
        <v>68773.390357434007</v>
      </c>
      <c r="P1423" s="92">
        <f t="shared" si="108"/>
        <v>2705.898651350697</v>
      </c>
      <c r="Q1423" s="188">
        <v>6.6499980595219721E-2</v>
      </c>
    </row>
    <row r="1424" spans="1:17" x14ac:dyDescent="0.25">
      <c r="A1424">
        <v>42864</v>
      </c>
      <c r="B1424" t="s">
        <v>773</v>
      </c>
      <c r="C1424" s="190" t="s">
        <v>874</v>
      </c>
      <c r="D1424" s="108" t="s">
        <v>815</v>
      </c>
      <c r="E1424" s="32">
        <f t="shared" si="110"/>
        <v>42864</v>
      </c>
      <c r="F1424" s="101" t="str">
        <f t="shared" si="111"/>
        <v>2016-17</v>
      </c>
      <c r="H1424" s="111"/>
      <c r="I1424" s="26"/>
      <c r="J1424" s="94">
        <f t="shared" si="109"/>
        <v>0.59165640875701331</v>
      </c>
      <c r="K1424" s="35"/>
      <c r="L1424" s="26">
        <v>5.05280773432</v>
      </c>
      <c r="M1424" s="26" t="s">
        <v>203</v>
      </c>
      <c r="N1424" s="26">
        <v>812.22926829268283</v>
      </c>
      <c r="O1424" s="90">
        <f t="shared" si="112"/>
        <v>4104.0383288703424</v>
      </c>
      <c r="P1424" s="92">
        <f t="shared" si="108"/>
        <v>161.4739613892167</v>
      </c>
      <c r="Q1424" s="188">
        <v>6.6499980595219721E-2</v>
      </c>
    </row>
    <row r="1425" spans="1:17" x14ac:dyDescent="0.25">
      <c r="A1425">
        <v>42864</v>
      </c>
      <c r="B1425" t="s">
        <v>773</v>
      </c>
      <c r="C1425" s="190" t="s">
        <v>874</v>
      </c>
      <c r="D1425" s="108" t="s">
        <v>815</v>
      </c>
      <c r="E1425" s="32">
        <f t="shared" si="110"/>
        <v>42864</v>
      </c>
      <c r="F1425" s="101" t="str">
        <f t="shared" si="111"/>
        <v>2016-17</v>
      </c>
      <c r="H1425" s="111"/>
      <c r="I1425" s="26"/>
      <c r="J1425" s="94">
        <f t="shared" si="109"/>
        <v>0.59165640875701331</v>
      </c>
      <c r="K1425" s="35"/>
      <c r="L1425" s="26">
        <v>30.345747277800001</v>
      </c>
      <c r="M1425" s="26" t="s">
        <v>203</v>
      </c>
      <c r="N1425" s="26">
        <v>950.87219512195099</v>
      </c>
      <c r="O1425" s="90">
        <f t="shared" si="112"/>
        <v>28854.927326657657</v>
      </c>
      <c r="P1425" s="92">
        <f t="shared" si="108"/>
        <v>1135.3011467404774</v>
      </c>
      <c r="Q1425" s="188">
        <v>6.6499980595219721E-2</v>
      </c>
    </row>
    <row r="1426" spans="1:17" x14ac:dyDescent="0.25">
      <c r="A1426">
        <v>42864</v>
      </c>
      <c r="B1426" t="s">
        <v>773</v>
      </c>
      <c r="C1426" s="190" t="s">
        <v>874</v>
      </c>
      <c r="D1426" s="108" t="s">
        <v>815</v>
      </c>
      <c r="E1426" s="32">
        <f t="shared" si="110"/>
        <v>42864</v>
      </c>
      <c r="F1426" s="101" t="str">
        <f t="shared" si="111"/>
        <v>2016-17</v>
      </c>
      <c r="H1426" s="111"/>
      <c r="I1426" s="26"/>
      <c r="J1426" s="94">
        <f t="shared" si="109"/>
        <v>0.59165640875701331</v>
      </c>
      <c r="K1426" s="35"/>
      <c r="L1426" s="26">
        <v>39.172339860299999</v>
      </c>
      <c r="M1426" s="26" t="s">
        <v>203</v>
      </c>
      <c r="N1426" s="26">
        <v>812.22926829268283</v>
      </c>
      <c r="O1426" s="90">
        <f t="shared" si="112"/>
        <v>31816.920942043762</v>
      </c>
      <c r="P1426" s="92">
        <f t="shared" si="108"/>
        <v>1251.8411993324357</v>
      </c>
      <c r="Q1426" s="188">
        <v>6.6499980595219721E-2</v>
      </c>
    </row>
    <row r="1427" spans="1:17" x14ac:dyDescent="0.25">
      <c r="A1427">
        <v>42864</v>
      </c>
      <c r="B1427" t="s">
        <v>773</v>
      </c>
      <c r="C1427" s="190" t="s">
        <v>874</v>
      </c>
      <c r="D1427" s="108" t="s">
        <v>815</v>
      </c>
      <c r="E1427" s="32">
        <f t="shared" si="110"/>
        <v>42864</v>
      </c>
      <c r="F1427" s="101" t="str">
        <f t="shared" si="111"/>
        <v>2016-17</v>
      </c>
      <c r="H1427" s="111"/>
      <c r="I1427" s="26"/>
      <c r="J1427" s="94">
        <f t="shared" si="109"/>
        <v>0.59165640875701331</v>
      </c>
      <c r="K1427" s="35"/>
      <c r="L1427" s="26">
        <v>19.323951899099999</v>
      </c>
      <c r="M1427" s="26" t="s">
        <v>203</v>
      </c>
      <c r="N1427" s="26">
        <v>950.87219512195099</v>
      </c>
      <c r="O1427" s="90">
        <f t="shared" si="112"/>
        <v>18374.608560728211</v>
      </c>
      <c r="P1427" s="92">
        <f t="shared" si="108"/>
        <v>722.95154078000178</v>
      </c>
      <c r="Q1427" s="188">
        <v>6.6499980595219721E-2</v>
      </c>
    </row>
    <row r="1428" spans="1:17" x14ac:dyDescent="0.25">
      <c r="A1428">
        <v>42864</v>
      </c>
      <c r="B1428" t="s">
        <v>773</v>
      </c>
      <c r="C1428" s="190" t="s">
        <v>874</v>
      </c>
      <c r="D1428" s="108" t="s">
        <v>815</v>
      </c>
      <c r="E1428" s="32">
        <f t="shared" si="110"/>
        <v>42864</v>
      </c>
      <c r="F1428" s="101" t="str">
        <f t="shared" si="111"/>
        <v>2016-17</v>
      </c>
      <c r="H1428" s="111"/>
      <c r="I1428" s="26"/>
      <c r="J1428" s="94">
        <f t="shared" si="109"/>
        <v>0.59165640875701331</v>
      </c>
      <c r="K1428" s="35"/>
      <c r="L1428" s="26">
        <v>4.1692325432899997</v>
      </c>
      <c r="M1428" s="26" t="s">
        <v>203</v>
      </c>
      <c r="N1428" s="26">
        <v>812.22926829268283</v>
      </c>
      <c r="O1428" s="90">
        <f t="shared" si="112"/>
        <v>3386.3726979784774</v>
      </c>
      <c r="P1428" s="92">
        <f t="shared" si="108"/>
        <v>133.23730688289814</v>
      </c>
      <c r="Q1428" s="188">
        <v>6.6499980595219721E-2</v>
      </c>
    </row>
    <row r="1429" spans="1:17" x14ac:dyDescent="0.25">
      <c r="A1429">
        <v>42864</v>
      </c>
      <c r="B1429" t="s">
        <v>773</v>
      </c>
      <c r="C1429" s="190" t="s">
        <v>874</v>
      </c>
      <c r="D1429" s="108" t="s">
        <v>815</v>
      </c>
      <c r="E1429" s="32">
        <f t="shared" si="110"/>
        <v>42864</v>
      </c>
      <c r="F1429" s="101" t="str">
        <f t="shared" si="111"/>
        <v>2016-17</v>
      </c>
      <c r="H1429" s="111"/>
      <c r="I1429" s="26"/>
      <c r="J1429" s="94">
        <f t="shared" si="109"/>
        <v>0.59165640875701331</v>
      </c>
      <c r="K1429" s="35"/>
      <c r="L1429" s="26">
        <v>17.752803046299999</v>
      </c>
      <c r="M1429" s="26" t="s">
        <v>203</v>
      </c>
      <c r="N1429" s="26">
        <v>950.87219512195099</v>
      </c>
      <c r="O1429" s="90">
        <f t="shared" si="112"/>
        <v>16880.646802202937</v>
      </c>
      <c r="P1429" s="92">
        <f t="shared" si="108"/>
        <v>664.17140668230741</v>
      </c>
      <c r="Q1429" s="188">
        <v>6.6499980595219721E-2</v>
      </c>
    </row>
    <row r="1430" spans="1:17" x14ac:dyDescent="0.25">
      <c r="A1430">
        <v>42864</v>
      </c>
      <c r="B1430" t="s">
        <v>773</v>
      </c>
      <c r="C1430" s="190" t="s">
        <v>874</v>
      </c>
      <c r="D1430" s="108" t="s">
        <v>815</v>
      </c>
      <c r="E1430" s="32">
        <f t="shared" si="110"/>
        <v>42864</v>
      </c>
      <c r="F1430" s="101" t="str">
        <f t="shared" si="111"/>
        <v>2016-17</v>
      </c>
      <c r="H1430" s="111"/>
      <c r="I1430" s="26"/>
      <c r="J1430" s="94">
        <f t="shared" si="109"/>
        <v>0.59165640875701331</v>
      </c>
      <c r="K1430" s="35"/>
      <c r="L1430" s="26">
        <v>30.5994637043</v>
      </c>
      <c r="M1430" s="26" t="s">
        <v>203</v>
      </c>
      <c r="N1430" s="26">
        <v>3336.4019512195118</v>
      </c>
      <c r="O1430" s="90">
        <f t="shared" si="112"/>
        <v>102092.11040929715</v>
      </c>
      <c r="P1430" s="92">
        <f t="shared" si="108"/>
        <v>4016.8283464623823</v>
      </c>
      <c r="Q1430" s="188">
        <v>6.6499980595219721E-2</v>
      </c>
    </row>
    <row r="1431" spans="1:17" x14ac:dyDescent="0.25">
      <c r="A1431">
        <v>42864</v>
      </c>
      <c r="B1431" t="s">
        <v>773</v>
      </c>
      <c r="C1431" s="190" t="s">
        <v>879</v>
      </c>
      <c r="D1431" s="108" t="s">
        <v>815</v>
      </c>
      <c r="E1431" s="32">
        <f t="shared" si="110"/>
        <v>42864</v>
      </c>
      <c r="F1431" s="101" t="str">
        <f t="shared" si="111"/>
        <v>2016-17</v>
      </c>
      <c r="H1431" s="111"/>
      <c r="I1431" s="26"/>
      <c r="J1431" s="94">
        <f t="shared" si="109"/>
        <v>0.59165640875701331</v>
      </c>
      <c r="K1431" s="35"/>
      <c r="L1431" s="26">
        <v>23.1240588605</v>
      </c>
      <c r="M1431" s="26" t="s">
        <v>203</v>
      </c>
      <c r="N1431" s="26">
        <v>812.22926829268283</v>
      </c>
      <c r="O1431" s="90">
        <f t="shared" si="112"/>
        <v>18782.037408220844</v>
      </c>
      <c r="P1431" s="92">
        <f t="shared" ref="P1431:P1494" si="113">IF(O1431="-","-",IF(OR(E1431&lt;$E$15,E1431&gt;$E$16),0,O1431*J1431))*Q1431</f>
        <v>1068.6015952087666</v>
      </c>
      <c r="Q1431" s="188">
        <v>9.6162012520516246E-2</v>
      </c>
    </row>
    <row r="1432" spans="1:17" x14ac:dyDescent="0.25">
      <c r="A1432">
        <v>42864</v>
      </c>
      <c r="B1432" t="s">
        <v>773</v>
      </c>
      <c r="C1432" s="190" t="s">
        <v>879</v>
      </c>
      <c r="D1432" s="108" t="s">
        <v>815</v>
      </c>
      <c r="E1432" s="32">
        <f t="shared" si="110"/>
        <v>42864</v>
      </c>
      <c r="F1432" s="101" t="str">
        <f t="shared" si="111"/>
        <v>2016-17</v>
      </c>
      <c r="H1432" s="111"/>
      <c r="I1432" s="26"/>
      <c r="J1432" s="94">
        <f t="shared" ref="J1432:J1495" si="114">J1431</f>
        <v>0.59165640875701331</v>
      </c>
      <c r="K1432" s="35"/>
      <c r="L1432" s="26">
        <v>4.8976142151099999</v>
      </c>
      <c r="M1432" s="26" t="s">
        <v>203</v>
      </c>
      <c r="N1432" s="26">
        <v>812.22926829268283</v>
      </c>
      <c r="O1432" s="90">
        <f t="shared" si="112"/>
        <v>3977.9856103186376</v>
      </c>
      <c r="P1432" s="92">
        <f t="shared" si="113"/>
        <v>226.3269780861695</v>
      </c>
      <c r="Q1432" s="188">
        <v>9.6162012520516246E-2</v>
      </c>
    </row>
    <row r="1433" spans="1:17" x14ac:dyDescent="0.25">
      <c r="A1433">
        <v>42864</v>
      </c>
      <c r="B1433" t="s">
        <v>773</v>
      </c>
      <c r="C1433" s="190" t="s">
        <v>874</v>
      </c>
      <c r="D1433" s="108" t="s">
        <v>815</v>
      </c>
      <c r="E1433" s="32">
        <f t="shared" si="110"/>
        <v>42864</v>
      </c>
      <c r="F1433" s="101" t="str">
        <f t="shared" si="111"/>
        <v>2016-17</v>
      </c>
      <c r="H1433" s="111"/>
      <c r="I1433" s="26"/>
      <c r="J1433" s="94">
        <f t="shared" si="114"/>
        <v>0.59165640875701331</v>
      </c>
      <c r="K1433" s="35"/>
      <c r="L1433" s="26">
        <v>15.6071064961</v>
      </c>
      <c r="M1433" s="26" t="s">
        <v>203</v>
      </c>
      <c r="N1433" s="26">
        <v>950.87219512195099</v>
      </c>
      <c r="O1433" s="90">
        <f t="shared" si="112"/>
        <v>14840.363613448668</v>
      </c>
      <c r="P1433" s="92">
        <f t="shared" si="113"/>
        <v>583.89617959039606</v>
      </c>
      <c r="Q1433" s="188">
        <v>6.6499980595219721E-2</v>
      </c>
    </row>
    <row r="1434" spans="1:17" x14ac:dyDescent="0.25">
      <c r="A1434">
        <v>42864</v>
      </c>
      <c r="B1434" t="s">
        <v>773</v>
      </c>
      <c r="C1434" s="190" t="s">
        <v>879</v>
      </c>
      <c r="D1434" s="108" t="s">
        <v>815</v>
      </c>
      <c r="E1434" s="32">
        <f t="shared" ref="E1434:E1497" si="115">A1434</f>
        <v>42864</v>
      </c>
      <c r="F1434" s="101" t="str">
        <f t="shared" ref="F1434:F1497" si="116">IF(E1434="","-",IF(OR(E1434&lt;$E$15,E1434&gt;$E$16),"ERROR - date outside of range",IF(MONTH(E1434)&gt;=7,YEAR(E1434)&amp;"-"&amp;IF(YEAR(E1434)=1999,"00",IF(AND(YEAR(E1434)&gt;=2000,YEAR(E1434)&lt;2009),"0","")&amp;RIGHT(YEAR(E1434),2)+1),RIGHT(YEAR(E1434),4)-1&amp;"-"&amp;RIGHT(YEAR(E1434),2))))</f>
        <v>2016-17</v>
      </c>
      <c r="H1434" s="111"/>
      <c r="I1434" s="26"/>
      <c r="J1434" s="94">
        <f t="shared" si="114"/>
        <v>0.59165640875701331</v>
      </c>
      <c r="K1434" s="35"/>
      <c r="L1434" s="26">
        <v>19.1265320523</v>
      </c>
      <c r="M1434" s="26" t="s">
        <v>203</v>
      </c>
      <c r="N1434" s="26">
        <v>812.22926829268283</v>
      </c>
      <c r="O1434" s="90">
        <f t="shared" si="112"/>
        <v>15535.129133816174</v>
      </c>
      <c r="P1434" s="92">
        <f t="shared" si="113"/>
        <v>883.86916783074855</v>
      </c>
      <c r="Q1434" s="188">
        <v>9.6162012520516246E-2</v>
      </c>
    </row>
    <row r="1435" spans="1:17" x14ac:dyDescent="0.25">
      <c r="A1435">
        <v>42864</v>
      </c>
      <c r="B1435" t="s">
        <v>773</v>
      </c>
      <c r="C1435" s="190" t="s">
        <v>879</v>
      </c>
      <c r="D1435" s="108" t="s">
        <v>815</v>
      </c>
      <c r="E1435" s="32">
        <f t="shared" si="115"/>
        <v>42864</v>
      </c>
      <c r="F1435" s="101" t="str">
        <f t="shared" si="116"/>
        <v>2016-17</v>
      </c>
      <c r="H1435" s="111"/>
      <c r="I1435" s="26"/>
      <c r="J1435" s="94">
        <f t="shared" si="114"/>
        <v>0.59165640875701331</v>
      </c>
      <c r="K1435" s="35"/>
      <c r="L1435" s="26">
        <v>23.4004602766</v>
      </c>
      <c r="M1435" s="26" t="s">
        <v>203</v>
      </c>
      <c r="N1435" s="26">
        <v>950.87219512195099</v>
      </c>
      <c r="O1435" s="90">
        <f t="shared" ref="O1435:O1498" si="117">IF(N1435="","-",L1435*N1435)</f>
        <v>22250.847030074659</v>
      </c>
      <c r="P1435" s="92">
        <f t="shared" si="113"/>
        <v>1265.9590711216865</v>
      </c>
      <c r="Q1435" s="188">
        <v>9.6162012520516246E-2</v>
      </c>
    </row>
    <row r="1436" spans="1:17" x14ac:dyDescent="0.25">
      <c r="A1436">
        <v>42864</v>
      </c>
      <c r="B1436" t="s">
        <v>773</v>
      </c>
      <c r="C1436" s="190" t="s">
        <v>879</v>
      </c>
      <c r="D1436" s="108" t="s">
        <v>815</v>
      </c>
      <c r="E1436" s="32">
        <f t="shared" si="115"/>
        <v>42864</v>
      </c>
      <c r="F1436" s="101" t="str">
        <f t="shared" si="116"/>
        <v>2016-17</v>
      </c>
      <c r="H1436" s="111"/>
      <c r="I1436" s="26"/>
      <c r="J1436" s="94">
        <f t="shared" si="114"/>
        <v>0.59165640875701331</v>
      </c>
      <c r="K1436" s="35"/>
      <c r="L1436" s="26">
        <v>4.4961499085299996</v>
      </c>
      <c r="M1436" s="26" t="s">
        <v>203</v>
      </c>
      <c r="N1436" s="26">
        <v>950.87219512195099</v>
      </c>
      <c r="O1436" s="90">
        <f t="shared" si="117"/>
        <v>4275.2639331212795</v>
      </c>
      <c r="P1436" s="92">
        <f t="shared" si="113"/>
        <v>243.24058990917899</v>
      </c>
      <c r="Q1436" s="188">
        <v>9.6162012520516246E-2</v>
      </c>
    </row>
    <row r="1437" spans="1:17" x14ac:dyDescent="0.25">
      <c r="A1437">
        <v>42864</v>
      </c>
      <c r="B1437" t="s">
        <v>773</v>
      </c>
      <c r="C1437" s="190" t="s">
        <v>879</v>
      </c>
      <c r="D1437" s="108" t="s">
        <v>815</v>
      </c>
      <c r="E1437" s="32">
        <f t="shared" si="115"/>
        <v>42864</v>
      </c>
      <c r="F1437" s="101" t="str">
        <f t="shared" si="116"/>
        <v>2016-17</v>
      </c>
      <c r="H1437" s="111"/>
      <c r="I1437" s="26"/>
      <c r="J1437" s="94">
        <f t="shared" si="114"/>
        <v>0.59165640875701331</v>
      </c>
      <c r="K1437" s="35"/>
      <c r="L1437" s="26">
        <v>9.03174457123</v>
      </c>
      <c r="M1437" s="26" t="s">
        <v>203</v>
      </c>
      <c r="N1437" s="26">
        <v>950.87219512195099</v>
      </c>
      <c r="O1437" s="90">
        <f t="shared" si="117"/>
        <v>8588.0347862262333</v>
      </c>
      <c r="P1437" s="92">
        <f t="shared" si="113"/>
        <v>488.61513119193893</v>
      </c>
      <c r="Q1437" s="188">
        <v>9.6162012520516246E-2</v>
      </c>
    </row>
    <row r="1438" spans="1:17" x14ac:dyDescent="0.25">
      <c r="A1438">
        <v>42864</v>
      </c>
      <c r="B1438" t="s">
        <v>773</v>
      </c>
      <c r="C1438" s="190" t="s">
        <v>874</v>
      </c>
      <c r="D1438" s="108" t="s">
        <v>815</v>
      </c>
      <c r="E1438" s="32">
        <f t="shared" si="115"/>
        <v>42864</v>
      </c>
      <c r="F1438" s="101" t="str">
        <f t="shared" si="116"/>
        <v>2016-17</v>
      </c>
      <c r="H1438" s="111"/>
      <c r="I1438" s="26"/>
      <c r="J1438" s="94">
        <f t="shared" si="114"/>
        <v>0.59165640875701331</v>
      </c>
      <c r="K1438" s="35"/>
      <c r="L1438" s="26">
        <v>24.421822339599998</v>
      </c>
      <c r="M1438" s="26" t="s">
        <v>203</v>
      </c>
      <c r="N1438" s="26">
        <v>3336.4019512195118</v>
      </c>
      <c r="O1438" s="90">
        <f t="shared" si="117"/>
        <v>81481.015706177699</v>
      </c>
      <c r="P1438" s="92">
        <f t="shared" si="113"/>
        <v>3205.8819459697997</v>
      </c>
      <c r="Q1438" s="188">
        <v>6.6499980595219721E-2</v>
      </c>
    </row>
    <row r="1439" spans="1:17" x14ac:dyDescent="0.25">
      <c r="A1439">
        <v>42864</v>
      </c>
      <c r="B1439" t="s">
        <v>773</v>
      </c>
      <c r="C1439" s="190" t="s">
        <v>874</v>
      </c>
      <c r="D1439" s="108" t="s">
        <v>815</v>
      </c>
      <c r="E1439" s="32">
        <f t="shared" si="115"/>
        <v>42864</v>
      </c>
      <c r="F1439" s="101" t="str">
        <f t="shared" si="116"/>
        <v>2016-17</v>
      </c>
      <c r="H1439" s="111"/>
      <c r="I1439" s="26"/>
      <c r="J1439" s="94">
        <f t="shared" si="114"/>
        <v>0.59165640875701331</v>
      </c>
      <c r="K1439" s="35"/>
      <c r="L1439" s="26">
        <v>19.867052165200001</v>
      </c>
      <c r="M1439" s="26" t="s">
        <v>203</v>
      </c>
      <c r="N1439" s="26">
        <v>812.22926829268283</v>
      </c>
      <c r="O1439" s="90">
        <f t="shared" si="117"/>
        <v>16136.601243272957</v>
      </c>
      <c r="P1439" s="92">
        <f t="shared" si="113"/>
        <v>634.89683022201689</v>
      </c>
      <c r="Q1439" s="188">
        <v>6.6499980595219721E-2</v>
      </c>
    </row>
    <row r="1440" spans="1:17" x14ac:dyDescent="0.25">
      <c r="A1440">
        <v>42864</v>
      </c>
      <c r="B1440" t="s">
        <v>773</v>
      </c>
      <c r="C1440" s="190" t="s">
        <v>879</v>
      </c>
      <c r="D1440" s="108" t="s">
        <v>815</v>
      </c>
      <c r="E1440" s="32">
        <f t="shared" si="115"/>
        <v>42864</v>
      </c>
      <c r="F1440" s="101" t="str">
        <f t="shared" si="116"/>
        <v>2016-17</v>
      </c>
      <c r="H1440" s="111"/>
      <c r="I1440" s="26"/>
      <c r="J1440" s="94">
        <f t="shared" si="114"/>
        <v>0.59165640875701331</v>
      </c>
      <c r="K1440" s="35"/>
      <c r="L1440" s="26">
        <v>21.5921082895</v>
      </c>
      <c r="M1440" s="26" t="s">
        <v>203</v>
      </c>
      <c r="N1440" s="26">
        <v>3336.4019512195118</v>
      </c>
      <c r="O1440" s="90">
        <f t="shared" si="117"/>
        <v>72039.952228030801</v>
      </c>
      <c r="P1440" s="92">
        <f t="shared" si="113"/>
        <v>4098.7037879044074</v>
      </c>
      <c r="Q1440" s="188">
        <v>9.6162012520516246E-2</v>
      </c>
    </row>
    <row r="1441" spans="1:17" x14ac:dyDescent="0.25">
      <c r="A1441">
        <v>42864</v>
      </c>
      <c r="B1441" t="s">
        <v>773</v>
      </c>
      <c r="C1441" s="190" t="s">
        <v>874</v>
      </c>
      <c r="D1441" s="108" t="s">
        <v>815</v>
      </c>
      <c r="E1441" s="32">
        <f t="shared" si="115"/>
        <v>42864</v>
      </c>
      <c r="F1441" s="101" t="str">
        <f t="shared" si="116"/>
        <v>2016-17</v>
      </c>
      <c r="H1441" s="111"/>
      <c r="I1441" s="26"/>
      <c r="J1441" s="94">
        <f t="shared" si="114"/>
        <v>0.59165640875701331</v>
      </c>
      <c r="K1441" s="35"/>
      <c r="L1441" s="26">
        <v>23.370403597599999</v>
      </c>
      <c r="M1441" s="26" t="s">
        <v>203</v>
      </c>
      <c r="N1441" s="26">
        <v>812.22926829268283</v>
      </c>
      <c r="O1441" s="90">
        <f t="shared" si="117"/>
        <v>18982.125813783328</v>
      </c>
      <c r="P1441" s="92">
        <f t="shared" si="113"/>
        <v>746.8543919724533</v>
      </c>
      <c r="Q1441" s="188">
        <v>6.6499980595219721E-2</v>
      </c>
    </row>
    <row r="1442" spans="1:17" x14ac:dyDescent="0.25">
      <c r="A1442">
        <v>42864</v>
      </c>
      <c r="B1442" t="s">
        <v>773</v>
      </c>
      <c r="C1442" s="190" t="s">
        <v>874</v>
      </c>
      <c r="D1442" s="108" t="s">
        <v>815</v>
      </c>
      <c r="E1442" s="32">
        <f t="shared" si="115"/>
        <v>42864</v>
      </c>
      <c r="F1442" s="101" t="str">
        <f t="shared" si="116"/>
        <v>2016-17</v>
      </c>
      <c r="H1442" s="111"/>
      <c r="I1442" s="26"/>
      <c r="J1442" s="94">
        <f t="shared" si="114"/>
        <v>0.59165640875701331</v>
      </c>
      <c r="K1442" s="35"/>
      <c r="L1442" s="26">
        <v>26.854697916500001</v>
      </c>
      <c r="M1442" s="26" t="s">
        <v>203</v>
      </c>
      <c r="N1442" s="26">
        <v>812.22926829268283</v>
      </c>
      <c r="O1442" s="90">
        <f t="shared" si="117"/>
        <v>21812.171638939832</v>
      </c>
      <c r="P1442" s="92">
        <f t="shared" si="113"/>
        <v>858.20294032453967</v>
      </c>
      <c r="Q1442" s="188">
        <v>6.6499980595219721E-2</v>
      </c>
    </row>
    <row r="1443" spans="1:17" x14ac:dyDescent="0.25">
      <c r="A1443">
        <v>42864</v>
      </c>
      <c r="B1443" t="s">
        <v>773</v>
      </c>
      <c r="C1443" s="190" t="s">
        <v>879</v>
      </c>
      <c r="D1443" s="108" t="s">
        <v>815</v>
      </c>
      <c r="E1443" s="32">
        <f t="shared" si="115"/>
        <v>42864</v>
      </c>
      <c r="F1443" s="101" t="str">
        <f t="shared" si="116"/>
        <v>2016-17</v>
      </c>
      <c r="H1443" s="111"/>
      <c r="I1443" s="26"/>
      <c r="J1443" s="94">
        <f t="shared" si="114"/>
        <v>0.59165640875701331</v>
      </c>
      <c r="K1443" s="35"/>
      <c r="L1443" s="26">
        <v>4.6506047993799999</v>
      </c>
      <c r="M1443" s="26" t="s">
        <v>203</v>
      </c>
      <c r="N1443" s="26">
        <v>950.87219512195099</v>
      </c>
      <c r="O1443" s="90">
        <f t="shared" si="117"/>
        <v>4422.1307942311414</v>
      </c>
      <c r="P1443" s="92">
        <f t="shared" si="113"/>
        <v>251.5965610242514</v>
      </c>
      <c r="Q1443" s="188">
        <v>9.6162012520516246E-2</v>
      </c>
    </row>
    <row r="1444" spans="1:17" x14ac:dyDescent="0.25">
      <c r="A1444">
        <v>42864</v>
      </c>
      <c r="B1444" t="s">
        <v>773</v>
      </c>
      <c r="C1444" s="190" t="s">
        <v>879</v>
      </c>
      <c r="D1444" s="108" t="s">
        <v>815</v>
      </c>
      <c r="E1444" s="32">
        <f t="shared" si="115"/>
        <v>42864</v>
      </c>
      <c r="F1444" s="101" t="str">
        <f t="shared" si="116"/>
        <v>2016-17</v>
      </c>
      <c r="H1444" s="111"/>
      <c r="I1444" s="26"/>
      <c r="J1444" s="94">
        <f t="shared" si="114"/>
        <v>0.59165640875701331</v>
      </c>
      <c r="K1444" s="35"/>
      <c r="L1444" s="26">
        <v>4.89324516788</v>
      </c>
      <c r="M1444" s="26" t="s">
        <v>203</v>
      </c>
      <c r="N1444" s="26">
        <v>3336.4019512195118</v>
      </c>
      <c r="O1444" s="90">
        <f t="shared" si="117"/>
        <v>16325.832725910279</v>
      </c>
      <c r="P1444" s="92">
        <f t="shared" si="113"/>
        <v>928.85614669169127</v>
      </c>
      <c r="Q1444" s="188">
        <v>9.6162012520516246E-2</v>
      </c>
    </row>
    <row r="1445" spans="1:17" x14ac:dyDescent="0.25">
      <c r="A1445">
        <v>42864</v>
      </c>
      <c r="B1445" t="s">
        <v>773</v>
      </c>
      <c r="C1445" s="190" t="s">
        <v>879</v>
      </c>
      <c r="D1445" s="108" t="s">
        <v>815</v>
      </c>
      <c r="E1445" s="32">
        <f t="shared" si="115"/>
        <v>42864</v>
      </c>
      <c r="F1445" s="101" t="str">
        <f t="shared" si="116"/>
        <v>2016-17</v>
      </c>
      <c r="H1445" s="111"/>
      <c r="I1445" s="26"/>
      <c r="J1445" s="94">
        <f t="shared" si="114"/>
        <v>0.59165640875701331</v>
      </c>
      <c r="K1445" s="35"/>
      <c r="L1445" s="26">
        <v>25.8916215771</v>
      </c>
      <c r="M1445" s="26" t="s">
        <v>203</v>
      </c>
      <c r="N1445" s="26">
        <v>3336.4019512195118</v>
      </c>
      <c r="O1445" s="90">
        <f t="shared" si="117"/>
        <v>86384.856750073654</v>
      </c>
      <c r="P1445" s="92">
        <f t="shared" si="113"/>
        <v>4914.8552800030757</v>
      </c>
      <c r="Q1445" s="188">
        <v>9.6162012520516246E-2</v>
      </c>
    </row>
    <row r="1446" spans="1:17" x14ac:dyDescent="0.25">
      <c r="A1446">
        <v>42864</v>
      </c>
      <c r="B1446" t="s">
        <v>773</v>
      </c>
      <c r="C1446" s="190" t="s">
        <v>879</v>
      </c>
      <c r="D1446" s="108" t="s">
        <v>815</v>
      </c>
      <c r="E1446" s="32">
        <f t="shared" si="115"/>
        <v>42864</v>
      </c>
      <c r="F1446" s="101" t="str">
        <f t="shared" si="116"/>
        <v>2016-17</v>
      </c>
      <c r="H1446" s="111"/>
      <c r="I1446" s="26"/>
      <c r="J1446" s="94">
        <f t="shared" si="114"/>
        <v>0.59165640875701331</v>
      </c>
      <c r="K1446" s="35"/>
      <c r="L1446" s="26">
        <v>28.1837481118</v>
      </c>
      <c r="M1446" s="26" t="s">
        <v>203</v>
      </c>
      <c r="N1446" s="26">
        <v>812.22926829268283</v>
      </c>
      <c r="O1446" s="90">
        <f t="shared" si="117"/>
        <v>22891.665106592594</v>
      </c>
      <c r="P1446" s="92">
        <f t="shared" si="113"/>
        <v>1302.4183329111424</v>
      </c>
      <c r="Q1446" s="188">
        <v>9.6162012520516246E-2</v>
      </c>
    </row>
    <row r="1447" spans="1:17" x14ac:dyDescent="0.25">
      <c r="A1447">
        <v>42864</v>
      </c>
      <c r="B1447" t="s">
        <v>773</v>
      </c>
      <c r="C1447" s="190" t="s">
        <v>879</v>
      </c>
      <c r="D1447" s="108" t="s">
        <v>815</v>
      </c>
      <c r="E1447" s="32">
        <f t="shared" si="115"/>
        <v>42864</v>
      </c>
      <c r="F1447" s="101" t="str">
        <f t="shared" si="116"/>
        <v>2016-17</v>
      </c>
      <c r="H1447" s="111"/>
      <c r="I1447" s="26"/>
      <c r="J1447" s="94">
        <f t="shared" si="114"/>
        <v>0.59165640875701331</v>
      </c>
      <c r="K1447" s="35"/>
      <c r="L1447" s="26">
        <v>35.708456146499998</v>
      </c>
      <c r="M1447" s="26" t="s">
        <v>203</v>
      </c>
      <c r="N1447" s="26">
        <v>950.87219512195099</v>
      </c>
      <c r="O1447" s="90">
        <f t="shared" si="117"/>
        <v>33954.178080438374</v>
      </c>
      <c r="P1447" s="92">
        <f t="shared" si="113"/>
        <v>1931.8185813471869</v>
      </c>
      <c r="Q1447" s="188">
        <v>9.6162012520516246E-2</v>
      </c>
    </row>
    <row r="1448" spans="1:17" x14ac:dyDescent="0.25">
      <c r="A1448">
        <v>42864</v>
      </c>
      <c r="B1448" t="s">
        <v>773</v>
      </c>
      <c r="C1448" s="190" t="s">
        <v>879</v>
      </c>
      <c r="D1448" s="108" t="s">
        <v>815</v>
      </c>
      <c r="E1448" s="32">
        <f t="shared" si="115"/>
        <v>42864</v>
      </c>
      <c r="F1448" s="101" t="str">
        <f t="shared" si="116"/>
        <v>2016-17</v>
      </c>
      <c r="H1448" s="111"/>
      <c r="I1448" s="26"/>
      <c r="J1448" s="94">
        <f t="shared" si="114"/>
        <v>0.59165640875701331</v>
      </c>
      <c r="K1448" s="35"/>
      <c r="L1448" s="26">
        <v>29.776322185400002</v>
      </c>
      <c r="M1448" s="26" t="s">
        <v>203</v>
      </c>
      <c r="N1448" s="26">
        <v>812.22926829268283</v>
      </c>
      <c r="O1448" s="90">
        <f t="shared" si="117"/>
        <v>24185.200381094623</v>
      </c>
      <c r="P1448" s="92">
        <f t="shared" si="113"/>
        <v>1376.0138554707271</v>
      </c>
      <c r="Q1448" s="188">
        <v>9.6162012520516246E-2</v>
      </c>
    </row>
    <row r="1449" spans="1:17" x14ac:dyDescent="0.25">
      <c r="A1449">
        <v>42864</v>
      </c>
      <c r="B1449" t="s">
        <v>773</v>
      </c>
      <c r="C1449" s="190" t="s">
        <v>879</v>
      </c>
      <c r="D1449" s="108" t="s">
        <v>815</v>
      </c>
      <c r="E1449" s="32">
        <f t="shared" si="115"/>
        <v>42864</v>
      </c>
      <c r="F1449" s="101" t="str">
        <f t="shared" si="116"/>
        <v>2016-17</v>
      </c>
      <c r="H1449" s="111"/>
      <c r="I1449" s="26"/>
      <c r="J1449" s="94">
        <f t="shared" si="114"/>
        <v>0.59165640875701331</v>
      </c>
      <c r="K1449" s="35"/>
      <c r="L1449" s="26">
        <v>28.771881412199999</v>
      </c>
      <c r="M1449" s="26" t="s">
        <v>203</v>
      </c>
      <c r="N1449" s="26">
        <v>3592.3639024390236</v>
      </c>
      <c r="O1449" s="90">
        <f t="shared" si="117"/>
        <v>103359.06819044359</v>
      </c>
      <c r="P1449" s="92">
        <f t="shared" si="113"/>
        <v>5880.6008500044945</v>
      </c>
      <c r="Q1449" s="188">
        <v>9.6162012520516246E-2</v>
      </c>
    </row>
    <row r="1450" spans="1:17" x14ac:dyDescent="0.25">
      <c r="A1450">
        <v>42864</v>
      </c>
      <c r="B1450" t="s">
        <v>773</v>
      </c>
      <c r="C1450" s="190" t="s">
        <v>879</v>
      </c>
      <c r="D1450" s="108" t="s">
        <v>815</v>
      </c>
      <c r="E1450" s="32">
        <f t="shared" si="115"/>
        <v>42864</v>
      </c>
      <c r="F1450" s="101" t="str">
        <f t="shared" si="116"/>
        <v>2016-17</v>
      </c>
      <c r="H1450" s="111"/>
      <c r="I1450" s="26"/>
      <c r="J1450" s="94">
        <f t="shared" si="114"/>
        <v>0.59165640875701331</v>
      </c>
      <c r="K1450" s="35"/>
      <c r="L1450" s="26">
        <v>21.4281207762</v>
      </c>
      <c r="M1450" s="26" t="s">
        <v>203</v>
      </c>
      <c r="N1450" s="26">
        <v>950.87219512195099</v>
      </c>
      <c r="O1450" s="90">
        <f t="shared" si="117"/>
        <v>20375.404239803578</v>
      </c>
      <c r="P1450" s="92">
        <f t="shared" si="113"/>
        <v>1159.25599552621</v>
      </c>
      <c r="Q1450" s="188">
        <v>9.6162012520516246E-2</v>
      </c>
    </row>
    <row r="1451" spans="1:17" x14ac:dyDescent="0.25">
      <c r="A1451">
        <v>42864</v>
      </c>
      <c r="B1451" t="s">
        <v>773</v>
      </c>
      <c r="C1451" s="190" t="s">
        <v>879</v>
      </c>
      <c r="D1451" s="108" t="s">
        <v>815</v>
      </c>
      <c r="E1451" s="32">
        <f t="shared" si="115"/>
        <v>42864</v>
      </c>
      <c r="F1451" s="101" t="str">
        <f t="shared" si="116"/>
        <v>2016-17</v>
      </c>
      <c r="H1451" s="111"/>
      <c r="I1451" s="26"/>
      <c r="J1451" s="94">
        <f t="shared" si="114"/>
        <v>0.59165640875701331</v>
      </c>
      <c r="K1451" s="35"/>
      <c r="L1451" s="26">
        <v>69.817424443999997</v>
      </c>
      <c r="M1451" s="26" t="s">
        <v>203</v>
      </c>
      <c r="N1451" s="26">
        <v>3875.3912195121943</v>
      </c>
      <c r="O1451" s="90">
        <f t="shared" si="117"/>
        <v>270569.83365923364</v>
      </c>
      <c r="P1451" s="92">
        <f t="shared" si="113"/>
        <v>15394.035778944606</v>
      </c>
      <c r="Q1451" s="188">
        <v>9.6162012520516246E-2</v>
      </c>
    </row>
    <row r="1452" spans="1:17" x14ac:dyDescent="0.25">
      <c r="A1452">
        <v>42864</v>
      </c>
      <c r="B1452" t="s">
        <v>773</v>
      </c>
      <c r="C1452" s="190" t="s">
        <v>879</v>
      </c>
      <c r="D1452" s="108" t="s">
        <v>815</v>
      </c>
      <c r="E1452" s="32">
        <f t="shared" si="115"/>
        <v>42864</v>
      </c>
      <c r="F1452" s="101" t="str">
        <f t="shared" si="116"/>
        <v>2016-17</v>
      </c>
      <c r="H1452" s="111"/>
      <c r="I1452" s="26"/>
      <c r="J1452" s="94">
        <f t="shared" si="114"/>
        <v>0.59165640875701331</v>
      </c>
      <c r="K1452" s="35"/>
      <c r="L1452" s="26">
        <v>10.359963561700001</v>
      </c>
      <c r="M1452" s="26" t="s">
        <v>203</v>
      </c>
      <c r="N1452" s="26">
        <v>3875.3912195121943</v>
      </c>
      <c r="O1452" s="90">
        <f t="shared" si="117"/>
        <v>40148.911821478461</v>
      </c>
      <c r="P1452" s="92">
        <f t="shared" si="113"/>
        <v>2284.2671583408405</v>
      </c>
      <c r="Q1452" s="188">
        <v>9.6162012520516246E-2</v>
      </c>
    </row>
    <row r="1453" spans="1:17" x14ac:dyDescent="0.25">
      <c r="A1453">
        <v>42864</v>
      </c>
      <c r="B1453" t="s">
        <v>773</v>
      </c>
      <c r="C1453" s="190" t="s">
        <v>879</v>
      </c>
      <c r="D1453" s="108" t="s">
        <v>815</v>
      </c>
      <c r="E1453" s="32">
        <f t="shared" si="115"/>
        <v>42864</v>
      </c>
      <c r="F1453" s="101" t="str">
        <f t="shared" si="116"/>
        <v>2016-17</v>
      </c>
      <c r="H1453" s="111"/>
      <c r="I1453" s="26"/>
      <c r="J1453" s="94">
        <f t="shared" si="114"/>
        <v>0.59165640875701331</v>
      </c>
      <c r="K1453" s="35"/>
      <c r="L1453" s="26">
        <v>73.585100607900003</v>
      </c>
      <c r="M1453" s="26" t="s">
        <v>203</v>
      </c>
      <c r="N1453" s="26">
        <v>3336.4019512195118</v>
      </c>
      <c r="O1453" s="90">
        <f t="shared" si="117"/>
        <v>245509.47324888167</v>
      </c>
      <c r="P1453" s="92">
        <f t="shared" si="113"/>
        <v>13968.229806516536</v>
      </c>
      <c r="Q1453" s="188">
        <v>9.6162012520516246E-2</v>
      </c>
    </row>
    <row r="1454" spans="1:17" x14ac:dyDescent="0.25">
      <c r="A1454">
        <v>42864</v>
      </c>
      <c r="B1454" t="s">
        <v>773</v>
      </c>
      <c r="C1454" s="190" t="s">
        <v>879</v>
      </c>
      <c r="D1454" s="108" t="s">
        <v>815</v>
      </c>
      <c r="E1454" s="32">
        <f t="shared" si="115"/>
        <v>42864</v>
      </c>
      <c r="F1454" s="101" t="str">
        <f t="shared" si="116"/>
        <v>2016-17</v>
      </c>
      <c r="H1454" s="111"/>
      <c r="I1454" s="26"/>
      <c r="J1454" s="94">
        <f t="shared" si="114"/>
        <v>0.59165640875701331</v>
      </c>
      <c r="K1454" s="35"/>
      <c r="L1454" s="26">
        <v>80.370861483200002</v>
      </c>
      <c r="M1454" s="26" t="s">
        <v>203</v>
      </c>
      <c r="N1454" s="26">
        <v>812.22926829268283</v>
      </c>
      <c r="O1454" s="90">
        <f t="shared" si="117"/>
        <v>65279.566014552103</v>
      </c>
      <c r="P1454" s="92">
        <f t="shared" si="113"/>
        <v>3714.0724864680315</v>
      </c>
      <c r="Q1454" s="188">
        <v>9.6162012520516246E-2</v>
      </c>
    </row>
    <row r="1455" spans="1:17" x14ac:dyDescent="0.25">
      <c r="A1455">
        <v>42864</v>
      </c>
      <c r="B1455" t="s">
        <v>773</v>
      </c>
      <c r="C1455" s="190" t="s">
        <v>879</v>
      </c>
      <c r="D1455" s="108" t="s">
        <v>815</v>
      </c>
      <c r="E1455" s="32">
        <f t="shared" si="115"/>
        <v>42864</v>
      </c>
      <c r="F1455" s="101" t="str">
        <f t="shared" si="116"/>
        <v>2016-17</v>
      </c>
      <c r="H1455" s="111"/>
      <c r="I1455" s="26"/>
      <c r="J1455" s="94">
        <f t="shared" si="114"/>
        <v>0.59165640875701331</v>
      </c>
      <c r="K1455" s="35"/>
      <c r="L1455" s="26">
        <v>95.611234226299999</v>
      </c>
      <c r="M1455" s="26" t="s">
        <v>203</v>
      </c>
      <c r="N1455" s="26">
        <v>812.22926829268283</v>
      </c>
      <c r="O1455" s="90">
        <f t="shared" si="117"/>
        <v>77658.242816187965</v>
      </c>
      <c r="P1455" s="92">
        <f t="shared" si="113"/>
        <v>4418.3557060836001</v>
      </c>
      <c r="Q1455" s="188">
        <v>9.6162012520516246E-2</v>
      </c>
    </row>
    <row r="1456" spans="1:17" x14ac:dyDescent="0.25">
      <c r="A1456">
        <v>42864</v>
      </c>
      <c r="B1456" t="s">
        <v>773</v>
      </c>
      <c r="C1456" s="190" t="s">
        <v>879</v>
      </c>
      <c r="D1456" s="108" t="s">
        <v>815</v>
      </c>
      <c r="E1456" s="32">
        <f t="shared" si="115"/>
        <v>42864</v>
      </c>
      <c r="F1456" s="101" t="str">
        <f t="shared" si="116"/>
        <v>2016-17</v>
      </c>
      <c r="H1456" s="111"/>
      <c r="I1456" s="26"/>
      <c r="J1456" s="94">
        <f t="shared" si="114"/>
        <v>0.59165640875701331</v>
      </c>
      <c r="K1456" s="35"/>
      <c r="L1456" s="26">
        <v>69.343419534999995</v>
      </c>
      <c r="M1456" s="26" t="s">
        <v>203</v>
      </c>
      <c r="N1456" s="26">
        <v>812.22926829268283</v>
      </c>
      <c r="O1456" s="90">
        <f t="shared" si="117"/>
        <v>56322.754909825577</v>
      </c>
      <c r="P1456" s="92">
        <f t="shared" si="113"/>
        <v>3204.4758742120548</v>
      </c>
      <c r="Q1456" s="188">
        <v>9.6162012520516246E-2</v>
      </c>
    </row>
    <row r="1457" spans="1:17" x14ac:dyDescent="0.25">
      <c r="A1457">
        <v>42864</v>
      </c>
      <c r="B1457" t="s">
        <v>773</v>
      </c>
      <c r="C1457" s="190" t="s">
        <v>879</v>
      </c>
      <c r="D1457" s="108" t="s">
        <v>815</v>
      </c>
      <c r="E1457" s="32">
        <f t="shared" si="115"/>
        <v>42864</v>
      </c>
      <c r="F1457" s="101" t="str">
        <f t="shared" si="116"/>
        <v>2016-17</v>
      </c>
      <c r="H1457" s="111"/>
      <c r="I1457" s="26"/>
      <c r="J1457" s="94">
        <f t="shared" si="114"/>
        <v>0.59165640875701331</v>
      </c>
      <c r="K1457" s="35"/>
      <c r="L1457" s="26">
        <v>29.006519853299999</v>
      </c>
      <c r="M1457" s="26" t="s">
        <v>203</v>
      </c>
      <c r="N1457" s="26">
        <v>3875.3912195121943</v>
      </c>
      <c r="O1457" s="90">
        <f t="shared" si="117"/>
        <v>112411.61234808496</v>
      </c>
      <c r="P1457" s="92">
        <f t="shared" si="113"/>
        <v>6395.6441819552283</v>
      </c>
      <c r="Q1457" s="188">
        <v>9.6162012520516246E-2</v>
      </c>
    </row>
    <row r="1458" spans="1:17" x14ac:dyDescent="0.25">
      <c r="A1458">
        <v>42864</v>
      </c>
      <c r="B1458" t="s">
        <v>773</v>
      </c>
      <c r="C1458" s="190" t="s">
        <v>879</v>
      </c>
      <c r="D1458" s="108" t="s">
        <v>815</v>
      </c>
      <c r="E1458" s="32">
        <f t="shared" si="115"/>
        <v>42864</v>
      </c>
      <c r="F1458" s="101" t="str">
        <f t="shared" si="116"/>
        <v>2016-17</v>
      </c>
      <c r="H1458" s="111"/>
      <c r="I1458" s="26"/>
      <c r="J1458" s="94">
        <f t="shared" si="114"/>
        <v>0.59165640875701331</v>
      </c>
      <c r="K1458" s="35"/>
      <c r="L1458" s="26">
        <v>44.67163695</v>
      </c>
      <c r="M1458" s="26" t="s">
        <v>203</v>
      </c>
      <c r="N1458" s="26">
        <v>1162.6195121951216</v>
      </c>
      <c r="O1458" s="90">
        <f t="shared" si="117"/>
        <v>51936.11675976657</v>
      </c>
      <c r="P1458" s="92">
        <f t="shared" si="113"/>
        <v>2954.8986625989551</v>
      </c>
      <c r="Q1458" s="188">
        <v>9.6162012520516246E-2</v>
      </c>
    </row>
    <row r="1459" spans="1:17" x14ac:dyDescent="0.25">
      <c r="A1459">
        <v>42864</v>
      </c>
      <c r="B1459" t="s">
        <v>773</v>
      </c>
      <c r="C1459" s="190" t="s">
        <v>879</v>
      </c>
      <c r="D1459" s="108" t="s">
        <v>815</v>
      </c>
      <c r="E1459" s="32">
        <f t="shared" si="115"/>
        <v>42864</v>
      </c>
      <c r="F1459" s="101" t="str">
        <f t="shared" si="116"/>
        <v>2016-17</v>
      </c>
      <c r="H1459" s="111"/>
      <c r="I1459" s="26"/>
      <c r="J1459" s="94">
        <f t="shared" si="114"/>
        <v>0.59165640875701331</v>
      </c>
      <c r="K1459" s="35"/>
      <c r="L1459" s="26">
        <v>25.3321592498</v>
      </c>
      <c r="M1459" s="26" t="s">
        <v>203</v>
      </c>
      <c r="N1459" s="26">
        <v>812.22926829268283</v>
      </c>
      <c r="O1459" s="90">
        <f t="shared" si="117"/>
        <v>20575.521171738772</v>
      </c>
      <c r="P1459" s="92">
        <f t="shared" si="113"/>
        <v>1170.6416225509242</v>
      </c>
      <c r="Q1459" s="188">
        <v>9.6162012520516246E-2</v>
      </c>
    </row>
    <row r="1460" spans="1:17" x14ac:dyDescent="0.25">
      <c r="A1460">
        <v>42864</v>
      </c>
      <c r="B1460" t="s">
        <v>773</v>
      </c>
      <c r="C1460" s="190" t="s">
        <v>879</v>
      </c>
      <c r="D1460" s="108" t="s">
        <v>815</v>
      </c>
      <c r="E1460" s="32">
        <f t="shared" si="115"/>
        <v>42864</v>
      </c>
      <c r="F1460" s="101" t="str">
        <f t="shared" si="116"/>
        <v>2016-17</v>
      </c>
      <c r="H1460" s="111"/>
      <c r="I1460" s="26"/>
      <c r="J1460" s="94">
        <f t="shared" si="114"/>
        <v>0.59165640875701331</v>
      </c>
      <c r="K1460" s="35"/>
      <c r="L1460" s="26">
        <v>27.0314029502</v>
      </c>
      <c r="M1460" s="26" t="s">
        <v>203</v>
      </c>
      <c r="N1460" s="26">
        <v>812.22926829268283</v>
      </c>
      <c r="O1460" s="90">
        <f t="shared" si="117"/>
        <v>21955.696639165613</v>
      </c>
      <c r="P1460" s="92">
        <f t="shared" si="113"/>
        <v>1249.1665277092318</v>
      </c>
      <c r="Q1460" s="188">
        <v>9.6162012520516246E-2</v>
      </c>
    </row>
    <row r="1461" spans="1:17" x14ac:dyDescent="0.25">
      <c r="A1461">
        <v>42864</v>
      </c>
      <c r="B1461" t="s">
        <v>773</v>
      </c>
      <c r="C1461" s="190" t="s">
        <v>879</v>
      </c>
      <c r="D1461" s="108" t="s">
        <v>815</v>
      </c>
      <c r="E1461" s="32">
        <f t="shared" si="115"/>
        <v>42864</v>
      </c>
      <c r="F1461" s="101" t="str">
        <f t="shared" si="116"/>
        <v>2016-17</v>
      </c>
      <c r="H1461" s="111"/>
      <c r="I1461" s="26"/>
      <c r="J1461" s="94">
        <f t="shared" si="114"/>
        <v>0.59165640875701331</v>
      </c>
      <c r="K1461" s="35"/>
      <c r="L1461" s="26">
        <v>19.620985423800001</v>
      </c>
      <c r="M1461" s="26" t="s">
        <v>203</v>
      </c>
      <c r="N1461" s="26">
        <v>1162.6195121951216</v>
      </c>
      <c r="O1461" s="90">
        <f t="shared" si="117"/>
        <v>22811.740502205947</v>
      </c>
      <c r="P1461" s="92">
        <f t="shared" si="113"/>
        <v>1297.8710328558984</v>
      </c>
      <c r="Q1461" s="188">
        <v>9.6162012520516246E-2</v>
      </c>
    </row>
    <row r="1462" spans="1:17" x14ac:dyDescent="0.25">
      <c r="A1462">
        <v>42864</v>
      </c>
      <c r="B1462" t="s">
        <v>773</v>
      </c>
      <c r="C1462" s="190" t="s">
        <v>879</v>
      </c>
      <c r="D1462" s="108" t="s">
        <v>815</v>
      </c>
      <c r="E1462" s="32">
        <f t="shared" si="115"/>
        <v>42864</v>
      </c>
      <c r="F1462" s="101" t="str">
        <f t="shared" si="116"/>
        <v>2016-17</v>
      </c>
      <c r="H1462" s="111"/>
      <c r="I1462" s="26"/>
      <c r="J1462" s="94">
        <f t="shared" si="114"/>
        <v>0.59165640875701331</v>
      </c>
      <c r="K1462" s="35"/>
      <c r="L1462" s="26">
        <v>21.641738203199999</v>
      </c>
      <c r="M1462" s="26" t="s">
        <v>203</v>
      </c>
      <c r="N1462" s="26">
        <v>3592.3639024390236</v>
      </c>
      <c r="O1462" s="90">
        <f t="shared" si="117"/>
        <v>77744.999107211246</v>
      </c>
      <c r="P1462" s="92">
        <f t="shared" si="113"/>
        <v>4423.2916940686573</v>
      </c>
      <c r="Q1462" s="188">
        <v>9.6162012520516246E-2</v>
      </c>
    </row>
    <row r="1463" spans="1:17" x14ac:dyDescent="0.25">
      <c r="A1463">
        <v>42864</v>
      </c>
      <c r="B1463" t="s">
        <v>773</v>
      </c>
      <c r="C1463" s="190" t="s">
        <v>879</v>
      </c>
      <c r="D1463" s="108" t="s">
        <v>815</v>
      </c>
      <c r="E1463" s="32">
        <f t="shared" si="115"/>
        <v>42864</v>
      </c>
      <c r="F1463" s="101" t="str">
        <f t="shared" si="116"/>
        <v>2016-17</v>
      </c>
      <c r="H1463" s="111"/>
      <c r="I1463" s="26"/>
      <c r="J1463" s="94">
        <f t="shared" si="114"/>
        <v>0.59165640875701331</v>
      </c>
      <c r="K1463" s="35"/>
      <c r="L1463" s="26">
        <v>5.74903096182</v>
      </c>
      <c r="M1463" s="26" t="s">
        <v>203</v>
      </c>
      <c r="N1463" s="26">
        <v>1162.6195121951216</v>
      </c>
      <c r="O1463" s="90">
        <f t="shared" si="117"/>
        <v>6683.9355724258194</v>
      </c>
      <c r="P1463" s="92">
        <f t="shared" si="113"/>
        <v>380.28165207681968</v>
      </c>
      <c r="Q1463" s="188">
        <v>9.6162012520516246E-2</v>
      </c>
    </row>
    <row r="1464" spans="1:17" x14ac:dyDescent="0.25">
      <c r="A1464">
        <v>42864</v>
      </c>
      <c r="B1464" t="s">
        <v>773</v>
      </c>
      <c r="C1464" s="190" t="s">
        <v>879</v>
      </c>
      <c r="D1464" s="108" t="s">
        <v>815</v>
      </c>
      <c r="E1464" s="32">
        <f t="shared" si="115"/>
        <v>42864</v>
      </c>
      <c r="F1464" s="101" t="str">
        <f t="shared" si="116"/>
        <v>2016-17</v>
      </c>
      <c r="H1464" s="111"/>
      <c r="I1464" s="26"/>
      <c r="J1464" s="94">
        <f t="shared" si="114"/>
        <v>0.59165640875701331</v>
      </c>
      <c r="K1464" s="35"/>
      <c r="L1464" s="26">
        <v>4.4109986397599998</v>
      </c>
      <c r="M1464" s="26" t="s">
        <v>203</v>
      </c>
      <c r="N1464" s="26">
        <v>812.22926829268283</v>
      </c>
      <c r="O1464" s="90">
        <f t="shared" si="117"/>
        <v>3582.7421976122841</v>
      </c>
      <c r="P1464" s="92">
        <f t="shared" si="113"/>
        <v>203.83965511188447</v>
      </c>
      <c r="Q1464" s="188">
        <v>9.6162012520516246E-2</v>
      </c>
    </row>
    <row r="1465" spans="1:17" x14ac:dyDescent="0.25">
      <c r="A1465">
        <v>42934</v>
      </c>
      <c r="B1465" t="s">
        <v>773</v>
      </c>
      <c r="C1465" s="190" t="s">
        <v>880</v>
      </c>
      <c r="D1465" s="108" t="s">
        <v>815</v>
      </c>
      <c r="E1465" s="32">
        <f t="shared" si="115"/>
        <v>42934</v>
      </c>
      <c r="F1465" s="101" t="str">
        <f t="shared" si="116"/>
        <v>2017-18</v>
      </c>
      <c r="H1465" s="111"/>
      <c r="I1465" s="26"/>
      <c r="J1465" s="94">
        <f t="shared" si="114"/>
        <v>0.59165640875701331</v>
      </c>
      <c r="K1465" s="35"/>
      <c r="L1465" s="26">
        <v>29.394131018</v>
      </c>
      <c r="M1465" s="26" t="s">
        <v>203</v>
      </c>
      <c r="N1465" s="26">
        <v>3592.3639024390236</v>
      </c>
      <c r="O1465" s="90">
        <f t="shared" si="117"/>
        <v>105594.41521262642</v>
      </c>
      <c r="P1465" s="92">
        <f t="shared" si="113"/>
        <v>2456.019599821615</v>
      </c>
      <c r="Q1465" s="188">
        <v>3.9311653010755315E-2</v>
      </c>
    </row>
    <row r="1466" spans="1:17" x14ac:dyDescent="0.25">
      <c r="A1466">
        <v>42517</v>
      </c>
      <c r="B1466" t="s">
        <v>773</v>
      </c>
      <c r="C1466" s="190" t="s">
        <v>877</v>
      </c>
      <c r="D1466" s="108" t="s">
        <v>815</v>
      </c>
      <c r="E1466" s="32">
        <f t="shared" si="115"/>
        <v>42517</v>
      </c>
      <c r="F1466" s="101" t="str">
        <f t="shared" si="116"/>
        <v>2015-16</v>
      </c>
      <c r="H1466" s="111"/>
      <c r="I1466" s="26"/>
      <c r="J1466" s="94">
        <f t="shared" si="114"/>
        <v>0.59165640875701331</v>
      </c>
      <c r="K1466" s="35"/>
      <c r="L1466" s="26">
        <v>27.783423858799999</v>
      </c>
      <c r="M1466" s="26" t="s">
        <v>203</v>
      </c>
      <c r="N1466" s="26">
        <v>3592.3639024390236</v>
      </c>
      <c r="O1466" s="90">
        <f t="shared" si="117"/>
        <v>99808.168956516238</v>
      </c>
      <c r="P1466" s="92">
        <f t="shared" si="113"/>
        <v>2711.5242398630544</v>
      </c>
      <c r="Q1466" s="188">
        <v>4.5917457197340757E-2</v>
      </c>
    </row>
    <row r="1467" spans="1:17" x14ac:dyDescent="0.25">
      <c r="A1467">
        <v>42517</v>
      </c>
      <c r="B1467" t="s">
        <v>773</v>
      </c>
      <c r="C1467" s="190" t="s">
        <v>877</v>
      </c>
      <c r="D1467" s="108" t="s">
        <v>815</v>
      </c>
      <c r="E1467" s="32">
        <f t="shared" si="115"/>
        <v>42517</v>
      </c>
      <c r="F1467" s="101" t="str">
        <f t="shared" si="116"/>
        <v>2015-16</v>
      </c>
      <c r="H1467" s="111"/>
      <c r="I1467" s="26"/>
      <c r="J1467" s="94">
        <f t="shared" si="114"/>
        <v>0.59165640875701331</v>
      </c>
      <c r="K1467" s="35"/>
      <c r="L1467" s="26">
        <v>5.5398427775499997</v>
      </c>
      <c r="M1467" s="26" t="s">
        <v>203</v>
      </c>
      <c r="N1467" s="26">
        <v>950.87219512195099</v>
      </c>
      <c r="O1467" s="90">
        <f t="shared" si="117"/>
        <v>5267.682462519454</v>
      </c>
      <c r="P1467" s="92">
        <f t="shared" si="113"/>
        <v>143.10901436580733</v>
      </c>
      <c r="Q1467" s="188">
        <v>4.5917457197340757E-2</v>
      </c>
    </row>
    <row r="1468" spans="1:17" x14ac:dyDescent="0.25">
      <c r="A1468">
        <v>42517</v>
      </c>
      <c r="B1468" t="s">
        <v>773</v>
      </c>
      <c r="C1468" s="190" t="s">
        <v>877</v>
      </c>
      <c r="D1468" s="108" t="s">
        <v>815</v>
      </c>
      <c r="E1468" s="32">
        <f t="shared" si="115"/>
        <v>42517</v>
      </c>
      <c r="F1468" s="101" t="str">
        <f t="shared" si="116"/>
        <v>2015-16</v>
      </c>
      <c r="H1468" s="111"/>
      <c r="I1468" s="26"/>
      <c r="J1468" s="94">
        <f t="shared" si="114"/>
        <v>0.59165640875701331</v>
      </c>
      <c r="K1468" s="35"/>
      <c r="L1468" s="26">
        <v>51.753709677700002</v>
      </c>
      <c r="M1468" s="26" t="s">
        <v>203</v>
      </c>
      <c r="N1468" s="26">
        <v>812.22926829268283</v>
      </c>
      <c r="O1468" s="90">
        <f t="shared" si="117"/>
        <v>42035.877742950208</v>
      </c>
      <c r="P1468" s="92">
        <f t="shared" si="113"/>
        <v>1142.0037321152338</v>
      </c>
      <c r="Q1468" s="188">
        <v>4.5917457197340757E-2</v>
      </c>
    </row>
    <row r="1469" spans="1:17" x14ac:dyDescent="0.25">
      <c r="A1469">
        <v>42517</v>
      </c>
      <c r="B1469" t="s">
        <v>773</v>
      </c>
      <c r="C1469" s="190" t="s">
        <v>877</v>
      </c>
      <c r="D1469" s="108" t="s">
        <v>815</v>
      </c>
      <c r="E1469" s="32">
        <f t="shared" si="115"/>
        <v>42517</v>
      </c>
      <c r="F1469" s="101" t="str">
        <f t="shared" si="116"/>
        <v>2015-16</v>
      </c>
      <c r="H1469" s="111"/>
      <c r="I1469" s="26"/>
      <c r="J1469" s="94">
        <f t="shared" si="114"/>
        <v>0.59165640875701331</v>
      </c>
      <c r="K1469" s="35"/>
      <c r="L1469" s="26">
        <v>14.705068854</v>
      </c>
      <c r="M1469" s="26" t="s">
        <v>203</v>
      </c>
      <c r="N1469" s="26">
        <v>3592.3639024390236</v>
      </c>
      <c r="O1469" s="90">
        <f t="shared" si="117"/>
        <v>52825.958533989979</v>
      </c>
      <c r="P1469" s="92">
        <f t="shared" si="113"/>
        <v>1435.1417179221048</v>
      </c>
      <c r="Q1469" s="188">
        <v>4.5917457197340757E-2</v>
      </c>
    </row>
    <row r="1470" spans="1:17" x14ac:dyDescent="0.25">
      <c r="A1470">
        <v>42934</v>
      </c>
      <c r="B1470" t="s">
        <v>773</v>
      </c>
      <c r="C1470" s="190" t="s">
        <v>880</v>
      </c>
      <c r="D1470" s="108" t="s">
        <v>815</v>
      </c>
      <c r="E1470" s="32">
        <f t="shared" si="115"/>
        <v>42934</v>
      </c>
      <c r="F1470" s="101" t="str">
        <f t="shared" si="116"/>
        <v>2017-18</v>
      </c>
      <c r="H1470" s="111"/>
      <c r="I1470" s="26"/>
      <c r="J1470" s="94">
        <f t="shared" si="114"/>
        <v>0.59165640875701331</v>
      </c>
      <c r="K1470" s="35"/>
      <c r="L1470" s="26">
        <v>77.198475385199998</v>
      </c>
      <c r="M1470" s="26" t="s">
        <v>203</v>
      </c>
      <c r="N1470" s="26">
        <v>812.22926829268283</v>
      </c>
      <c r="O1470" s="90">
        <f t="shared" si="117"/>
        <v>62702.861175431681</v>
      </c>
      <c r="P1470" s="92">
        <f t="shared" si="113"/>
        <v>1458.4053115087429</v>
      </c>
      <c r="Q1470" s="188">
        <v>3.9311653010755315E-2</v>
      </c>
    </row>
    <row r="1471" spans="1:17" x14ac:dyDescent="0.25">
      <c r="A1471">
        <v>42934</v>
      </c>
      <c r="B1471" t="s">
        <v>773</v>
      </c>
      <c r="C1471" s="190" t="s">
        <v>880</v>
      </c>
      <c r="D1471" s="108" t="s">
        <v>815</v>
      </c>
      <c r="E1471" s="32">
        <f t="shared" si="115"/>
        <v>42934</v>
      </c>
      <c r="F1471" s="101" t="str">
        <f t="shared" si="116"/>
        <v>2017-18</v>
      </c>
      <c r="H1471" s="111"/>
      <c r="I1471" s="26"/>
      <c r="J1471" s="94">
        <f t="shared" si="114"/>
        <v>0.59165640875701331</v>
      </c>
      <c r="K1471" s="35"/>
      <c r="L1471" s="26">
        <v>96.269212896100001</v>
      </c>
      <c r="M1471" s="26" t="s">
        <v>203</v>
      </c>
      <c r="N1471" s="26">
        <v>950.87219512195099</v>
      </c>
      <c r="O1471" s="90">
        <f t="shared" si="117"/>
        <v>91539.717789177041</v>
      </c>
      <c r="P1471" s="92">
        <f t="shared" si="113"/>
        <v>2129.1215127206365</v>
      </c>
      <c r="Q1471" s="188">
        <v>3.9311653010755315E-2</v>
      </c>
    </row>
    <row r="1472" spans="1:17" x14ac:dyDescent="0.25">
      <c r="A1472">
        <v>42934</v>
      </c>
      <c r="B1472" t="s">
        <v>773</v>
      </c>
      <c r="C1472" s="190" t="s">
        <v>880</v>
      </c>
      <c r="D1472" s="108" t="s">
        <v>815</v>
      </c>
      <c r="E1472" s="32">
        <f t="shared" si="115"/>
        <v>42934</v>
      </c>
      <c r="F1472" s="101" t="str">
        <f t="shared" si="116"/>
        <v>2017-18</v>
      </c>
      <c r="H1472" s="111"/>
      <c r="I1472" s="26"/>
      <c r="J1472" s="94">
        <f t="shared" si="114"/>
        <v>0.59165640875701331</v>
      </c>
      <c r="K1472" s="35"/>
      <c r="L1472" s="26">
        <v>77.956548560900004</v>
      </c>
      <c r="M1472" s="26" t="s">
        <v>203</v>
      </c>
      <c r="N1472" s="26">
        <v>3336.4019512195118</v>
      </c>
      <c r="O1472" s="90">
        <f t="shared" si="117"/>
        <v>260094.3807289254</v>
      </c>
      <c r="P1472" s="92">
        <f t="shared" si="113"/>
        <v>6049.5329756542096</v>
      </c>
      <c r="Q1472" s="188">
        <v>3.9311653010755315E-2</v>
      </c>
    </row>
    <row r="1473" spans="1:17" x14ac:dyDescent="0.25">
      <c r="A1473">
        <v>42934</v>
      </c>
      <c r="B1473" t="s">
        <v>773</v>
      </c>
      <c r="C1473" s="190" t="s">
        <v>880</v>
      </c>
      <c r="D1473" s="108" t="s">
        <v>815</v>
      </c>
      <c r="E1473" s="32">
        <f t="shared" si="115"/>
        <v>42934</v>
      </c>
      <c r="F1473" s="101" t="str">
        <f t="shared" si="116"/>
        <v>2017-18</v>
      </c>
      <c r="H1473" s="111"/>
      <c r="I1473" s="26"/>
      <c r="J1473" s="94">
        <f t="shared" si="114"/>
        <v>0.59165640875701331</v>
      </c>
      <c r="K1473" s="35"/>
      <c r="L1473" s="26">
        <v>56.138401590900003</v>
      </c>
      <c r="M1473" s="26" t="s">
        <v>203</v>
      </c>
      <c r="N1473" s="26">
        <v>812.22926829268283</v>
      </c>
      <c r="O1473" s="90">
        <f t="shared" si="117"/>
        <v>45597.252847297488</v>
      </c>
      <c r="P1473" s="92">
        <f t="shared" si="113"/>
        <v>1060.5461137834272</v>
      </c>
      <c r="Q1473" s="188">
        <v>3.9311653010755315E-2</v>
      </c>
    </row>
    <row r="1474" spans="1:17" x14ac:dyDescent="0.25">
      <c r="A1474">
        <v>42934</v>
      </c>
      <c r="B1474" t="s">
        <v>773</v>
      </c>
      <c r="C1474" s="190" t="s">
        <v>880</v>
      </c>
      <c r="D1474" s="108" t="s">
        <v>815</v>
      </c>
      <c r="E1474" s="32">
        <f t="shared" si="115"/>
        <v>42934</v>
      </c>
      <c r="F1474" s="101" t="str">
        <f t="shared" si="116"/>
        <v>2017-18</v>
      </c>
      <c r="H1474" s="111"/>
      <c r="I1474" s="26"/>
      <c r="J1474" s="94">
        <f t="shared" si="114"/>
        <v>0.59165640875701331</v>
      </c>
      <c r="K1474" s="35"/>
      <c r="L1474" s="26">
        <v>51.036915135299999</v>
      </c>
      <c r="M1474" s="26" t="s">
        <v>203</v>
      </c>
      <c r="N1474" s="26">
        <v>812.22926829268283</v>
      </c>
      <c r="O1474" s="90">
        <f t="shared" si="117"/>
        <v>41453.676236260471</v>
      </c>
      <c r="P1474" s="92">
        <f t="shared" si="113"/>
        <v>964.17070084537204</v>
      </c>
      <c r="Q1474" s="188">
        <v>3.9311653010755315E-2</v>
      </c>
    </row>
    <row r="1475" spans="1:17" x14ac:dyDescent="0.25">
      <c r="A1475">
        <v>42517</v>
      </c>
      <c r="B1475" t="s">
        <v>773</v>
      </c>
      <c r="C1475" s="190" t="s">
        <v>877</v>
      </c>
      <c r="D1475" s="108" t="s">
        <v>815</v>
      </c>
      <c r="E1475" s="32">
        <f t="shared" si="115"/>
        <v>42517</v>
      </c>
      <c r="F1475" s="101" t="str">
        <f t="shared" si="116"/>
        <v>2015-16</v>
      </c>
      <c r="H1475" s="111"/>
      <c r="I1475" s="26"/>
      <c r="J1475" s="94">
        <f t="shared" si="114"/>
        <v>0.59165640875701331</v>
      </c>
      <c r="K1475" s="35"/>
      <c r="L1475" s="26">
        <v>90.069545321199996</v>
      </c>
      <c r="M1475" s="26" t="s">
        <v>203</v>
      </c>
      <c r="N1475" s="26">
        <v>3336.4019512195118</v>
      </c>
      <c r="O1475" s="90">
        <f t="shared" si="117"/>
        <v>300508.20675510593</v>
      </c>
      <c r="P1475" s="92">
        <f t="shared" si="113"/>
        <v>8164.013982154609</v>
      </c>
      <c r="Q1475" s="188">
        <v>4.5917457197340757E-2</v>
      </c>
    </row>
    <row r="1476" spans="1:17" x14ac:dyDescent="0.25">
      <c r="A1476">
        <v>42934</v>
      </c>
      <c r="B1476" t="s">
        <v>773</v>
      </c>
      <c r="C1476" s="190" t="s">
        <v>880</v>
      </c>
      <c r="D1476" s="108" t="s">
        <v>815</v>
      </c>
      <c r="E1476" s="32">
        <f t="shared" si="115"/>
        <v>42934</v>
      </c>
      <c r="F1476" s="101" t="str">
        <f t="shared" si="116"/>
        <v>2017-18</v>
      </c>
      <c r="H1476" s="111"/>
      <c r="I1476" s="26"/>
      <c r="J1476" s="94">
        <f t="shared" si="114"/>
        <v>0.59165640875701331</v>
      </c>
      <c r="K1476" s="35"/>
      <c r="L1476" s="26">
        <v>77.2812424806</v>
      </c>
      <c r="M1476" s="26" t="s">
        <v>203</v>
      </c>
      <c r="N1476" s="26">
        <v>950.87219512195099</v>
      </c>
      <c r="O1476" s="90">
        <f t="shared" si="117"/>
        <v>73484.584679279884</v>
      </c>
      <c r="P1476" s="92">
        <f t="shared" si="113"/>
        <v>1709.1773262217162</v>
      </c>
      <c r="Q1476" s="188">
        <v>3.9311653010755315E-2</v>
      </c>
    </row>
    <row r="1477" spans="1:17" x14ac:dyDescent="0.25">
      <c r="A1477">
        <v>42934</v>
      </c>
      <c r="B1477" t="s">
        <v>773</v>
      </c>
      <c r="C1477" s="190" t="s">
        <v>880</v>
      </c>
      <c r="D1477" s="108" t="s">
        <v>815</v>
      </c>
      <c r="E1477" s="32">
        <f t="shared" si="115"/>
        <v>42934</v>
      </c>
      <c r="F1477" s="101" t="str">
        <f t="shared" si="116"/>
        <v>2017-18</v>
      </c>
      <c r="H1477" s="111"/>
      <c r="I1477" s="26"/>
      <c r="J1477" s="94">
        <f t="shared" si="114"/>
        <v>0.59165640875701331</v>
      </c>
      <c r="K1477" s="35"/>
      <c r="L1477" s="26">
        <v>36.468539386700002</v>
      </c>
      <c r="M1477" s="26" t="s">
        <v>203</v>
      </c>
      <c r="N1477" s="26">
        <v>3336.4019512195118</v>
      </c>
      <c r="O1477" s="90">
        <f t="shared" si="117"/>
        <v>121673.7059679115</v>
      </c>
      <c r="P1477" s="92">
        <f t="shared" si="113"/>
        <v>2830.0076859025967</v>
      </c>
      <c r="Q1477" s="188">
        <v>3.9311653010755315E-2</v>
      </c>
    </row>
    <row r="1478" spans="1:17" x14ac:dyDescent="0.25">
      <c r="A1478">
        <v>42934</v>
      </c>
      <c r="B1478" t="s">
        <v>773</v>
      </c>
      <c r="C1478" s="190" t="s">
        <v>880</v>
      </c>
      <c r="D1478" s="108" t="s">
        <v>815</v>
      </c>
      <c r="E1478" s="32">
        <f t="shared" si="115"/>
        <v>42934</v>
      </c>
      <c r="F1478" s="101" t="str">
        <f t="shared" si="116"/>
        <v>2017-18</v>
      </c>
      <c r="H1478" s="111"/>
      <c r="I1478" s="26"/>
      <c r="J1478" s="94">
        <f t="shared" si="114"/>
        <v>0.59165640875701331</v>
      </c>
      <c r="K1478" s="35"/>
      <c r="L1478" s="26">
        <v>35.1249874632</v>
      </c>
      <c r="M1478" s="26" t="s">
        <v>203</v>
      </c>
      <c r="N1478" s="26">
        <v>3336.4019512195118</v>
      </c>
      <c r="O1478" s="90">
        <f t="shared" si="117"/>
        <v>117191.07670878137</v>
      </c>
      <c r="P1478" s="92">
        <f t="shared" si="113"/>
        <v>2725.7462503239371</v>
      </c>
      <c r="Q1478" s="188">
        <v>3.9311653010755315E-2</v>
      </c>
    </row>
    <row r="1479" spans="1:17" x14ac:dyDescent="0.25">
      <c r="A1479">
        <v>42934</v>
      </c>
      <c r="B1479" t="s">
        <v>773</v>
      </c>
      <c r="C1479" s="190" t="s">
        <v>880</v>
      </c>
      <c r="D1479" s="108" t="s">
        <v>815</v>
      </c>
      <c r="E1479" s="32">
        <f t="shared" si="115"/>
        <v>42934</v>
      </c>
      <c r="F1479" s="101" t="str">
        <f t="shared" si="116"/>
        <v>2017-18</v>
      </c>
      <c r="H1479" s="111"/>
      <c r="I1479" s="26"/>
      <c r="J1479" s="94">
        <f t="shared" si="114"/>
        <v>0.59165640875701331</v>
      </c>
      <c r="K1479" s="35"/>
      <c r="L1479" s="26">
        <v>32.607263386699998</v>
      </c>
      <c r="M1479" s="26" t="s">
        <v>203</v>
      </c>
      <c r="N1479" s="26">
        <v>950.87219512195099</v>
      </c>
      <c r="O1479" s="90">
        <f t="shared" si="117"/>
        <v>31005.340113431048</v>
      </c>
      <c r="P1479" s="92">
        <f t="shared" si="113"/>
        <v>721.15294037460035</v>
      </c>
      <c r="Q1479" s="188">
        <v>3.9311653010755315E-2</v>
      </c>
    </row>
    <row r="1480" spans="1:17" x14ac:dyDescent="0.25">
      <c r="A1480">
        <v>42934</v>
      </c>
      <c r="B1480" t="s">
        <v>773</v>
      </c>
      <c r="C1480" s="190" t="s">
        <v>880</v>
      </c>
      <c r="D1480" s="108" t="s">
        <v>815</v>
      </c>
      <c r="E1480" s="32">
        <f t="shared" si="115"/>
        <v>42934</v>
      </c>
      <c r="F1480" s="101" t="str">
        <f t="shared" si="116"/>
        <v>2017-18</v>
      </c>
      <c r="H1480" s="111"/>
      <c r="I1480" s="26"/>
      <c r="J1480" s="94">
        <f t="shared" si="114"/>
        <v>0.59165640875701331</v>
      </c>
      <c r="K1480" s="35"/>
      <c r="L1480" s="26">
        <v>21.245413279899999</v>
      </c>
      <c r="M1480" s="26" t="s">
        <v>203</v>
      </c>
      <c r="N1480" s="26">
        <v>3336.4019512195118</v>
      </c>
      <c r="O1480" s="90">
        <f t="shared" si="117"/>
        <v>70883.238321523284</v>
      </c>
      <c r="P1480" s="92">
        <f t="shared" si="113"/>
        <v>1648.672633547299</v>
      </c>
      <c r="Q1480" s="188">
        <v>3.9311653010755315E-2</v>
      </c>
    </row>
    <row r="1481" spans="1:17" x14ac:dyDescent="0.25">
      <c r="A1481">
        <v>42934</v>
      </c>
      <c r="B1481" t="s">
        <v>773</v>
      </c>
      <c r="C1481" s="190" t="s">
        <v>880</v>
      </c>
      <c r="D1481" s="108" t="s">
        <v>815</v>
      </c>
      <c r="E1481" s="32">
        <f t="shared" si="115"/>
        <v>42934</v>
      </c>
      <c r="F1481" s="101" t="str">
        <f t="shared" si="116"/>
        <v>2017-18</v>
      </c>
      <c r="H1481" s="111"/>
      <c r="I1481" s="26"/>
      <c r="J1481" s="94">
        <f t="shared" si="114"/>
        <v>0.59165640875701331</v>
      </c>
      <c r="K1481" s="35"/>
      <c r="L1481" s="26">
        <v>43.472050578999998</v>
      </c>
      <c r="M1481" s="26" t="s">
        <v>203</v>
      </c>
      <c r="N1481" s="26">
        <v>812.22926829268283</v>
      </c>
      <c r="O1481" s="90">
        <f t="shared" si="117"/>
        <v>35309.27183296367</v>
      </c>
      <c r="P1481" s="92">
        <f t="shared" si="113"/>
        <v>821.25805140893942</v>
      </c>
      <c r="Q1481" s="188">
        <v>3.9311653010755315E-2</v>
      </c>
    </row>
    <row r="1482" spans="1:17" x14ac:dyDescent="0.25">
      <c r="A1482">
        <v>42934</v>
      </c>
      <c r="B1482" t="s">
        <v>773</v>
      </c>
      <c r="C1482" s="190" t="s">
        <v>880</v>
      </c>
      <c r="D1482" s="108" t="s">
        <v>815</v>
      </c>
      <c r="E1482" s="32">
        <f t="shared" si="115"/>
        <v>42934</v>
      </c>
      <c r="F1482" s="101" t="str">
        <f t="shared" si="116"/>
        <v>2017-18</v>
      </c>
      <c r="H1482" s="111"/>
      <c r="I1482" s="26"/>
      <c r="J1482" s="94">
        <f t="shared" si="114"/>
        <v>0.59165640875701331</v>
      </c>
      <c r="K1482" s="35"/>
      <c r="L1482" s="26">
        <v>22.539615511000001</v>
      </c>
      <c r="M1482" s="26" t="s">
        <v>203</v>
      </c>
      <c r="N1482" s="26">
        <v>812.22926829268283</v>
      </c>
      <c r="O1482" s="90">
        <f t="shared" si="117"/>
        <v>18307.335414097935</v>
      </c>
      <c r="P1482" s="92">
        <f t="shared" si="113"/>
        <v>425.81015773414146</v>
      </c>
      <c r="Q1482" s="188">
        <v>3.9311653010755315E-2</v>
      </c>
    </row>
    <row r="1483" spans="1:17" x14ac:dyDescent="0.25">
      <c r="A1483">
        <v>42934</v>
      </c>
      <c r="B1483" t="s">
        <v>773</v>
      </c>
      <c r="C1483" s="190" t="s">
        <v>880</v>
      </c>
      <c r="D1483" s="108" t="s">
        <v>815</v>
      </c>
      <c r="E1483" s="32">
        <f t="shared" si="115"/>
        <v>42934</v>
      </c>
      <c r="F1483" s="101" t="str">
        <f t="shared" si="116"/>
        <v>2017-18</v>
      </c>
      <c r="H1483" s="111"/>
      <c r="I1483" s="26"/>
      <c r="J1483" s="94">
        <f t="shared" si="114"/>
        <v>0.59165640875701331</v>
      </c>
      <c r="K1483" s="35"/>
      <c r="L1483" s="26">
        <v>32.007029078400002</v>
      </c>
      <c r="M1483" s="26" t="s">
        <v>203</v>
      </c>
      <c r="N1483" s="26">
        <v>812.22926829268283</v>
      </c>
      <c r="O1483" s="90">
        <f t="shared" si="117"/>
        <v>25997.045808571456</v>
      </c>
      <c r="P1483" s="92">
        <f t="shared" si="113"/>
        <v>604.66506599562183</v>
      </c>
      <c r="Q1483" s="188">
        <v>3.9311653010755315E-2</v>
      </c>
    </row>
    <row r="1484" spans="1:17" x14ac:dyDescent="0.25">
      <c r="A1484">
        <v>42934</v>
      </c>
      <c r="B1484" t="s">
        <v>773</v>
      </c>
      <c r="C1484" s="190" t="s">
        <v>880</v>
      </c>
      <c r="D1484" s="108" t="s">
        <v>815</v>
      </c>
      <c r="E1484" s="32">
        <f t="shared" si="115"/>
        <v>42934</v>
      </c>
      <c r="F1484" s="101" t="str">
        <f t="shared" si="116"/>
        <v>2017-18</v>
      </c>
      <c r="H1484" s="111"/>
      <c r="I1484" s="26"/>
      <c r="J1484" s="94">
        <f t="shared" si="114"/>
        <v>0.59165640875701331</v>
      </c>
      <c r="K1484" s="35"/>
      <c r="L1484" s="26">
        <v>14.488432915300001</v>
      </c>
      <c r="M1484" s="26" t="s">
        <v>203</v>
      </c>
      <c r="N1484" s="26">
        <v>812.22926829268283</v>
      </c>
      <c r="O1484" s="90">
        <f t="shared" si="117"/>
        <v>11767.929265501742</v>
      </c>
      <c r="P1484" s="92">
        <f t="shared" si="113"/>
        <v>273.71016608396042</v>
      </c>
      <c r="Q1484" s="188">
        <v>3.9311653010755315E-2</v>
      </c>
    </row>
    <row r="1485" spans="1:17" x14ac:dyDescent="0.25">
      <c r="A1485">
        <v>42934</v>
      </c>
      <c r="B1485" t="s">
        <v>773</v>
      </c>
      <c r="C1485" s="190" t="s">
        <v>880</v>
      </c>
      <c r="D1485" s="108" t="s">
        <v>815</v>
      </c>
      <c r="E1485" s="32">
        <f t="shared" si="115"/>
        <v>42934</v>
      </c>
      <c r="F1485" s="101" t="str">
        <f t="shared" si="116"/>
        <v>2017-18</v>
      </c>
      <c r="H1485" s="111"/>
      <c r="I1485" s="26"/>
      <c r="J1485" s="94">
        <f t="shared" si="114"/>
        <v>0.59165640875701331</v>
      </c>
      <c r="K1485" s="35"/>
      <c r="L1485" s="26">
        <v>0.62785428245700003</v>
      </c>
      <c r="M1485" s="26" t="s">
        <v>203</v>
      </c>
      <c r="N1485" s="26">
        <v>812.22926829268283</v>
      </c>
      <c r="O1485" s="90">
        <f t="shared" si="117"/>
        <v>509.96162443447656</v>
      </c>
      <c r="P1485" s="92">
        <f t="shared" si="113"/>
        <v>11.861193058798998</v>
      </c>
      <c r="Q1485" s="188">
        <v>3.9311653010755315E-2</v>
      </c>
    </row>
    <row r="1486" spans="1:17" x14ac:dyDescent="0.25">
      <c r="A1486">
        <v>42934</v>
      </c>
      <c r="B1486" t="s">
        <v>773</v>
      </c>
      <c r="C1486" s="190" t="s">
        <v>880</v>
      </c>
      <c r="D1486" s="108" t="s">
        <v>815</v>
      </c>
      <c r="E1486" s="32">
        <f t="shared" si="115"/>
        <v>42934</v>
      </c>
      <c r="F1486" s="101" t="str">
        <f t="shared" si="116"/>
        <v>2017-18</v>
      </c>
      <c r="H1486" s="111"/>
      <c r="I1486" s="26"/>
      <c r="J1486" s="94">
        <f t="shared" si="114"/>
        <v>0.59165640875701331</v>
      </c>
      <c r="K1486" s="35"/>
      <c r="L1486" s="26">
        <v>79.536056236799993</v>
      </c>
      <c r="M1486" s="26" t="s">
        <v>203</v>
      </c>
      <c r="N1486" s="26">
        <v>950.87219512195099</v>
      </c>
      <c r="O1486" s="90">
        <f t="shared" si="117"/>
        <v>75628.624385228948</v>
      </c>
      <c r="P1486" s="92">
        <f t="shared" si="113"/>
        <v>1759.0455273950772</v>
      </c>
      <c r="Q1486" s="188">
        <v>3.9311653010755315E-2</v>
      </c>
    </row>
    <row r="1487" spans="1:17" x14ac:dyDescent="0.25">
      <c r="A1487">
        <v>42934</v>
      </c>
      <c r="B1487" t="s">
        <v>773</v>
      </c>
      <c r="C1487" s="190" t="s">
        <v>880</v>
      </c>
      <c r="D1487" s="108" t="s">
        <v>815</v>
      </c>
      <c r="E1487" s="32">
        <f t="shared" si="115"/>
        <v>42934</v>
      </c>
      <c r="F1487" s="101" t="str">
        <f t="shared" si="116"/>
        <v>2017-18</v>
      </c>
      <c r="H1487" s="111"/>
      <c r="I1487" s="26"/>
      <c r="J1487" s="94">
        <f t="shared" si="114"/>
        <v>0.59165640875701331</v>
      </c>
      <c r="K1487" s="35"/>
      <c r="L1487" s="26">
        <v>22.124030125600001</v>
      </c>
      <c r="M1487" s="26" t="s">
        <v>203</v>
      </c>
      <c r="N1487" s="26">
        <v>950.87219512195099</v>
      </c>
      <c r="O1487" s="90">
        <f t="shared" si="117"/>
        <v>21037.125090473444</v>
      </c>
      <c r="P1487" s="92">
        <f t="shared" si="113"/>
        <v>489.30231245718096</v>
      </c>
      <c r="Q1487" s="188">
        <v>3.9311653010755315E-2</v>
      </c>
    </row>
    <row r="1488" spans="1:17" x14ac:dyDescent="0.25">
      <c r="A1488">
        <v>42934</v>
      </c>
      <c r="B1488" t="s">
        <v>773</v>
      </c>
      <c r="C1488" s="190" t="s">
        <v>880</v>
      </c>
      <c r="D1488" s="108" t="s">
        <v>815</v>
      </c>
      <c r="E1488" s="32">
        <f t="shared" si="115"/>
        <v>42934</v>
      </c>
      <c r="F1488" s="101" t="str">
        <f t="shared" si="116"/>
        <v>2017-18</v>
      </c>
      <c r="H1488" s="111"/>
      <c r="I1488" s="26"/>
      <c r="J1488" s="94">
        <f t="shared" si="114"/>
        <v>0.59165640875701331</v>
      </c>
      <c r="K1488" s="35"/>
      <c r="L1488" s="26">
        <v>4.8252910793000003</v>
      </c>
      <c r="M1488" s="26" t="s">
        <v>203</v>
      </c>
      <c r="N1488" s="26">
        <v>950.87219512195099</v>
      </c>
      <c r="O1488" s="90">
        <f t="shared" si="117"/>
        <v>4588.2351206763597</v>
      </c>
      <c r="P1488" s="92">
        <f t="shared" si="113"/>
        <v>106.71772140865617</v>
      </c>
      <c r="Q1488" s="188">
        <v>3.9311653010755315E-2</v>
      </c>
    </row>
    <row r="1489" spans="1:17" x14ac:dyDescent="0.25">
      <c r="A1489">
        <v>42963</v>
      </c>
      <c r="B1489" t="s">
        <v>773</v>
      </c>
      <c r="C1489" s="190" t="s">
        <v>881</v>
      </c>
      <c r="D1489" s="108" t="s">
        <v>815</v>
      </c>
      <c r="E1489" s="32">
        <f t="shared" si="115"/>
        <v>42963</v>
      </c>
      <c r="F1489" s="101" t="str">
        <f t="shared" si="116"/>
        <v>2017-18</v>
      </c>
      <c r="H1489" s="111"/>
      <c r="I1489" s="26"/>
      <c r="J1489" s="94">
        <f t="shared" si="114"/>
        <v>0.59165640875701331</v>
      </c>
      <c r="K1489" s="35"/>
      <c r="L1489" s="26">
        <v>29.282521497200001</v>
      </c>
      <c r="M1489" s="26" t="s">
        <v>203</v>
      </c>
      <c r="N1489" s="26">
        <v>950.87219512195099</v>
      </c>
      <c r="O1489" s="90">
        <f t="shared" si="117"/>
        <v>27843.935494748283</v>
      </c>
      <c r="P1489" s="92">
        <f t="shared" si="113"/>
        <v>286.32976598053733</v>
      </c>
      <c r="Q1489" s="188">
        <v>1.7380661690502588E-2</v>
      </c>
    </row>
    <row r="1490" spans="1:17" x14ac:dyDescent="0.25">
      <c r="A1490">
        <v>42963</v>
      </c>
      <c r="B1490" t="s">
        <v>773</v>
      </c>
      <c r="C1490" s="190" t="s">
        <v>881</v>
      </c>
      <c r="D1490" s="108" t="s">
        <v>815</v>
      </c>
      <c r="E1490" s="32">
        <f t="shared" si="115"/>
        <v>42963</v>
      </c>
      <c r="F1490" s="101" t="str">
        <f t="shared" si="116"/>
        <v>2017-18</v>
      </c>
      <c r="H1490" s="111"/>
      <c r="I1490" s="26"/>
      <c r="J1490" s="94">
        <f t="shared" si="114"/>
        <v>0.59165640875701331</v>
      </c>
      <c r="K1490" s="35"/>
      <c r="L1490" s="26">
        <v>13.262039738</v>
      </c>
      <c r="M1490" s="26" t="s">
        <v>203</v>
      </c>
      <c r="N1490" s="26">
        <v>950.87219512195099</v>
      </c>
      <c r="O1490" s="90">
        <f t="shared" si="117"/>
        <v>12610.504837466604</v>
      </c>
      <c r="P1490" s="92">
        <f t="shared" si="113"/>
        <v>129.67861169227612</v>
      </c>
      <c r="Q1490" s="188">
        <v>1.7380661690502588E-2</v>
      </c>
    </row>
    <row r="1491" spans="1:17" x14ac:dyDescent="0.25">
      <c r="A1491">
        <v>42963</v>
      </c>
      <c r="B1491" t="s">
        <v>773</v>
      </c>
      <c r="C1491" s="190" t="s">
        <v>881</v>
      </c>
      <c r="D1491" s="108" t="s">
        <v>815</v>
      </c>
      <c r="E1491" s="32">
        <f t="shared" si="115"/>
        <v>42963</v>
      </c>
      <c r="F1491" s="101" t="str">
        <f t="shared" si="116"/>
        <v>2017-18</v>
      </c>
      <c r="H1491" s="111"/>
      <c r="I1491" s="26"/>
      <c r="J1491" s="94">
        <f t="shared" si="114"/>
        <v>0.59165640875701331</v>
      </c>
      <c r="K1491" s="35"/>
      <c r="L1491" s="26">
        <v>6.3982973516400001</v>
      </c>
      <c r="M1491" s="26" t="s">
        <v>203</v>
      </c>
      <c r="N1491" s="26">
        <v>950.87219512195099</v>
      </c>
      <c r="O1491" s="90">
        <f t="shared" si="117"/>
        <v>6083.9630477968922</v>
      </c>
      <c r="P1491" s="92">
        <f t="shared" si="113"/>
        <v>62.563703181918655</v>
      </c>
      <c r="Q1491" s="188">
        <v>1.7380661690502588E-2</v>
      </c>
    </row>
    <row r="1492" spans="1:17" x14ac:dyDescent="0.25">
      <c r="A1492">
        <v>42934</v>
      </c>
      <c r="B1492" t="s">
        <v>773</v>
      </c>
      <c r="C1492" s="190" t="s">
        <v>880</v>
      </c>
      <c r="D1492" s="108" t="s">
        <v>815</v>
      </c>
      <c r="E1492" s="32">
        <f t="shared" si="115"/>
        <v>42934</v>
      </c>
      <c r="F1492" s="101" t="str">
        <f t="shared" si="116"/>
        <v>2017-18</v>
      </c>
      <c r="H1492" s="111"/>
      <c r="I1492" s="26"/>
      <c r="J1492" s="94">
        <f t="shared" si="114"/>
        <v>0.59165640875701331</v>
      </c>
      <c r="K1492" s="35"/>
      <c r="L1492" s="26">
        <v>109.687926784</v>
      </c>
      <c r="M1492" s="26" t="s">
        <v>203</v>
      </c>
      <c r="N1492" s="26">
        <v>812.22926829268283</v>
      </c>
      <c r="O1492" s="90">
        <f t="shared" si="117"/>
        <v>89091.744512309684</v>
      </c>
      <c r="P1492" s="92">
        <f t="shared" si="113"/>
        <v>2072.1841232221541</v>
      </c>
      <c r="Q1492" s="188">
        <v>3.9311653010755315E-2</v>
      </c>
    </row>
    <row r="1493" spans="1:17" x14ac:dyDescent="0.25">
      <c r="A1493">
        <v>42934</v>
      </c>
      <c r="B1493" t="s">
        <v>773</v>
      </c>
      <c r="C1493" s="190" t="s">
        <v>880</v>
      </c>
      <c r="D1493" s="108" t="s">
        <v>815</v>
      </c>
      <c r="E1493" s="32">
        <f t="shared" si="115"/>
        <v>42934</v>
      </c>
      <c r="F1493" s="101" t="str">
        <f t="shared" si="116"/>
        <v>2017-18</v>
      </c>
      <c r="H1493" s="111"/>
      <c r="I1493" s="26"/>
      <c r="J1493" s="94">
        <f t="shared" si="114"/>
        <v>0.59165640875701331</v>
      </c>
      <c r="K1493" s="35"/>
      <c r="L1493" s="26">
        <v>76.728271362200005</v>
      </c>
      <c r="M1493" s="26" t="s">
        <v>203</v>
      </c>
      <c r="N1493" s="26">
        <v>812.22926829268283</v>
      </c>
      <c r="O1493" s="90">
        <f t="shared" si="117"/>
        <v>62320.947705882121</v>
      </c>
      <c r="P1493" s="92">
        <f t="shared" si="113"/>
        <v>1449.5223893886587</v>
      </c>
      <c r="Q1493" s="188">
        <v>3.9311653010755315E-2</v>
      </c>
    </row>
    <row r="1494" spans="1:17" x14ac:dyDescent="0.25">
      <c r="A1494">
        <v>42934</v>
      </c>
      <c r="B1494" t="s">
        <v>773</v>
      </c>
      <c r="C1494" s="190" t="s">
        <v>880</v>
      </c>
      <c r="D1494" s="108" t="s">
        <v>815</v>
      </c>
      <c r="E1494" s="32">
        <f t="shared" si="115"/>
        <v>42934</v>
      </c>
      <c r="F1494" s="101" t="str">
        <f t="shared" si="116"/>
        <v>2017-18</v>
      </c>
      <c r="H1494" s="111"/>
      <c r="I1494" s="26"/>
      <c r="J1494" s="94">
        <f t="shared" si="114"/>
        <v>0.59165640875701331</v>
      </c>
      <c r="K1494" s="35"/>
      <c r="L1494" s="26">
        <v>79.259817496400004</v>
      </c>
      <c r="M1494" s="26" t="s">
        <v>203</v>
      </c>
      <c r="N1494" s="26">
        <v>812.22926829268283</v>
      </c>
      <c r="O1494" s="90">
        <f t="shared" si="117"/>
        <v>64377.143570112552</v>
      </c>
      <c r="P1494" s="92">
        <f t="shared" si="113"/>
        <v>1497.3474313991971</v>
      </c>
      <c r="Q1494" s="188">
        <v>3.9311653010755315E-2</v>
      </c>
    </row>
    <row r="1495" spans="1:17" x14ac:dyDescent="0.25">
      <c r="A1495">
        <v>42934</v>
      </c>
      <c r="B1495" t="s">
        <v>773</v>
      </c>
      <c r="C1495" s="190" t="s">
        <v>880</v>
      </c>
      <c r="D1495" s="108" t="s">
        <v>815</v>
      </c>
      <c r="E1495" s="32">
        <f t="shared" si="115"/>
        <v>42934</v>
      </c>
      <c r="F1495" s="101" t="str">
        <f t="shared" si="116"/>
        <v>2017-18</v>
      </c>
      <c r="H1495" s="111"/>
      <c r="I1495" s="26"/>
      <c r="J1495" s="94">
        <f t="shared" si="114"/>
        <v>0.59165640875701331</v>
      </c>
      <c r="K1495" s="35"/>
      <c r="L1495" s="26">
        <v>58.976067909100003</v>
      </c>
      <c r="M1495" s="26" t="s">
        <v>203</v>
      </c>
      <c r="N1495" s="26">
        <v>812.22926829268283</v>
      </c>
      <c r="O1495" s="90">
        <f t="shared" si="117"/>
        <v>47902.088484587868</v>
      </c>
      <c r="P1495" s="92">
        <f t="shared" ref="P1495:P1558" si="118">IF(O1495="-","-",IF(OR(E1495&lt;$E$15,E1495&gt;$E$16),0,O1495*J1495))*Q1495</f>
        <v>1114.1542661478682</v>
      </c>
      <c r="Q1495" s="188">
        <v>3.9311653010755315E-2</v>
      </c>
    </row>
    <row r="1496" spans="1:17" x14ac:dyDescent="0.25">
      <c r="A1496">
        <v>42934</v>
      </c>
      <c r="B1496" t="s">
        <v>773</v>
      </c>
      <c r="C1496" s="190" t="s">
        <v>880</v>
      </c>
      <c r="D1496" s="108" t="s">
        <v>815</v>
      </c>
      <c r="E1496" s="32">
        <f t="shared" si="115"/>
        <v>42934</v>
      </c>
      <c r="F1496" s="101" t="str">
        <f t="shared" si="116"/>
        <v>2017-18</v>
      </c>
      <c r="H1496" s="111"/>
      <c r="I1496" s="26"/>
      <c r="J1496" s="94">
        <f t="shared" ref="J1496:J1559" si="119">J1495</f>
        <v>0.59165640875701331</v>
      </c>
      <c r="K1496" s="35"/>
      <c r="L1496" s="26">
        <v>71.562605359700001</v>
      </c>
      <c r="M1496" s="26" t="s">
        <v>203</v>
      </c>
      <c r="N1496" s="26">
        <v>812.22926829268283</v>
      </c>
      <c r="O1496" s="90">
        <f t="shared" si="117"/>
        <v>58125.242588427158</v>
      </c>
      <c r="P1496" s="92">
        <f t="shared" si="118"/>
        <v>1351.9345199659106</v>
      </c>
      <c r="Q1496" s="188">
        <v>3.9311653010755315E-2</v>
      </c>
    </row>
    <row r="1497" spans="1:17" x14ac:dyDescent="0.25">
      <c r="A1497">
        <v>42934</v>
      </c>
      <c r="B1497" t="s">
        <v>773</v>
      </c>
      <c r="C1497" s="190" t="s">
        <v>880</v>
      </c>
      <c r="D1497" s="108" t="s">
        <v>815</v>
      </c>
      <c r="E1497" s="32">
        <f t="shared" si="115"/>
        <v>42934</v>
      </c>
      <c r="F1497" s="101" t="str">
        <f t="shared" si="116"/>
        <v>2017-18</v>
      </c>
      <c r="H1497" s="111"/>
      <c r="I1497" s="26"/>
      <c r="J1497" s="94">
        <f t="shared" si="119"/>
        <v>0.59165640875701331</v>
      </c>
      <c r="K1497" s="35"/>
      <c r="L1497" s="26">
        <v>18.385682962600001</v>
      </c>
      <c r="M1497" s="26" t="s">
        <v>203</v>
      </c>
      <c r="N1497" s="26">
        <v>812.22926829268283</v>
      </c>
      <c r="O1497" s="90">
        <f t="shared" si="117"/>
        <v>14933.389819773844</v>
      </c>
      <c r="P1497" s="92">
        <f t="shared" si="118"/>
        <v>347.33558602780658</v>
      </c>
      <c r="Q1497" s="188">
        <v>3.9311653010755315E-2</v>
      </c>
    </row>
    <row r="1498" spans="1:17" x14ac:dyDescent="0.25">
      <c r="A1498">
        <v>42934</v>
      </c>
      <c r="B1498" t="s">
        <v>773</v>
      </c>
      <c r="C1498" s="190" t="s">
        <v>880</v>
      </c>
      <c r="D1498" s="108" t="s">
        <v>815</v>
      </c>
      <c r="E1498" s="32">
        <f t="shared" ref="E1498:E1561" si="120">A1498</f>
        <v>42934</v>
      </c>
      <c r="F1498" s="101" t="str">
        <f t="shared" ref="F1498:F1561" si="121">IF(E1498="","-",IF(OR(E1498&lt;$E$15,E1498&gt;$E$16),"ERROR - date outside of range",IF(MONTH(E1498)&gt;=7,YEAR(E1498)&amp;"-"&amp;IF(YEAR(E1498)=1999,"00",IF(AND(YEAR(E1498)&gt;=2000,YEAR(E1498)&lt;2009),"0","")&amp;RIGHT(YEAR(E1498),2)+1),RIGHT(YEAR(E1498),4)-1&amp;"-"&amp;RIGHT(YEAR(E1498),2))))</f>
        <v>2017-18</v>
      </c>
      <c r="H1498" s="111"/>
      <c r="I1498" s="26"/>
      <c r="J1498" s="94">
        <f t="shared" si="119"/>
        <v>0.59165640875701331</v>
      </c>
      <c r="K1498" s="35"/>
      <c r="L1498" s="26">
        <v>21.9110900244</v>
      </c>
      <c r="M1498" s="26" t="s">
        <v>203</v>
      </c>
      <c r="N1498" s="26">
        <v>3336.4019512195118</v>
      </c>
      <c r="O1498" s="90">
        <f t="shared" si="117"/>
        <v>73104.203510754538</v>
      </c>
      <c r="P1498" s="92">
        <f t="shared" si="118"/>
        <v>1700.3300438780416</v>
      </c>
      <c r="Q1498" s="188">
        <v>3.9311653010755315E-2</v>
      </c>
    </row>
    <row r="1499" spans="1:17" x14ac:dyDescent="0.25">
      <c r="A1499">
        <v>42934</v>
      </c>
      <c r="B1499" t="s">
        <v>773</v>
      </c>
      <c r="C1499" s="190" t="s">
        <v>880</v>
      </c>
      <c r="D1499" s="108" t="s">
        <v>815</v>
      </c>
      <c r="E1499" s="32">
        <f t="shared" si="120"/>
        <v>42934</v>
      </c>
      <c r="F1499" s="101" t="str">
        <f t="shared" si="121"/>
        <v>2017-18</v>
      </c>
      <c r="H1499" s="111"/>
      <c r="I1499" s="26"/>
      <c r="J1499" s="94">
        <f t="shared" si="119"/>
        <v>0.59165640875701331</v>
      </c>
      <c r="K1499" s="35"/>
      <c r="L1499" s="26">
        <v>22.599063896499999</v>
      </c>
      <c r="M1499" s="26" t="s">
        <v>203</v>
      </c>
      <c r="N1499" s="26">
        <v>812.22926829268283</v>
      </c>
      <c r="O1499" s="90">
        <f t="shared" ref="O1499:O1562" si="122">IF(N1499="","-",L1499*N1499)</f>
        <v>18355.621132753779</v>
      </c>
      <c r="P1499" s="92">
        <f t="shared" si="118"/>
        <v>426.93323485115968</v>
      </c>
      <c r="Q1499" s="188">
        <v>3.9311653010755315E-2</v>
      </c>
    </row>
    <row r="1500" spans="1:17" x14ac:dyDescent="0.25">
      <c r="A1500">
        <v>42934</v>
      </c>
      <c r="B1500" t="s">
        <v>773</v>
      </c>
      <c r="C1500" s="190" t="s">
        <v>880</v>
      </c>
      <c r="D1500" s="108" t="s">
        <v>815</v>
      </c>
      <c r="E1500" s="32">
        <f t="shared" si="120"/>
        <v>42934</v>
      </c>
      <c r="F1500" s="101" t="str">
        <f t="shared" si="121"/>
        <v>2017-18</v>
      </c>
      <c r="H1500" s="111"/>
      <c r="I1500" s="26"/>
      <c r="J1500" s="94">
        <f t="shared" si="119"/>
        <v>0.59165640875701331</v>
      </c>
      <c r="K1500" s="35"/>
      <c r="L1500" s="26">
        <v>4.7800026150599999</v>
      </c>
      <c r="M1500" s="26" t="s">
        <v>203</v>
      </c>
      <c r="N1500" s="26">
        <v>812.22926829268283</v>
      </c>
      <c r="O1500" s="90">
        <f t="shared" si="122"/>
        <v>3882.4580264672941</v>
      </c>
      <c r="P1500" s="92">
        <f t="shared" si="118"/>
        <v>90.30205801403244</v>
      </c>
      <c r="Q1500" s="188">
        <v>3.9311653010755315E-2</v>
      </c>
    </row>
    <row r="1501" spans="1:17" x14ac:dyDescent="0.25">
      <c r="A1501">
        <v>42934</v>
      </c>
      <c r="B1501" t="s">
        <v>773</v>
      </c>
      <c r="C1501" s="190" t="s">
        <v>880</v>
      </c>
      <c r="D1501" s="108" t="s">
        <v>815</v>
      </c>
      <c r="E1501" s="32">
        <f t="shared" si="120"/>
        <v>42934</v>
      </c>
      <c r="F1501" s="101" t="str">
        <f t="shared" si="121"/>
        <v>2017-18</v>
      </c>
      <c r="H1501" s="111"/>
      <c r="I1501" s="26"/>
      <c r="J1501" s="94">
        <f t="shared" si="119"/>
        <v>0.59165640875701331</v>
      </c>
      <c r="K1501" s="35"/>
      <c r="L1501" s="26">
        <v>12.948359741999999</v>
      </c>
      <c r="M1501" s="26" t="s">
        <v>203</v>
      </c>
      <c r="N1501" s="26">
        <v>812.22926829268283</v>
      </c>
      <c r="O1501" s="90">
        <f t="shared" si="122"/>
        <v>10517.036758835091</v>
      </c>
      <c r="P1501" s="92">
        <f t="shared" si="118"/>
        <v>244.61566797573164</v>
      </c>
      <c r="Q1501" s="188">
        <v>3.9311653010755315E-2</v>
      </c>
    </row>
    <row r="1502" spans="1:17" x14ac:dyDescent="0.25">
      <c r="A1502">
        <v>42934</v>
      </c>
      <c r="B1502" t="s">
        <v>773</v>
      </c>
      <c r="C1502" s="190" t="s">
        <v>880</v>
      </c>
      <c r="D1502" s="108" t="s">
        <v>815</v>
      </c>
      <c r="E1502" s="32">
        <f t="shared" si="120"/>
        <v>42934</v>
      </c>
      <c r="F1502" s="101" t="str">
        <f t="shared" si="121"/>
        <v>2017-18</v>
      </c>
      <c r="H1502" s="111"/>
      <c r="I1502" s="26"/>
      <c r="J1502" s="94">
        <f t="shared" si="119"/>
        <v>0.59165640875701331</v>
      </c>
      <c r="K1502" s="35"/>
      <c r="L1502" s="26">
        <v>24.571908920599999</v>
      </c>
      <c r="M1502" s="26" t="s">
        <v>203</v>
      </c>
      <c r="N1502" s="26">
        <v>812.22926829268283</v>
      </c>
      <c r="O1502" s="90">
        <f t="shared" si="122"/>
        <v>19958.023603133384</v>
      </c>
      <c r="P1502" s="92">
        <f t="shared" si="118"/>
        <v>464.20350019739271</v>
      </c>
      <c r="Q1502" s="188">
        <v>3.9311653010755315E-2</v>
      </c>
    </row>
    <row r="1503" spans="1:17" x14ac:dyDescent="0.25">
      <c r="A1503">
        <v>42934</v>
      </c>
      <c r="B1503" t="s">
        <v>773</v>
      </c>
      <c r="C1503" s="190" t="s">
        <v>880</v>
      </c>
      <c r="D1503" s="108" t="s">
        <v>815</v>
      </c>
      <c r="E1503" s="32">
        <f t="shared" si="120"/>
        <v>42934</v>
      </c>
      <c r="F1503" s="101" t="str">
        <f t="shared" si="121"/>
        <v>2017-18</v>
      </c>
      <c r="H1503" s="111"/>
      <c r="I1503" s="26"/>
      <c r="J1503" s="94">
        <f t="shared" si="119"/>
        <v>0.59165640875701331</v>
      </c>
      <c r="K1503" s="35"/>
      <c r="L1503" s="26">
        <v>21.2535743229</v>
      </c>
      <c r="M1503" s="26" t="s">
        <v>203</v>
      </c>
      <c r="N1503" s="26">
        <v>812.22926829268283</v>
      </c>
      <c r="O1503" s="90">
        <f t="shared" si="122"/>
        <v>17262.77512089322</v>
      </c>
      <c r="P1503" s="92">
        <f t="shared" si="118"/>
        <v>401.51473881316593</v>
      </c>
      <c r="Q1503" s="188">
        <v>3.9311653010755315E-2</v>
      </c>
    </row>
    <row r="1504" spans="1:17" x14ac:dyDescent="0.25">
      <c r="A1504">
        <v>42934</v>
      </c>
      <c r="B1504" t="s">
        <v>773</v>
      </c>
      <c r="C1504" s="190" t="s">
        <v>880</v>
      </c>
      <c r="D1504" s="108" t="s">
        <v>815</v>
      </c>
      <c r="E1504" s="32">
        <f t="shared" si="120"/>
        <v>42934</v>
      </c>
      <c r="F1504" s="101" t="str">
        <f t="shared" si="121"/>
        <v>2017-18</v>
      </c>
      <c r="H1504" s="111"/>
      <c r="I1504" s="26"/>
      <c r="J1504" s="94">
        <f t="shared" si="119"/>
        <v>0.59165640875701331</v>
      </c>
      <c r="K1504" s="35"/>
      <c r="L1504" s="26">
        <v>24.944212487000001</v>
      </c>
      <c r="M1504" s="26" t="s">
        <v>203</v>
      </c>
      <c r="N1504" s="26">
        <v>812.22926829268283</v>
      </c>
      <c r="O1504" s="90">
        <f t="shared" si="122"/>
        <v>20260.419456453212</v>
      </c>
      <c r="P1504" s="92">
        <f t="shared" si="118"/>
        <v>471.23692276205003</v>
      </c>
      <c r="Q1504" s="188">
        <v>3.9311653010755315E-2</v>
      </c>
    </row>
    <row r="1505" spans="1:17" x14ac:dyDescent="0.25">
      <c r="A1505">
        <v>42934</v>
      </c>
      <c r="B1505" t="s">
        <v>773</v>
      </c>
      <c r="C1505" s="190" t="s">
        <v>880</v>
      </c>
      <c r="D1505" s="108" t="s">
        <v>815</v>
      </c>
      <c r="E1505" s="32">
        <f t="shared" si="120"/>
        <v>42934</v>
      </c>
      <c r="F1505" s="101" t="str">
        <f t="shared" si="121"/>
        <v>2017-18</v>
      </c>
      <c r="H1505" s="111"/>
      <c r="I1505" s="26"/>
      <c r="J1505" s="94">
        <f t="shared" si="119"/>
        <v>0.59165640875701331</v>
      </c>
      <c r="K1505" s="35"/>
      <c r="L1505" s="26">
        <v>19.446173767499999</v>
      </c>
      <c r="M1505" s="26" t="s">
        <v>203</v>
      </c>
      <c r="N1505" s="26">
        <v>812.22926829268283</v>
      </c>
      <c r="O1505" s="90">
        <f t="shared" si="122"/>
        <v>15794.751490268887</v>
      </c>
      <c r="P1505" s="92">
        <f t="shared" si="118"/>
        <v>367.36998975087346</v>
      </c>
      <c r="Q1505" s="188">
        <v>3.9311653010755315E-2</v>
      </c>
    </row>
    <row r="1506" spans="1:17" x14ac:dyDescent="0.25">
      <c r="A1506">
        <v>42934</v>
      </c>
      <c r="B1506" t="s">
        <v>773</v>
      </c>
      <c r="C1506" s="190" t="s">
        <v>880</v>
      </c>
      <c r="D1506" s="108" t="s">
        <v>815</v>
      </c>
      <c r="E1506" s="32">
        <f t="shared" si="120"/>
        <v>42934</v>
      </c>
      <c r="F1506" s="101" t="str">
        <f t="shared" si="121"/>
        <v>2017-18</v>
      </c>
      <c r="H1506" s="111"/>
      <c r="I1506" s="26"/>
      <c r="J1506" s="94">
        <f t="shared" si="119"/>
        <v>0.59165640875701331</v>
      </c>
      <c r="K1506" s="35"/>
      <c r="L1506" s="26">
        <v>8.2035663417299993</v>
      </c>
      <c r="M1506" s="26" t="s">
        <v>203</v>
      </c>
      <c r="N1506" s="26">
        <v>812.22926829268283</v>
      </c>
      <c r="O1506" s="90">
        <f t="shared" si="122"/>
        <v>6663.1766871338386</v>
      </c>
      <c r="P1506" s="92">
        <f t="shared" si="118"/>
        <v>154.97876954687973</v>
      </c>
      <c r="Q1506" s="188">
        <v>3.9311653010755315E-2</v>
      </c>
    </row>
    <row r="1507" spans="1:17" x14ac:dyDescent="0.25">
      <c r="A1507">
        <v>42963</v>
      </c>
      <c r="B1507" t="s">
        <v>773</v>
      </c>
      <c r="C1507" s="190" t="s">
        <v>881</v>
      </c>
      <c r="D1507" s="108" t="s">
        <v>815</v>
      </c>
      <c r="E1507" s="32">
        <f t="shared" si="120"/>
        <v>42963</v>
      </c>
      <c r="F1507" s="101" t="str">
        <f t="shared" si="121"/>
        <v>2017-18</v>
      </c>
      <c r="H1507" s="111"/>
      <c r="I1507" s="26"/>
      <c r="J1507" s="94">
        <f t="shared" si="119"/>
        <v>0.59165640875701331</v>
      </c>
      <c r="K1507" s="35"/>
      <c r="L1507" s="26">
        <v>47.637972720999997</v>
      </c>
      <c r="M1507" s="26" t="s">
        <v>203</v>
      </c>
      <c r="N1507" s="26">
        <v>950.87219512195099</v>
      </c>
      <c r="O1507" s="90">
        <f t="shared" si="122"/>
        <v>45297.623692376888</v>
      </c>
      <c r="P1507" s="92">
        <f t="shared" si="118"/>
        <v>465.81267198234372</v>
      </c>
      <c r="Q1507" s="188">
        <v>1.7380661690502588E-2</v>
      </c>
    </row>
    <row r="1508" spans="1:17" x14ac:dyDescent="0.25">
      <c r="A1508">
        <v>42934</v>
      </c>
      <c r="B1508" t="s">
        <v>773</v>
      </c>
      <c r="C1508" s="190" t="s">
        <v>880</v>
      </c>
      <c r="D1508" s="108" t="s">
        <v>815</v>
      </c>
      <c r="E1508" s="32">
        <f t="shared" si="120"/>
        <v>42934</v>
      </c>
      <c r="F1508" s="101" t="str">
        <f t="shared" si="121"/>
        <v>2017-18</v>
      </c>
      <c r="H1508" s="111"/>
      <c r="I1508" s="26"/>
      <c r="J1508" s="94">
        <f t="shared" si="119"/>
        <v>0.59165640875701331</v>
      </c>
      <c r="K1508" s="35"/>
      <c r="L1508" s="26">
        <v>101.93936259</v>
      </c>
      <c r="M1508" s="26" t="s">
        <v>203</v>
      </c>
      <c r="N1508" s="26">
        <v>812.22926829268283</v>
      </c>
      <c r="O1508" s="90">
        <f t="shared" si="122"/>
        <v>82798.133886698182</v>
      </c>
      <c r="P1508" s="92">
        <f t="shared" si="118"/>
        <v>1925.8010875377145</v>
      </c>
      <c r="Q1508" s="188">
        <v>3.9311653010755315E-2</v>
      </c>
    </row>
    <row r="1509" spans="1:17" x14ac:dyDescent="0.25">
      <c r="A1509">
        <v>42934</v>
      </c>
      <c r="B1509" t="s">
        <v>773</v>
      </c>
      <c r="C1509" s="190" t="s">
        <v>880</v>
      </c>
      <c r="D1509" s="108" t="s">
        <v>815</v>
      </c>
      <c r="E1509" s="32">
        <f t="shared" si="120"/>
        <v>42934</v>
      </c>
      <c r="F1509" s="101" t="str">
        <f t="shared" si="121"/>
        <v>2017-18</v>
      </c>
      <c r="H1509" s="111"/>
      <c r="I1509" s="26"/>
      <c r="J1509" s="94">
        <f t="shared" si="119"/>
        <v>0.59165640875701331</v>
      </c>
      <c r="K1509" s="35"/>
      <c r="L1509" s="26">
        <v>90.311919832100003</v>
      </c>
      <c r="M1509" s="26" t="s">
        <v>203</v>
      </c>
      <c r="N1509" s="26">
        <v>812.22926829268283</v>
      </c>
      <c r="O1509" s="90">
        <f t="shared" si="122"/>
        <v>73353.984563334016</v>
      </c>
      <c r="P1509" s="92">
        <f t="shared" si="118"/>
        <v>1706.1396992425227</v>
      </c>
      <c r="Q1509" s="188">
        <v>3.9311653010755315E-2</v>
      </c>
    </row>
    <row r="1510" spans="1:17" x14ac:dyDescent="0.25">
      <c r="A1510">
        <v>42963</v>
      </c>
      <c r="B1510" t="s">
        <v>773</v>
      </c>
      <c r="C1510" s="190" t="s">
        <v>881</v>
      </c>
      <c r="D1510" s="108" t="s">
        <v>815</v>
      </c>
      <c r="E1510" s="32">
        <f t="shared" si="120"/>
        <v>42963</v>
      </c>
      <c r="F1510" s="101" t="str">
        <f t="shared" si="121"/>
        <v>2017-18</v>
      </c>
      <c r="H1510" s="111"/>
      <c r="I1510" s="26"/>
      <c r="J1510" s="94">
        <f t="shared" si="119"/>
        <v>0.59165640875701331</v>
      </c>
      <c r="K1510" s="35"/>
      <c r="L1510" s="26">
        <v>65.587362869700002</v>
      </c>
      <c r="M1510" s="26" t="s">
        <v>203</v>
      </c>
      <c r="N1510" s="26">
        <v>812.22926829268283</v>
      </c>
      <c r="O1510" s="90">
        <f t="shared" si="122"/>
        <v>53271.975752903105</v>
      </c>
      <c r="P1510" s="92">
        <f t="shared" si="118"/>
        <v>547.81596349864333</v>
      </c>
      <c r="Q1510" s="188">
        <v>1.7380661690502588E-2</v>
      </c>
    </row>
    <row r="1511" spans="1:17" x14ac:dyDescent="0.25">
      <c r="A1511">
        <v>42963</v>
      </c>
      <c r="B1511" t="s">
        <v>773</v>
      </c>
      <c r="C1511" s="190" t="s">
        <v>881</v>
      </c>
      <c r="D1511" s="108" t="s">
        <v>815</v>
      </c>
      <c r="E1511" s="32">
        <f t="shared" si="120"/>
        <v>42963</v>
      </c>
      <c r="F1511" s="101" t="str">
        <f t="shared" si="121"/>
        <v>2017-18</v>
      </c>
      <c r="H1511" s="111"/>
      <c r="I1511" s="26"/>
      <c r="J1511" s="94">
        <f t="shared" si="119"/>
        <v>0.59165640875701331</v>
      </c>
      <c r="K1511" s="35"/>
      <c r="L1511" s="26">
        <v>94.111403461799995</v>
      </c>
      <c r="M1511" s="26" t="s">
        <v>203</v>
      </c>
      <c r="N1511" s="26">
        <v>812.22926829268283</v>
      </c>
      <c r="O1511" s="90">
        <f t="shared" si="122"/>
        <v>76440.036371775263</v>
      </c>
      <c r="P1511" s="92">
        <f t="shared" si="118"/>
        <v>786.06193187031158</v>
      </c>
      <c r="Q1511" s="188">
        <v>1.7380661690502588E-2</v>
      </c>
    </row>
    <row r="1512" spans="1:17" x14ac:dyDescent="0.25">
      <c r="A1512">
        <v>42963</v>
      </c>
      <c r="B1512" t="s">
        <v>773</v>
      </c>
      <c r="C1512" s="190" t="s">
        <v>881</v>
      </c>
      <c r="D1512" s="108" t="s">
        <v>815</v>
      </c>
      <c r="E1512" s="32">
        <f t="shared" si="120"/>
        <v>42963</v>
      </c>
      <c r="F1512" s="101" t="str">
        <f t="shared" si="121"/>
        <v>2017-18</v>
      </c>
      <c r="H1512" s="111"/>
      <c r="I1512" s="26"/>
      <c r="J1512" s="94">
        <f t="shared" si="119"/>
        <v>0.59165640875701331</v>
      </c>
      <c r="K1512" s="35"/>
      <c r="L1512" s="26">
        <v>48.884695387299999</v>
      </c>
      <c r="M1512" s="26" t="s">
        <v>203</v>
      </c>
      <c r="N1512" s="26">
        <v>812.22926829268283</v>
      </c>
      <c r="O1512" s="90">
        <f t="shared" si="122"/>
        <v>39705.580365137364</v>
      </c>
      <c r="P1512" s="92">
        <f t="shared" si="118"/>
        <v>408.30756615621078</v>
      </c>
      <c r="Q1512" s="188">
        <v>1.7380661690502588E-2</v>
      </c>
    </row>
    <row r="1513" spans="1:17" x14ac:dyDescent="0.25">
      <c r="A1513">
        <v>42963</v>
      </c>
      <c r="B1513" t="s">
        <v>773</v>
      </c>
      <c r="C1513" s="190" t="s">
        <v>881</v>
      </c>
      <c r="D1513" s="108" t="s">
        <v>815</v>
      </c>
      <c r="E1513" s="32">
        <f t="shared" si="120"/>
        <v>42963</v>
      </c>
      <c r="F1513" s="101" t="str">
        <f t="shared" si="121"/>
        <v>2017-18</v>
      </c>
      <c r="H1513" s="111"/>
      <c r="I1513" s="26"/>
      <c r="J1513" s="94">
        <f t="shared" si="119"/>
        <v>0.59165640875701331</v>
      </c>
      <c r="K1513" s="35"/>
      <c r="L1513" s="26">
        <v>12.0570167253</v>
      </c>
      <c r="M1513" s="26" t="s">
        <v>203</v>
      </c>
      <c r="N1513" s="26">
        <v>812.22926829268283</v>
      </c>
      <c r="O1513" s="90">
        <f t="shared" si="122"/>
        <v>9793.0618725830591</v>
      </c>
      <c r="P1513" s="92">
        <f t="shared" si="118"/>
        <v>100.70577540084118</v>
      </c>
      <c r="Q1513" s="188">
        <v>1.7380661690502588E-2</v>
      </c>
    </row>
    <row r="1514" spans="1:17" x14ac:dyDescent="0.25">
      <c r="A1514">
        <v>42963</v>
      </c>
      <c r="B1514" t="s">
        <v>773</v>
      </c>
      <c r="C1514" s="190" t="s">
        <v>881</v>
      </c>
      <c r="D1514" s="108" t="s">
        <v>815</v>
      </c>
      <c r="E1514" s="32">
        <f t="shared" si="120"/>
        <v>42963</v>
      </c>
      <c r="F1514" s="101" t="str">
        <f t="shared" si="121"/>
        <v>2017-18</v>
      </c>
      <c r="H1514" s="111"/>
      <c r="I1514" s="26"/>
      <c r="J1514" s="94">
        <f t="shared" si="119"/>
        <v>0.59165640875701331</v>
      </c>
      <c r="K1514" s="35"/>
      <c r="L1514" s="26">
        <v>4.8268413066900004</v>
      </c>
      <c r="M1514" s="26" t="s">
        <v>203</v>
      </c>
      <c r="N1514" s="26">
        <v>812.22926829268283</v>
      </c>
      <c r="O1514" s="90">
        <f t="shared" si="122"/>
        <v>3920.501782697716</v>
      </c>
      <c r="P1514" s="92">
        <f t="shared" si="118"/>
        <v>40.316009142380203</v>
      </c>
      <c r="Q1514" s="188">
        <v>1.7380661690502588E-2</v>
      </c>
    </row>
    <row r="1515" spans="1:17" x14ac:dyDescent="0.25">
      <c r="A1515">
        <v>42963</v>
      </c>
      <c r="B1515" t="s">
        <v>773</v>
      </c>
      <c r="C1515" s="190" t="s">
        <v>881</v>
      </c>
      <c r="D1515" s="108" t="s">
        <v>815</v>
      </c>
      <c r="E1515" s="32">
        <f t="shared" si="120"/>
        <v>42963</v>
      </c>
      <c r="F1515" s="101" t="str">
        <f t="shared" si="121"/>
        <v>2017-18</v>
      </c>
      <c r="H1515" s="111"/>
      <c r="I1515" s="26"/>
      <c r="J1515" s="94">
        <f t="shared" si="119"/>
        <v>0.59165640875701331</v>
      </c>
      <c r="K1515" s="35"/>
      <c r="L1515" s="26">
        <v>17.994354485399999</v>
      </c>
      <c r="M1515" s="26" t="s">
        <v>203</v>
      </c>
      <c r="N1515" s="26">
        <v>3336.4019512195118</v>
      </c>
      <c r="O1515" s="90">
        <f t="shared" si="122"/>
        <v>60036.399416024127</v>
      </c>
      <c r="P1515" s="92">
        <f t="shared" si="118"/>
        <v>617.37710167970147</v>
      </c>
      <c r="Q1515" s="188">
        <v>1.7380661690502588E-2</v>
      </c>
    </row>
    <row r="1516" spans="1:17" x14ac:dyDescent="0.25">
      <c r="A1516">
        <v>42963</v>
      </c>
      <c r="B1516" t="s">
        <v>773</v>
      </c>
      <c r="C1516" s="190" t="s">
        <v>881</v>
      </c>
      <c r="D1516" s="108" t="s">
        <v>815</v>
      </c>
      <c r="E1516" s="32">
        <f t="shared" si="120"/>
        <v>42963</v>
      </c>
      <c r="F1516" s="101" t="str">
        <f t="shared" si="121"/>
        <v>2017-18</v>
      </c>
      <c r="H1516" s="111"/>
      <c r="I1516" s="26"/>
      <c r="J1516" s="94">
        <f t="shared" si="119"/>
        <v>0.59165640875701331</v>
      </c>
      <c r="K1516" s="35"/>
      <c r="L1516" s="26">
        <v>22.733732755599998</v>
      </c>
      <c r="M1516" s="26" t="s">
        <v>203</v>
      </c>
      <c r="N1516" s="26">
        <v>3336.4019512195118</v>
      </c>
      <c r="O1516" s="90">
        <f t="shared" si="122"/>
        <v>75848.870324286763</v>
      </c>
      <c r="P1516" s="92">
        <f t="shared" si="118"/>
        <v>779.98274683323416</v>
      </c>
      <c r="Q1516" s="188">
        <v>1.7380661690502588E-2</v>
      </c>
    </row>
    <row r="1517" spans="1:17" x14ac:dyDescent="0.25">
      <c r="A1517">
        <v>42963</v>
      </c>
      <c r="B1517" t="s">
        <v>773</v>
      </c>
      <c r="C1517" s="190" t="s">
        <v>881</v>
      </c>
      <c r="D1517" s="108" t="s">
        <v>815</v>
      </c>
      <c r="E1517" s="32">
        <f t="shared" si="120"/>
        <v>42963</v>
      </c>
      <c r="F1517" s="101" t="str">
        <f t="shared" si="121"/>
        <v>2017-18</v>
      </c>
      <c r="H1517" s="111"/>
      <c r="I1517" s="26"/>
      <c r="J1517" s="94">
        <f t="shared" si="119"/>
        <v>0.59165640875701331</v>
      </c>
      <c r="K1517" s="35"/>
      <c r="L1517" s="26">
        <v>4.82401409617</v>
      </c>
      <c r="M1517" s="26" t="s">
        <v>203</v>
      </c>
      <c r="N1517" s="26">
        <v>812.22926829268283</v>
      </c>
      <c r="O1517" s="90">
        <f t="shared" si="122"/>
        <v>3918.2054395657469</v>
      </c>
      <c r="P1517" s="92">
        <f t="shared" si="118"/>
        <v>40.292394973624795</v>
      </c>
      <c r="Q1517" s="188">
        <v>1.7380661690502588E-2</v>
      </c>
    </row>
    <row r="1518" spans="1:17" x14ac:dyDescent="0.25">
      <c r="A1518">
        <v>42963</v>
      </c>
      <c r="B1518" t="s">
        <v>773</v>
      </c>
      <c r="C1518" s="190" t="s">
        <v>881</v>
      </c>
      <c r="D1518" s="108" t="s">
        <v>815</v>
      </c>
      <c r="E1518" s="32">
        <f t="shared" si="120"/>
        <v>42963</v>
      </c>
      <c r="F1518" s="101" t="str">
        <f t="shared" si="121"/>
        <v>2017-18</v>
      </c>
      <c r="H1518" s="111"/>
      <c r="I1518" s="26"/>
      <c r="J1518" s="94">
        <f t="shared" si="119"/>
        <v>0.59165640875701331</v>
      </c>
      <c r="K1518" s="35"/>
      <c r="L1518" s="26">
        <v>42.537604824799999</v>
      </c>
      <c r="M1518" s="26" t="s">
        <v>203</v>
      </c>
      <c r="N1518" s="26">
        <v>812.22926829268283</v>
      </c>
      <c r="O1518" s="90">
        <f t="shared" si="122"/>
        <v>34550.287641770599</v>
      </c>
      <c r="P1518" s="92">
        <f t="shared" si="118"/>
        <v>355.29373270148284</v>
      </c>
      <c r="Q1518" s="188">
        <v>1.7380661690502588E-2</v>
      </c>
    </row>
    <row r="1519" spans="1:17" x14ac:dyDescent="0.25">
      <c r="A1519">
        <v>42963</v>
      </c>
      <c r="B1519" t="s">
        <v>773</v>
      </c>
      <c r="C1519" s="190" t="s">
        <v>881</v>
      </c>
      <c r="D1519" s="108" t="s">
        <v>815</v>
      </c>
      <c r="E1519" s="32">
        <f t="shared" si="120"/>
        <v>42963</v>
      </c>
      <c r="F1519" s="101" t="str">
        <f t="shared" si="121"/>
        <v>2017-18</v>
      </c>
      <c r="H1519" s="111"/>
      <c r="I1519" s="26"/>
      <c r="J1519" s="94">
        <f t="shared" si="119"/>
        <v>0.59165640875701331</v>
      </c>
      <c r="K1519" s="35"/>
      <c r="L1519" s="26">
        <v>10.409273749900001</v>
      </c>
      <c r="M1519" s="26" t="s">
        <v>203</v>
      </c>
      <c r="N1519" s="26">
        <v>950.87219512195099</v>
      </c>
      <c r="O1519" s="90">
        <f t="shared" si="122"/>
        <v>9897.8889801927162</v>
      </c>
      <c r="P1519" s="92">
        <f t="shared" si="118"/>
        <v>101.78375236986378</v>
      </c>
      <c r="Q1519" s="188">
        <v>1.7380661690502588E-2</v>
      </c>
    </row>
    <row r="1520" spans="1:17" x14ac:dyDescent="0.25">
      <c r="A1520">
        <v>42963</v>
      </c>
      <c r="B1520" t="s">
        <v>773</v>
      </c>
      <c r="C1520" s="190" t="s">
        <v>881</v>
      </c>
      <c r="D1520" s="108" t="s">
        <v>815</v>
      </c>
      <c r="E1520" s="32">
        <f t="shared" si="120"/>
        <v>42963</v>
      </c>
      <c r="F1520" s="101" t="str">
        <f t="shared" si="121"/>
        <v>2017-18</v>
      </c>
      <c r="H1520" s="111"/>
      <c r="I1520" s="26"/>
      <c r="J1520" s="94">
        <f t="shared" si="119"/>
        <v>0.59165640875701331</v>
      </c>
      <c r="K1520" s="35"/>
      <c r="L1520" s="26">
        <v>18.197494774100001</v>
      </c>
      <c r="M1520" s="26" t="s">
        <v>203</v>
      </c>
      <c r="N1520" s="26">
        <v>3592.3639024390236</v>
      </c>
      <c r="O1520" s="90">
        <f t="shared" si="122"/>
        <v>65372.023341299617</v>
      </c>
      <c r="P1520" s="92">
        <f t="shared" si="118"/>
        <v>672.24534938744512</v>
      </c>
      <c r="Q1520" s="188">
        <v>1.7380661690502588E-2</v>
      </c>
    </row>
    <row r="1521" spans="1:17" x14ac:dyDescent="0.25">
      <c r="A1521">
        <v>42963</v>
      </c>
      <c r="B1521" t="s">
        <v>773</v>
      </c>
      <c r="C1521" s="190" t="s">
        <v>881</v>
      </c>
      <c r="D1521" s="108" t="s">
        <v>815</v>
      </c>
      <c r="E1521" s="32">
        <f t="shared" si="120"/>
        <v>42963</v>
      </c>
      <c r="F1521" s="101" t="str">
        <f t="shared" si="121"/>
        <v>2017-18</v>
      </c>
      <c r="H1521" s="111"/>
      <c r="I1521" s="26"/>
      <c r="J1521" s="94">
        <f t="shared" si="119"/>
        <v>0.59165640875701331</v>
      </c>
      <c r="K1521" s="35"/>
      <c r="L1521" s="26">
        <v>42.261718677499999</v>
      </c>
      <c r="M1521" s="26" t="s">
        <v>203</v>
      </c>
      <c r="N1521" s="26">
        <v>950.87219512195099</v>
      </c>
      <c r="O1521" s="90">
        <f t="shared" si="122"/>
        <v>40185.493208500782</v>
      </c>
      <c r="P1521" s="92">
        <f t="shared" si="118"/>
        <v>413.24269223266714</v>
      </c>
      <c r="Q1521" s="188">
        <v>1.7380661690502588E-2</v>
      </c>
    </row>
    <row r="1522" spans="1:17" x14ac:dyDescent="0.25">
      <c r="A1522">
        <v>42989</v>
      </c>
      <c r="B1522" t="s">
        <v>773</v>
      </c>
      <c r="C1522" s="190" t="s">
        <v>882</v>
      </c>
      <c r="D1522" s="108" t="s">
        <v>815</v>
      </c>
      <c r="E1522" s="32">
        <f t="shared" si="120"/>
        <v>42989</v>
      </c>
      <c r="F1522" s="101" t="str">
        <f t="shared" si="121"/>
        <v>2017-18</v>
      </c>
      <c r="H1522" s="111"/>
      <c r="I1522" s="26"/>
      <c r="J1522" s="94">
        <f t="shared" si="119"/>
        <v>0.59165640875701331</v>
      </c>
      <c r="K1522" s="35"/>
      <c r="L1522" s="26">
        <v>30.000354166499999</v>
      </c>
      <c r="M1522" s="26" t="s">
        <v>203</v>
      </c>
      <c r="N1522" s="26">
        <v>812.22926829268283</v>
      </c>
      <c r="O1522" s="90">
        <f t="shared" si="122"/>
        <v>24367.165713177634</v>
      </c>
      <c r="P1522" s="92">
        <f t="shared" si="118"/>
        <v>695.9021010729515</v>
      </c>
      <c r="Q1522" s="188">
        <v>4.8269584204535511E-2</v>
      </c>
    </row>
    <row r="1523" spans="1:17" x14ac:dyDescent="0.25">
      <c r="A1523">
        <v>42963</v>
      </c>
      <c r="B1523" t="s">
        <v>773</v>
      </c>
      <c r="C1523" s="190" t="s">
        <v>881</v>
      </c>
      <c r="D1523" s="108" t="s">
        <v>815</v>
      </c>
      <c r="E1523" s="32">
        <f t="shared" si="120"/>
        <v>42963</v>
      </c>
      <c r="F1523" s="101" t="str">
        <f t="shared" si="121"/>
        <v>2017-18</v>
      </c>
      <c r="H1523" s="111"/>
      <c r="I1523" s="26"/>
      <c r="J1523" s="94">
        <f t="shared" si="119"/>
        <v>0.59165640875701331</v>
      </c>
      <c r="K1523" s="35"/>
      <c r="L1523" s="26">
        <v>28.890960593199999</v>
      </c>
      <c r="M1523" s="26" t="s">
        <v>203</v>
      </c>
      <c r="N1523" s="26">
        <v>812.22926829268283</v>
      </c>
      <c r="O1523" s="90">
        <f t="shared" si="122"/>
        <v>23466.08378288757</v>
      </c>
      <c r="P1523" s="92">
        <f t="shared" si="118"/>
        <v>241.31065377956992</v>
      </c>
      <c r="Q1523" s="188">
        <v>1.7380661690502588E-2</v>
      </c>
    </row>
    <row r="1524" spans="1:17" x14ac:dyDescent="0.25">
      <c r="A1524">
        <v>42963</v>
      </c>
      <c r="B1524" t="s">
        <v>773</v>
      </c>
      <c r="C1524" s="190" t="s">
        <v>881</v>
      </c>
      <c r="D1524" s="108" t="s">
        <v>815</v>
      </c>
      <c r="E1524" s="32">
        <f t="shared" si="120"/>
        <v>42963</v>
      </c>
      <c r="F1524" s="101" t="str">
        <f t="shared" si="121"/>
        <v>2017-18</v>
      </c>
      <c r="H1524" s="111"/>
      <c r="I1524" s="26"/>
      <c r="J1524" s="94">
        <f t="shared" si="119"/>
        <v>0.59165640875701331</v>
      </c>
      <c r="K1524" s="35"/>
      <c r="L1524" s="26">
        <v>13.9646444254</v>
      </c>
      <c r="M1524" s="26" t="s">
        <v>203</v>
      </c>
      <c r="N1524" s="26">
        <v>950.87219512195099</v>
      </c>
      <c r="O1524" s="90">
        <f t="shared" si="122"/>
        <v>13278.592098877614</v>
      </c>
      <c r="P1524" s="92">
        <f t="shared" si="118"/>
        <v>136.54880679276661</v>
      </c>
      <c r="Q1524" s="188">
        <v>1.7380661690502588E-2</v>
      </c>
    </row>
    <row r="1525" spans="1:17" x14ac:dyDescent="0.25">
      <c r="A1525">
        <v>42989</v>
      </c>
      <c r="B1525" t="s">
        <v>773</v>
      </c>
      <c r="C1525" s="190" t="s">
        <v>882</v>
      </c>
      <c r="D1525" s="108" t="s">
        <v>815</v>
      </c>
      <c r="E1525" s="32">
        <f t="shared" si="120"/>
        <v>42989</v>
      </c>
      <c r="F1525" s="101" t="str">
        <f t="shared" si="121"/>
        <v>2017-18</v>
      </c>
      <c r="H1525" s="111"/>
      <c r="I1525" s="26"/>
      <c r="J1525" s="94">
        <f t="shared" si="119"/>
        <v>0.59165640875701331</v>
      </c>
      <c r="K1525" s="35"/>
      <c r="L1525" s="26">
        <v>35.657497873499999</v>
      </c>
      <c r="M1525" s="26" t="s">
        <v>203</v>
      </c>
      <c r="N1525" s="26">
        <v>950.87219512195099</v>
      </c>
      <c r="O1525" s="90">
        <f t="shared" si="122"/>
        <v>33905.723275531243</v>
      </c>
      <c r="P1525" s="92">
        <f t="shared" si="118"/>
        <v>968.31385084233182</v>
      </c>
      <c r="Q1525" s="188">
        <v>4.8269584204535511E-2</v>
      </c>
    </row>
    <row r="1526" spans="1:17" x14ac:dyDescent="0.25">
      <c r="A1526">
        <v>42989</v>
      </c>
      <c r="B1526" t="s">
        <v>773</v>
      </c>
      <c r="C1526" s="190" t="s">
        <v>882</v>
      </c>
      <c r="D1526" s="108" t="s">
        <v>815</v>
      </c>
      <c r="E1526" s="32">
        <f t="shared" si="120"/>
        <v>42989</v>
      </c>
      <c r="F1526" s="101" t="str">
        <f t="shared" si="121"/>
        <v>2017-18</v>
      </c>
      <c r="H1526" s="111"/>
      <c r="I1526" s="26"/>
      <c r="J1526" s="94">
        <f t="shared" si="119"/>
        <v>0.59165640875701331</v>
      </c>
      <c r="K1526" s="35"/>
      <c r="L1526" s="26">
        <v>4.8250761651999996</v>
      </c>
      <c r="M1526" s="26" t="s">
        <v>203</v>
      </c>
      <c r="N1526" s="26">
        <v>950.87219512195099</v>
      </c>
      <c r="O1526" s="90">
        <f t="shared" si="122"/>
        <v>4588.0307648343287</v>
      </c>
      <c r="P1526" s="92">
        <f t="shared" si="118"/>
        <v>131.02961118325263</v>
      </c>
      <c r="Q1526" s="188">
        <v>4.8269584204535511E-2</v>
      </c>
    </row>
    <row r="1527" spans="1:17" x14ac:dyDescent="0.25">
      <c r="A1527">
        <v>42989</v>
      </c>
      <c r="B1527" t="s">
        <v>773</v>
      </c>
      <c r="C1527" s="190" t="s">
        <v>882</v>
      </c>
      <c r="D1527" s="108" t="s">
        <v>815</v>
      </c>
      <c r="E1527" s="32">
        <f t="shared" si="120"/>
        <v>42989</v>
      </c>
      <c r="F1527" s="101" t="str">
        <f t="shared" si="121"/>
        <v>2017-18</v>
      </c>
      <c r="H1527" s="111"/>
      <c r="I1527" s="26"/>
      <c r="J1527" s="94">
        <f t="shared" si="119"/>
        <v>0.59165640875701331</v>
      </c>
      <c r="K1527" s="35"/>
      <c r="L1527" s="26">
        <v>16.6609193683</v>
      </c>
      <c r="M1527" s="26" t="s">
        <v>203</v>
      </c>
      <c r="N1527" s="26">
        <v>812.22926829268283</v>
      </c>
      <c r="O1527" s="90">
        <f t="shared" si="122"/>
        <v>13532.486347597696</v>
      </c>
      <c r="P1527" s="92">
        <f t="shared" si="118"/>
        <v>386.47439726407941</v>
      </c>
      <c r="Q1527" s="188">
        <v>4.8269584204535511E-2</v>
      </c>
    </row>
    <row r="1528" spans="1:17" x14ac:dyDescent="0.25">
      <c r="A1528">
        <v>42963</v>
      </c>
      <c r="B1528" t="s">
        <v>773</v>
      </c>
      <c r="C1528" s="190" t="s">
        <v>881</v>
      </c>
      <c r="D1528" s="108" t="s">
        <v>815</v>
      </c>
      <c r="E1528" s="32">
        <f t="shared" si="120"/>
        <v>42963</v>
      </c>
      <c r="F1528" s="101" t="str">
        <f t="shared" si="121"/>
        <v>2017-18</v>
      </c>
      <c r="H1528" s="111"/>
      <c r="I1528" s="26"/>
      <c r="J1528" s="94">
        <f t="shared" si="119"/>
        <v>0.59165640875701331</v>
      </c>
      <c r="K1528" s="35"/>
      <c r="L1528" s="26">
        <v>24.8177869489</v>
      </c>
      <c r="M1528" s="26" t="s">
        <v>203</v>
      </c>
      <c r="N1528" s="26">
        <v>3336.4019512195118</v>
      </c>
      <c r="O1528" s="90">
        <f t="shared" si="122"/>
        <v>82802.112801260097</v>
      </c>
      <c r="P1528" s="92">
        <f t="shared" si="118"/>
        <v>851.4855806051778</v>
      </c>
      <c r="Q1528" s="188">
        <v>1.7380661690502588E-2</v>
      </c>
    </row>
    <row r="1529" spans="1:17" x14ac:dyDescent="0.25">
      <c r="A1529">
        <v>42963</v>
      </c>
      <c r="B1529" t="s">
        <v>773</v>
      </c>
      <c r="C1529" s="190" t="s">
        <v>881</v>
      </c>
      <c r="D1529" s="108" t="s">
        <v>815</v>
      </c>
      <c r="E1529" s="32">
        <f t="shared" si="120"/>
        <v>42963</v>
      </c>
      <c r="F1529" s="101" t="str">
        <f t="shared" si="121"/>
        <v>2017-18</v>
      </c>
      <c r="H1529" s="111"/>
      <c r="I1529" s="26"/>
      <c r="J1529" s="94">
        <f t="shared" si="119"/>
        <v>0.59165640875701331</v>
      </c>
      <c r="K1529" s="35"/>
      <c r="L1529" s="26">
        <v>4.8249564764899997</v>
      </c>
      <c r="M1529" s="26" t="s">
        <v>203</v>
      </c>
      <c r="N1529" s="26">
        <v>812.22926829268283</v>
      </c>
      <c r="O1529" s="90">
        <f t="shared" si="122"/>
        <v>3918.9708684435136</v>
      </c>
      <c r="P1529" s="92">
        <f t="shared" si="118"/>
        <v>40.300266169544173</v>
      </c>
      <c r="Q1529" s="188">
        <v>1.7380661690502588E-2</v>
      </c>
    </row>
    <row r="1530" spans="1:17" x14ac:dyDescent="0.25">
      <c r="A1530">
        <v>42963</v>
      </c>
      <c r="B1530" t="s">
        <v>773</v>
      </c>
      <c r="C1530" s="190" t="s">
        <v>881</v>
      </c>
      <c r="D1530" s="108" t="s">
        <v>815</v>
      </c>
      <c r="E1530" s="32">
        <f t="shared" si="120"/>
        <v>42963</v>
      </c>
      <c r="F1530" s="101" t="str">
        <f t="shared" si="121"/>
        <v>2017-18</v>
      </c>
      <c r="H1530" s="111"/>
      <c r="I1530" s="26"/>
      <c r="J1530" s="94">
        <f t="shared" si="119"/>
        <v>0.59165640875701331</v>
      </c>
      <c r="K1530" s="35"/>
      <c r="L1530" s="26">
        <v>39.3830951363</v>
      </c>
      <c r="M1530" s="26" t="s">
        <v>203</v>
      </c>
      <c r="N1530" s="26">
        <v>3592.3639024390236</v>
      </c>
      <c r="O1530" s="90">
        <f t="shared" si="122"/>
        <v>141478.409333966</v>
      </c>
      <c r="P1530" s="92">
        <f t="shared" si="118"/>
        <v>1454.8762276630671</v>
      </c>
      <c r="Q1530" s="188">
        <v>1.7380661690502588E-2</v>
      </c>
    </row>
    <row r="1531" spans="1:17" x14ac:dyDescent="0.25">
      <c r="A1531">
        <v>42963</v>
      </c>
      <c r="B1531" t="s">
        <v>773</v>
      </c>
      <c r="C1531" s="190" t="s">
        <v>881</v>
      </c>
      <c r="D1531" s="108" t="s">
        <v>815</v>
      </c>
      <c r="E1531" s="32">
        <f t="shared" si="120"/>
        <v>42963</v>
      </c>
      <c r="F1531" s="101" t="str">
        <f t="shared" si="121"/>
        <v>2017-18</v>
      </c>
      <c r="H1531" s="111"/>
      <c r="I1531" s="26"/>
      <c r="J1531" s="94">
        <f t="shared" si="119"/>
        <v>0.59165640875701331</v>
      </c>
      <c r="K1531" s="35"/>
      <c r="L1531" s="26">
        <v>13.0628145895</v>
      </c>
      <c r="M1531" s="26" t="s">
        <v>203</v>
      </c>
      <c r="N1531" s="26">
        <v>950.87219512195099</v>
      </c>
      <c r="O1531" s="90">
        <f t="shared" si="122"/>
        <v>12421.067183188912</v>
      </c>
      <c r="P1531" s="92">
        <f t="shared" si="118"/>
        <v>127.73055233021273</v>
      </c>
      <c r="Q1531" s="188">
        <v>1.7380661690502588E-2</v>
      </c>
    </row>
    <row r="1532" spans="1:17" x14ac:dyDescent="0.25">
      <c r="A1532">
        <v>42989</v>
      </c>
      <c r="B1532" t="s">
        <v>773</v>
      </c>
      <c r="C1532" s="190" t="s">
        <v>882</v>
      </c>
      <c r="D1532" s="108" t="s">
        <v>815</v>
      </c>
      <c r="E1532" s="32">
        <f t="shared" si="120"/>
        <v>42989</v>
      </c>
      <c r="F1532" s="101" t="str">
        <f t="shared" si="121"/>
        <v>2017-18</v>
      </c>
      <c r="H1532" s="111"/>
      <c r="I1532" s="26"/>
      <c r="J1532" s="94">
        <f t="shared" si="119"/>
        <v>0.59165640875701331</v>
      </c>
      <c r="K1532" s="35"/>
      <c r="L1532" s="26">
        <v>75.805828714699999</v>
      </c>
      <c r="M1532" s="26" t="s">
        <v>203</v>
      </c>
      <c r="N1532" s="26">
        <v>950.87219512195099</v>
      </c>
      <c r="O1532" s="90">
        <f t="shared" si="122"/>
        <v>72081.654752985414</v>
      </c>
      <c r="P1532" s="92">
        <f t="shared" si="118"/>
        <v>2058.5806154833358</v>
      </c>
      <c r="Q1532" s="188">
        <v>4.8269584204535511E-2</v>
      </c>
    </row>
    <row r="1533" spans="1:17" x14ac:dyDescent="0.25">
      <c r="A1533">
        <v>42989</v>
      </c>
      <c r="B1533" t="s">
        <v>773</v>
      </c>
      <c r="C1533" s="190" t="s">
        <v>882</v>
      </c>
      <c r="D1533" s="108" t="s">
        <v>815</v>
      </c>
      <c r="E1533" s="32">
        <f t="shared" si="120"/>
        <v>42989</v>
      </c>
      <c r="F1533" s="101" t="str">
        <f t="shared" si="121"/>
        <v>2017-18</v>
      </c>
      <c r="H1533" s="111"/>
      <c r="I1533" s="26"/>
      <c r="J1533" s="94">
        <f t="shared" si="119"/>
        <v>0.59165640875701331</v>
      </c>
      <c r="K1533" s="35"/>
      <c r="L1533" s="26">
        <v>81.018632079400007</v>
      </c>
      <c r="M1533" s="26" t="s">
        <v>203</v>
      </c>
      <c r="N1533" s="26">
        <v>812.22926829268283</v>
      </c>
      <c r="O1533" s="90">
        <f t="shared" si="122"/>
        <v>65805.704251925141</v>
      </c>
      <c r="P1533" s="92">
        <f t="shared" si="118"/>
        <v>1879.3456896275234</v>
      </c>
      <c r="Q1533" s="188">
        <v>4.8269584204535511E-2</v>
      </c>
    </row>
    <row r="1534" spans="1:17" x14ac:dyDescent="0.25">
      <c r="A1534">
        <v>42989</v>
      </c>
      <c r="B1534" t="s">
        <v>773</v>
      </c>
      <c r="C1534" s="190" t="s">
        <v>882</v>
      </c>
      <c r="D1534" s="108" t="s">
        <v>815</v>
      </c>
      <c r="E1534" s="32">
        <f t="shared" si="120"/>
        <v>42989</v>
      </c>
      <c r="F1534" s="101" t="str">
        <f t="shared" si="121"/>
        <v>2017-18</v>
      </c>
      <c r="H1534" s="111"/>
      <c r="I1534" s="26"/>
      <c r="J1534" s="94">
        <f t="shared" si="119"/>
        <v>0.59165640875701331</v>
      </c>
      <c r="K1534" s="35"/>
      <c r="L1534" s="26">
        <v>61.791331189300003</v>
      </c>
      <c r="M1534" s="26" t="s">
        <v>203</v>
      </c>
      <c r="N1534" s="26">
        <v>812.22926829268283</v>
      </c>
      <c r="O1534" s="90">
        <f t="shared" si="122"/>
        <v>50188.727718715971</v>
      </c>
      <c r="P1534" s="92">
        <f t="shared" si="118"/>
        <v>1433.3403187201493</v>
      </c>
      <c r="Q1534" s="188">
        <v>4.8269584204535511E-2</v>
      </c>
    </row>
    <row r="1535" spans="1:17" x14ac:dyDescent="0.25">
      <c r="A1535">
        <v>42989</v>
      </c>
      <c r="B1535" t="s">
        <v>773</v>
      </c>
      <c r="C1535" s="190" t="s">
        <v>882</v>
      </c>
      <c r="D1535" s="108" t="s">
        <v>815</v>
      </c>
      <c r="E1535" s="32">
        <f t="shared" si="120"/>
        <v>42989</v>
      </c>
      <c r="F1535" s="101" t="str">
        <f t="shared" si="121"/>
        <v>2017-18</v>
      </c>
      <c r="H1535" s="111"/>
      <c r="I1535" s="26"/>
      <c r="J1535" s="94">
        <f t="shared" si="119"/>
        <v>0.59165640875701331</v>
      </c>
      <c r="K1535" s="35"/>
      <c r="L1535" s="26">
        <v>50.754734732400003</v>
      </c>
      <c r="M1535" s="26" t="s">
        <v>203</v>
      </c>
      <c r="N1535" s="26">
        <v>3336.4019512195118</v>
      </c>
      <c r="O1535" s="90">
        <f t="shared" si="122"/>
        <v>169338.19599480811</v>
      </c>
      <c r="P1535" s="92">
        <f t="shared" si="118"/>
        <v>4836.1310368140785</v>
      </c>
      <c r="Q1535" s="188">
        <v>4.8269584204535511E-2</v>
      </c>
    </row>
    <row r="1536" spans="1:17" x14ac:dyDescent="0.25">
      <c r="A1536">
        <v>42989</v>
      </c>
      <c r="B1536" t="s">
        <v>773</v>
      </c>
      <c r="C1536" s="190" t="s">
        <v>882</v>
      </c>
      <c r="D1536" s="108" t="s">
        <v>815</v>
      </c>
      <c r="E1536" s="32">
        <f t="shared" si="120"/>
        <v>42989</v>
      </c>
      <c r="F1536" s="101" t="str">
        <f t="shared" si="121"/>
        <v>2017-18</v>
      </c>
      <c r="H1536" s="111"/>
      <c r="I1536" s="26"/>
      <c r="J1536" s="94">
        <f t="shared" si="119"/>
        <v>0.59165640875701331</v>
      </c>
      <c r="K1536" s="35"/>
      <c r="L1536" s="26">
        <v>24.547945779599999</v>
      </c>
      <c r="M1536" s="26" t="s">
        <v>203</v>
      </c>
      <c r="N1536" s="26">
        <v>812.22926829268283</v>
      </c>
      <c r="O1536" s="90">
        <f t="shared" si="122"/>
        <v>19938.560038652959</v>
      </c>
      <c r="P1536" s="92">
        <f t="shared" si="118"/>
        <v>569.42551245359255</v>
      </c>
      <c r="Q1536" s="188">
        <v>4.8269584204535511E-2</v>
      </c>
    </row>
    <row r="1537" spans="1:17" x14ac:dyDescent="0.25">
      <c r="A1537">
        <v>42989</v>
      </c>
      <c r="B1537" t="s">
        <v>773</v>
      </c>
      <c r="C1537" s="190" t="s">
        <v>882</v>
      </c>
      <c r="D1537" s="108" t="s">
        <v>815</v>
      </c>
      <c r="E1537" s="32">
        <f t="shared" si="120"/>
        <v>42989</v>
      </c>
      <c r="F1537" s="101" t="str">
        <f t="shared" si="121"/>
        <v>2017-18</v>
      </c>
      <c r="H1537" s="111"/>
      <c r="I1537" s="26"/>
      <c r="J1537" s="94">
        <f t="shared" si="119"/>
        <v>0.59165640875701331</v>
      </c>
      <c r="K1537" s="35"/>
      <c r="L1537" s="26">
        <v>9.4995404820099996</v>
      </c>
      <c r="M1537" s="26" t="s">
        <v>203</v>
      </c>
      <c r="N1537" s="26">
        <v>812.22926829268283</v>
      </c>
      <c r="O1537" s="90">
        <f t="shared" si="122"/>
        <v>7715.8048148197013</v>
      </c>
      <c r="P1537" s="92">
        <f t="shared" si="118"/>
        <v>220.35573793459525</v>
      </c>
      <c r="Q1537" s="188">
        <v>4.8269584204535511E-2</v>
      </c>
    </row>
    <row r="1538" spans="1:17" x14ac:dyDescent="0.25">
      <c r="A1538">
        <v>42989</v>
      </c>
      <c r="B1538" t="s">
        <v>773</v>
      </c>
      <c r="C1538" s="190" t="s">
        <v>882</v>
      </c>
      <c r="D1538" s="108" t="s">
        <v>815</v>
      </c>
      <c r="E1538" s="32">
        <f t="shared" si="120"/>
        <v>42989</v>
      </c>
      <c r="F1538" s="101" t="str">
        <f t="shared" si="121"/>
        <v>2017-18</v>
      </c>
      <c r="H1538" s="111"/>
      <c r="I1538" s="26"/>
      <c r="J1538" s="94">
        <f t="shared" si="119"/>
        <v>0.59165640875701331</v>
      </c>
      <c r="K1538" s="35"/>
      <c r="L1538" s="26">
        <v>18.0018913746</v>
      </c>
      <c r="M1538" s="26" t="s">
        <v>203</v>
      </c>
      <c r="N1538" s="26">
        <v>3592.3639024390236</v>
      </c>
      <c r="O1538" s="90">
        <f t="shared" si="122"/>
        <v>64669.344749741453</v>
      </c>
      <c r="P1538" s="92">
        <f t="shared" si="118"/>
        <v>1846.8923885562303</v>
      </c>
      <c r="Q1538" s="188">
        <v>4.8269584204535511E-2</v>
      </c>
    </row>
    <row r="1539" spans="1:17" x14ac:dyDescent="0.25">
      <c r="A1539">
        <v>42989</v>
      </c>
      <c r="B1539" t="s">
        <v>773</v>
      </c>
      <c r="C1539" s="190" t="s">
        <v>882</v>
      </c>
      <c r="D1539" s="108" t="s">
        <v>815</v>
      </c>
      <c r="E1539" s="32">
        <f t="shared" si="120"/>
        <v>42989</v>
      </c>
      <c r="F1539" s="101" t="str">
        <f t="shared" si="121"/>
        <v>2017-18</v>
      </c>
      <c r="H1539" s="111"/>
      <c r="I1539" s="26"/>
      <c r="J1539" s="94">
        <f t="shared" si="119"/>
        <v>0.59165640875701331</v>
      </c>
      <c r="K1539" s="35"/>
      <c r="L1539" s="26">
        <v>4.8253690014300004</v>
      </c>
      <c r="M1539" s="26" t="s">
        <v>203</v>
      </c>
      <c r="N1539" s="26">
        <v>950.87219512195099</v>
      </c>
      <c r="O1539" s="90">
        <f t="shared" si="122"/>
        <v>4588.3092146631616</v>
      </c>
      <c r="P1539" s="92">
        <f t="shared" si="118"/>
        <v>131.03756343437649</v>
      </c>
      <c r="Q1539" s="188">
        <v>4.8269584204535511E-2</v>
      </c>
    </row>
    <row r="1540" spans="1:17" x14ac:dyDescent="0.25">
      <c r="A1540">
        <v>42989</v>
      </c>
      <c r="B1540" t="s">
        <v>773</v>
      </c>
      <c r="C1540" s="190" t="s">
        <v>882</v>
      </c>
      <c r="D1540" s="108" t="s">
        <v>815</v>
      </c>
      <c r="E1540" s="32">
        <f t="shared" si="120"/>
        <v>42989</v>
      </c>
      <c r="F1540" s="101" t="str">
        <f t="shared" si="121"/>
        <v>2017-18</v>
      </c>
      <c r="H1540" s="111"/>
      <c r="I1540" s="26"/>
      <c r="J1540" s="94">
        <f t="shared" si="119"/>
        <v>0.59165640875701331</v>
      </c>
      <c r="K1540" s="35"/>
      <c r="L1540" s="26">
        <v>24.815370461499999</v>
      </c>
      <c r="M1540" s="26" t="s">
        <v>203</v>
      </c>
      <c r="N1540" s="26">
        <v>3592.3639024390236</v>
      </c>
      <c r="O1540" s="90">
        <f t="shared" si="122"/>
        <v>89145.841071544215</v>
      </c>
      <c r="P1540" s="92">
        <f t="shared" si="118"/>
        <v>2545.9168634476791</v>
      </c>
      <c r="Q1540" s="188">
        <v>4.8269584204535511E-2</v>
      </c>
    </row>
    <row r="1541" spans="1:17" x14ac:dyDescent="0.25">
      <c r="A1541">
        <v>42989</v>
      </c>
      <c r="B1541" t="s">
        <v>773</v>
      </c>
      <c r="C1541" s="190" t="s">
        <v>882</v>
      </c>
      <c r="D1541" s="108" t="s">
        <v>815</v>
      </c>
      <c r="E1541" s="32">
        <f t="shared" si="120"/>
        <v>42989</v>
      </c>
      <c r="F1541" s="101" t="str">
        <f t="shared" si="121"/>
        <v>2017-18</v>
      </c>
      <c r="H1541" s="111"/>
      <c r="I1541" s="26"/>
      <c r="J1541" s="94">
        <f t="shared" si="119"/>
        <v>0.59165640875701331</v>
      </c>
      <c r="K1541" s="35"/>
      <c r="L1541" s="26">
        <v>29.9932297195</v>
      </c>
      <c r="M1541" s="26" t="s">
        <v>203</v>
      </c>
      <c r="N1541" s="26">
        <v>812.22926829268283</v>
      </c>
      <c r="O1541" s="90">
        <f t="shared" si="122"/>
        <v>24361.379028803833</v>
      </c>
      <c r="P1541" s="92">
        <f t="shared" si="118"/>
        <v>695.73683910275054</v>
      </c>
      <c r="Q1541" s="188">
        <v>4.8269584204535511E-2</v>
      </c>
    </row>
    <row r="1542" spans="1:17" x14ac:dyDescent="0.25">
      <c r="A1542">
        <v>42989</v>
      </c>
      <c r="B1542" t="s">
        <v>773</v>
      </c>
      <c r="C1542" s="190" t="s">
        <v>882</v>
      </c>
      <c r="D1542" s="108" t="s">
        <v>815</v>
      </c>
      <c r="E1542" s="32">
        <f t="shared" si="120"/>
        <v>42989</v>
      </c>
      <c r="F1542" s="101" t="str">
        <f t="shared" si="121"/>
        <v>2017-18</v>
      </c>
      <c r="H1542" s="111"/>
      <c r="I1542" s="26"/>
      <c r="J1542" s="94">
        <f t="shared" si="119"/>
        <v>0.59165640875701331</v>
      </c>
      <c r="K1542" s="35"/>
      <c r="L1542" s="26">
        <v>17.082962289299999</v>
      </c>
      <c r="M1542" s="26" t="s">
        <v>203</v>
      </c>
      <c r="N1542" s="26">
        <v>812.22926829268283</v>
      </c>
      <c r="O1542" s="90">
        <f t="shared" si="122"/>
        <v>13875.281960509632</v>
      </c>
      <c r="P1542" s="92">
        <f t="shared" si="118"/>
        <v>396.26430020445292</v>
      </c>
      <c r="Q1542" s="188">
        <v>4.8269584204535511E-2</v>
      </c>
    </row>
    <row r="1543" spans="1:17" x14ac:dyDescent="0.25">
      <c r="A1543">
        <v>42989</v>
      </c>
      <c r="B1543" t="s">
        <v>773</v>
      </c>
      <c r="C1543" s="190" t="s">
        <v>882</v>
      </c>
      <c r="D1543" s="108" t="s">
        <v>815</v>
      </c>
      <c r="E1543" s="32">
        <f t="shared" si="120"/>
        <v>42989</v>
      </c>
      <c r="F1543" s="101" t="str">
        <f t="shared" si="121"/>
        <v>2017-18</v>
      </c>
      <c r="H1543" s="111"/>
      <c r="I1543" s="26"/>
      <c r="J1543" s="94">
        <f t="shared" si="119"/>
        <v>0.59165640875701331</v>
      </c>
      <c r="K1543" s="35"/>
      <c r="L1543" s="26">
        <v>23.272891208800001</v>
      </c>
      <c r="M1543" s="26" t="s">
        <v>203</v>
      </c>
      <c r="N1543" s="26">
        <v>3336.4019512195118</v>
      </c>
      <c r="O1543" s="90">
        <f t="shared" si="122"/>
        <v>77647.719639559742</v>
      </c>
      <c r="P1543" s="92">
        <f t="shared" si="118"/>
        <v>2217.541911797774</v>
      </c>
      <c r="Q1543" s="188">
        <v>4.8269584204535511E-2</v>
      </c>
    </row>
    <row r="1544" spans="1:17" x14ac:dyDescent="0.25">
      <c r="A1544">
        <v>42989</v>
      </c>
      <c r="B1544" t="s">
        <v>773</v>
      </c>
      <c r="C1544" s="190" t="s">
        <v>882</v>
      </c>
      <c r="D1544" s="108" t="s">
        <v>815</v>
      </c>
      <c r="E1544" s="32">
        <f t="shared" si="120"/>
        <v>42989</v>
      </c>
      <c r="F1544" s="101" t="str">
        <f t="shared" si="121"/>
        <v>2017-18</v>
      </c>
      <c r="H1544" s="111"/>
      <c r="I1544" s="26"/>
      <c r="J1544" s="94">
        <f t="shared" si="119"/>
        <v>0.59165640875701331</v>
      </c>
      <c r="K1544" s="35"/>
      <c r="L1544" s="26">
        <v>4.8253690014300004</v>
      </c>
      <c r="M1544" s="26" t="s">
        <v>203</v>
      </c>
      <c r="N1544" s="26">
        <v>812.22926829268283</v>
      </c>
      <c r="O1544" s="90">
        <f t="shared" si="122"/>
        <v>3919.305933273683</v>
      </c>
      <c r="P1544" s="92">
        <f t="shared" si="118"/>
        <v>111.93149280541269</v>
      </c>
      <c r="Q1544" s="188">
        <v>4.8269584204535511E-2</v>
      </c>
    </row>
    <row r="1545" spans="1:17" x14ac:dyDescent="0.25">
      <c r="A1545">
        <v>42989</v>
      </c>
      <c r="B1545" t="s">
        <v>773</v>
      </c>
      <c r="C1545" s="190" t="s">
        <v>882</v>
      </c>
      <c r="D1545" s="108" t="s">
        <v>815</v>
      </c>
      <c r="E1545" s="32">
        <f t="shared" si="120"/>
        <v>42989</v>
      </c>
      <c r="F1545" s="101" t="str">
        <f t="shared" si="121"/>
        <v>2017-18</v>
      </c>
      <c r="H1545" s="111"/>
      <c r="I1545" s="26"/>
      <c r="J1545" s="94">
        <f t="shared" si="119"/>
        <v>0.59165640875701331</v>
      </c>
      <c r="K1545" s="35"/>
      <c r="L1545" s="26">
        <v>88.597396697799994</v>
      </c>
      <c r="M1545" s="26" t="s">
        <v>203</v>
      </c>
      <c r="N1545" s="26">
        <v>812.22926829268283</v>
      </c>
      <c r="O1545" s="90">
        <f t="shared" si="122"/>
        <v>71961.398692490649</v>
      </c>
      <c r="P1545" s="92">
        <f t="shared" si="118"/>
        <v>2055.1462215882834</v>
      </c>
      <c r="Q1545" s="188">
        <v>4.8269584204535511E-2</v>
      </c>
    </row>
    <row r="1546" spans="1:17" x14ac:dyDescent="0.25">
      <c r="A1546">
        <v>42989</v>
      </c>
      <c r="B1546" t="s">
        <v>773</v>
      </c>
      <c r="C1546" s="190" t="s">
        <v>882</v>
      </c>
      <c r="D1546" s="108" t="s">
        <v>815</v>
      </c>
      <c r="E1546" s="32">
        <f t="shared" si="120"/>
        <v>42989</v>
      </c>
      <c r="F1546" s="101" t="str">
        <f t="shared" si="121"/>
        <v>2017-18</v>
      </c>
      <c r="H1546" s="111"/>
      <c r="I1546" s="26"/>
      <c r="J1546" s="94">
        <f t="shared" si="119"/>
        <v>0.59165640875701331</v>
      </c>
      <c r="K1546" s="35"/>
      <c r="L1546" s="26">
        <v>51.736857811100002</v>
      </c>
      <c r="M1546" s="26" t="s">
        <v>203</v>
      </c>
      <c r="N1546" s="26">
        <v>812.22926829268283</v>
      </c>
      <c r="O1546" s="90">
        <f t="shared" si="122"/>
        <v>42022.190163672327</v>
      </c>
      <c r="P1546" s="92">
        <f t="shared" si="118"/>
        <v>1200.1121004718268</v>
      </c>
      <c r="Q1546" s="188">
        <v>4.8269584204535511E-2</v>
      </c>
    </row>
    <row r="1547" spans="1:17" x14ac:dyDescent="0.25">
      <c r="A1547">
        <v>42989</v>
      </c>
      <c r="B1547" t="s">
        <v>773</v>
      </c>
      <c r="C1547" s="190" t="s">
        <v>882</v>
      </c>
      <c r="D1547" s="108" t="s">
        <v>815</v>
      </c>
      <c r="E1547" s="32">
        <f t="shared" si="120"/>
        <v>42989</v>
      </c>
      <c r="F1547" s="101" t="str">
        <f t="shared" si="121"/>
        <v>2017-18</v>
      </c>
      <c r="H1547" s="111"/>
      <c r="I1547" s="26"/>
      <c r="J1547" s="94">
        <f t="shared" si="119"/>
        <v>0.59165640875701331</v>
      </c>
      <c r="K1547" s="35"/>
      <c r="L1547" s="26">
        <v>34.949942424200003</v>
      </c>
      <c r="M1547" s="26" t="s">
        <v>203</v>
      </c>
      <c r="N1547" s="26">
        <v>3336.4019512195118</v>
      </c>
      <c r="O1547" s="90">
        <f t="shared" si="122"/>
        <v>116607.05609911049</v>
      </c>
      <c r="P1547" s="92">
        <f t="shared" si="118"/>
        <v>3330.1819462498502</v>
      </c>
      <c r="Q1547" s="188">
        <v>4.8269584204535511E-2</v>
      </c>
    </row>
    <row r="1548" spans="1:17" x14ac:dyDescent="0.25">
      <c r="A1548">
        <v>42517</v>
      </c>
      <c r="B1548" t="s">
        <v>773</v>
      </c>
      <c r="C1548" s="190" t="s">
        <v>883</v>
      </c>
      <c r="D1548" s="108" t="s">
        <v>815</v>
      </c>
      <c r="E1548" s="32">
        <f t="shared" si="120"/>
        <v>42517</v>
      </c>
      <c r="F1548" s="101" t="str">
        <f t="shared" si="121"/>
        <v>2015-16</v>
      </c>
      <c r="H1548" s="111"/>
      <c r="I1548" s="26"/>
      <c r="J1548" s="94">
        <f t="shared" si="119"/>
        <v>0.59165640875701331</v>
      </c>
      <c r="K1548" s="35"/>
      <c r="L1548" s="26">
        <v>119.29015236799999</v>
      </c>
      <c r="M1548" s="26" t="s">
        <v>203</v>
      </c>
      <c r="N1548" s="26">
        <v>812.22926829268283</v>
      </c>
      <c r="O1548" s="90">
        <f t="shared" si="122"/>
        <v>96890.953172383277</v>
      </c>
      <c r="P1548" s="92">
        <f t="shared" si="118"/>
        <v>1459.5089171467837</v>
      </c>
      <c r="Q1548" s="188">
        <v>2.5459739241350688E-2</v>
      </c>
    </row>
    <row r="1549" spans="1:17" x14ac:dyDescent="0.25">
      <c r="A1549">
        <v>42517</v>
      </c>
      <c r="B1549" t="s">
        <v>773</v>
      </c>
      <c r="C1549" s="190" t="s">
        <v>883</v>
      </c>
      <c r="D1549" s="108" t="s">
        <v>815</v>
      </c>
      <c r="E1549" s="32">
        <f t="shared" si="120"/>
        <v>42517</v>
      </c>
      <c r="F1549" s="101" t="str">
        <f t="shared" si="121"/>
        <v>2015-16</v>
      </c>
      <c r="H1549" s="111"/>
      <c r="I1549" s="26"/>
      <c r="J1549" s="94">
        <f t="shared" si="119"/>
        <v>0.59165640875701331</v>
      </c>
      <c r="K1549" s="35"/>
      <c r="L1549" s="26">
        <v>107.289866219</v>
      </c>
      <c r="M1549" s="26" t="s">
        <v>203</v>
      </c>
      <c r="N1549" s="26">
        <v>812.22926829268283</v>
      </c>
      <c r="O1549" s="90">
        <f t="shared" si="122"/>
        <v>87143.969534278207</v>
      </c>
      <c r="P1549" s="92">
        <f t="shared" si="118"/>
        <v>1312.6860294640883</v>
      </c>
      <c r="Q1549" s="188">
        <v>2.5459739241350688E-2</v>
      </c>
    </row>
    <row r="1550" spans="1:17" x14ac:dyDescent="0.25">
      <c r="A1550">
        <v>42517</v>
      </c>
      <c r="B1550" t="s">
        <v>773</v>
      </c>
      <c r="C1550" s="190" t="s">
        <v>883</v>
      </c>
      <c r="D1550" s="108" t="s">
        <v>815</v>
      </c>
      <c r="E1550" s="32">
        <f t="shared" si="120"/>
        <v>42517</v>
      </c>
      <c r="F1550" s="101" t="str">
        <f t="shared" si="121"/>
        <v>2015-16</v>
      </c>
      <c r="H1550" s="111"/>
      <c r="I1550" s="26"/>
      <c r="J1550" s="94">
        <f t="shared" si="119"/>
        <v>0.59165640875701331</v>
      </c>
      <c r="K1550" s="35"/>
      <c r="L1550" s="26">
        <v>89.113457783000001</v>
      </c>
      <c r="M1550" s="26" t="s">
        <v>203</v>
      </c>
      <c r="N1550" s="26">
        <v>812.22926829268283</v>
      </c>
      <c r="O1550" s="90">
        <f t="shared" si="122"/>
        <v>72380.558610116976</v>
      </c>
      <c r="P1550" s="92">
        <f t="shared" si="118"/>
        <v>1090.2986012696344</v>
      </c>
      <c r="Q1550" s="188">
        <v>2.5459739241350688E-2</v>
      </c>
    </row>
    <row r="1551" spans="1:17" x14ac:dyDescent="0.25">
      <c r="A1551">
        <v>42963</v>
      </c>
      <c r="B1551" t="s">
        <v>773</v>
      </c>
      <c r="C1551" s="190" t="s">
        <v>881</v>
      </c>
      <c r="D1551" s="108" t="s">
        <v>815</v>
      </c>
      <c r="E1551" s="32">
        <f t="shared" si="120"/>
        <v>42963</v>
      </c>
      <c r="F1551" s="101" t="str">
        <f t="shared" si="121"/>
        <v>2017-18</v>
      </c>
      <c r="H1551" s="111"/>
      <c r="I1551" s="26"/>
      <c r="J1551" s="94">
        <f t="shared" si="119"/>
        <v>0.59165640875701331</v>
      </c>
      <c r="K1551" s="35"/>
      <c r="L1551" s="26">
        <v>98.958715920399996</v>
      </c>
      <c r="M1551" s="26" t="s">
        <v>203</v>
      </c>
      <c r="N1551" s="26">
        <v>812.22926829268283</v>
      </c>
      <c r="O1551" s="90">
        <f t="shared" si="122"/>
        <v>80377.165423209954</v>
      </c>
      <c r="P1551" s="92">
        <f t="shared" si="118"/>
        <v>826.54892553344143</v>
      </c>
      <c r="Q1551" s="188">
        <v>1.7380661690502588E-2</v>
      </c>
    </row>
    <row r="1552" spans="1:17" x14ac:dyDescent="0.25">
      <c r="A1552">
        <v>42963</v>
      </c>
      <c r="B1552" t="s">
        <v>773</v>
      </c>
      <c r="C1552" s="190" t="s">
        <v>884</v>
      </c>
      <c r="D1552" s="108" t="s">
        <v>815</v>
      </c>
      <c r="E1552" s="32">
        <f t="shared" si="120"/>
        <v>42963</v>
      </c>
      <c r="F1552" s="101" t="str">
        <f t="shared" si="121"/>
        <v>2017-18</v>
      </c>
      <c r="H1552" s="111"/>
      <c r="I1552" s="26"/>
      <c r="J1552" s="94">
        <f t="shared" si="119"/>
        <v>0.59165640875701331</v>
      </c>
      <c r="K1552" s="35"/>
      <c r="L1552" s="26">
        <v>109.91959432100001</v>
      </c>
      <c r="M1552" s="26" t="s">
        <v>203</v>
      </c>
      <c r="N1552" s="26">
        <v>3336.4019512195118</v>
      </c>
      <c r="O1552" s="90">
        <f t="shared" si="122"/>
        <v>366735.94896984159</v>
      </c>
      <c r="P1552" s="92">
        <f t="shared" si="118"/>
        <v>8692.6073062882697</v>
      </c>
      <c r="Q1552" s="188">
        <v>4.0061481344604424E-2</v>
      </c>
    </row>
    <row r="1553" spans="1:17" x14ac:dyDescent="0.25">
      <c r="A1553">
        <v>41983</v>
      </c>
      <c r="B1553" t="s">
        <v>773</v>
      </c>
      <c r="C1553" s="190" t="s">
        <v>885</v>
      </c>
      <c r="D1553" s="108" t="s">
        <v>815</v>
      </c>
      <c r="E1553" s="32">
        <f t="shared" si="120"/>
        <v>41983</v>
      </c>
      <c r="F1553" s="101" t="str">
        <f t="shared" si="121"/>
        <v>2014-15</v>
      </c>
      <c r="H1553" s="111"/>
      <c r="I1553" s="26"/>
      <c r="J1553" s="94">
        <f t="shared" si="119"/>
        <v>0.59165640875701331</v>
      </c>
      <c r="K1553" s="35"/>
      <c r="L1553" s="26">
        <v>52.516083313000003</v>
      </c>
      <c r="M1553" s="26" t="s">
        <v>203</v>
      </c>
      <c r="N1553" s="26">
        <v>3875.3912195121943</v>
      </c>
      <c r="O1553" s="90">
        <f t="shared" si="122"/>
        <v>203520.36815437107</v>
      </c>
      <c r="P1553" s="92">
        <f t="shared" si="118"/>
        <v>120414.1301311204</v>
      </c>
      <c r="Q1553" s="188">
        <v>1</v>
      </c>
    </row>
    <row r="1554" spans="1:17" x14ac:dyDescent="0.25">
      <c r="A1554">
        <v>41983</v>
      </c>
      <c r="B1554" t="s">
        <v>773</v>
      </c>
      <c r="C1554" s="190" t="s">
        <v>885</v>
      </c>
      <c r="D1554" s="108" t="s">
        <v>815</v>
      </c>
      <c r="E1554" s="32">
        <f t="shared" si="120"/>
        <v>41983</v>
      </c>
      <c r="F1554" s="101" t="str">
        <f t="shared" si="121"/>
        <v>2014-15</v>
      </c>
      <c r="H1554" s="111"/>
      <c r="I1554" s="26"/>
      <c r="J1554" s="94">
        <f t="shared" si="119"/>
        <v>0.59165640875701331</v>
      </c>
      <c r="K1554" s="35"/>
      <c r="L1554" s="26">
        <v>15.091004785399999</v>
      </c>
      <c r="M1554" s="26" t="s">
        <v>203</v>
      </c>
      <c r="N1554" s="26">
        <v>1162.6195121951216</v>
      </c>
      <c r="O1554" s="90">
        <f t="shared" si="122"/>
        <v>17545.096622135992</v>
      </c>
      <c r="P1554" s="92">
        <f t="shared" si="118"/>
        <v>10380.668858747786</v>
      </c>
      <c r="Q1554" s="188">
        <v>1</v>
      </c>
    </row>
    <row r="1555" spans="1:17" x14ac:dyDescent="0.25">
      <c r="A1555">
        <v>41983</v>
      </c>
      <c r="B1555" t="s">
        <v>773</v>
      </c>
      <c r="C1555" s="190" t="s">
        <v>885</v>
      </c>
      <c r="D1555" s="108" t="s">
        <v>815</v>
      </c>
      <c r="E1555" s="32">
        <f t="shared" si="120"/>
        <v>41983</v>
      </c>
      <c r="F1555" s="101" t="str">
        <f t="shared" si="121"/>
        <v>2014-15</v>
      </c>
      <c r="H1555" s="111"/>
      <c r="I1555" s="26"/>
      <c r="J1555" s="94">
        <f t="shared" si="119"/>
        <v>0.59165640875701331</v>
      </c>
      <c r="K1555" s="35"/>
      <c r="L1555" s="26">
        <v>65.123077331700003</v>
      </c>
      <c r="M1555" s="26" t="s">
        <v>203</v>
      </c>
      <c r="N1555" s="26">
        <v>1162.6195121951216</v>
      </c>
      <c r="O1555" s="90">
        <f t="shared" si="122"/>
        <v>75713.360400026242</v>
      </c>
      <c r="P1555" s="92">
        <f t="shared" si="118"/>
        <v>44796.294909204989</v>
      </c>
      <c r="Q1555" s="188">
        <v>1</v>
      </c>
    </row>
    <row r="1556" spans="1:17" x14ac:dyDescent="0.25">
      <c r="A1556">
        <v>41983</v>
      </c>
      <c r="B1556" t="s">
        <v>773</v>
      </c>
      <c r="C1556" s="190" t="s">
        <v>885</v>
      </c>
      <c r="D1556" s="108" t="s">
        <v>815</v>
      </c>
      <c r="E1556" s="32">
        <f t="shared" si="120"/>
        <v>41983</v>
      </c>
      <c r="F1556" s="101" t="str">
        <f t="shared" si="121"/>
        <v>2014-15</v>
      </c>
      <c r="H1556" s="111"/>
      <c r="I1556" s="26"/>
      <c r="J1556" s="94">
        <f t="shared" si="119"/>
        <v>0.59165640875701331</v>
      </c>
      <c r="K1556" s="35"/>
      <c r="L1556" s="26">
        <v>24.831420635499999</v>
      </c>
      <c r="M1556" s="26" t="s">
        <v>203</v>
      </c>
      <c r="N1556" s="26">
        <v>3875.3912195121943</v>
      </c>
      <c r="O1556" s="90">
        <f t="shared" si="122"/>
        <v>96231.469498830615</v>
      </c>
      <c r="P1556" s="92">
        <f t="shared" si="118"/>
        <v>56935.965653088184</v>
      </c>
      <c r="Q1556" s="188">
        <v>1</v>
      </c>
    </row>
    <row r="1557" spans="1:17" x14ac:dyDescent="0.25">
      <c r="A1557">
        <v>42517</v>
      </c>
      <c r="B1557" t="s">
        <v>773</v>
      </c>
      <c r="C1557" s="190" t="s">
        <v>877</v>
      </c>
      <c r="D1557" s="108" t="s">
        <v>815</v>
      </c>
      <c r="E1557" s="32">
        <f t="shared" si="120"/>
        <v>42517</v>
      </c>
      <c r="F1557" s="101" t="str">
        <f t="shared" si="121"/>
        <v>2015-16</v>
      </c>
      <c r="H1557" s="111"/>
      <c r="I1557" s="26"/>
      <c r="J1557" s="94">
        <f t="shared" si="119"/>
        <v>0.59165640875701331</v>
      </c>
      <c r="K1557" s="35"/>
      <c r="L1557" s="26">
        <v>26.9540296897</v>
      </c>
      <c r="M1557" s="26" t="s">
        <v>203</v>
      </c>
      <c r="N1557" s="26">
        <v>950.87219512195099</v>
      </c>
      <c r="O1557" s="90">
        <f t="shared" si="122"/>
        <v>25629.837378427281</v>
      </c>
      <c r="P1557" s="92">
        <f t="shared" si="118"/>
        <v>696.29496304687507</v>
      </c>
      <c r="Q1557" s="188">
        <v>4.5917457197340757E-2</v>
      </c>
    </row>
    <row r="1558" spans="1:17" x14ac:dyDescent="0.25">
      <c r="A1558">
        <v>42517</v>
      </c>
      <c r="B1558" t="s">
        <v>773</v>
      </c>
      <c r="C1558" s="190" t="s">
        <v>883</v>
      </c>
      <c r="D1558" s="108" t="s">
        <v>815</v>
      </c>
      <c r="E1558" s="32">
        <f t="shared" si="120"/>
        <v>42517</v>
      </c>
      <c r="F1558" s="101" t="str">
        <f t="shared" si="121"/>
        <v>2015-16</v>
      </c>
      <c r="H1558" s="111"/>
      <c r="I1558" s="26"/>
      <c r="J1558" s="94">
        <f t="shared" si="119"/>
        <v>0.59165640875701331</v>
      </c>
      <c r="K1558" s="35"/>
      <c r="L1558" s="26">
        <v>20.133172379000001</v>
      </c>
      <c r="M1558" s="26" t="s">
        <v>203</v>
      </c>
      <c r="N1558" s="26">
        <v>950.87219512195099</v>
      </c>
      <c r="O1558" s="90">
        <f t="shared" si="122"/>
        <v>19144.073814788364</v>
      </c>
      <c r="P1558" s="92">
        <f t="shared" si="118"/>
        <v>288.3751839399165</v>
      </c>
      <c r="Q1558" s="188">
        <v>2.5459739241350688E-2</v>
      </c>
    </row>
    <row r="1559" spans="1:17" x14ac:dyDescent="0.25">
      <c r="A1559">
        <v>42517</v>
      </c>
      <c r="B1559" t="s">
        <v>773</v>
      </c>
      <c r="C1559" s="190" t="s">
        <v>883</v>
      </c>
      <c r="D1559" s="108" t="s">
        <v>815</v>
      </c>
      <c r="E1559" s="32">
        <f t="shared" si="120"/>
        <v>42517</v>
      </c>
      <c r="F1559" s="101" t="str">
        <f t="shared" si="121"/>
        <v>2015-16</v>
      </c>
      <c r="H1559" s="111"/>
      <c r="I1559" s="26"/>
      <c r="J1559" s="94">
        <f t="shared" si="119"/>
        <v>0.59165640875701331</v>
      </c>
      <c r="K1559" s="35"/>
      <c r="L1559" s="26">
        <v>4.2175434793299997</v>
      </c>
      <c r="M1559" s="26" t="s">
        <v>203</v>
      </c>
      <c r="N1559" s="26">
        <v>950.87219512195099</v>
      </c>
      <c r="O1559" s="90">
        <f t="shared" si="122"/>
        <v>4010.3448262127877</v>
      </c>
      <c r="P1559" s="92">
        <f t="shared" ref="P1559:P1622" si="123">IF(O1559="-","-",IF(OR(E1559&lt;$E$15,E1559&gt;$E$16),0,O1559*J1559))*Q1559</f>
        <v>60.409499989926253</v>
      </c>
      <c r="Q1559" s="188">
        <v>2.5459739241350688E-2</v>
      </c>
    </row>
    <row r="1560" spans="1:17" x14ac:dyDescent="0.25">
      <c r="A1560">
        <v>42517</v>
      </c>
      <c r="B1560" t="s">
        <v>773</v>
      </c>
      <c r="C1560" s="190" t="s">
        <v>883</v>
      </c>
      <c r="D1560" s="108" t="s">
        <v>815</v>
      </c>
      <c r="E1560" s="32">
        <f t="shared" si="120"/>
        <v>42517</v>
      </c>
      <c r="F1560" s="101" t="str">
        <f t="shared" si="121"/>
        <v>2015-16</v>
      </c>
      <c r="H1560" s="111"/>
      <c r="I1560" s="26"/>
      <c r="J1560" s="94">
        <f t="shared" ref="J1560:J1623" si="124">J1559</f>
        <v>0.59165640875701331</v>
      </c>
      <c r="K1560" s="35"/>
      <c r="L1560" s="26">
        <v>18.706747594700001</v>
      </c>
      <c r="M1560" s="26" t="s">
        <v>203</v>
      </c>
      <c r="N1560" s="26">
        <v>3592.3639024390236</v>
      </c>
      <c r="O1560" s="90">
        <f t="shared" si="122"/>
        <v>67201.444791238318</v>
      </c>
      <c r="P1560" s="92">
        <f t="shared" si="123"/>
        <v>1012.2834455293145</v>
      </c>
      <c r="Q1560" s="188">
        <v>2.5459739241350688E-2</v>
      </c>
    </row>
    <row r="1561" spans="1:17" x14ac:dyDescent="0.25">
      <c r="A1561">
        <v>42517</v>
      </c>
      <c r="B1561" t="s">
        <v>773</v>
      </c>
      <c r="C1561" s="190" t="s">
        <v>883</v>
      </c>
      <c r="D1561" s="108" t="s">
        <v>815</v>
      </c>
      <c r="E1561" s="32">
        <f t="shared" si="120"/>
        <v>42517</v>
      </c>
      <c r="F1561" s="101" t="str">
        <f t="shared" si="121"/>
        <v>2015-16</v>
      </c>
      <c r="H1561" s="111"/>
      <c r="I1561" s="26"/>
      <c r="J1561" s="94">
        <f t="shared" si="124"/>
        <v>0.59165640875701331</v>
      </c>
      <c r="K1561" s="35"/>
      <c r="L1561" s="26">
        <v>42.146541649</v>
      </c>
      <c r="M1561" s="26" t="s">
        <v>203</v>
      </c>
      <c r="N1561" s="26">
        <v>950.87219512195099</v>
      </c>
      <c r="O1561" s="90">
        <f t="shared" si="122"/>
        <v>40075.974574583364</v>
      </c>
      <c r="P1561" s="92">
        <f t="shared" si="123"/>
        <v>603.68115226287091</v>
      </c>
      <c r="Q1561" s="188">
        <v>2.5459739241350688E-2</v>
      </c>
    </row>
    <row r="1562" spans="1:17" x14ac:dyDescent="0.25">
      <c r="A1562">
        <v>42517</v>
      </c>
      <c r="B1562" t="s">
        <v>773</v>
      </c>
      <c r="C1562" s="190" t="s">
        <v>883</v>
      </c>
      <c r="D1562" s="108" t="s">
        <v>815</v>
      </c>
      <c r="E1562" s="32">
        <f t="shared" ref="E1562:E1625" si="125">A1562</f>
        <v>42517</v>
      </c>
      <c r="F1562" s="101" t="str">
        <f t="shared" ref="F1562:F1625" si="126">IF(E1562="","-",IF(OR(E1562&lt;$E$15,E1562&gt;$E$16),"ERROR - date outside of range",IF(MONTH(E1562)&gt;=7,YEAR(E1562)&amp;"-"&amp;IF(YEAR(E1562)=1999,"00",IF(AND(YEAR(E1562)&gt;=2000,YEAR(E1562)&lt;2009),"0","")&amp;RIGHT(YEAR(E1562),2)+1),RIGHT(YEAR(E1562),4)-1&amp;"-"&amp;RIGHT(YEAR(E1562),2))))</f>
        <v>2015-16</v>
      </c>
      <c r="H1562" s="111"/>
      <c r="I1562" s="26"/>
      <c r="J1562" s="94">
        <f t="shared" si="124"/>
        <v>0.59165640875701331</v>
      </c>
      <c r="K1562" s="35"/>
      <c r="L1562" s="26">
        <v>32.232989715099997</v>
      </c>
      <c r="M1562" s="26" t="s">
        <v>203</v>
      </c>
      <c r="N1562" s="26">
        <v>3336.4019512195118</v>
      </c>
      <c r="O1562" s="90">
        <f t="shared" si="122"/>
        <v>107542.20977909809</v>
      </c>
      <c r="P1562" s="92">
        <f t="shared" si="123"/>
        <v>1619.9532464399526</v>
      </c>
      <c r="Q1562" s="188">
        <v>2.5459739241350688E-2</v>
      </c>
    </row>
    <row r="1563" spans="1:17" x14ac:dyDescent="0.25">
      <c r="A1563">
        <v>42517</v>
      </c>
      <c r="B1563" t="s">
        <v>773</v>
      </c>
      <c r="C1563" s="190" t="s">
        <v>883</v>
      </c>
      <c r="D1563" s="108" t="s">
        <v>815</v>
      </c>
      <c r="E1563" s="32">
        <f t="shared" si="125"/>
        <v>42517</v>
      </c>
      <c r="F1563" s="101" t="str">
        <f t="shared" si="126"/>
        <v>2015-16</v>
      </c>
      <c r="H1563" s="111"/>
      <c r="I1563" s="26"/>
      <c r="J1563" s="94">
        <f t="shared" si="124"/>
        <v>0.59165640875701331</v>
      </c>
      <c r="K1563" s="35"/>
      <c r="L1563" s="26">
        <v>32.499443072200002</v>
      </c>
      <c r="M1563" s="26" t="s">
        <v>203</v>
      </c>
      <c r="N1563" s="26">
        <v>950.87219512195099</v>
      </c>
      <c r="O1563" s="90">
        <f t="shared" ref="O1563:O1626" si="127">IF(N1563="","-",L1563*N1563)</f>
        <v>30902.816774303697</v>
      </c>
      <c r="P1563" s="92">
        <f t="shared" si="123"/>
        <v>465.50204296994264</v>
      </c>
      <c r="Q1563" s="188">
        <v>2.5459739241350688E-2</v>
      </c>
    </row>
    <row r="1564" spans="1:17" x14ac:dyDescent="0.25">
      <c r="A1564">
        <v>42517</v>
      </c>
      <c r="B1564" t="s">
        <v>773</v>
      </c>
      <c r="C1564" s="190" t="s">
        <v>883</v>
      </c>
      <c r="D1564" s="108" t="s">
        <v>815</v>
      </c>
      <c r="E1564" s="32">
        <f t="shared" si="125"/>
        <v>42517</v>
      </c>
      <c r="F1564" s="101" t="str">
        <f t="shared" si="126"/>
        <v>2015-16</v>
      </c>
      <c r="H1564" s="111"/>
      <c r="I1564" s="26"/>
      <c r="J1564" s="94">
        <f t="shared" si="124"/>
        <v>0.59165640875701331</v>
      </c>
      <c r="K1564" s="35"/>
      <c r="L1564" s="26">
        <v>3.6238570611999998</v>
      </c>
      <c r="M1564" s="26" t="s">
        <v>203</v>
      </c>
      <c r="N1564" s="26">
        <v>950.87219512195099</v>
      </c>
      <c r="O1564" s="90">
        <f t="shared" si="127"/>
        <v>3445.824918591426</v>
      </c>
      <c r="P1564" s="92">
        <f t="shared" si="123"/>
        <v>51.905900715653679</v>
      </c>
      <c r="Q1564" s="188">
        <v>2.5459739241350688E-2</v>
      </c>
    </row>
    <row r="1565" spans="1:17" x14ac:dyDescent="0.25">
      <c r="A1565">
        <v>42517</v>
      </c>
      <c r="B1565" t="s">
        <v>773</v>
      </c>
      <c r="C1565" s="190" t="s">
        <v>883</v>
      </c>
      <c r="D1565" s="108" t="s">
        <v>815</v>
      </c>
      <c r="E1565" s="32">
        <f t="shared" si="125"/>
        <v>42517</v>
      </c>
      <c r="F1565" s="101" t="str">
        <f t="shared" si="126"/>
        <v>2015-16</v>
      </c>
      <c r="H1565" s="111"/>
      <c r="I1565" s="26"/>
      <c r="J1565" s="94">
        <f t="shared" si="124"/>
        <v>0.59165640875701331</v>
      </c>
      <c r="K1565" s="35"/>
      <c r="L1565" s="26">
        <v>30.6594409607</v>
      </c>
      <c r="M1565" s="26" t="s">
        <v>203</v>
      </c>
      <c r="N1565" s="26">
        <v>812.22926829268283</v>
      </c>
      <c r="O1565" s="90">
        <f t="shared" si="127"/>
        <v>24902.495297772068</v>
      </c>
      <c r="P1565" s="92">
        <f t="shared" si="123"/>
        <v>375.11669311004033</v>
      </c>
      <c r="Q1565" s="188">
        <v>2.5459739241350688E-2</v>
      </c>
    </row>
    <row r="1566" spans="1:17" x14ac:dyDescent="0.25">
      <c r="A1566">
        <v>42517</v>
      </c>
      <c r="B1566" t="s">
        <v>773</v>
      </c>
      <c r="C1566" s="190" t="s">
        <v>883</v>
      </c>
      <c r="D1566" s="108" t="s">
        <v>815</v>
      </c>
      <c r="E1566" s="32">
        <f t="shared" si="125"/>
        <v>42517</v>
      </c>
      <c r="F1566" s="101" t="str">
        <f t="shared" si="126"/>
        <v>2015-16</v>
      </c>
      <c r="H1566" s="111"/>
      <c r="I1566" s="26"/>
      <c r="J1566" s="94">
        <f t="shared" si="124"/>
        <v>0.59165640875701331</v>
      </c>
      <c r="K1566" s="35"/>
      <c r="L1566" s="26">
        <v>5.8165887769399998</v>
      </c>
      <c r="M1566" s="26" t="s">
        <v>203</v>
      </c>
      <c r="N1566" s="26">
        <v>950.87219512195099</v>
      </c>
      <c r="O1566" s="90">
        <f t="shared" si="127"/>
        <v>5530.8325384506416</v>
      </c>
      <c r="P1566" s="92">
        <f t="shared" si="123"/>
        <v>83.313241792063749</v>
      </c>
      <c r="Q1566" s="188">
        <v>2.5459739241350688E-2</v>
      </c>
    </row>
    <row r="1567" spans="1:17" x14ac:dyDescent="0.25">
      <c r="A1567">
        <v>42517</v>
      </c>
      <c r="B1567" t="s">
        <v>773</v>
      </c>
      <c r="C1567" s="190" t="s">
        <v>883</v>
      </c>
      <c r="D1567" s="108" t="s">
        <v>815</v>
      </c>
      <c r="E1567" s="32">
        <f t="shared" si="125"/>
        <v>42517</v>
      </c>
      <c r="F1567" s="101" t="str">
        <f t="shared" si="126"/>
        <v>2015-16</v>
      </c>
      <c r="H1567" s="111"/>
      <c r="I1567" s="26"/>
      <c r="J1567" s="94">
        <f t="shared" si="124"/>
        <v>0.59165640875701331</v>
      </c>
      <c r="K1567" s="35"/>
      <c r="L1567" s="26">
        <v>47.209059254000003</v>
      </c>
      <c r="M1567" s="26" t="s">
        <v>203</v>
      </c>
      <c r="N1567" s="26">
        <v>3592.3639024390236</v>
      </c>
      <c r="O1567" s="90">
        <f t="shared" si="127"/>
        <v>169592.12033217456</v>
      </c>
      <c r="P1567" s="92">
        <f t="shared" si="123"/>
        <v>2554.6369789784444</v>
      </c>
      <c r="Q1567" s="188">
        <v>2.5459739241350688E-2</v>
      </c>
    </row>
    <row r="1568" spans="1:17" x14ac:dyDescent="0.25">
      <c r="A1568">
        <v>42517</v>
      </c>
      <c r="B1568" t="s">
        <v>773</v>
      </c>
      <c r="C1568" s="190" t="s">
        <v>883</v>
      </c>
      <c r="D1568" s="108" t="s">
        <v>815</v>
      </c>
      <c r="E1568" s="32">
        <f t="shared" si="125"/>
        <v>42517</v>
      </c>
      <c r="F1568" s="101" t="str">
        <f t="shared" si="126"/>
        <v>2015-16</v>
      </c>
      <c r="H1568" s="111"/>
      <c r="I1568" s="26"/>
      <c r="J1568" s="94">
        <f t="shared" si="124"/>
        <v>0.59165640875701331</v>
      </c>
      <c r="K1568" s="35"/>
      <c r="L1568" s="26">
        <v>14.0348050579</v>
      </c>
      <c r="M1568" s="26" t="s">
        <v>203</v>
      </c>
      <c r="N1568" s="26">
        <v>812.22926829268283</v>
      </c>
      <c r="O1568" s="90">
        <f t="shared" si="127"/>
        <v>11399.479442808561</v>
      </c>
      <c r="P1568" s="92">
        <f t="shared" si="123"/>
        <v>171.71512254616516</v>
      </c>
      <c r="Q1568" s="188">
        <v>2.5459739241350688E-2</v>
      </c>
    </row>
    <row r="1569" spans="1:17" x14ac:dyDescent="0.25">
      <c r="A1569">
        <v>42517</v>
      </c>
      <c r="B1569" t="s">
        <v>773</v>
      </c>
      <c r="C1569" s="190" t="s">
        <v>883</v>
      </c>
      <c r="D1569" s="108" t="s">
        <v>815</v>
      </c>
      <c r="E1569" s="32">
        <f t="shared" si="125"/>
        <v>42517</v>
      </c>
      <c r="F1569" s="101" t="str">
        <f t="shared" si="126"/>
        <v>2015-16</v>
      </c>
      <c r="H1569" s="111"/>
      <c r="I1569" s="26"/>
      <c r="J1569" s="94">
        <f t="shared" si="124"/>
        <v>0.59165640875701331</v>
      </c>
      <c r="K1569" s="35"/>
      <c r="L1569" s="26">
        <v>22.988444878500001</v>
      </c>
      <c r="M1569" s="26" t="s">
        <v>203</v>
      </c>
      <c r="N1569" s="26">
        <v>812.22926829268283</v>
      </c>
      <c r="O1569" s="90">
        <f t="shared" si="127"/>
        <v>18671.887762850729</v>
      </c>
      <c r="P1569" s="92">
        <f t="shared" si="123"/>
        <v>281.26244811896532</v>
      </c>
      <c r="Q1569" s="188">
        <v>2.5459739241350688E-2</v>
      </c>
    </row>
    <row r="1570" spans="1:17" x14ac:dyDescent="0.25">
      <c r="A1570">
        <v>42517</v>
      </c>
      <c r="B1570" t="s">
        <v>773</v>
      </c>
      <c r="C1570" s="190" t="s">
        <v>883</v>
      </c>
      <c r="D1570" s="108" t="s">
        <v>815</v>
      </c>
      <c r="E1570" s="32">
        <f t="shared" si="125"/>
        <v>42517</v>
      </c>
      <c r="F1570" s="101" t="str">
        <f t="shared" si="126"/>
        <v>2015-16</v>
      </c>
      <c r="H1570" s="111"/>
      <c r="I1570" s="26"/>
      <c r="J1570" s="94">
        <f t="shared" si="124"/>
        <v>0.59165640875701331</v>
      </c>
      <c r="K1570" s="35"/>
      <c r="L1570" s="26">
        <v>18.141859286799999</v>
      </c>
      <c r="M1570" s="26" t="s">
        <v>203</v>
      </c>
      <c r="N1570" s="26">
        <v>3592.3639024390236</v>
      </c>
      <c r="O1570" s="90">
        <f t="shared" si="127"/>
        <v>65172.160425028487</v>
      </c>
      <c r="P1570" s="92">
        <f t="shared" si="123"/>
        <v>981.71548710867228</v>
      </c>
      <c r="Q1570" s="188">
        <v>2.5459739241350688E-2</v>
      </c>
    </row>
    <row r="1571" spans="1:17" x14ac:dyDescent="0.25">
      <c r="A1571">
        <v>42517</v>
      </c>
      <c r="B1571" t="s">
        <v>773</v>
      </c>
      <c r="C1571" s="190" t="s">
        <v>883</v>
      </c>
      <c r="D1571" s="108" t="s">
        <v>815</v>
      </c>
      <c r="E1571" s="32">
        <f t="shared" si="125"/>
        <v>42517</v>
      </c>
      <c r="F1571" s="101" t="str">
        <f t="shared" si="126"/>
        <v>2015-16</v>
      </c>
      <c r="H1571" s="111"/>
      <c r="I1571" s="26"/>
      <c r="J1571" s="94">
        <f t="shared" si="124"/>
        <v>0.59165640875701331</v>
      </c>
      <c r="K1571" s="35"/>
      <c r="L1571" s="26">
        <v>4.7103529591699997</v>
      </c>
      <c r="M1571" s="26" t="s">
        <v>203</v>
      </c>
      <c r="N1571" s="26">
        <v>950.87219512195099</v>
      </c>
      <c r="O1571" s="90">
        <f t="shared" si="127"/>
        <v>4478.9436580851552</v>
      </c>
      <c r="P1571" s="92">
        <f t="shared" si="123"/>
        <v>67.468200015980131</v>
      </c>
      <c r="Q1571" s="188">
        <v>2.5459739241350688E-2</v>
      </c>
    </row>
    <row r="1572" spans="1:17" x14ac:dyDescent="0.25">
      <c r="A1572">
        <v>42517</v>
      </c>
      <c r="B1572" t="s">
        <v>773</v>
      </c>
      <c r="C1572" s="190" t="s">
        <v>883</v>
      </c>
      <c r="D1572" s="108" t="s">
        <v>815</v>
      </c>
      <c r="E1572" s="32">
        <f t="shared" si="125"/>
        <v>42517</v>
      </c>
      <c r="F1572" s="101" t="str">
        <f t="shared" si="126"/>
        <v>2015-16</v>
      </c>
      <c r="H1572" s="111"/>
      <c r="I1572" s="26"/>
      <c r="J1572" s="94">
        <f t="shared" si="124"/>
        <v>0.59165640875701331</v>
      </c>
      <c r="K1572" s="35"/>
      <c r="L1572" s="26">
        <v>28.1143146892</v>
      </c>
      <c r="M1572" s="26" t="s">
        <v>203</v>
      </c>
      <c r="N1572" s="26">
        <v>950.87219512195099</v>
      </c>
      <c r="O1572" s="90">
        <f t="shared" si="127"/>
        <v>26733.120122868917</v>
      </c>
      <c r="P1572" s="92">
        <f t="shared" si="123"/>
        <v>402.69215984557314</v>
      </c>
      <c r="Q1572" s="188">
        <v>2.5459739241350688E-2</v>
      </c>
    </row>
    <row r="1573" spans="1:17" x14ac:dyDescent="0.25">
      <c r="A1573">
        <v>42517</v>
      </c>
      <c r="B1573" t="s">
        <v>773</v>
      </c>
      <c r="C1573" s="190" t="s">
        <v>883</v>
      </c>
      <c r="D1573" s="108" t="s">
        <v>815</v>
      </c>
      <c r="E1573" s="32">
        <f t="shared" si="125"/>
        <v>42517</v>
      </c>
      <c r="F1573" s="101" t="str">
        <f t="shared" si="126"/>
        <v>2015-16</v>
      </c>
      <c r="H1573" s="111"/>
      <c r="I1573" s="26"/>
      <c r="J1573" s="94">
        <f t="shared" si="124"/>
        <v>0.59165640875701331</v>
      </c>
      <c r="K1573" s="35"/>
      <c r="L1573" s="26">
        <v>20.046520301699999</v>
      </c>
      <c r="M1573" s="26" t="s">
        <v>203</v>
      </c>
      <c r="N1573" s="26">
        <v>812.22926829268283</v>
      </c>
      <c r="O1573" s="90">
        <f t="shared" si="127"/>
        <v>16282.370516464202</v>
      </c>
      <c r="P1573" s="92">
        <f t="shared" si="123"/>
        <v>245.2681512874299</v>
      </c>
      <c r="Q1573" s="188">
        <v>2.5459739241350688E-2</v>
      </c>
    </row>
    <row r="1574" spans="1:17" x14ac:dyDescent="0.25">
      <c r="A1574">
        <v>42517</v>
      </c>
      <c r="B1574" t="s">
        <v>773</v>
      </c>
      <c r="C1574" s="190" t="s">
        <v>883</v>
      </c>
      <c r="D1574" s="108" t="s">
        <v>815</v>
      </c>
      <c r="E1574" s="32">
        <f t="shared" si="125"/>
        <v>42517</v>
      </c>
      <c r="F1574" s="101" t="str">
        <f t="shared" si="126"/>
        <v>2015-16</v>
      </c>
      <c r="H1574" s="111"/>
      <c r="I1574" s="26"/>
      <c r="J1574" s="94">
        <f t="shared" si="124"/>
        <v>0.59165640875701331</v>
      </c>
      <c r="K1574" s="35"/>
      <c r="L1574" s="26">
        <v>11.369049906000001</v>
      </c>
      <c r="M1574" s="26" t="s">
        <v>203</v>
      </c>
      <c r="N1574" s="26">
        <v>812.22926829268283</v>
      </c>
      <c r="O1574" s="90">
        <f t="shared" si="127"/>
        <v>9234.2750863333749</v>
      </c>
      <c r="P1574" s="92">
        <f t="shared" si="123"/>
        <v>139.09974451290077</v>
      </c>
      <c r="Q1574" s="188">
        <v>2.5459739241350688E-2</v>
      </c>
    </row>
    <row r="1575" spans="1:17" x14ac:dyDescent="0.25">
      <c r="A1575">
        <v>42517</v>
      </c>
      <c r="B1575" t="s">
        <v>773</v>
      </c>
      <c r="C1575" s="190" t="s">
        <v>883</v>
      </c>
      <c r="D1575" s="108" t="s">
        <v>815</v>
      </c>
      <c r="E1575" s="32">
        <f t="shared" si="125"/>
        <v>42517</v>
      </c>
      <c r="F1575" s="101" t="str">
        <f t="shared" si="126"/>
        <v>2015-16</v>
      </c>
      <c r="H1575" s="111"/>
      <c r="I1575" s="26"/>
      <c r="J1575" s="94">
        <f t="shared" si="124"/>
        <v>0.59165640875701331</v>
      </c>
      <c r="K1575" s="35"/>
      <c r="L1575" s="26">
        <v>42.369212383899999</v>
      </c>
      <c r="M1575" s="26" t="s">
        <v>203</v>
      </c>
      <c r="N1575" s="26">
        <v>950.87219512195099</v>
      </c>
      <c r="O1575" s="90">
        <f t="shared" si="127"/>
        <v>40287.705985067143</v>
      </c>
      <c r="P1575" s="92">
        <f t="shared" si="123"/>
        <v>606.87055097888265</v>
      </c>
      <c r="Q1575" s="188">
        <v>2.5459739241350688E-2</v>
      </c>
    </row>
    <row r="1576" spans="1:17" x14ac:dyDescent="0.25">
      <c r="A1576">
        <v>42517</v>
      </c>
      <c r="B1576" t="s">
        <v>773</v>
      </c>
      <c r="C1576" s="190" t="s">
        <v>883</v>
      </c>
      <c r="D1576" s="108" t="s">
        <v>815</v>
      </c>
      <c r="E1576" s="32">
        <f t="shared" si="125"/>
        <v>42517</v>
      </c>
      <c r="F1576" s="101" t="str">
        <f t="shared" si="126"/>
        <v>2015-16</v>
      </c>
      <c r="H1576" s="111"/>
      <c r="I1576" s="26"/>
      <c r="J1576" s="94">
        <f t="shared" si="124"/>
        <v>0.59165640875701331</v>
      </c>
      <c r="K1576" s="35"/>
      <c r="L1576" s="26">
        <v>13.657395981700001</v>
      </c>
      <c r="M1576" s="26" t="s">
        <v>203</v>
      </c>
      <c r="N1576" s="26">
        <v>812.22926829268283</v>
      </c>
      <c r="O1576" s="90">
        <f t="shared" si="127"/>
        <v>11092.936744999619</v>
      </c>
      <c r="P1576" s="92">
        <f t="shared" si="123"/>
        <v>167.09754178872967</v>
      </c>
      <c r="Q1576" s="188">
        <v>2.5459739241350688E-2</v>
      </c>
    </row>
    <row r="1577" spans="1:17" x14ac:dyDescent="0.25">
      <c r="A1577">
        <v>42517</v>
      </c>
      <c r="B1577" t="s">
        <v>773</v>
      </c>
      <c r="C1577" s="190" t="s">
        <v>877</v>
      </c>
      <c r="D1577" s="108" t="s">
        <v>815</v>
      </c>
      <c r="E1577" s="32">
        <f t="shared" si="125"/>
        <v>42517</v>
      </c>
      <c r="F1577" s="101" t="str">
        <f t="shared" si="126"/>
        <v>2015-16</v>
      </c>
      <c r="H1577" s="111"/>
      <c r="I1577" s="26"/>
      <c r="J1577" s="94">
        <f t="shared" si="124"/>
        <v>0.59165640875701331</v>
      </c>
      <c r="K1577" s="35"/>
      <c r="L1577" s="26">
        <v>4.5576331576799998</v>
      </c>
      <c r="M1577" s="26" t="s">
        <v>203</v>
      </c>
      <c r="N1577" s="26">
        <v>3336.4019512195118</v>
      </c>
      <c r="O1577" s="90">
        <f t="shared" si="127"/>
        <v>15206.096160226296</v>
      </c>
      <c r="P1577" s="92">
        <f t="shared" si="123"/>
        <v>413.10945550063815</v>
      </c>
      <c r="Q1577" s="188">
        <v>4.5917457197340757E-2</v>
      </c>
    </row>
    <row r="1578" spans="1:17" x14ac:dyDescent="0.25">
      <c r="A1578">
        <v>42517</v>
      </c>
      <c r="B1578" t="s">
        <v>773</v>
      </c>
      <c r="C1578" s="190" t="s">
        <v>883</v>
      </c>
      <c r="D1578" s="108" t="s">
        <v>815</v>
      </c>
      <c r="E1578" s="32">
        <f t="shared" si="125"/>
        <v>42517</v>
      </c>
      <c r="F1578" s="101" t="str">
        <f t="shared" si="126"/>
        <v>2015-16</v>
      </c>
      <c r="H1578" s="111"/>
      <c r="I1578" s="26"/>
      <c r="J1578" s="94">
        <f t="shared" si="124"/>
        <v>0.59165640875701331</v>
      </c>
      <c r="K1578" s="35"/>
      <c r="L1578" s="26">
        <v>20.4113010407</v>
      </c>
      <c r="M1578" s="26" t="s">
        <v>203</v>
      </c>
      <c r="N1578" s="26">
        <v>950.87219512195099</v>
      </c>
      <c r="O1578" s="90">
        <f t="shared" si="127"/>
        <v>19408.538625865371</v>
      </c>
      <c r="P1578" s="92">
        <f t="shared" si="123"/>
        <v>292.35892790568903</v>
      </c>
      <c r="Q1578" s="188">
        <v>2.5459739241350688E-2</v>
      </c>
    </row>
    <row r="1579" spans="1:17" x14ac:dyDescent="0.25">
      <c r="A1579">
        <v>42517</v>
      </c>
      <c r="B1579" t="s">
        <v>773</v>
      </c>
      <c r="C1579" s="190" t="s">
        <v>883</v>
      </c>
      <c r="D1579" s="108" t="s">
        <v>815</v>
      </c>
      <c r="E1579" s="32">
        <f t="shared" si="125"/>
        <v>42517</v>
      </c>
      <c r="F1579" s="101" t="str">
        <f t="shared" si="126"/>
        <v>2015-16</v>
      </c>
      <c r="H1579" s="111"/>
      <c r="I1579" s="26"/>
      <c r="J1579" s="94">
        <f t="shared" si="124"/>
        <v>0.59165640875701331</v>
      </c>
      <c r="K1579" s="35"/>
      <c r="L1579" s="26">
        <v>27.464418435500001</v>
      </c>
      <c r="M1579" s="26" t="s">
        <v>203</v>
      </c>
      <c r="N1579" s="26">
        <v>3336.4019512195118</v>
      </c>
      <c r="O1579" s="90">
        <f t="shared" si="127"/>
        <v>91632.339257311338</v>
      </c>
      <c r="P1579" s="92">
        <f t="shared" si="123"/>
        <v>1380.2962182354138</v>
      </c>
      <c r="Q1579" s="188">
        <v>2.5459739241350688E-2</v>
      </c>
    </row>
    <row r="1580" spans="1:17" x14ac:dyDescent="0.25">
      <c r="A1580">
        <v>42517</v>
      </c>
      <c r="B1580" t="s">
        <v>773</v>
      </c>
      <c r="C1580" s="190" t="s">
        <v>886</v>
      </c>
      <c r="D1580" s="108" t="s">
        <v>815</v>
      </c>
      <c r="E1580" s="32">
        <f t="shared" si="125"/>
        <v>42517</v>
      </c>
      <c r="F1580" s="101" t="str">
        <f t="shared" si="126"/>
        <v>2015-16</v>
      </c>
      <c r="H1580" s="111"/>
      <c r="I1580" s="26"/>
      <c r="J1580" s="94">
        <f t="shared" si="124"/>
        <v>0.59165640875701331</v>
      </c>
      <c r="K1580" s="35"/>
      <c r="L1580" s="26">
        <v>44.058978879000001</v>
      </c>
      <c r="M1580" s="26" t="s">
        <v>203</v>
      </c>
      <c r="N1580" s="26">
        <v>3336.4019512195118</v>
      </c>
      <c r="O1580" s="90">
        <f t="shared" si="127"/>
        <v>146998.46310063486</v>
      </c>
      <c r="P1580" s="92">
        <f t="shared" si="123"/>
        <v>2515.3996730999738</v>
      </c>
      <c r="Q1580" s="188">
        <v>2.8921754338666849E-2</v>
      </c>
    </row>
    <row r="1581" spans="1:17" x14ac:dyDescent="0.25">
      <c r="A1581">
        <v>42517</v>
      </c>
      <c r="B1581" t="s">
        <v>773</v>
      </c>
      <c r="C1581" s="190" t="s">
        <v>883</v>
      </c>
      <c r="D1581" s="108" t="s">
        <v>815</v>
      </c>
      <c r="E1581" s="32">
        <f t="shared" si="125"/>
        <v>42517</v>
      </c>
      <c r="F1581" s="101" t="str">
        <f t="shared" si="126"/>
        <v>2015-16</v>
      </c>
      <c r="H1581" s="111"/>
      <c r="I1581" s="26"/>
      <c r="J1581" s="94">
        <f t="shared" si="124"/>
        <v>0.59165640875701331</v>
      </c>
      <c r="K1581" s="35"/>
      <c r="L1581" s="26">
        <v>48.476432155099999</v>
      </c>
      <c r="M1581" s="26" t="s">
        <v>203</v>
      </c>
      <c r="N1581" s="26">
        <v>812.22926829268283</v>
      </c>
      <c r="O1581" s="90">
        <f t="shared" si="127"/>
        <v>39373.977018776757</v>
      </c>
      <c r="P1581" s="92">
        <f t="shared" si="123"/>
        <v>593.10666972380329</v>
      </c>
      <c r="Q1581" s="188">
        <v>2.5459739241350688E-2</v>
      </c>
    </row>
    <row r="1582" spans="1:17" x14ac:dyDescent="0.25">
      <c r="A1582">
        <v>42517</v>
      </c>
      <c r="B1582" t="s">
        <v>773</v>
      </c>
      <c r="C1582" s="190" t="s">
        <v>886</v>
      </c>
      <c r="D1582" s="108" t="s">
        <v>815</v>
      </c>
      <c r="E1582" s="32">
        <f t="shared" si="125"/>
        <v>42517</v>
      </c>
      <c r="F1582" s="101" t="str">
        <f t="shared" si="126"/>
        <v>2015-16</v>
      </c>
      <c r="H1582" s="111"/>
      <c r="I1582" s="26"/>
      <c r="J1582" s="94">
        <f t="shared" si="124"/>
        <v>0.59165640875701331</v>
      </c>
      <c r="K1582" s="35"/>
      <c r="L1582" s="26">
        <v>24.217039974599999</v>
      </c>
      <c r="M1582" s="26" t="s">
        <v>203</v>
      </c>
      <c r="N1582" s="26">
        <v>3592.3639024390236</v>
      </c>
      <c r="O1582" s="90">
        <f t="shared" si="127"/>
        <v>86996.420228675881</v>
      </c>
      <c r="P1582" s="92">
        <f t="shared" si="123"/>
        <v>1488.6602375853968</v>
      </c>
      <c r="Q1582" s="188">
        <v>2.8921754338666849E-2</v>
      </c>
    </row>
    <row r="1583" spans="1:17" x14ac:dyDescent="0.25">
      <c r="A1583">
        <v>42517</v>
      </c>
      <c r="B1583" t="s">
        <v>773</v>
      </c>
      <c r="C1583" s="190" t="s">
        <v>883</v>
      </c>
      <c r="D1583" s="108" t="s">
        <v>815</v>
      </c>
      <c r="E1583" s="32">
        <f t="shared" si="125"/>
        <v>42517</v>
      </c>
      <c r="F1583" s="101" t="str">
        <f t="shared" si="126"/>
        <v>2015-16</v>
      </c>
      <c r="H1583" s="111"/>
      <c r="I1583" s="26"/>
      <c r="J1583" s="94">
        <f t="shared" si="124"/>
        <v>0.59165640875701331</v>
      </c>
      <c r="K1583" s="35"/>
      <c r="L1583" s="26">
        <v>4.9023477028900002</v>
      </c>
      <c r="M1583" s="26" t="s">
        <v>203</v>
      </c>
      <c r="N1583" s="26">
        <v>950.87219512195099</v>
      </c>
      <c r="O1583" s="90">
        <f t="shared" si="127"/>
        <v>4661.5061214980688</v>
      </c>
      <c r="P1583" s="92">
        <f t="shared" si="123"/>
        <v>70.218214692927049</v>
      </c>
      <c r="Q1583" s="188">
        <v>2.5459739241350688E-2</v>
      </c>
    </row>
    <row r="1584" spans="1:17" x14ac:dyDescent="0.25">
      <c r="A1584">
        <v>42517</v>
      </c>
      <c r="B1584" t="s">
        <v>773</v>
      </c>
      <c r="C1584" s="190" t="s">
        <v>886</v>
      </c>
      <c r="D1584" s="108" t="s">
        <v>815</v>
      </c>
      <c r="E1584" s="32">
        <f t="shared" si="125"/>
        <v>42517</v>
      </c>
      <c r="F1584" s="101" t="str">
        <f t="shared" si="126"/>
        <v>2015-16</v>
      </c>
      <c r="H1584" s="111"/>
      <c r="I1584" s="26"/>
      <c r="J1584" s="94">
        <f t="shared" si="124"/>
        <v>0.59165640875701331</v>
      </c>
      <c r="K1584" s="35"/>
      <c r="L1584" s="26">
        <v>5.4601957840399997</v>
      </c>
      <c r="M1584" s="26" t="s">
        <v>203</v>
      </c>
      <c r="N1584" s="26">
        <v>950.87219512195099</v>
      </c>
      <c r="O1584" s="90">
        <f t="shared" si="127"/>
        <v>5191.9483509657366</v>
      </c>
      <c r="P1584" s="92">
        <f t="shared" si="123"/>
        <v>88.843277060865802</v>
      </c>
      <c r="Q1584" s="188">
        <v>2.8921754338666849E-2</v>
      </c>
    </row>
    <row r="1585" spans="1:17" x14ac:dyDescent="0.25">
      <c r="A1585">
        <v>42517</v>
      </c>
      <c r="B1585" t="s">
        <v>773</v>
      </c>
      <c r="C1585" s="190" t="s">
        <v>886</v>
      </c>
      <c r="D1585" s="108" t="s">
        <v>815</v>
      </c>
      <c r="E1585" s="32">
        <f t="shared" si="125"/>
        <v>42517</v>
      </c>
      <c r="F1585" s="101" t="str">
        <f t="shared" si="126"/>
        <v>2015-16</v>
      </c>
      <c r="H1585" s="111"/>
      <c r="I1585" s="26"/>
      <c r="J1585" s="94">
        <f t="shared" si="124"/>
        <v>0.59165640875701331</v>
      </c>
      <c r="K1585" s="35"/>
      <c r="L1585" s="26">
        <v>7.1666246624300003</v>
      </c>
      <c r="M1585" s="26" t="s">
        <v>203</v>
      </c>
      <c r="N1585" s="26">
        <v>812.22926829268283</v>
      </c>
      <c r="O1585" s="90">
        <f t="shared" si="127"/>
        <v>5820.942305693814</v>
      </c>
      <c r="P1585" s="92">
        <f t="shared" si="123"/>
        <v>99.606458897819536</v>
      </c>
      <c r="Q1585" s="188">
        <v>2.8921754338666849E-2</v>
      </c>
    </row>
    <row r="1586" spans="1:17" x14ac:dyDescent="0.25">
      <c r="A1586">
        <v>42517</v>
      </c>
      <c r="B1586" t="s">
        <v>773</v>
      </c>
      <c r="C1586" s="190" t="s">
        <v>877</v>
      </c>
      <c r="D1586" s="108" t="s">
        <v>815</v>
      </c>
      <c r="E1586" s="32">
        <f t="shared" si="125"/>
        <v>42517</v>
      </c>
      <c r="F1586" s="101" t="str">
        <f t="shared" si="126"/>
        <v>2015-16</v>
      </c>
      <c r="H1586" s="111"/>
      <c r="I1586" s="26"/>
      <c r="J1586" s="94">
        <f t="shared" si="124"/>
        <v>0.59165640875701331</v>
      </c>
      <c r="K1586" s="35"/>
      <c r="L1586" s="26">
        <v>47.918320412299998</v>
      </c>
      <c r="M1586" s="26" t="s">
        <v>203</v>
      </c>
      <c r="N1586" s="26">
        <v>812.22926829268283</v>
      </c>
      <c r="O1586" s="90">
        <f t="shared" si="127"/>
        <v>38920.662326296755</v>
      </c>
      <c r="P1586" s="92">
        <f t="shared" si="123"/>
        <v>1057.3715601901977</v>
      </c>
      <c r="Q1586" s="188">
        <v>4.5917457197340757E-2</v>
      </c>
    </row>
    <row r="1587" spans="1:17" x14ac:dyDescent="0.25">
      <c r="A1587">
        <v>42517</v>
      </c>
      <c r="B1587" t="s">
        <v>773</v>
      </c>
      <c r="C1587" s="190" t="s">
        <v>877</v>
      </c>
      <c r="D1587" s="108" t="s">
        <v>815</v>
      </c>
      <c r="E1587" s="32">
        <f t="shared" si="125"/>
        <v>42517</v>
      </c>
      <c r="F1587" s="101" t="str">
        <f t="shared" si="126"/>
        <v>2015-16</v>
      </c>
      <c r="H1587" s="111"/>
      <c r="I1587" s="26"/>
      <c r="J1587" s="94">
        <f t="shared" si="124"/>
        <v>0.59165640875701331</v>
      </c>
      <c r="K1587" s="35"/>
      <c r="L1587" s="26">
        <v>67.911120352699996</v>
      </c>
      <c r="M1587" s="26" t="s">
        <v>203</v>
      </c>
      <c r="N1587" s="26">
        <v>812.22926829268283</v>
      </c>
      <c r="O1587" s="90">
        <f t="shared" si="127"/>
        <v>55159.399593009839</v>
      </c>
      <c r="P1587" s="92">
        <f t="shared" si="123"/>
        <v>1498.535146135187</v>
      </c>
      <c r="Q1587" s="188">
        <v>4.5917457197340757E-2</v>
      </c>
    </row>
    <row r="1588" spans="1:17" x14ac:dyDescent="0.25">
      <c r="A1588">
        <v>42517</v>
      </c>
      <c r="B1588" t="s">
        <v>773</v>
      </c>
      <c r="C1588" s="190" t="s">
        <v>883</v>
      </c>
      <c r="D1588" s="108" t="s">
        <v>815</v>
      </c>
      <c r="E1588" s="32">
        <f t="shared" si="125"/>
        <v>42517</v>
      </c>
      <c r="F1588" s="101" t="str">
        <f t="shared" si="126"/>
        <v>2015-16</v>
      </c>
      <c r="H1588" s="111"/>
      <c r="I1588" s="26"/>
      <c r="J1588" s="94">
        <f t="shared" si="124"/>
        <v>0.59165640875701331</v>
      </c>
      <c r="K1588" s="35"/>
      <c r="L1588" s="26">
        <v>71.591343050600003</v>
      </c>
      <c r="M1588" s="26" t="s">
        <v>203</v>
      </c>
      <c r="N1588" s="26">
        <v>812.22926829268283</v>
      </c>
      <c r="O1588" s="90">
        <f t="shared" si="127"/>
        <v>58148.584182079285</v>
      </c>
      <c r="P1588" s="92">
        <f t="shared" si="123"/>
        <v>875.91642309692008</v>
      </c>
      <c r="Q1588" s="188">
        <v>2.5459739241350688E-2</v>
      </c>
    </row>
    <row r="1589" spans="1:17" x14ac:dyDescent="0.25">
      <c r="A1589">
        <v>42517</v>
      </c>
      <c r="B1589" t="s">
        <v>773</v>
      </c>
      <c r="C1589" s="190" t="s">
        <v>883</v>
      </c>
      <c r="D1589" s="108" t="s">
        <v>815</v>
      </c>
      <c r="E1589" s="32">
        <f t="shared" si="125"/>
        <v>42517</v>
      </c>
      <c r="F1589" s="101" t="str">
        <f t="shared" si="126"/>
        <v>2015-16</v>
      </c>
      <c r="H1589" s="111"/>
      <c r="I1589" s="26"/>
      <c r="J1589" s="94">
        <f t="shared" si="124"/>
        <v>0.59165640875701331</v>
      </c>
      <c r="K1589" s="35"/>
      <c r="L1589" s="26">
        <v>65.6254114157</v>
      </c>
      <c r="M1589" s="26" t="s">
        <v>203</v>
      </c>
      <c r="N1589" s="26">
        <v>812.22926829268283</v>
      </c>
      <c r="O1589" s="90">
        <f t="shared" si="127"/>
        <v>53302.879895580285</v>
      </c>
      <c r="P1589" s="92">
        <f t="shared" si="123"/>
        <v>802.92355447048658</v>
      </c>
      <c r="Q1589" s="188">
        <v>2.5459739241350688E-2</v>
      </c>
    </row>
    <row r="1590" spans="1:17" x14ac:dyDescent="0.25">
      <c r="A1590">
        <v>42517</v>
      </c>
      <c r="B1590" t="s">
        <v>773</v>
      </c>
      <c r="C1590" s="190" t="s">
        <v>883</v>
      </c>
      <c r="D1590" s="108" t="s">
        <v>815</v>
      </c>
      <c r="E1590" s="32">
        <f t="shared" si="125"/>
        <v>42517</v>
      </c>
      <c r="F1590" s="101" t="str">
        <f t="shared" si="126"/>
        <v>2015-16</v>
      </c>
      <c r="H1590" s="111"/>
      <c r="I1590" s="26"/>
      <c r="J1590" s="94">
        <f t="shared" si="124"/>
        <v>0.59165640875701331</v>
      </c>
      <c r="K1590" s="35"/>
      <c r="L1590" s="26">
        <v>66.441343219100006</v>
      </c>
      <c r="M1590" s="26" t="s">
        <v>203</v>
      </c>
      <c r="N1590" s="26">
        <v>812.22926829268283</v>
      </c>
      <c r="O1590" s="90">
        <f t="shared" si="127"/>
        <v>53965.603587232603</v>
      </c>
      <c r="P1590" s="92">
        <f t="shared" si="123"/>
        <v>812.90643838174424</v>
      </c>
      <c r="Q1590" s="188">
        <v>2.5459739241350688E-2</v>
      </c>
    </row>
    <row r="1591" spans="1:17" x14ac:dyDescent="0.25">
      <c r="A1591">
        <v>42517</v>
      </c>
      <c r="B1591" t="s">
        <v>773</v>
      </c>
      <c r="C1591" s="190" t="s">
        <v>877</v>
      </c>
      <c r="D1591" s="108" t="s">
        <v>815</v>
      </c>
      <c r="E1591" s="32">
        <f t="shared" si="125"/>
        <v>42517</v>
      </c>
      <c r="F1591" s="101" t="str">
        <f t="shared" si="126"/>
        <v>2015-16</v>
      </c>
      <c r="H1591" s="111"/>
      <c r="I1591" s="26"/>
      <c r="J1591" s="94">
        <f t="shared" si="124"/>
        <v>0.59165640875701331</v>
      </c>
      <c r="K1591" s="35"/>
      <c r="L1591" s="26">
        <v>94.277194625099995</v>
      </c>
      <c r="M1591" s="26" t="s">
        <v>203</v>
      </c>
      <c r="N1591" s="26">
        <v>812.22926829268283</v>
      </c>
      <c r="O1591" s="90">
        <f t="shared" si="127"/>
        <v>76574.696807031825</v>
      </c>
      <c r="P1591" s="92">
        <f t="shared" si="123"/>
        <v>2080.3321884693778</v>
      </c>
      <c r="Q1591" s="188">
        <v>4.5917457197340757E-2</v>
      </c>
    </row>
    <row r="1592" spans="1:17" x14ac:dyDescent="0.25">
      <c r="A1592">
        <v>42517</v>
      </c>
      <c r="B1592" t="s">
        <v>773</v>
      </c>
      <c r="C1592" s="190" t="s">
        <v>877</v>
      </c>
      <c r="D1592" s="108" t="s">
        <v>815</v>
      </c>
      <c r="E1592" s="32">
        <f t="shared" si="125"/>
        <v>42517</v>
      </c>
      <c r="F1592" s="101" t="str">
        <f t="shared" si="126"/>
        <v>2015-16</v>
      </c>
      <c r="H1592" s="111"/>
      <c r="I1592" s="26"/>
      <c r="J1592" s="94">
        <f t="shared" si="124"/>
        <v>0.59165640875701331</v>
      </c>
      <c r="K1592" s="35"/>
      <c r="L1592" s="26">
        <v>86.209239783800001</v>
      </c>
      <c r="M1592" s="26" t="s">
        <v>203</v>
      </c>
      <c r="N1592" s="26">
        <v>812.22926829268283</v>
      </c>
      <c r="O1592" s="90">
        <f t="shared" si="127"/>
        <v>70021.667749664324</v>
      </c>
      <c r="P1592" s="92">
        <f t="shared" si="123"/>
        <v>1902.3037032326606</v>
      </c>
      <c r="Q1592" s="188">
        <v>4.5917457197340757E-2</v>
      </c>
    </row>
    <row r="1593" spans="1:17" x14ac:dyDescent="0.25">
      <c r="A1593">
        <v>42517</v>
      </c>
      <c r="B1593" t="s">
        <v>773</v>
      </c>
      <c r="C1593" s="190" t="s">
        <v>877</v>
      </c>
      <c r="D1593" s="108" t="s">
        <v>815</v>
      </c>
      <c r="E1593" s="32">
        <f t="shared" si="125"/>
        <v>42517</v>
      </c>
      <c r="F1593" s="101" t="str">
        <f t="shared" si="126"/>
        <v>2015-16</v>
      </c>
      <c r="H1593" s="111"/>
      <c r="I1593" s="26"/>
      <c r="J1593" s="94">
        <f t="shared" si="124"/>
        <v>0.59165640875701331</v>
      </c>
      <c r="K1593" s="35"/>
      <c r="L1593" s="26">
        <v>98.038746521999997</v>
      </c>
      <c r="M1593" s="26" t="s">
        <v>203</v>
      </c>
      <c r="N1593" s="26">
        <v>3336.4019512195118</v>
      </c>
      <c r="O1593" s="90">
        <f t="shared" si="127"/>
        <v>327096.66519111593</v>
      </c>
      <c r="P1593" s="92">
        <f t="shared" si="123"/>
        <v>8886.3521464910627</v>
      </c>
      <c r="Q1593" s="188">
        <v>4.5917457197340757E-2</v>
      </c>
    </row>
    <row r="1594" spans="1:17" x14ac:dyDescent="0.25">
      <c r="A1594">
        <v>42517</v>
      </c>
      <c r="B1594" t="s">
        <v>773</v>
      </c>
      <c r="C1594" s="190" t="s">
        <v>877</v>
      </c>
      <c r="D1594" s="108" t="s">
        <v>815</v>
      </c>
      <c r="E1594" s="32">
        <f t="shared" si="125"/>
        <v>42517</v>
      </c>
      <c r="F1594" s="101" t="str">
        <f t="shared" si="126"/>
        <v>2015-16</v>
      </c>
      <c r="H1594" s="111"/>
      <c r="I1594" s="26"/>
      <c r="J1594" s="94">
        <f t="shared" si="124"/>
        <v>0.59165640875701331</v>
      </c>
      <c r="K1594" s="35"/>
      <c r="L1594" s="26">
        <v>84.858251282099999</v>
      </c>
      <c r="M1594" s="26" t="s">
        <v>203</v>
      </c>
      <c r="N1594" s="26">
        <v>812.22926829268283</v>
      </c>
      <c r="O1594" s="90">
        <f t="shared" si="127"/>
        <v>68924.355347456702</v>
      </c>
      <c r="P1594" s="92">
        <f t="shared" si="123"/>
        <v>1872.4926245564791</v>
      </c>
      <c r="Q1594" s="188">
        <v>4.5917457197340757E-2</v>
      </c>
    </row>
    <row r="1595" spans="1:17" x14ac:dyDescent="0.25">
      <c r="A1595">
        <v>42517</v>
      </c>
      <c r="B1595" t="s">
        <v>773</v>
      </c>
      <c r="C1595" s="190" t="s">
        <v>877</v>
      </c>
      <c r="D1595" s="108" t="s">
        <v>815</v>
      </c>
      <c r="E1595" s="32">
        <f t="shared" si="125"/>
        <v>42517</v>
      </c>
      <c r="F1595" s="101" t="str">
        <f t="shared" si="126"/>
        <v>2015-16</v>
      </c>
      <c r="H1595" s="111"/>
      <c r="I1595" s="26"/>
      <c r="J1595" s="94">
        <f t="shared" si="124"/>
        <v>0.59165640875701331</v>
      </c>
      <c r="K1595" s="35"/>
      <c r="L1595" s="26">
        <v>28.0109954327</v>
      </c>
      <c r="M1595" s="26" t="s">
        <v>203</v>
      </c>
      <c r="N1595" s="26">
        <v>3336.4019512195118</v>
      </c>
      <c r="O1595" s="90">
        <f t="shared" si="127"/>
        <v>93455.939817261111</v>
      </c>
      <c r="P1595" s="92">
        <f t="shared" si="123"/>
        <v>2538.9509578528532</v>
      </c>
      <c r="Q1595" s="188">
        <v>4.5917457197340757E-2</v>
      </c>
    </row>
    <row r="1596" spans="1:17" x14ac:dyDescent="0.25">
      <c r="A1596">
        <v>42517</v>
      </c>
      <c r="B1596" t="s">
        <v>773</v>
      </c>
      <c r="C1596" s="190" t="s">
        <v>877</v>
      </c>
      <c r="D1596" s="108" t="s">
        <v>815</v>
      </c>
      <c r="E1596" s="32">
        <f t="shared" si="125"/>
        <v>42517</v>
      </c>
      <c r="F1596" s="101" t="str">
        <f t="shared" si="126"/>
        <v>2015-16</v>
      </c>
      <c r="H1596" s="111"/>
      <c r="I1596" s="26"/>
      <c r="J1596" s="94">
        <f t="shared" si="124"/>
        <v>0.59165640875701331</v>
      </c>
      <c r="K1596" s="35"/>
      <c r="L1596" s="26">
        <v>19.224245113599999</v>
      </c>
      <c r="M1596" s="26" t="s">
        <v>203</v>
      </c>
      <c r="N1596" s="26">
        <v>812.22926829268283</v>
      </c>
      <c r="O1596" s="90">
        <f t="shared" si="127"/>
        <v>15614.49454209851</v>
      </c>
      <c r="P1596" s="92">
        <f t="shared" si="123"/>
        <v>424.2045604759615</v>
      </c>
      <c r="Q1596" s="188">
        <v>4.5917457197340757E-2</v>
      </c>
    </row>
    <row r="1597" spans="1:17" x14ac:dyDescent="0.25">
      <c r="A1597">
        <v>42517</v>
      </c>
      <c r="B1597" t="s">
        <v>773</v>
      </c>
      <c r="C1597" s="190" t="s">
        <v>877</v>
      </c>
      <c r="D1597" s="108" t="s">
        <v>815</v>
      </c>
      <c r="E1597" s="32">
        <f t="shared" si="125"/>
        <v>42517</v>
      </c>
      <c r="F1597" s="101" t="str">
        <f t="shared" si="126"/>
        <v>2015-16</v>
      </c>
      <c r="H1597" s="111"/>
      <c r="I1597" s="26"/>
      <c r="J1597" s="94">
        <f t="shared" si="124"/>
        <v>0.59165640875701331</v>
      </c>
      <c r="K1597" s="35"/>
      <c r="L1597" s="26">
        <v>24.9203108237</v>
      </c>
      <c r="M1597" s="26" t="s">
        <v>203</v>
      </c>
      <c r="N1597" s="26">
        <v>3336.4019512195118</v>
      </c>
      <c r="O1597" s="90">
        <f t="shared" si="127"/>
        <v>83144.1736571894</v>
      </c>
      <c r="P1597" s="92">
        <f t="shared" si="123"/>
        <v>2258.8075167782481</v>
      </c>
      <c r="Q1597" s="188">
        <v>4.5917457197340757E-2</v>
      </c>
    </row>
    <row r="1598" spans="1:17" x14ac:dyDescent="0.25">
      <c r="A1598">
        <v>42517</v>
      </c>
      <c r="B1598" t="s">
        <v>773</v>
      </c>
      <c r="C1598" s="190" t="s">
        <v>883</v>
      </c>
      <c r="D1598" s="108" t="s">
        <v>815</v>
      </c>
      <c r="E1598" s="32">
        <f t="shared" si="125"/>
        <v>42517</v>
      </c>
      <c r="F1598" s="101" t="str">
        <f t="shared" si="126"/>
        <v>2015-16</v>
      </c>
      <c r="H1598" s="111"/>
      <c r="I1598" s="26"/>
      <c r="J1598" s="94">
        <f t="shared" si="124"/>
        <v>0.59165640875701331</v>
      </c>
      <c r="K1598" s="35"/>
      <c r="L1598" s="26">
        <v>84.758870081699996</v>
      </c>
      <c r="M1598" s="26" t="s">
        <v>203</v>
      </c>
      <c r="N1598" s="26">
        <v>812.22926829268283</v>
      </c>
      <c r="O1598" s="90">
        <f t="shared" si="127"/>
        <v>68843.635027773751</v>
      </c>
      <c r="P1598" s="92">
        <f t="shared" si="123"/>
        <v>1037.0204433129013</v>
      </c>
      <c r="Q1598" s="188">
        <v>2.5459739241350688E-2</v>
      </c>
    </row>
    <row r="1599" spans="1:17" x14ac:dyDescent="0.25">
      <c r="A1599">
        <v>42517</v>
      </c>
      <c r="B1599" t="s">
        <v>773</v>
      </c>
      <c r="C1599" s="190" t="s">
        <v>877</v>
      </c>
      <c r="D1599" s="108" t="s">
        <v>815</v>
      </c>
      <c r="E1599" s="32">
        <f t="shared" si="125"/>
        <v>42517</v>
      </c>
      <c r="F1599" s="101" t="str">
        <f t="shared" si="126"/>
        <v>2015-16</v>
      </c>
      <c r="H1599" s="111"/>
      <c r="I1599" s="26"/>
      <c r="J1599" s="94">
        <f t="shared" si="124"/>
        <v>0.59165640875701331</v>
      </c>
      <c r="K1599" s="35"/>
      <c r="L1599" s="26">
        <v>54.488665748199999</v>
      </c>
      <c r="M1599" s="26" t="s">
        <v>203</v>
      </c>
      <c r="N1599" s="26">
        <v>812.22926829268283</v>
      </c>
      <c r="O1599" s="90">
        <f t="shared" si="127"/>
        <v>44257.289110905054</v>
      </c>
      <c r="P1599" s="92">
        <f t="shared" si="123"/>
        <v>1202.3536096241694</v>
      </c>
      <c r="Q1599" s="188">
        <v>4.5917457197340757E-2</v>
      </c>
    </row>
    <row r="1600" spans="1:17" x14ac:dyDescent="0.25">
      <c r="A1600">
        <v>42517</v>
      </c>
      <c r="B1600" t="s">
        <v>773</v>
      </c>
      <c r="C1600" s="190" t="s">
        <v>877</v>
      </c>
      <c r="D1600" s="108" t="s">
        <v>815</v>
      </c>
      <c r="E1600" s="32">
        <f t="shared" si="125"/>
        <v>42517</v>
      </c>
      <c r="F1600" s="101" t="str">
        <f t="shared" si="126"/>
        <v>2015-16</v>
      </c>
      <c r="H1600" s="111"/>
      <c r="I1600" s="26"/>
      <c r="J1600" s="94">
        <f t="shared" si="124"/>
        <v>0.59165640875701331</v>
      </c>
      <c r="K1600" s="35"/>
      <c r="L1600" s="26">
        <v>77.118010317699998</v>
      </c>
      <c r="M1600" s="26" t="s">
        <v>203</v>
      </c>
      <c r="N1600" s="26">
        <v>812.22926829268283</v>
      </c>
      <c r="O1600" s="90">
        <f t="shared" si="127"/>
        <v>62637.505092533036</v>
      </c>
      <c r="P1600" s="92">
        <f t="shared" si="123"/>
        <v>1701.6955140910859</v>
      </c>
      <c r="Q1600" s="188">
        <v>4.5917457197340757E-2</v>
      </c>
    </row>
    <row r="1601" spans="1:17" x14ac:dyDescent="0.25">
      <c r="A1601">
        <v>42517</v>
      </c>
      <c r="B1601" t="s">
        <v>773</v>
      </c>
      <c r="C1601" s="190" t="s">
        <v>877</v>
      </c>
      <c r="D1601" s="108" t="s">
        <v>815</v>
      </c>
      <c r="E1601" s="32">
        <f t="shared" si="125"/>
        <v>42517</v>
      </c>
      <c r="F1601" s="101" t="str">
        <f t="shared" si="126"/>
        <v>2015-16</v>
      </c>
      <c r="H1601" s="111"/>
      <c r="I1601" s="26"/>
      <c r="J1601" s="94">
        <f t="shared" si="124"/>
        <v>0.59165640875701331</v>
      </c>
      <c r="K1601" s="35"/>
      <c r="L1601" s="26">
        <v>43.237609524</v>
      </c>
      <c r="M1601" s="26" t="s">
        <v>203</v>
      </c>
      <c r="N1601" s="26">
        <v>3336.4019512195118</v>
      </c>
      <c r="O1601" s="90">
        <f t="shared" si="127"/>
        <v>144258.04478194096</v>
      </c>
      <c r="P1601" s="92">
        <f t="shared" si="123"/>
        <v>3919.1099216728503</v>
      </c>
      <c r="Q1601" s="188">
        <v>4.5917457197340757E-2</v>
      </c>
    </row>
    <row r="1602" spans="1:17" x14ac:dyDescent="0.25">
      <c r="A1602">
        <v>42517</v>
      </c>
      <c r="B1602" t="s">
        <v>773</v>
      </c>
      <c r="C1602" s="190" t="s">
        <v>877</v>
      </c>
      <c r="D1602" s="108" t="s">
        <v>815</v>
      </c>
      <c r="E1602" s="32">
        <f t="shared" si="125"/>
        <v>42517</v>
      </c>
      <c r="F1602" s="101" t="str">
        <f t="shared" si="126"/>
        <v>2015-16</v>
      </c>
      <c r="H1602" s="111"/>
      <c r="I1602" s="26"/>
      <c r="J1602" s="94">
        <f t="shared" si="124"/>
        <v>0.59165640875701331</v>
      </c>
      <c r="K1602" s="35"/>
      <c r="L1602" s="26">
        <v>46.134056740399998</v>
      </c>
      <c r="M1602" s="26" t="s">
        <v>203</v>
      </c>
      <c r="N1602" s="26">
        <v>3336.4019512195118</v>
      </c>
      <c r="O1602" s="90">
        <f t="shared" si="127"/>
        <v>153921.75692634223</v>
      </c>
      <c r="P1602" s="92">
        <f t="shared" si="123"/>
        <v>4181.6474474140459</v>
      </c>
      <c r="Q1602" s="188">
        <v>4.5917457197340757E-2</v>
      </c>
    </row>
    <row r="1603" spans="1:17" x14ac:dyDescent="0.25">
      <c r="A1603">
        <v>42517</v>
      </c>
      <c r="B1603" t="s">
        <v>773</v>
      </c>
      <c r="C1603" s="190" t="s">
        <v>877</v>
      </c>
      <c r="D1603" s="108" t="s">
        <v>815</v>
      </c>
      <c r="E1603" s="32">
        <f t="shared" si="125"/>
        <v>42517</v>
      </c>
      <c r="F1603" s="101" t="str">
        <f t="shared" si="126"/>
        <v>2015-16</v>
      </c>
      <c r="H1603" s="111"/>
      <c r="I1603" s="26"/>
      <c r="J1603" s="94">
        <f t="shared" si="124"/>
        <v>0.59165640875701331</v>
      </c>
      <c r="K1603" s="35"/>
      <c r="L1603" s="26">
        <v>7.26357054072</v>
      </c>
      <c r="M1603" s="26" t="s">
        <v>203</v>
      </c>
      <c r="N1603" s="26">
        <v>812.22926829268283</v>
      </c>
      <c r="O1603" s="90">
        <f t="shared" si="127"/>
        <v>5899.6845854812918</v>
      </c>
      <c r="P1603" s="92">
        <f t="shared" si="123"/>
        <v>160.27884218623896</v>
      </c>
      <c r="Q1603" s="188">
        <v>4.5917457197340757E-2</v>
      </c>
    </row>
    <row r="1604" spans="1:17" x14ac:dyDescent="0.25">
      <c r="A1604">
        <v>42517</v>
      </c>
      <c r="B1604" t="s">
        <v>773</v>
      </c>
      <c r="C1604" s="190" t="s">
        <v>877</v>
      </c>
      <c r="D1604" s="108" t="s">
        <v>815</v>
      </c>
      <c r="E1604" s="32">
        <f t="shared" si="125"/>
        <v>42517</v>
      </c>
      <c r="F1604" s="101" t="str">
        <f t="shared" si="126"/>
        <v>2015-16</v>
      </c>
      <c r="H1604" s="111"/>
      <c r="I1604" s="26"/>
      <c r="J1604" s="94">
        <f t="shared" si="124"/>
        <v>0.59165640875701331</v>
      </c>
      <c r="K1604" s="35"/>
      <c r="L1604" s="26">
        <v>28.187329389399999</v>
      </c>
      <c r="M1604" s="26" t="s">
        <v>203</v>
      </c>
      <c r="N1604" s="26">
        <v>3336.4019512195118</v>
      </c>
      <c r="O1604" s="90">
        <f t="shared" si="127"/>
        <v>94044.260774461247</v>
      </c>
      <c r="P1604" s="92">
        <f t="shared" si="123"/>
        <v>2554.9340838128396</v>
      </c>
      <c r="Q1604" s="188">
        <v>4.5917457197340757E-2</v>
      </c>
    </row>
    <row r="1605" spans="1:17" x14ac:dyDescent="0.25">
      <c r="A1605">
        <v>42517</v>
      </c>
      <c r="B1605" t="s">
        <v>773</v>
      </c>
      <c r="C1605" s="190" t="s">
        <v>877</v>
      </c>
      <c r="D1605" s="108" t="s">
        <v>815</v>
      </c>
      <c r="E1605" s="32">
        <f t="shared" si="125"/>
        <v>42517</v>
      </c>
      <c r="F1605" s="101" t="str">
        <f t="shared" si="126"/>
        <v>2015-16</v>
      </c>
      <c r="H1605" s="111"/>
      <c r="I1605" s="26"/>
      <c r="J1605" s="94">
        <f t="shared" si="124"/>
        <v>0.59165640875701331</v>
      </c>
      <c r="K1605" s="35"/>
      <c r="L1605" s="26">
        <v>34.625900456499998</v>
      </c>
      <c r="M1605" s="26" t="s">
        <v>203</v>
      </c>
      <c r="N1605" s="26">
        <v>3336.4019512195118</v>
      </c>
      <c r="O1605" s="90">
        <f t="shared" si="127"/>
        <v>115525.92184579918</v>
      </c>
      <c r="P1605" s="92">
        <f t="shared" si="123"/>
        <v>3138.5340568053552</v>
      </c>
      <c r="Q1605" s="188">
        <v>4.5917457197340757E-2</v>
      </c>
    </row>
    <row r="1606" spans="1:17" x14ac:dyDescent="0.25">
      <c r="A1606">
        <v>42517</v>
      </c>
      <c r="B1606" t="s">
        <v>773</v>
      </c>
      <c r="C1606" s="190" t="s">
        <v>877</v>
      </c>
      <c r="D1606" s="108" t="s">
        <v>815</v>
      </c>
      <c r="E1606" s="32">
        <f t="shared" si="125"/>
        <v>42517</v>
      </c>
      <c r="F1606" s="101" t="str">
        <f t="shared" si="126"/>
        <v>2015-16</v>
      </c>
      <c r="H1606" s="111"/>
      <c r="I1606" s="26"/>
      <c r="J1606" s="94">
        <f t="shared" si="124"/>
        <v>0.59165640875701331</v>
      </c>
      <c r="K1606" s="35"/>
      <c r="L1606" s="26">
        <v>32.251122096300001</v>
      </c>
      <c r="M1606" s="26" t="s">
        <v>203</v>
      </c>
      <c r="N1606" s="26">
        <v>3336.4019512195118</v>
      </c>
      <c r="O1606" s="90">
        <f t="shared" si="127"/>
        <v>107602.70669111404</v>
      </c>
      <c r="P1606" s="92">
        <f t="shared" si="123"/>
        <v>2923.2812355764736</v>
      </c>
      <c r="Q1606" s="188">
        <v>4.5917457197340757E-2</v>
      </c>
    </row>
    <row r="1607" spans="1:17" x14ac:dyDescent="0.25">
      <c r="A1607">
        <v>42517</v>
      </c>
      <c r="B1607" t="s">
        <v>773</v>
      </c>
      <c r="C1607" s="190" t="s">
        <v>877</v>
      </c>
      <c r="D1607" s="108" t="s">
        <v>815</v>
      </c>
      <c r="E1607" s="32">
        <f t="shared" si="125"/>
        <v>42517</v>
      </c>
      <c r="F1607" s="101" t="str">
        <f t="shared" si="126"/>
        <v>2015-16</v>
      </c>
      <c r="H1607" s="111"/>
      <c r="I1607" s="26"/>
      <c r="J1607" s="94">
        <f t="shared" si="124"/>
        <v>0.59165640875701331</v>
      </c>
      <c r="K1607" s="35"/>
      <c r="L1607" s="26">
        <v>4.2714721115799996</v>
      </c>
      <c r="M1607" s="26" t="s">
        <v>203</v>
      </c>
      <c r="N1607" s="26">
        <v>812.22926829268283</v>
      </c>
      <c r="O1607" s="90">
        <f t="shared" si="127"/>
        <v>3469.4146677212239</v>
      </c>
      <c r="P1607" s="92">
        <f t="shared" si="123"/>
        <v>94.25482972001096</v>
      </c>
      <c r="Q1607" s="188">
        <v>4.5917457197340757E-2</v>
      </c>
    </row>
    <row r="1608" spans="1:17" x14ac:dyDescent="0.25">
      <c r="A1608">
        <v>42517</v>
      </c>
      <c r="B1608" t="s">
        <v>773</v>
      </c>
      <c r="C1608" s="190" t="s">
        <v>877</v>
      </c>
      <c r="D1608" s="108" t="s">
        <v>815</v>
      </c>
      <c r="E1608" s="32">
        <f t="shared" si="125"/>
        <v>42517</v>
      </c>
      <c r="F1608" s="101" t="str">
        <f t="shared" si="126"/>
        <v>2015-16</v>
      </c>
      <c r="H1608" s="111"/>
      <c r="I1608" s="26"/>
      <c r="J1608" s="94">
        <f t="shared" si="124"/>
        <v>0.59165640875701331</v>
      </c>
      <c r="K1608" s="35"/>
      <c r="L1608" s="26">
        <v>4.8304435614100001</v>
      </c>
      <c r="M1608" s="26" t="s">
        <v>203</v>
      </c>
      <c r="N1608" s="26">
        <v>812.22926829268283</v>
      </c>
      <c r="O1608" s="90">
        <f t="shared" si="127"/>
        <v>3923.4276394131452</v>
      </c>
      <c r="P1608" s="92">
        <f t="shared" si="123"/>
        <v>106.58916257899016</v>
      </c>
      <c r="Q1608" s="188">
        <v>4.5917457197340757E-2</v>
      </c>
    </row>
    <row r="1609" spans="1:17" x14ac:dyDescent="0.25">
      <c r="A1609">
        <v>42963</v>
      </c>
      <c r="B1609" t="s">
        <v>773</v>
      </c>
      <c r="C1609" s="190" t="s">
        <v>881</v>
      </c>
      <c r="D1609" s="108" t="s">
        <v>815</v>
      </c>
      <c r="E1609" s="32">
        <f t="shared" si="125"/>
        <v>42963</v>
      </c>
      <c r="F1609" s="101" t="str">
        <f t="shared" si="126"/>
        <v>2017-18</v>
      </c>
      <c r="H1609" s="111"/>
      <c r="I1609" s="26"/>
      <c r="J1609" s="94">
        <f t="shared" si="124"/>
        <v>0.59165640875701331</v>
      </c>
      <c r="K1609" s="35"/>
      <c r="L1609" s="26">
        <v>42.113156440099999</v>
      </c>
      <c r="M1609" s="26" t="s">
        <v>203</v>
      </c>
      <c r="N1609" s="26">
        <v>812.22926829268283</v>
      </c>
      <c r="O1609" s="90">
        <f t="shared" si="127"/>
        <v>34205.538240837705</v>
      </c>
      <c r="P1609" s="92">
        <f t="shared" si="123"/>
        <v>351.74854364910681</v>
      </c>
      <c r="Q1609" s="188">
        <v>1.7380661690502588E-2</v>
      </c>
    </row>
    <row r="1610" spans="1:17" x14ac:dyDescent="0.25">
      <c r="A1610">
        <v>42963</v>
      </c>
      <c r="B1610" t="s">
        <v>773</v>
      </c>
      <c r="C1610" s="190" t="s">
        <v>881</v>
      </c>
      <c r="D1610" s="108" t="s">
        <v>815</v>
      </c>
      <c r="E1610" s="32">
        <f t="shared" si="125"/>
        <v>42963</v>
      </c>
      <c r="F1610" s="101" t="str">
        <f t="shared" si="126"/>
        <v>2017-18</v>
      </c>
      <c r="H1610" s="111"/>
      <c r="I1610" s="26"/>
      <c r="J1610" s="94">
        <f t="shared" si="124"/>
        <v>0.59165640875701331</v>
      </c>
      <c r="K1610" s="35"/>
      <c r="L1610" s="26">
        <v>27.171240121699999</v>
      </c>
      <c r="M1610" s="26" t="s">
        <v>203</v>
      </c>
      <c r="N1610" s="26">
        <v>812.22926829268283</v>
      </c>
      <c r="O1610" s="90">
        <f t="shared" si="127"/>
        <v>22069.276482653175</v>
      </c>
      <c r="P1610" s="92">
        <f t="shared" si="123"/>
        <v>226.9467536954221</v>
      </c>
      <c r="Q1610" s="188">
        <v>1.7380661690502588E-2</v>
      </c>
    </row>
    <row r="1611" spans="1:17" x14ac:dyDescent="0.25">
      <c r="A1611">
        <v>42963</v>
      </c>
      <c r="B1611" t="s">
        <v>773</v>
      </c>
      <c r="C1611" s="190" t="s">
        <v>881</v>
      </c>
      <c r="D1611" s="108" t="s">
        <v>815</v>
      </c>
      <c r="E1611" s="32">
        <f t="shared" si="125"/>
        <v>42963</v>
      </c>
      <c r="F1611" s="101" t="str">
        <f t="shared" si="126"/>
        <v>2017-18</v>
      </c>
      <c r="H1611" s="111"/>
      <c r="I1611" s="26"/>
      <c r="J1611" s="94">
        <f t="shared" si="124"/>
        <v>0.59165640875701331</v>
      </c>
      <c r="K1611" s="35"/>
      <c r="L1611" s="26">
        <v>25.100809381400001</v>
      </c>
      <c r="M1611" s="26" t="s">
        <v>203</v>
      </c>
      <c r="N1611" s="26">
        <v>812.22926829268283</v>
      </c>
      <c r="O1611" s="90">
        <f t="shared" si="127"/>
        <v>20387.612037408631</v>
      </c>
      <c r="P1611" s="92">
        <f t="shared" si="123"/>
        <v>209.65355937827974</v>
      </c>
      <c r="Q1611" s="188">
        <v>1.7380661690502588E-2</v>
      </c>
    </row>
    <row r="1612" spans="1:17" x14ac:dyDescent="0.25">
      <c r="A1612">
        <v>42517</v>
      </c>
      <c r="B1612" t="s">
        <v>773</v>
      </c>
      <c r="C1612" s="190" t="s">
        <v>877</v>
      </c>
      <c r="D1612" s="108" t="s">
        <v>815</v>
      </c>
      <c r="E1612" s="32">
        <f t="shared" si="125"/>
        <v>42517</v>
      </c>
      <c r="F1612" s="101" t="str">
        <f t="shared" si="126"/>
        <v>2015-16</v>
      </c>
      <c r="H1612" s="111"/>
      <c r="I1612" s="26"/>
      <c r="J1612" s="94">
        <f t="shared" si="124"/>
        <v>0.59165640875701331</v>
      </c>
      <c r="K1612" s="35"/>
      <c r="L1612" s="26">
        <v>18.404206288699999</v>
      </c>
      <c r="M1612" s="26" t="s">
        <v>203</v>
      </c>
      <c r="N1612" s="26">
        <v>812.22926829268283</v>
      </c>
      <c r="O1612" s="90">
        <f t="shared" si="127"/>
        <v>14948.435007378392</v>
      </c>
      <c r="P1612" s="92">
        <f t="shared" si="123"/>
        <v>406.10948276371175</v>
      </c>
      <c r="Q1612" s="188">
        <v>4.5917457197340757E-2</v>
      </c>
    </row>
    <row r="1613" spans="1:17" x14ac:dyDescent="0.25">
      <c r="A1613">
        <v>42517</v>
      </c>
      <c r="B1613" t="s">
        <v>773</v>
      </c>
      <c r="C1613" s="190" t="s">
        <v>877</v>
      </c>
      <c r="D1613" s="108" t="s">
        <v>815</v>
      </c>
      <c r="E1613" s="32">
        <f t="shared" si="125"/>
        <v>42517</v>
      </c>
      <c r="F1613" s="101" t="str">
        <f t="shared" si="126"/>
        <v>2015-16</v>
      </c>
      <c r="H1613" s="111"/>
      <c r="I1613" s="26"/>
      <c r="J1613" s="94">
        <f t="shared" si="124"/>
        <v>0.59165640875701331</v>
      </c>
      <c r="K1613" s="35"/>
      <c r="L1613" s="26">
        <v>24.595243549399999</v>
      </c>
      <c r="M1613" s="26" t="s">
        <v>203</v>
      </c>
      <c r="N1613" s="26">
        <v>812.22926829268283</v>
      </c>
      <c r="O1613" s="90">
        <f t="shared" si="127"/>
        <v>19976.976671609489</v>
      </c>
      <c r="P1613" s="92">
        <f t="shared" si="123"/>
        <v>542.72167349195104</v>
      </c>
      <c r="Q1613" s="188">
        <v>4.5917457197340757E-2</v>
      </c>
    </row>
    <row r="1614" spans="1:17" x14ac:dyDescent="0.25">
      <c r="A1614">
        <v>42517</v>
      </c>
      <c r="B1614" t="s">
        <v>773</v>
      </c>
      <c r="C1614" s="190" t="s">
        <v>877</v>
      </c>
      <c r="D1614" s="108" t="s">
        <v>815</v>
      </c>
      <c r="E1614" s="32">
        <f t="shared" si="125"/>
        <v>42517</v>
      </c>
      <c r="F1614" s="101" t="str">
        <f t="shared" si="126"/>
        <v>2015-16</v>
      </c>
      <c r="H1614" s="111"/>
      <c r="I1614" s="26"/>
      <c r="J1614" s="94">
        <f t="shared" si="124"/>
        <v>0.59165640875701331</v>
      </c>
      <c r="K1614" s="35"/>
      <c r="L1614" s="26">
        <v>22.6072092263</v>
      </c>
      <c r="M1614" s="26" t="s">
        <v>203</v>
      </c>
      <c r="N1614" s="26">
        <v>3336.4019512195118</v>
      </c>
      <c r="O1614" s="90">
        <f t="shared" si="127"/>
        <v>75426.736974255065</v>
      </c>
      <c r="P1614" s="92">
        <f t="shared" si="123"/>
        <v>2049.1451529240262</v>
      </c>
      <c r="Q1614" s="188">
        <v>4.5917457197340757E-2</v>
      </c>
    </row>
    <row r="1615" spans="1:17" x14ac:dyDescent="0.25">
      <c r="A1615">
        <v>42517</v>
      </c>
      <c r="B1615" t="s">
        <v>773</v>
      </c>
      <c r="C1615" s="190" t="s">
        <v>877</v>
      </c>
      <c r="D1615" s="108" t="s">
        <v>815</v>
      </c>
      <c r="E1615" s="32">
        <f t="shared" si="125"/>
        <v>42517</v>
      </c>
      <c r="F1615" s="101" t="str">
        <f t="shared" si="126"/>
        <v>2015-16</v>
      </c>
      <c r="H1615" s="111"/>
      <c r="I1615" s="26"/>
      <c r="J1615" s="94">
        <f t="shared" si="124"/>
        <v>0.59165640875701331</v>
      </c>
      <c r="K1615" s="35"/>
      <c r="L1615" s="26">
        <v>26.596609811299999</v>
      </c>
      <c r="M1615" s="26" t="s">
        <v>203</v>
      </c>
      <c r="N1615" s="26">
        <v>812.22926829268283</v>
      </c>
      <c r="O1615" s="90">
        <f t="shared" si="127"/>
        <v>21602.544926098188</v>
      </c>
      <c r="P1615" s="92">
        <f t="shared" si="123"/>
        <v>586.88406793000877</v>
      </c>
      <c r="Q1615" s="188">
        <v>4.5917457197340757E-2</v>
      </c>
    </row>
    <row r="1616" spans="1:17" x14ac:dyDescent="0.25">
      <c r="A1616">
        <v>42517</v>
      </c>
      <c r="B1616" t="s">
        <v>773</v>
      </c>
      <c r="C1616" s="190" t="s">
        <v>877</v>
      </c>
      <c r="D1616" s="108" t="s">
        <v>815</v>
      </c>
      <c r="E1616" s="32">
        <f t="shared" si="125"/>
        <v>42517</v>
      </c>
      <c r="F1616" s="101" t="str">
        <f t="shared" si="126"/>
        <v>2015-16</v>
      </c>
      <c r="H1616" s="111"/>
      <c r="I1616" s="26"/>
      <c r="J1616" s="94">
        <f t="shared" si="124"/>
        <v>0.59165640875701331</v>
      </c>
      <c r="K1616" s="35"/>
      <c r="L1616" s="26">
        <v>5.4082016419499999</v>
      </c>
      <c r="M1616" s="26" t="s">
        <v>203</v>
      </c>
      <c r="N1616" s="26">
        <v>812.22926829268283</v>
      </c>
      <c r="O1616" s="90">
        <f t="shared" si="127"/>
        <v>4392.6996624203339</v>
      </c>
      <c r="P1616" s="92">
        <f t="shared" si="123"/>
        <v>119.33804354511561</v>
      </c>
      <c r="Q1616" s="188">
        <v>4.5917457197340757E-2</v>
      </c>
    </row>
    <row r="1617" spans="1:17" x14ac:dyDescent="0.25">
      <c r="A1617">
        <v>42963</v>
      </c>
      <c r="B1617" t="s">
        <v>773</v>
      </c>
      <c r="C1617" s="190" t="s">
        <v>881</v>
      </c>
      <c r="D1617" s="108" t="s">
        <v>815</v>
      </c>
      <c r="E1617" s="32">
        <f t="shared" si="125"/>
        <v>42963</v>
      </c>
      <c r="F1617" s="101" t="str">
        <f t="shared" si="126"/>
        <v>2017-18</v>
      </c>
      <c r="H1617" s="111"/>
      <c r="I1617" s="26"/>
      <c r="J1617" s="94">
        <f t="shared" si="124"/>
        <v>0.59165640875701331</v>
      </c>
      <c r="K1617" s="35"/>
      <c r="L1617" s="26">
        <v>4.8257013997999998</v>
      </c>
      <c r="M1617" s="26" t="s">
        <v>203</v>
      </c>
      <c r="N1617" s="26">
        <v>812.22926829268283</v>
      </c>
      <c r="O1617" s="90">
        <f t="shared" si="127"/>
        <v>3919.575916958529</v>
      </c>
      <c r="P1617" s="92">
        <f t="shared" si="123"/>
        <v>40.306488113268472</v>
      </c>
      <c r="Q1617" s="188">
        <v>1.7380661690502588E-2</v>
      </c>
    </row>
    <row r="1618" spans="1:17" x14ac:dyDescent="0.25">
      <c r="A1618">
        <v>42934</v>
      </c>
      <c r="B1618" t="s">
        <v>773</v>
      </c>
      <c r="C1618" s="190" t="s">
        <v>880</v>
      </c>
      <c r="D1618" s="108" t="s">
        <v>815</v>
      </c>
      <c r="E1618" s="32">
        <f t="shared" si="125"/>
        <v>42934</v>
      </c>
      <c r="F1618" s="101" t="str">
        <f t="shared" si="126"/>
        <v>2017-18</v>
      </c>
      <c r="H1618" s="111"/>
      <c r="I1618" s="26"/>
      <c r="J1618" s="94">
        <f t="shared" si="124"/>
        <v>0.59165640875701331</v>
      </c>
      <c r="K1618" s="35"/>
      <c r="L1618" s="26">
        <v>35.300365296400003</v>
      </c>
      <c r="M1618" s="26" t="s">
        <v>203</v>
      </c>
      <c r="N1618" s="26">
        <v>812.22926829268283</v>
      </c>
      <c r="O1618" s="90">
        <f t="shared" si="127"/>
        <v>28671.989875159386</v>
      </c>
      <c r="P1618" s="92">
        <f t="shared" si="123"/>
        <v>666.88156714994545</v>
      </c>
      <c r="Q1618" s="188">
        <v>3.9311653010755315E-2</v>
      </c>
    </row>
    <row r="1619" spans="1:17" x14ac:dyDescent="0.25">
      <c r="A1619">
        <v>42934</v>
      </c>
      <c r="B1619" t="s">
        <v>773</v>
      </c>
      <c r="C1619" s="190" t="s">
        <v>880</v>
      </c>
      <c r="D1619" s="108" t="s">
        <v>815</v>
      </c>
      <c r="E1619" s="32">
        <f t="shared" si="125"/>
        <v>42934</v>
      </c>
      <c r="F1619" s="101" t="str">
        <f t="shared" si="126"/>
        <v>2017-18</v>
      </c>
      <c r="H1619" s="111"/>
      <c r="I1619" s="26"/>
      <c r="J1619" s="94">
        <f t="shared" si="124"/>
        <v>0.59165640875701331</v>
      </c>
      <c r="K1619" s="35"/>
      <c r="L1619" s="26">
        <v>22.272204913700001</v>
      </c>
      <c r="M1619" s="26" t="s">
        <v>203</v>
      </c>
      <c r="N1619" s="26">
        <v>3336.4019512195118</v>
      </c>
      <c r="O1619" s="90">
        <f t="shared" si="127"/>
        <v>74309.027932029479</v>
      </c>
      <c r="P1619" s="92">
        <f t="shared" si="123"/>
        <v>1728.3530447823657</v>
      </c>
      <c r="Q1619" s="188">
        <v>3.9311653010755315E-2</v>
      </c>
    </row>
    <row r="1620" spans="1:17" x14ac:dyDescent="0.25">
      <c r="A1620">
        <v>42934</v>
      </c>
      <c r="B1620" t="s">
        <v>773</v>
      </c>
      <c r="C1620" s="190" t="s">
        <v>880</v>
      </c>
      <c r="D1620" s="108" t="s">
        <v>815</v>
      </c>
      <c r="E1620" s="32">
        <f t="shared" si="125"/>
        <v>42934</v>
      </c>
      <c r="F1620" s="101" t="str">
        <f t="shared" si="126"/>
        <v>2017-18</v>
      </c>
      <c r="H1620" s="111"/>
      <c r="I1620" s="26"/>
      <c r="J1620" s="94">
        <f t="shared" si="124"/>
        <v>0.59165640875701331</v>
      </c>
      <c r="K1620" s="35"/>
      <c r="L1620" s="26">
        <v>2.03042286236</v>
      </c>
      <c r="M1620" s="26" t="s">
        <v>203</v>
      </c>
      <c r="N1620" s="26">
        <v>812.22926829268283</v>
      </c>
      <c r="O1620" s="90">
        <f t="shared" si="127"/>
        <v>1649.1688758193975</v>
      </c>
      <c r="P1620" s="92">
        <f t="shared" si="123"/>
        <v>38.35800477016037</v>
      </c>
      <c r="Q1620" s="188">
        <v>3.9311653010755315E-2</v>
      </c>
    </row>
    <row r="1621" spans="1:17" x14ac:dyDescent="0.25">
      <c r="A1621">
        <v>42963</v>
      </c>
      <c r="B1621" t="s">
        <v>773</v>
      </c>
      <c r="C1621" s="190" t="s">
        <v>881</v>
      </c>
      <c r="D1621" s="108" t="s">
        <v>815</v>
      </c>
      <c r="E1621" s="32">
        <f t="shared" si="125"/>
        <v>42963</v>
      </c>
      <c r="F1621" s="101" t="str">
        <f t="shared" si="126"/>
        <v>2017-18</v>
      </c>
      <c r="H1621" s="111"/>
      <c r="I1621" s="26"/>
      <c r="J1621" s="94">
        <f t="shared" si="124"/>
        <v>0.59165640875701331</v>
      </c>
      <c r="K1621" s="35"/>
      <c r="L1621" s="26">
        <v>24.405319668200001</v>
      </c>
      <c r="M1621" s="26" t="s">
        <v>203</v>
      </c>
      <c r="N1621" s="26">
        <v>812.22926829268283</v>
      </c>
      <c r="O1621" s="90">
        <f t="shared" si="127"/>
        <v>19822.714936551107</v>
      </c>
      <c r="P1621" s="92">
        <f t="shared" si="123"/>
        <v>203.84450789839372</v>
      </c>
      <c r="Q1621" s="188">
        <v>1.7380661690502588E-2</v>
      </c>
    </row>
    <row r="1622" spans="1:17" x14ac:dyDescent="0.25">
      <c r="A1622">
        <v>42963</v>
      </c>
      <c r="B1622" t="s">
        <v>773</v>
      </c>
      <c r="C1622" s="190" t="s">
        <v>881</v>
      </c>
      <c r="D1622" s="108" t="s">
        <v>815</v>
      </c>
      <c r="E1622" s="32">
        <f t="shared" si="125"/>
        <v>42963</v>
      </c>
      <c r="F1622" s="101" t="str">
        <f t="shared" si="126"/>
        <v>2017-18</v>
      </c>
      <c r="H1622" s="111"/>
      <c r="I1622" s="26"/>
      <c r="J1622" s="94">
        <f t="shared" si="124"/>
        <v>0.59165640875701331</v>
      </c>
      <c r="K1622" s="35"/>
      <c r="L1622" s="26">
        <v>12.3436431288</v>
      </c>
      <c r="M1622" s="26" t="s">
        <v>203</v>
      </c>
      <c r="N1622" s="26">
        <v>812.22926829268283</v>
      </c>
      <c r="O1622" s="90">
        <f t="shared" si="127"/>
        <v>10025.868226571227</v>
      </c>
      <c r="P1622" s="92">
        <f t="shared" si="123"/>
        <v>103.09981157682597</v>
      </c>
      <c r="Q1622" s="188">
        <v>1.7380661690502588E-2</v>
      </c>
    </row>
    <row r="1623" spans="1:17" x14ac:dyDescent="0.25">
      <c r="A1623">
        <v>42963</v>
      </c>
      <c r="B1623" t="s">
        <v>773</v>
      </c>
      <c r="C1623" s="190" t="s">
        <v>881</v>
      </c>
      <c r="D1623" s="108" t="s">
        <v>815</v>
      </c>
      <c r="E1623" s="32">
        <f t="shared" si="125"/>
        <v>42963</v>
      </c>
      <c r="F1623" s="101" t="str">
        <f t="shared" si="126"/>
        <v>2017-18</v>
      </c>
      <c r="H1623" s="111"/>
      <c r="I1623" s="26"/>
      <c r="J1623" s="94">
        <f t="shared" si="124"/>
        <v>0.59165640875701331</v>
      </c>
      <c r="K1623" s="35"/>
      <c r="L1623" s="26">
        <v>26.010083354999999</v>
      </c>
      <c r="M1623" s="26" t="s">
        <v>203</v>
      </c>
      <c r="N1623" s="26">
        <v>3336.4019512195118</v>
      </c>
      <c r="O1623" s="90">
        <f t="shared" si="127"/>
        <v>86780.092857004143</v>
      </c>
      <c r="P1623" s="92">
        <f t="shared" ref="P1623:P1686" si="128">IF(O1623="-","-",IF(OR(E1623&lt;$E$15,E1623&gt;$E$16),0,O1623*J1623))*Q1623</f>
        <v>892.39266066400319</v>
      </c>
      <c r="Q1623" s="188">
        <v>1.7380661690502588E-2</v>
      </c>
    </row>
    <row r="1624" spans="1:17" x14ac:dyDescent="0.25">
      <c r="A1624">
        <v>42963</v>
      </c>
      <c r="B1624" t="s">
        <v>773</v>
      </c>
      <c r="C1624" s="190" t="s">
        <v>881</v>
      </c>
      <c r="D1624" s="108" t="s">
        <v>815</v>
      </c>
      <c r="E1624" s="32">
        <f t="shared" si="125"/>
        <v>42963</v>
      </c>
      <c r="F1624" s="101" t="str">
        <f t="shared" si="126"/>
        <v>2017-18</v>
      </c>
      <c r="H1624" s="111"/>
      <c r="I1624" s="26"/>
      <c r="J1624" s="94">
        <f t="shared" ref="J1624:J1687" si="129">J1623</f>
        <v>0.59165640875701331</v>
      </c>
      <c r="K1624" s="35"/>
      <c r="L1624" s="26">
        <v>4.8265070185400001</v>
      </c>
      <c r="M1624" s="26" t="s">
        <v>203</v>
      </c>
      <c r="N1624" s="26">
        <v>812.22926829268283</v>
      </c>
      <c r="O1624" s="90">
        <f t="shared" si="127"/>
        <v>3920.2302640782423</v>
      </c>
      <c r="P1624" s="92">
        <f t="shared" si="128"/>
        <v>40.313217013272315</v>
      </c>
      <c r="Q1624" s="188">
        <v>1.7380661690502588E-2</v>
      </c>
    </row>
    <row r="1625" spans="1:17" x14ac:dyDescent="0.25">
      <c r="A1625">
        <v>42963</v>
      </c>
      <c r="B1625" t="s">
        <v>773</v>
      </c>
      <c r="C1625" s="190" t="s">
        <v>881</v>
      </c>
      <c r="D1625" s="108" t="s">
        <v>815</v>
      </c>
      <c r="E1625" s="32">
        <f t="shared" si="125"/>
        <v>42963</v>
      </c>
      <c r="F1625" s="101" t="str">
        <f t="shared" si="126"/>
        <v>2017-18</v>
      </c>
      <c r="H1625" s="111"/>
      <c r="I1625" s="26"/>
      <c r="J1625" s="94">
        <f t="shared" si="129"/>
        <v>0.59165640875701331</v>
      </c>
      <c r="K1625" s="35"/>
      <c r="L1625" s="26">
        <v>17.6876219434</v>
      </c>
      <c r="M1625" s="26" t="s">
        <v>203</v>
      </c>
      <c r="N1625" s="26">
        <v>812.22926829268283</v>
      </c>
      <c r="O1625" s="90">
        <f t="shared" si="127"/>
        <v>14366.404228925383</v>
      </c>
      <c r="P1625" s="92">
        <f t="shared" si="128"/>
        <v>147.73519216153443</v>
      </c>
      <c r="Q1625" s="188">
        <v>1.7380661690502588E-2</v>
      </c>
    </row>
    <row r="1626" spans="1:17" x14ac:dyDescent="0.25">
      <c r="A1626">
        <v>42963</v>
      </c>
      <c r="B1626" t="s">
        <v>773</v>
      </c>
      <c r="C1626" s="190" t="s">
        <v>881</v>
      </c>
      <c r="D1626" s="108" t="s">
        <v>815</v>
      </c>
      <c r="E1626" s="32">
        <f t="shared" ref="E1626:E1689" si="130">A1626</f>
        <v>42963</v>
      </c>
      <c r="F1626" s="101" t="str">
        <f t="shared" ref="F1626:F1689" si="131">IF(E1626="","-",IF(OR(E1626&lt;$E$15,E1626&gt;$E$16),"ERROR - date outside of range",IF(MONTH(E1626)&gt;=7,YEAR(E1626)&amp;"-"&amp;IF(YEAR(E1626)=1999,"00",IF(AND(YEAR(E1626)&gt;=2000,YEAR(E1626)&lt;2009),"0","")&amp;RIGHT(YEAR(E1626),2)+1),RIGHT(YEAR(E1626),4)-1&amp;"-"&amp;RIGHT(YEAR(E1626),2))))</f>
        <v>2017-18</v>
      </c>
      <c r="H1626" s="111"/>
      <c r="I1626" s="26"/>
      <c r="J1626" s="94">
        <f t="shared" si="129"/>
        <v>0.59165640875701331</v>
      </c>
      <c r="K1626" s="35"/>
      <c r="L1626" s="26">
        <v>31.418405676300001</v>
      </c>
      <c r="M1626" s="26" t="s">
        <v>203</v>
      </c>
      <c r="N1626" s="26">
        <v>812.22926829268283</v>
      </c>
      <c r="O1626" s="90">
        <f t="shared" si="127"/>
        <v>25518.948653383821</v>
      </c>
      <c r="P1626" s="92">
        <f t="shared" si="128"/>
        <v>262.42104308031094</v>
      </c>
      <c r="Q1626" s="188">
        <v>1.7380661690502588E-2</v>
      </c>
    </row>
    <row r="1627" spans="1:17" x14ac:dyDescent="0.25">
      <c r="A1627">
        <v>42963</v>
      </c>
      <c r="B1627" t="s">
        <v>773</v>
      </c>
      <c r="C1627" s="190" t="s">
        <v>881</v>
      </c>
      <c r="D1627" s="108" t="s">
        <v>815</v>
      </c>
      <c r="E1627" s="32">
        <f t="shared" si="130"/>
        <v>42963</v>
      </c>
      <c r="F1627" s="101" t="str">
        <f t="shared" si="131"/>
        <v>2017-18</v>
      </c>
      <c r="H1627" s="111"/>
      <c r="I1627" s="26"/>
      <c r="J1627" s="94">
        <f t="shared" si="129"/>
        <v>0.59165640875701331</v>
      </c>
      <c r="K1627" s="35"/>
      <c r="L1627" s="26">
        <v>14.9974336768</v>
      </c>
      <c r="M1627" s="26" t="s">
        <v>203</v>
      </c>
      <c r="N1627" s="26">
        <v>812.22926829268283</v>
      </c>
      <c r="O1627" s="90">
        <f t="shared" ref="O1627:O1690" si="132">IF(N1627="","-",L1627*N1627)</f>
        <v>12181.354581575304</v>
      </c>
      <c r="P1627" s="92">
        <f t="shared" si="128"/>
        <v>125.26549658636662</v>
      </c>
      <c r="Q1627" s="188">
        <v>1.7380661690502588E-2</v>
      </c>
    </row>
    <row r="1628" spans="1:17" x14ac:dyDescent="0.25">
      <c r="A1628">
        <v>42963</v>
      </c>
      <c r="B1628" t="s">
        <v>773</v>
      </c>
      <c r="C1628" s="190" t="s">
        <v>881</v>
      </c>
      <c r="D1628" s="108" t="s">
        <v>815</v>
      </c>
      <c r="E1628" s="32">
        <f t="shared" si="130"/>
        <v>42963</v>
      </c>
      <c r="F1628" s="101" t="str">
        <f t="shared" si="131"/>
        <v>2017-18</v>
      </c>
      <c r="H1628" s="111"/>
      <c r="I1628" s="26"/>
      <c r="J1628" s="94">
        <f t="shared" si="129"/>
        <v>0.59165640875701331</v>
      </c>
      <c r="K1628" s="35"/>
      <c r="L1628" s="26">
        <v>24.8598591489</v>
      </c>
      <c r="M1628" s="26" t="s">
        <v>203</v>
      </c>
      <c r="N1628" s="26">
        <v>3336.4019512195118</v>
      </c>
      <c r="O1628" s="90">
        <f t="shared" si="132"/>
        <v>82942.482571432192</v>
      </c>
      <c r="P1628" s="92">
        <f t="shared" si="128"/>
        <v>852.92905627519212</v>
      </c>
      <c r="Q1628" s="188">
        <v>1.7380661690502588E-2</v>
      </c>
    </row>
    <row r="1629" spans="1:17" x14ac:dyDescent="0.25">
      <c r="A1629">
        <v>42963</v>
      </c>
      <c r="B1629" t="s">
        <v>773</v>
      </c>
      <c r="C1629" s="190" t="s">
        <v>881</v>
      </c>
      <c r="D1629" s="108" t="s">
        <v>815</v>
      </c>
      <c r="E1629" s="32">
        <f t="shared" si="130"/>
        <v>42963</v>
      </c>
      <c r="F1629" s="101" t="str">
        <f t="shared" si="131"/>
        <v>2017-18</v>
      </c>
      <c r="H1629" s="111"/>
      <c r="I1629" s="26"/>
      <c r="J1629" s="94">
        <f t="shared" si="129"/>
        <v>0.59165640875701331</v>
      </c>
      <c r="K1629" s="35"/>
      <c r="L1629" s="26">
        <v>13.6289322109</v>
      </c>
      <c r="M1629" s="26" t="s">
        <v>203</v>
      </c>
      <c r="N1629" s="26">
        <v>812.22926829268283</v>
      </c>
      <c r="O1629" s="90">
        <f t="shared" si="132"/>
        <v>11069.817637269884</v>
      </c>
      <c r="P1629" s="92">
        <f t="shared" si="128"/>
        <v>113.8351399400613</v>
      </c>
      <c r="Q1629" s="188">
        <v>1.7380661690502588E-2</v>
      </c>
    </row>
    <row r="1630" spans="1:17" x14ac:dyDescent="0.25">
      <c r="A1630">
        <v>42963</v>
      </c>
      <c r="B1630" t="s">
        <v>773</v>
      </c>
      <c r="C1630" s="190" t="s">
        <v>881</v>
      </c>
      <c r="D1630" s="108" t="s">
        <v>815</v>
      </c>
      <c r="E1630" s="32">
        <f t="shared" si="130"/>
        <v>42963</v>
      </c>
      <c r="F1630" s="101" t="str">
        <f t="shared" si="131"/>
        <v>2017-18</v>
      </c>
      <c r="H1630" s="111"/>
      <c r="I1630" s="26"/>
      <c r="J1630" s="94">
        <f t="shared" si="129"/>
        <v>0.59165640875701331</v>
      </c>
      <c r="K1630" s="35"/>
      <c r="L1630" s="26">
        <v>5.8888110881599998</v>
      </c>
      <c r="M1630" s="26" t="s">
        <v>203</v>
      </c>
      <c r="N1630" s="26">
        <v>3336.4019512195118</v>
      </c>
      <c r="O1630" s="90">
        <f t="shared" si="132"/>
        <v>19647.440804900121</v>
      </c>
      <c r="P1630" s="92">
        <f t="shared" si="128"/>
        <v>202.04209741990604</v>
      </c>
      <c r="Q1630" s="188">
        <v>1.7380661690502588E-2</v>
      </c>
    </row>
    <row r="1631" spans="1:17" x14ac:dyDescent="0.25">
      <c r="A1631">
        <v>42963</v>
      </c>
      <c r="B1631" t="s">
        <v>773</v>
      </c>
      <c r="C1631" s="190" t="s">
        <v>881</v>
      </c>
      <c r="D1631" s="108" t="s">
        <v>815</v>
      </c>
      <c r="E1631" s="32">
        <f t="shared" si="130"/>
        <v>42963</v>
      </c>
      <c r="F1631" s="101" t="str">
        <f t="shared" si="131"/>
        <v>2017-18</v>
      </c>
      <c r="H1631" s="111"/>
      <c r="I1631" s="26"/>
      <c r="J1631" s="94">
        <f t="shared" si="129"/>
        <v>0.59165640875701331</v>
      </c>
      <c r="K1631" s="35"/>
      <c r="L1631" s="26">
        <v>31.1673395314</v>
      </c>
      <c r="M1631" s="26" t="s">
        <v>203</v>
      </c>
      <c r="N1631" s="26">
        <v>812.22926829268283</v>
      </c>
      <c r="O1631" s="90">
        <f t="shared" si="132"/>
        <v>25315.025382218631</v>
      </c>
      <c r="P1631" s="92">
        <f t="shared" si="128"/>
        <v>260.32402261703174</v>
      </c>
      <c r="Q1631" s="188">
        <v>1.7380661690502588E-2</v>
      </c>
    </row>
    <row r="1632" spans="1:17" x14ac:dyDescent="0.25">
      <c r="A1632">
        <v>42963</v>
      </c>
      <c r="B1632" t="s">
        <v>773</v>
      </c>
      <c r="C1632" s="190" t="s">
        <v>881</v>
      </c>
      <c r="D1632" s="108" t="s">
        <v>815</v>
      </c>
      <c r="E1632" s="32">
        <f t="shared" si="130"/>
        <v>42963</v>
      </c>
      <c r="F1632" s="101" t="str">
        <f t="shared" si="131"/>
        <v>2017-18</v>
      </c>
      <c r="H1632" s="111"/>
      <c r="I1632" s="26"/>
      <c r="J1632" s="94">
        <f t="shared" si="129"/>
        <v>0.59165640875701331</v>
      </c>
      <c r="K1632" s="35"/>
      <c r="L1632" s="26">
        <v>18.812231794100001</v>
      </c>
      <c r="M1632" s="26" t="s">
        <v>203</v>
      </c>
      <c r="N1632" s="26">
        <v>812.22926829268283</v>
      </c>
      <c r="O1632" s="90">
        <f t="shared" si="132"/>
        <v>15279.845265074187</v>
      </c>
      <c r="P1632" s="92">
        <f t="shared" si="128"/>
        <v>157.12845333206249</v>
      </c>
      <c r="Q1632" s="188">
        <v>1.7380661690502588E-2</v>
      </c>
    </row>
    <row r="1633" spans="1:17" x14ac:dyDescent="0.25">
      <c r="A1633">
        <v>42963</v>
      </c>
      <c r="B1633" t="s">
        <v>773</v>
      </c>
      <c r="C1633" s="190" t="s">
        <v>881</v>
      </c>
      <c r="D1633" s="108" t="s">
        <v>815</v>
      </c>
      <c r="E1633" s="32">
        <f t="shared" si="130"/>
        <v>42963</v>
      </c>
      <c r="F1633" s="101" t="str">
        <f t="shared" si="131"/>
        <v>2017-18</v>
      </c>
      <c r="H1633" s="111"/>
      <c r="I1633" s="26"/>
      <c r="J1633" s="94">
        <f t="shared" si="129"/>
        <v>0.59165640875701331</v>
      </c>
      <c r="K1633" s="35"/>
      <c r="L1633" s="26">
        <v>7.9821088233599999</v>
      </c>
      <c r="M1633" s="26" t="s">
        <v>203</v>
      </c>
      <c r="N1633" s="26">
        <v>812.22926829268283</v>
      </c>
      <c r="O1633" s="90">
        <f t="shared" si="132"/>
        <v>6483.3024090302606</v>
      </c>
      <c r="P1633" s="92">
        <f t="shared" si="128"/>
        <v>66.670261533568848</v>
      </c>
      <c r="Q1633" s="188">
        <v>1.7380661690502588E-2</v>
      </c>
    </row>
    <row r="1634" spans="1:17" x14ac:dyDescent="0.25">
      <c r="A1634">
        <v>42517</v>
      </c>
      <c r="B1634" t="s">
        <v>773</v>
      </c>
      <c r="C1634" s="190" t="s">
        <v>883</v>
      </c>
      <c r="D1634" s="108" t="s">
        <v>815</v>
      </c>
      <c r="E1634" s="32">
        <f t="shared" si="130"/>
        <v>42517</v>
      </c>
      <c r="F1634" s="101" t="str">
        <f t="shared" si="131"/>
        <v>2015-16</v>
      </c>
      <c r="H1634" s="111"/>
      <c r="I1634" s="26"/>
      <c r="J1634" s="94">
        <f t="shared" si="129"/>
        <v>0.59165640875701331</v>
      </c>
      <c r="K1634" s="35"/>
      <c r="L1634" s="26">
        <v>55.624854741900002</v>
      </c>
      <c r="M1634" s="26" t="s">
        <v>203</v>
      </c>
      <c r="N1634" s="26">
        <v>3336.4019512195118</v>
      </c>
      <c r="O1634" s="90">
        <f t="shared" si="132"/>
        <v>185586.87389717708</v>
      </c>
      <c r="P1634" s="92">
        <f t="shared" si="128"/>
        <v>2795.572635934499</v>
      </c>
      <c r="Q1634" s="188">
        <v>2.5459739241350688E-2</v>
      </c>
    </row>
    <row r="1635" spans="1:17" x14ac:dyDescent="0.25">
      <c r="A1635">
        <v>42517</v>
      </c>
      <c r="B1635" t="s">
        <v>773</v>
      </c>
      <c r="C1635" s="190" t="s">
        <v>883</v>
      </c>
      <c r="D1635" s="108" t="s">
        <v>815</v>
      </c>
      <c r="E1635" s="32">
        <f t="shared" si="130"/>
        <v>42517</v>
      </c>
      <c r="F1635" s="101" t="str">
        <f t="shared" si="131"/>
        <v>2015-16</v>
      </c>
      <c r="H1635" s="111"/>
      <c r="I1635" s="26"/>
      <c r="J1635" s="94">
        <f t="shared" si="129"/>
        <v>0.59165640875701331</v>
      </c>
      <c r="K1635" s="35"/>
      <c r="L1635" s="26">
        <v>39.319782157699997</v>
      </c>
      <c r="M1635" s="26" t="s">
        <v>203</v>
      </c>
      <c r="N1635" s="26">
        <v>812.22926829268283</v>
      </c>
      <c r="O1635" s="90">
        <f t="shared" si="132"/>
        <v>31936.677891376356</v>
      </c>
      <c r="P1635" s="92">
        <f t="shared" si="128"/>
        <v>481.07552501397072</v>
      </c>
      <c r="Q1635" s="188">
        <v>2.5459739241350688E-2</v>
      </c>
    </row>
    <row r="1636" spans="1:17" x14ac:dyDescent="0.25">
      <c r="A1636">
        <v>42517</v>
      </c>
      <c r="B1636" t="s">
        <v>773</v>
      </c>
      <c r="C1636" s="190" t="s">
        <v>883</v>
      </c>
      <c r="D1636" s="108" t="s">
        <v>815</v>
      </c>
      <c r="E1636" s="32">
        <f t="shared" si="130"/>
        <v>42517</v>
      </c>
      <c r="F1636" s="101" t="str">
        <f t="shared" si="131"/>
        <v>2015-16</v>
      </c>
      <c r="H1636" s="111"/>
      <c r="I1636" s="26"/>
      <c r="J1636" s="94">
        <f t="shared" si="129"/>
        <v>0.59165640875701331</v>
      </c>
      <c r="K1636" s="35"/>
      <c r="L1636" s="26">
        <v>51.356436695100001</v>
      </c>
      <c r="M1636" s="26" t="s">
        <v>203</v>
      </c>
      <c r="N1636" s="26">
        <v>812.22926829268283</v>
      </c>
      <c r="O1636" s="90">
        <f t="shared" si="132"/>
        <v>41713.200998980559</v>
      </c>
      <c r="P1636" s="92">
        <f t="shared" si="128"/>
        <v>628.3433780699047</v>
      </c>
      <c r="Q1636" s="188">
        <v>2.5459739241350688E-2</v>
      </c>
    </row>
    <row r="1637" spans="1:17" x14ac:dyDescent="0.25">
      <c r="A1637">
        <v>42517</v>
      </c>
      <c r="B1637" t="s">
        <v>773</v>
      </c>
      <c r="C1637" s="190" t="s">
        <v>883</v>
      </c>
      <c r="D1637" s="108" t="s">
        <v>815</v>
      </c>
      <c r="E1637" s="32">
        <f t="shared" si="130"/>
        <v>42517</v>
      </c>
      <c r="F1637" s="101" t="str">
        <f t="shared" si="131"/>
        <v>2015-16</v>
      </c>
      <c r="H1637" s="111"/>
      <c r="I1637" s="26"/>
      <c r="J1637" s="94">
        <f t="shared" si="129"/>
        <v>0.59165640875701331</v>
      </c>
      <c r="K1637" s="35"/>
      <c r="L1637" s="26">
        <v>108.696872242</v>
      </c>
      <c r="M1637" s="26" t="s">
        <v>203</v>
      </c>
      <c r="N1637" s="26">
        <v>812.22926829268283</v>
      </c>
      <c r="O1637" s="90">
        <f t="shared" si="132"/>
        <v>88286.781006822886</v>
      </c>
      <c r="P1637" s="92">
        <f t="shared" si="128"/>
        <v>1329.9006762415752</v>
      </c>
      <c r="Q1637" s="188">
        <v>2.5459739241350688E-2</v>
      </c>
    </row>
    <row r="1638" spans="1:17" x14ac:dyDescent="0.25">
      <c r="A1638">
        <v>42517</v>
      </c>
      <c r="B1638" t="s">
        <v>773</v>
      </c>
      <c r="C1638" s="190" t="s">
        <v>883</v>
      </c>
      <c r="D1638" s="108" t="s">
        <v>815</v>
      </c>
      <c r="E1638" s="32">
        <f t="shared" si="130"/>
        <v>42517</v>
      </c>
      <c r="F1638" s="101" t="str">
        <f t="shared" si="131"/>
        <v>2015-16</v>
      </c>
      <c r="H1638" s="111"/>
      <c r="I1638" s="26"/>
      <c r="J1638" s="94">
        <f t="shared" si="129"/>
        <v>0.59165640875701331</v>
      </c>
      <c r="K1638" s="35"/>
      <c r="L1638" s="26">
        <v>46.0667562792</v>
      </c>
      <c r="M1638" s="26" t="s">
        <v>203</v>
      </c>
      <c r="N1638" s="26">
        <v>812.22926829268283</v>
      </c>
      <c r="O1638" s="90">
        <f t="shared" si="132"/>
        <v>37416.767745271965</v>
      </c>
      <c r="P1638" s="92">
        <f t="shared" si="128"/>
        <v>563.62440854385204</v>
      </c>
      <c r="Q1638" s="188">
        <v>2.5459739241350688E-2</v>
      </c>
    </row>
    <row r="1639" spans="1:17" x14ac:dyDescent="0.25">
      <c r="A1639">
        <v>42517</v>
      </c>
      <c r="B1639" t="s">
        <v>773</v>
      </c>
      <c r="C1639" s="190" t="s">
        <v>883</v>
      </c>
      <c r="D1639" s="108" t="s">
        <v>815</v>
      </c>
      <c r="E1639" s="32">
        <f t="shared" si="130"/>
        <v>42517</v>
      </c>
      <c r="F1639" s="101" t="str">
        <f t="shared" si="131"/>
        <v>2015-16</v>
      </c>
      <c r="H1639" s="111"/>
      <c r="I1639" s="26"/>
      <c r="J1639" s="94">
        <f t="shared" si="129"/>
        <v>0.59165640875701331</v>
      </c>
      <c r="K1639" s="35"/>
      <c r="L1639" s="26">
        <v>34.960724736300001</v>
      </c>
      <c r="M1639" s="26" t="s">
        <v>203</v>
      </c>
      <c r="N1639" s="26">
        <v>3336.4019512195118</v>
      </c>
      <c r="O1639" s="90">
        <f t="shared" si="132"/>
        <v>116643.03022623957</v>
      </c>
      <c r="P1639" s="92">
        <f t="shared" si="128"/>
        <v>1757.0427079536898</v>
      </c>
      <c r="Q1639" s="188">
        <v>2.5459739241350688E-2</v>
      </c>
    </row>
    <row r="1640" spans="1:17" x14ac:dyDescent="0.25">
      <c r="A1640">
        <v>42517</v>
      </c>
      <c r="B1640" t="s">
        <v>773</v>
      </c>
      <c r="C1640" s="190" t="s">
        <v>883</v>
      </c>
      <c r="D1640" s="108" t="s">
        <v>815</v>
      </c>
      <c r="E1640" s="32">
        <f t="shared" si="130"/>
        <v>42517</v>
      </c>
      <c r="F1640" s="101" t="str">
        <f t="shared" si="131"/>
        <v>2015-16</v>
      </c>
      <c r="H1640" s="111"/>
      <c r="I1640" s="26"/>
      <c r="J1640" s="94">
        <f t="shared" si="129"/>
        <v>0.59165640875701331</v>
      </c>
      <c r="K1640" s="35"/>
      <c r="L1640" s="26">
        <v>41.0661971468</v>
      </c>
      <c r="M1640" s="26" t="s">
        <v>203</v>
      </c>
      <c r="N1640" s="26">
        <v>812.22926829268283</v>
      </c>
      <c r="O1640" s="90">
        <f t="shared" si="132"/>
        <v>33355.167260108421</v>
      </c>
      <c r="P1640" s="92">
        <f t="shared" si="128"/>
        <v>502.44282314405518</v>
      </c>
      <c r="Q1640" s="188">
        <v>2.5459739241350688E-2</v>
      </c>
    </row>
    <row r="1641" spans="1:17" x14ac:dyDescent="0.25">
      <c r="A1641">
        <v>42517</v>
      </c>
      <c r="B1641" t="s">
        <v>773</v>
      </c>
      <c r="C1641" s="190" t="s">
        <v>883</v>
      </c>
      <c r="D1641" s="108" t="s">
        <v>815</v>
      </c>
      <c r="E1641" s="32">
        <f t="shared" si="130"/>
        <v>42517</v>
      </c>
      <c r="F1641" s="101" t="str">
        <f t="shared" si="131"/>
        <v>2015-16</v>
      </c>
      <c r="H1641" s="111"/>
      <c r="I1641" s="26"/>
      <c r="J1641" s="94">
        <f t="shared" si="129"/>
        <v>0.59165640875701331</v>
      </c>
      <c r="K1641" s="35"/>
      <c r="L1641" s="26">
        <v>44.935587903799998</v>
      </c>
      <c r="M1641" s="26" t="s">
        <v>203</v>
      </c>
      <c r="N1641" s="26">
        <v>812.22926829268283</v>
      </c>
      <c r="O1641" s="90">
        <f t="shared" si="132"/>
        <v>36497.999683405003</v>
      </c>
      <c r="P1641" s="92">
        <f t="shared" si="128"/>
        <v>549.78462128632816</v>
      </c>
      <c r="Q1641" s="188">
        <v>2.5459739241350688E-2</v>
      </c>
    </row>
    <row r="1642" spans="1:17" x14ac:dyDescent="0.25">
      <c r="A1642">
        <v>42517</v>
      </c>
      <c r="B1642" t="s">
        <v>773</v>
      </c>
      <c r="C1642" s="190" t="s">
        <v>877</v>
      </c>
      <c r="D1642" s="108" t="s">
        <v>815</v>
      </c>
      <c r="E1642" s="32">
        <f t="shared" si="130"/>
        <v>42517</v>
      </c>
      <c r="F1642" s="101" t="str">
        <f t="shared" si="131"/>
        <v>2015-16</v>
      </c>
      <c r="H1642" s="111"/>
      <c r="I1642" s="26"/>
      <c r="J1642" s="94">
        <f t="shared" si="129"/>
        <v>0.59165640875701331</v>
      </c>
      <c r="K1642" s="35"/>
      <c r="L1642" s="26">
        <v>4.9576672942000002</v>
      </c>
      <c r="M1642" s="26" t="s">
        <v>203</v>
      </c>
      <c r="N1642" s="26">
        <v>812.22926829268283</v>
      </c>
      <c r="O1642" s="90">
        <f t="shared" si="132"/>
        <v>4026.762478806631</v>
      </c>
      <c r="P1642" s="92">
        <f t="shared" si="128"/>
        <v>109.39649713654391</v>
      </c>
      <c r="Q1642" s="188">
        <v>4.5917457197340757E-2</v>
      </c>
    </row>
    <row r="1643" spans="1:17" x14ac:dyDescent="0.25">
      <c r="A1643">
        <v>42963</v>
      </c>
      <c r="B1643" t="s">
        <v>773</v>
      </c>
      <c r="C1643" s="190" t="s">
        <v>881</v>
      </c>
      <c r="D1643" s="108" t="s">
        <v>815</v>
      </c>
      <c r="E1643" s="32">
        <f t="shared" si="130"/>
        <v>42963</v>
      </c>
      <c r="F1643" s="101" t="str">
        <f t="shared" si="131"/>
        <v>2017-18</v>
      </c>
      <c r="H1643" s="111"/>
      <c r="I1643" s="26"/>
      <c r="J1643" s="94">
        <f t="shared" si="129"/>
        <v>0.59165640875701331</v>
      </c>
      <c r="K1643" s="35"/>
      <c r="L1643" s="26">
        <v>25.312435566400001</v>
      </c>
      <c r="M1643" s="26" t="s">
        <v>203</v>
      </c>
      <c r="N1643" s="26">
        <v>3336.4019512195118</v>
      </c>
      <c r="O1643" s="90">
        <f t="shared" si="132"/>
        <v>84452.459413855133</v>
      </c>
      <c r="P1643" s="92">
        <f t="shared" si="128"/>
        <v>868.45672175224149</v>
      </c>
      <c r="Q1643" s="188">
        <v>1.7380661690502588E-2</v>
      </c>
    </row>
    <row r="1644" spans="1:17" x14ac:dyDescent="0.25">
      <c r="A1644">
        <v>42963</v>
      </c>
      <c r="B1644" t="s">
        <v>773</v>
      </c>
      <c r="C1644" s="190" t="s">
        <v>881</v>
      </c>
      <c r="D1644" s="108" t="s">
        <v>815</v>
      </c>
      <c r="E1644" s="32">
        <f t="shared" si="130"/>
        <v>42963</v>
      </c>
      <c r="F1644" s="101" t="str">
        <f t="shared" si="131"/>
        <v>2017-18</v>
      </c>
      <c r="H1644" s="111"/>
      <c r="I1644" s="26"/>
      <c r="J1644" s="94">
        <f t="shared" si="129"/>
        <v>0.59165640875701331</v>
      </c>
      <c r="K1644" s="35"/>
      <c r="L1644" s="26">
        <v>21.1797447145</v>
      </c>
      <c r="M1644" s="26" t="s">
        <v>203</v>
      </c>
      <c r="N1644" s="26">
        <v>812.22926829268283</v>
      </c>
      <c r="O1644" s="90">
        <f t="shared" si="132"/>
        <v>17202.808552084152</v>
      </c>
      <c r="P1644" s="92">
        <f t="shared" si="128"/>
        <v>176.90301530310924</v>
      </c>
      <c r="Q1644" s="188">
        <v>1.7380661690502588E-2</v>
      </c>
    </row>
    <row r="1645" spans="1:17" x14ac:dyDescent="0.25">
      <c r="A1645">
        <v>42517</v>
      </c>
      <c r="B1645" t="s">
        <v>773</v>
      </c>
      <c r="C1645" s="190" t="s">
        <v>883</v>
      </c>
      <c r="D1645" s="108" t="s">
        <v>815</v>
      </c>
      <c r="E1645" s="32">
        <f t="shared" si="130"/>
        <v>42517</v>
      </c>
      <c r="F1645" s="101" t="str">
        <f t="shared" si="131"/>
        <v>2015-16</v>
      </c>
      <c r="H1645" s="111"/>
      <c r="I1645" s="26"/>
      <c r="J1645" s="94">
        <f t="shared" si="129"/>
        <v>0.59165640875701331</v>
      </c>
      <c r="K1645" s="35"/>
      <c r="L1645" s="26">
        <v>29.507135849499999</v>
      </c>
      <c r="M1645" s="26" t="s">
        <v>203</v>
      </c>
      <c r="N1645" s="26">
        <v>3336.4019512195118</v>
      </c>
      <c r="O1645" s="90">
        <f t="shared" si="132"/>
        <v>98447.665623171008</v>
      </c>
      <c r="P1645" s="92">
        <f t="shared" si="128"/>
        <v>1482.958327323561</v>
      </c>
      <c r="Q1645" s="188">
        <v>2.5459739241350688E-2</v>
      </c>
    </row>
    <row r="1646" spans="1:17" x14ac:dyDescent="0.25">
      <c r="A1646">
        <v>42963</v>
      </c>
      <c r="B1646" t="s">
        <v>773</v>
      </c>
      <c r="C1646" s="190" t="s">
        <v>881</v>
      </c>
      <c r="D1646" s="108" t="s">
        <v>815</v>
      </c>
      <c r="E1646" s="32">
        <f t="shared" si="130"/>
        <v>42963</v>
      </c>
      <c r="F1646" s="101" t="str">
        <f t="shared" si="131"/>
        <v>2017-18</v>
      </c>
      <c r="H1646" s="111"/>
      <c r="I1646" s="26"/>
      <c r="J1646" s="94">
        <f t="shared" si="129"/>
        <v>0.59165640875701331</v>
      </c>
      <c r="K1646" s="35"/>
      <c r="L1646" s="26">
        <v>43.7246012799</v>
      </c>
      <c r="M1646" s="26" t="s">
        <v>203</v>
      </c>
      <c r="N1646" s="26">
        <v>812.22926829268283</v>
      </c>
      <c r="O1646" s="90">
        <f t="shared" si="132"/>
        <v>35514.40090396248</v>
      </c>
      <c r="P1646" s="92">
        <f t="shared" si="128"/>
        <v>365.20807562165669</v>
      </c>
      <c r="Q1646" s="188">
        <v>1.7380661690502588E-2</v>
      </c>
    </row>
    <row r="1647" spans="1:17" x14ac:dyDescent="0.25">
      <c r="A1647">
        <v>42963</v>
      </c>
      <c r="B1647" t="s">
        <v>773</v>
      </c>
      <c r="C1647" s="190" t="s">
        <v>881</v>
      </c>
      <c r="D1647" s="108" t="s">
        <v>815</v>
      </c>
      <c r="E1647" s="32">
        <f t="shared" si="130"/>
        <v>42963</v>
      </c>
      <c r="F1647" s="101" t="str">
        <f t="shared" si="131"/>
        <v>2017-18</v>
      </c>
      <c r="H1647" s="111"/>
      <c r="I1647" s="26"/>
      <c r="J1647" s="94">
        <f t="shared" si="129"/>
        <v>0.59165640875701331</v>
      </c>
      <c r="K1647" s="35"/>
      <c r="L1647" s="26">
        <v>60.917898107399999</v>
      </c>
      <c r="M1647" s="26" t="s">
        <v>203</v>
      </c>
      <c r="N1647" s="26">
        <v>812.22926829268283</v>
      </c>
      <c r="O1647" s="90">
        <f t="shared" si="132"/>
        <v>49479.29980570171</v>
      </c>
      <c r="P1647" s="92">
        <f t="shared" si="128"/>
        <v>508.8144359808465</v>
      </c>
      <c r="Q1647" s="188">
        <v>1.7380661690502588E-2</v>
      </c>
    </row>
    <row r="1648" spans="1:17" x14ac:dyDescent="0.25">
      <c r="A1648">
        <v>42963</v>
      </c>
      <c r="B1648" t="s">
        <v>773</v>
      </c>
      <c r="C1648" s="190" t="s">
        <v>881</v>
      </c>
      <c r="D1648" s="108" t="s">
        <v>815</v>
      </c>
      <c r="E1648" s="32">
        <f t="shared" si="130"/>
        <v>42963</v>
      </c>
      <c r="F1648" s="101" t="str">
        <f t="shared" si="131"/>
        <v>2017-18</v>
      </c>
      <c r="H1648" s="111"/>
      <c r="I1648" s="26"/>
      <c r="J1648" s="94">
        <f t="shared" si="129"/>
        <v>0.59165640875701331</v>
      </c>
      <c r="K1648" s="35"/>
      <c r="L1648" s="26">
        <v>87.8228630598</v>
      </c>
      <c r="M1648" s="26" t="s">
        <v>203</v>
      </c>
      <c r="N1648" s="26">
        <v>3336.4019512195118</v>
      </c>
      <c r="O1648" s="90">
        <f t="shared" si="132"/>
        <v>293012.3716744007</v>
      </c>
      <c r="P1648" s="92">
        <f t="shared" si="128"/>
        <v>3013.1575267712296</v>
      </c>
      <c r="Q1648" s="188">
        <v>1.7380661690502588E-2</v>
      </c>
    </row>
    <row r="1649" spans="1:17" x14ac:dyDescent="0.25">
      <c r="A1649">
        <v>42517</v>
      </c>
      <c r="B1649" t="s">
        <v>773</v>
      </c>
      <c r="C1649" s="190" t="s">
        <v>883</v>
      </c>
      <c r="D1649" s="108" t="s">
        <v>815</v>
      </c>
      <c r="E1649" s="32">
        <f t="shared" si="130"/>
        <v>42517</v>
      </c>
      <c r="F1649" s="101" t="str">
        <f t="shared" si="131"/>
        <v>2015-16</v>
      </c>
      <c r="H1649" s="111"/>
      <c r="I1649" s="26"/>
      <c r="J1649" s="94">
        <f t="shared" si="129"/>
        <v>0.59165640875701331</v>
      </c>
      <c r="K1649" s="35"/>
      <c r="L1649" s="26">
        <v>75.718422019499997</v>
      </c>
      <c r="M1649" s="26" t="s">
        <v>203</v>
      </c>
      <c r="N1649" s="26">
        <v>3336.4019512195118</v>
      </c>
      <c r="O1649" s="90">
        <f t="shared" si="132"/>
        <v>252627.09096912225</v>
      </c>
      <c r="P1649" s="92">
        <f t="shared" si="128"/>
        <v>3805.4274409530644</v>
      </c>
      <c r="Q1649" s="188">
        <v>2.5459739241350688E-2</v>
      </c>
    </row>
    <row r="1650" spans="1:17" x14ac:dyDescent="0.25">
      <c r="A1650">
        <v>42517</v>
      </c>
      <c r="B1650" t="s">
        <v>773</v>
      </c>
      <c r="C1650" s="190" t="s">
        <v>886</v>
      </c>
      <c r="D1650" s="108" t="s">
        <v>815</v>
      </c>
      <c r="E1650" s="32">
        <f t="shared" si="130"/>
        <v>42517</v>
      </c>
      <c r="F1650" s="101" t="str">
        <f t="shared" si="131"/>
        <v>2015-16</v>
      </c>
      <c r="H1650" s="111"/>
      <c r="I1650" s="26"/>
      <c r="J1650" s="94">
        <f t="shared" si="129"/>
        <v>0.59165640875701331</v>
      </c>
      <c r="K1650" s="35"/>
      <c r="L1650" s="26">
        <v>79.409378892600003</v>
      </c>
      <c r="M1650" s="26" t="s">
        <v>203</v>
      </c>
      <c r="N1650" s="26">
        <v>812.22926829268283</v>
      </c>
      <c r="O1650" s="90">
        <f t="shared" si="132"/>
        <v>64498.621713512912</v>
      </c>
      <c r="P1650" s="92">
        <f t="shared" si="128"/>
        <v>1103.6837294176348</v>
      </c>
      <c r="Q1650" s="188">
        <v>2.8921754338666849E-2</v>
      </c>
    </row>
    <row r="1651" spans="1:17" x14ac:dyDescent="0.25">
      <c r="A1651">
        <v>42963</v>
      </c>
      <c r="B1651" t="s">
        <v>773</v>
      </c>
      <c r="C1651" s="190" t="s">
        <v>881</v>
      </c>
      <c r="D1651" s="108" t="s">
        <v>815</v>
      </c>
      <c r="E1651" s="32">
        <f t="shared" si="130"/>
        <v>42963</v>
      </c>
      <c r="F1651" s="101" t="str">
        <f t="shared" si="131"/>
        <v>2017-18</v>
      </c>
      <c r="H1651" s="111"/>
      <c r="I1651" s="26"/>
      <c r="J1651" s="94">
        <f t="shared" si="129"/>
        <v>0.59165640875701331</v>
      </c>
      <c r="K1651" s="35"/>
      <c r="L1651" s="26">
        <v>19.0632275374</v>
      </c>
      <c r="M1651" s="26" t="s">
        <v>203</v>
      </c>
      <c r="N1651" s="26">
        <v>3336.4019512195118</v>
      </c>
      <c r="O1651" s="90">
        <f t="shared" si="132"/>
        <v>63602.58955232289</v>
      </c>
      <c r="P1651" s="92">
        <f t="shared" si="128"/>
        <v>654.04958956709504</v>
      </c>
      <c r="Q1651" s="188">
        <v>1.7380661690502588E-2</v>
      </c>
    </row>
    <row r="1652" spans="1:17" x14ac:dyDescent="0.25">
      <c r="A1652">
        <v>42963</v>
      </c>
      <c r="B1652" t="s">
        <v>773</v>
      </c>
      <c r="C1652" s="190" t="s">
        <v>881</v>
      </c>
      <c r="D1652" s="108" t="s">
        <v>815</v>
      </c>
      <c r="E1652" s="32">
        <f t="shared" si="130"/>
        <v>42963</v>
      </c>
      <c r="F1652" s="101" t="str">
        <f t="shared" si="131"/>
        <v>2017-18</v>
      </c>
      <c r="H1652" s="111"/>
      <c r="I1652" s="26"/>
      <c r="J1652" s="94">
        <f t="shared" si="129"/>
        <v>0.59165640875701331</v>
      </c>
      <c r="K1652" s="35"/>
      <c r="L1652" s="26">
        <v>4.39051307056</v>
      </c>
      <c r="M1652" s="26" t="s">
        <v>203</v>
      </c>
      <c r="N1652" s="26">
        <v>812.22926829268283</v>
      </c>
      <c r="O1652" s="90">
        <f t="shared" si="132"/>
        <v>3566.103218730409</v>
      </c>
      <c r="P1652" s="92">
        <f t="shared" si="128"/>
        <v>36.671594081020189</v>
      </c>
      <c r="Q1652" s="188">
        <v>1.7380661690502588E-2</v>
      </c>
    </row>
    <row r="1653" spans="1:17" x14ac:dyDescent="0.25">
      <c r="A1653">
        <v>42963</v>
      </c>
      <c r="B1653" t="s">
        <v>773</v>
      </c>
      <c r="C1653" s="190" t="s">
        <v>881</v>
      </c>
      <c r="D1653" s="108" t="s">
        <v>815</v>
      </c>
      <c r="E1653" s="32">
        <f t="shared" si="130"/>
        <v>42963</v>
      </c>
      <c r="F1653" s="101" t="str">
        <f t="shared" si="131"/>
        <v>2017-18</v>
      </c>
      <c r="H1653" s="111"/>
      <c r="I1653" s="26"/>
      <c r="J1653" s="94">
        <f t="shared" si="129"/>
        <v>0.59165640875701331</v>
      </c>
      <c r="K1653" s="35"/>
      <c r="L1653" s="26">
        <v>21.129687517000001</v>
      </c>
      <c r="M1653" s="26" t="s">
        <v>203</v>
      </c>
      <c r="N1653" s="26">
        <v>812.22926829268283</v>
      </c>
      <c r="O1653" s="90">
        <f t="shared" si="132"/>
        <v>17162.150631185945</v>
      </c>
      <c r="P1653" s="92">
        <f t="shared" si="128"/>
        <v>176.4849144574786</v>
      </c>
      <c r="Q1653" s="188">
        <v>1.7380661690502588E-2</v>
      </c>
    </row>
    <row r="1654" spans="1:17" x14ac:dyDescent="0.25">
      <c r="A1654">
        <v>42963</v>
      </c>
      <c r="B1654" t="s">
        <v>773</v>
      </c>
      <c r="C1654" s="190" t="s">
        <v>881</v>
      </c>
      <c r="D1654" s="108" t="s">
        <v>815</v>
      </c>
      <c r="E1654" s="32">
        <f t="shared" si="130"/>
        <v>42963</v>
      </c>
      <c r="F1654" s="101" t="str">
        <f t="shared" si="131"/>
        <v>2017-18</v>
      </c>
      <c r="H1654" s="111"/>
      <c r="I1654" s="26"/>
      <c r="J1654" s="94">
        <f t="shared" si="129"/>
        <v>0.59165640875701331</v>
      </c>
      <c r="K1654" s="35"/>
      <c r="L1654" s="26">
        <v>4.8270053863699998</v>
      </c>
      <c r="M1654" s="26" t="s">
        <v>203</v>
      </c>
      <c r="N1654" s="26">
        <v>812.22926829268283</v>
      </c>
      <c r="O1654" s="90">
        <f t="shared" si="132"/>
        <v>3920.6350530161435</v>
      </c>
      <c r="P1654" s="92">
        <f t="shared" si="128"/>
        <v>40.317379611691003</v>
      </c>
      <c r="Q1654" s="188">
        <v>1.7380661690502588E-2</v>
      </c>
    </row>
    <row r="1655" spans="1:17" x14ac:dyDescent="0.25">
      <c r="A1655">
        <v>42963</v>
      </c>
      <c r="B1655" t="s">
        <v>773</v>
      </c>
      <c r="C1655" s="190" t="s">
        <v>881</v>
      </c>
      <c r="D1655" s="108" t="s">
        <v>815</v>
      </c>
      <c r="E1655" s="32">
        <f t="shared" si="130"/>
        <v>42963</v>
      </c>
      <c r="F1655" s="101" t="str">
        <f t="shared" si="131"/>
        <v>2017-18</v>
      </c>
      <c r="H1655" s="111"/>
      <c r="I1655" s="26"/>
      <c r="J1655" s="94">
        <f t="shared" si="129"/>
        <v>0.59165640875701331</v>
      </c>
      <c r="K1655" s="35"/>
      <c r="L1655" s="26">
        <v>21.996528605799998</v>
      </c>
      <c r="M1655" s="26" t="s">
        <v>203</v>
      </c>
      <c r="N1655" s="26">
        <v>812.22926829268283</v>
      </c>
      <c r="O1655" s="90">
        <f t="shared" si="132"/>
        <v>17866.224334467999</v>
      </c>
      <c r="P1655" s="92">
        <f t="shared" si="128"/>
        <v>183.72517181017307</v>
      </c>
      <c r="Q1655" s="188">
        <v>1.7380661690502588E-2</v>
      </c>
    </row>
    <row r="1656" spans="1:17" x14ac:dyDescent="0.25">
      <c r="A1656">
        <v>42517</v>
      </c>
      <c r="B1656" t="s">
        <v>773</v>
      </c>
      <c r="C1656" s="190" t="s">
        <v>886</v>
      </c>
      <c r="D1656" s="108" t="s">
        <v>815</v>
      </c>
      <c r="E1656" s="32">
        <f t="shared" si="130"/>
        <v>42517</v>
      </c>
      <c r="F1656" s="101" t="str">
        <f t="shared" si="131"/>
        <v>2015-16</v>
      </c>
      <c r="H1656" s="111"/>
      <c r="I1656" s="26"/>
      <c r="J1656" s="94">
        <f t="shared" si="129"/>
        <v>0.59165640875701331</v>
      </c>
      <c r="K1656" s="35"/>
      <c r="L1656" s="26">
        <v>61.941959081900002</v>
      </c>
      <c r="M1656" s="26" t="s">
        <v>203</v>
      </c>
      <c r="N1656" s="26">
        <v>812.22926829268283</v>
      </c>
      <c r="O1656" s="90">
        <f t="shared" si="132"/>
        <v>50311.072101706937</v>
      </c>
      <c r="P1656" s="92">
        <f t="shared" si="128"/>
        <v>860.91005068063384</v>
      </c>
      <c r="Q1656" s="188">
        <v>2.8921754338666849E-2</v>
      </c>
    </row>
    <row r="1657" spans="1:17" x14ac:dyDescent="0.25">
      <c r="A1657">
        <v>42963</v>
      </c>
      <c r="B1657" t="s">
        <v>773</v>
      </c>
      <c r="C1657" s="190" t="s">
        <v>881</v>
      </c>
      <c r="D1657" s="108" t="s">
        <v>815</v>
      </c>
      <c r="E1657" s="32">
        <f t="shared" si="130"/>
        <v>42963</v>
      </c>
      <c r="F1657" s="101" t="str">
        <f t="shared" si="131"/>
        <v>2017-18</v>
      </c>
      <c r="H1657" s="111"/>
      <c r="I1657" s="26"/>
      <c r="J1657" s="94">
        <f t="shared" si="129"/>
        <v>0.59165640875701331</v>
      </c>
      <c r="K1657" s="35"/>
      <c r="L1657" s="26">
        <v>44.437726165400001</v>
      </c>
      <c r="M1657" s="26" t="s">
        <v>203</v>
      </c>
      <c r="N1657" s="26">
        <v>812.22926829268283</v>
      </c>
      <c r="O1657" s="90">
        <f t="shared" si="132"/>
        <v>36093.621807913449</v>
      </c>
      <c r="P1657" s="92">
        <f t="shared" si="128"/>
        <v>371.1644242100449</v>
      </c>
      <c r="Q1657" s="188">
        <v>1.7380661690502588E-2</v>
      </c>
    </row>
    <row r="1658" spans="1:17" x14ac:dyDescent="0.25">
      <c r="A1658">
        <v>42963</v>
      </c>
      <c r="B1658" t="s">
        <v>773</v>
      </c>
      <c r="C1658" s="190" t="s">
        <v>881</v>
      </c>
      <c r="D1658" s="108" t="s">
        <v>815</v>
      </c>
      <c r="E1658" s="32">
        <f t="shared" si="130"/>
        <v>42963</v>
      </c>
      <c r="F1658" s="101" t="str">
        <f t="shared" si="131"/>
        <v>2017-18</v>
      </c>
      <c r="H1658" s="111"/>
      <c r="I1658" s="26"/>
      <c r="J1658" s="94">
        <f t="shared" si="129"/>
        <v>0.59165640875701331</v>
      </c>
      <c r="K1658" s="35"/>
      <c r="L1658" s="26">
        <v>24.159991811600001</v>
      </c>
      <c r="M1658" s="26" t="s">
        <v>203</v>
      </c>
      <c r="N1658" s="26">
        <v>3336.4019512195118</v>
      </c>
      <c r="O1658" s="90">
        <f t="shared" si="132"/>
        <v>80607.443821669673</v>
      </c>
      <c r="P1658" s="92">
        <f t="shared" si="128"/>
        <v>828.9169657824134</v>
      </c>
      <c r="Q1658" s="188">
        <v>1.7380661690502588E-2</v>
      </c>
    </row>
    <row r="1659" spans="1:17" x14ac:dyDescent="0.25">
      <c r="A1659">
        <v>42963</v>
      </c>
      <c r="B1659" t="s">
        <v>773</v>
      </c>
      <c r="C1659" s="190" t="s">
        <v>881</v>
      </c>
      <c r="D1659" s="108" t="s">
        <v>815</v>
      </c>
      <c r="E1659" s="32">
        <f t="shared" si="130"/>
        <v>42963</v>
      </c>
      <c r="F1659" s="101" t="str">
        <f t="shared" si="131"/>
        <v>2017-18</v>
      </c>
      <c r="H1659" s="111"/>
      <c r="I1659" s="26"/>
      <c r="J1659" s="94">
        <f t="shared" si="129"/>
        <v>0.59165640875701331</v>
      </c>
      <c r="K1659" s="35"/>
      <c r="L1659" s="26">
        <v>2.9985338083799999</v>
      </c>
      <c r="M1659" s="26" t="s">
        <v>203</v>
      </c>
      <c r="N1659" s="26">
        <v>812.22926829268283</v>
      </c>
      <c r="O1659" s="90">
        <f t="shared" si="132"/>
        <v>2435.4969211313592</v>
      </c>
      <c r="P1659" s="92">
        <f t="shared" si="128"/>
        <v>25.045140030775869</v>
      </c>
      <c r="Q1659" s="188">
        <v>1.7380661690502588E-2</v>
      </c>
    </row>
    <row r="1660" spans="1:17" x14ac:dyDescent="0.25">
      <c r="A1660">
        <v>42963</v>
      </c>
      <c r="B1660" t="s">
        <v>773</v>
      </c>
      <c r="C1660" s="190" t="s">
        <v>881</v>
      </c>
      <c r="D1660" s="108" t="s">
        <v>815</v>
      </c>
      <c r="E1660" s="32">
        <f t="shared" si="130"/>
        <v>42963</v>
      </c>
      <c r="F1660" s="101" t="str">
        <f t="shared" si="131"/>
        <v>2017-18</v>
      </c>
      <c r="H1660" s="111"/>
      <c r="I1660" s="26"/>
      <c r="J1660" s="94">
        <f t="shared" si="129"/>
        <v>0.59165640875701331</v>
      </c>
      <c r="K1660" s="35"/>
      <c r="L1660" s="26">
        <v>25.0581343944</v>
      </c>
      <c r="M1660" s="26" t="s">
        <v>203</v>
      </c>
      <c r="N1660" s="26">
        <v>812.22926829268283</v>
      </c>
      <c r="O1660" s="90">
        <f t="shared" si="132"/>
        <v>20352.95016394322</v>
      </c>
      <c r="P1660" s="92">
        <f t="shared" si="128"/>
        <v>209.29711816616481</v>
      </c>
      <c r="Q1660" s="188">
        <v>1.7380661690502588E-2</v>
      </c>
    </row>
    <row r="1661" spans="1:17" x14ac:dyDescent="0.25">
      <c r="A1661">
        <v>42963</v>
      </c>
      <c r="B1661" t="s">
        <v>773</v>
      </c>
      <c r="C1661" s="190" t="s">
        <v>881</v>
      </c>
      <c r="D1661" s="108" t="s">
        <v>815</v>
      </c>
      <c r="E1661" s="32">
        <f t="shared" si="130"/>
        <v>42963</v>
      </c>
      <c r="F1661" s="101" t="str">
        <f t="shared" si="131"/>
        <v>2017-18</v>
      </c>
      <c r="H1661" s="111"/>
      <c r="I1661" s="26"/>
      <c r="J1661" s="94">
        <f t="shared" si="129"/>
        <v>0.59165640875701331</v>
      </c>
      <c r="K1661" s="35"/>
      <c r="L1661" s="26">
        <v>17.189876876100001</v>
      </c>
      <c r="M1661" s="26" t="s">
        <v>203</v>
      </c>
      <c r="N1661" s="26">
        <v>812.22926829268283</v>
      </c>
      <c r="O1661" s="90">
        <f t="shared" si="132"/>
        <v>13962.121117116012</v>
      </c>
      <c r="P1661" s="92">
        <f t="shared" si="128"/>
        <v>143.577795344691</v>
      </c>
      <c r="Q1661" s="188">
        <v>1.7380661690502588E-2</v>
      </c>
    </row>
    <row r="1662" spans="1:17" x14ac:dyDescent="0.25">
      <c r="A1662">
        <v>42963</v>
      </c>
      <c r="B1662" t="s">
        <v>773</v>
      </c>
      <c r="C1662" s="190" t="s">
        <v>881</v>
      </c>
      <c r="D1662" s="108" t="s">
        <v>815</v>
      </c>
      <c r="E1662" s="32">
        <f t="shared" si="130"/>
        <v>42963</v>
      </c>
      <c r="F1662" s="101" t="str">
        <f t="shared" si="131"/>
        <v>2017-18</v>
      </c>
      <c r="H1662" s="111"/>
      <c r="I1662" s="26"/>
      <c r="J1662" s="94">
        <f t="shared" si="129"/>
        <v>0.59165640875701331</v>
      </c>
      <c r="K1662" s="35"/>
      <c r="L1662" s="26">
        <v>4.8044930528099998</v>
      </c>
      <c r="M1662" s="26" t="s">
        <v>203</v>
      </c>
      <c r="N1662" s="26">
        <v>812.22926829268283</v>
      </c>
      <c r="O1662" s="90">
        <f t="shared" si="132"/>
        <v>3902.3498768011441</v>
      </c>
      <c r="P1662" s="92">
        <f t="shared" si="128"/>
        <v>40.129346198542891</v>
      </c>
      <c r="Q1662" s="188">
        <v>1.7380661690502588E-2</v>
      </c>
    </row>
    <row r="1663" spans="1:17" x14ac:dyDescent="0.25">
      <c r="A1663">
        <v>42963</v>
      </c>
      <c r="B1663" t="s">
        <v>773</v>
      </c>
      <c r="C1663" s="190" t="s">
        <v>881</v>
      </c>
      <c r="D1663" s="108" t="s">
        <v>815</v>
      </c>
      <c r="E1663" s="32">
        <f t="shared" si="130"/>
        <v>42963</v>
      </c>
      <c r="F1663" s="101" t="str">
        <f t="shared" si="131"/>
        <v>2017-18</v>
      </c>
      <c r="H1663" s="111"/>
      <c r="I1663" s="26"/>
      <c r="J1663" s="94">
        <f t="shared" si="129"/>
        <v>0.59165640875701331</v>
      </c>
      <c r="K1663" s="35"/>
      <c r="L1663" s="26">
        <v>53.8727843956</v>
      </c>
      <c r="M1663" s="26" t="s">
        <v>203</v>
      </c>
      <c r="N1663" s="26">
        <v>812.22926829268283</v>
      </c>
      <c r="O1663" s="90">
        <f t="shared" si="132"/>
        <v>43757.052250527653</v>
      </c>
      <c r="P1663" s="92">
        <f t="shared" si="128"/>
        <v>449.97039061719005</v>
      </c>
      <c r="Q1663" s="188">
        <v>1.7380661690502588E-2</v>
      </c>
    </row>
    <row r="1664" spans="1:17" x14ac:dyDescent="0.25">
      <c r="A1664">
        <v>42963</v>
      </c>
      <c r="B1664" t="s">
        <v>773</v>
      </c>
      <c r="C1664" s="190" t="s">
        <v>881</v>
      </c>
      <c r="D1664" s="108" t="s">
        <v>815</v>
      </c>
      <c r="E1664" s="32">
        <f t="shared" si="130"/>
        <v>42963</v>
      </c>
      <c r="F1664" s="101" t="str">
        <f t="shared" si="131"/>
        <v>2017-18</v>
      </c>
      <c r="H1664" s="111"/>
      <c r="I1664" s="26"/>
      <c r="J1664" s="94">
        <f t="shared" si="129"/>
        <v>0.59165640875701331</v>
      </c>
      <c r="K1664" s="35"/>
      <c r="L1664" s="26">
        <v>60.142075839599997</v>
      </c>
      <c r="M1664" s="26" t="s">
        <v>203</v>
      </c>
      <c r="N1664" s="26">
        <v>812.22926829268283</v>
      </c>
      <c r="O1664" s="90">
        <f t="shared" si="132"/>
        <v>48849.154252801345</v>
      </c>
      <c r="P1664" s="92">
        <f t="shared" si="128"/>
        <v>502.33440988217694</v>
      </c>
      <c r="Q1664" s="188">
        <v>1.7380661690502588E-2</v>
      </c>
    </row>
    <row r="1665" spans="1:17" x14ac:dyDescent="0.25">
      <c r="A1665">
        <v>42963</v>
      </c>
      <c r="B1665" t="s">
        <v>773</v>
      </c>
      <c r="C1665" s="190" t="s">
        <v>881</v>
      </c>
      <c r="D1665" s="108" t="s">
        <v>815</v>
      </c>
      <c r="E1665" s="32">
        <f t="shared" si="130"/>
        <v>42963</v>
      </c>
      <c r="F1665" s="101" t="str">
        <f t="shared" si="131"/>
        <v>2017-18</v>
      </c>
      <c r="H1665" s="111"/>
      <c r="I1665" s="26"/>
      <c r="J1665" s="94">
        <f t="shared" si="129"/>
        <v>0.59165640875701331</v>
      </c>
      <c r="K1665" s="35"/>
      <c r="L1665" s="26">
        <v>22.691648687899999</v>
      </c>
      <c r="M1665" s="26" t="s">
        <v>203</v>
      </c>
      <c r="N1665" s="26">
        <v>812.22926829268283</v>
      </c>
      <c r="O1665" s="90">
        <f t="shared" si="132"/>
        <v>18430.821210127633</v>
      </c>
      <c r="P1665" s="92">
        <f t="shared" si="128"/>
        <v>189.53113596030036</v>
      </c>
      <c r="Q1665" s="188">
        <v>1.7380661690502588E-2</v>
      </c>
    </row>
    <row r="1666" spans="1:17" x14ac:dyDescent="0.25">
      <c r="A1666">
        <v>42963</v>
      </c>
      <c r="B1666" t="s">
        <v>773</v>
      </c>
      <c r="C1666" s="190" t="s">
        <v>881</v>
      </c>
      <c r="D1666" s="108" t="s">
        <v>815</v>
      </c>
      <c r="E1666" s="32">
        <f t="shared" si="130"/>
        <v>42963</v>
      </c>
      <c r="F1666" s="101" t="str">
        <f t="shared" si="131"/>
        <v>2017-18</v>
      </c>
      <c r="H1666" s="111"/>
      <c r="I1666" s="26"/>
      <c r="J1666" s="94">
        <f t="shared" si="129"/>
        <v>0.59165640875701331</v>
      </c>
      <c r="K1666" s="35"/>
      <c r="L1666" s="26">
        <v>20.268905435299999</v>
      </c>
      <c r="M1666" s="26" t="s">
        <v>203</v>
      </c>
      <c r="N1666" s="26">
        <v>812.22926829268283</v>
      </c>
      <c r="O1666" s="90">
        <f t="shared" si="132"/>
        <v>16462.998230807301</v>
      </c>
      <c r="P1666" s="92">
        <f t="shared" si="128"/>
        <v>169.29526473203279</v>
      </c>
      <c r="Q1666" s="188">
        <v>1.7380661690502588E-2</v>
      </c>
    </row>
    <row r="1667" spans="1:17" x14ac:dyDescent="0.25">
      <c r="A1667">
        <v>42963</v>
      </c>
      <c r="B1667" t="s">
        <v>773</v>
      </c>
      <c r="C1667" s="190" t="s">
        <v>881</v>
      </c>
      <c r="D1667" s="108" t="s">
        <v>815</v>
      </c>
      <c r="E1667" s="32">
        <f t="shared" si="130"/>
        <v>42963</v>
      </c>
      <c r="F1667" s="101" t="str">
        <f t="shared" si="131"/>
        <v>2017-18</v>
      </c>
      <c r="H1667" s="111"/>
      <c r="I1667" s="26"/>
      <c r="J1667" s="94">
        <f t="shared" si="129"/>
        <v>0.59165640875701331</v>
      </c>
      <c r="K1667" s="35"/>
      <c r="L1667" s="26">
        <v>21.619337362900001</v>
      </c>
      <c r="M1667" s="26" t="s">
        <v>203</v>
      </c>
      <c r="N1667" s="26">
        <v>812.22926829268283</v>
      </c>
      <c r="O1667" s="90">
        <f t="shared" si="132"/>
        <v>17559.858567240928</v>
      </c>
      <c r="P1667" s="92">
        <f t="shared" si="128"/>
        <v>180.57469624427753</v>
      </c>
      <c r="Q1667" s="188">
        <v>1.7380661690502588E-2</v>
      </c>
    </row>
    <row r="1668" spans="1:17" x14ac:dyDescent="0.25">
      <c r="A1668">
        <v>42963</v>
      </c>
      <c r="B1668" t="s">
        <v>773</v>
      </c>
      <c r="C1668" s="190" t="s">
        <v>881</v>
      </c>
      <c r="D1668" s="108" t="s">
        <v>815</v>
      </c>
      <c r="E1668" s="32">
        <f t="shared" si="130"/>
        <v>42963</v>
      </c>
      <c r="F1668" s="101" t="str">
        <f t="shared" si="131"/>
        <v>2017-18</v>
      </c>
      <c r="H1668" s="111"/>
      <c r="I1668" s="26"/>
      <c r="J1668" s="94">
        <f t="shared" si="129"/>
        <v>0.59165640875701331</v>
      </c>
      <c r="K1668" s="35"/>
      <c r="L1668" s="26">
        <v>21.0244506708</v>
      </c>
      <c r="M1668" s="26" t="s">
        <v>203</v>
      </c>
      <c r="N1668" s="26">
        <v>812.22926829268283</v>
      </c>
      <c r="O1668" s="90">
        <f t="shared" si="132"/>
        <v>17076.674184599487</v>
      </c>
      <c r="P1668" s="92">
        <f t="shared" si="128"/>
        <v>175.60592768664068</v>
      </c>
      <c r="Q1668" s="188">
        <v>1.7380661690502588E-2</v>
      </c>
    </row>
    <row r="1669" spans="1:17" x14ac:dyDescent="0.25">
      <c r="A1669">
        <v>42963</v>
      </c>
      <c r="B1669" t="s">
        <v>773</v>
      </c>
      <c r="C1669" s="190" t="s">
        <v>881</v>
      </c>
      <c r="D1669" s="108" t="s">
        <v>815</v>
      </c>
      <c r="E1669" s="32">
        <f t="shared" si="130"/>
        <v>42963</v>
      </c>
      <c r="F1669" s="101" t="str">
        <f t="shared" si="131"/>
        <v>2017-18</v>
      </c>
      <c r="H1669" s="111"/>
      <c r="I1669" s="26"/>
      <c r="J1669" s="94">
        <f t="shared" si="129"/>
        <v>0.59165640875701331</v>
      </c>
      <c r="K1669" s="35"/>
      <c r="L1669" s="26">
        <v>51.146232059100001</v>
      </c>
      <c r="M1669" s="26" t="s">
        <v>203</v>
      </c>
      <c r="N1669" s="26">
        <v>812.22926829268283</v>
      </c>
      <c r="O1669" s="90">
        <f t="shared" si="132"/>
        <v>41542.46664129055</v>
      </c>
      <c r="P1669" s="92">
        <f t="shared" si="128"/>
        <v>427.19696552588698</v>
      </c>
      <c r="Q1669" s="188">
        <v>1.7380661690502588E-2</v>
      </c>
    </row>
    <row r="1670" spans="1:17" x14ac:dyDescent="0.25">
      <c r="A1670">
        <v>42963</v>
      </c>
      <c r="B1670" t="s">
        <v>773</v>
      </c>
      <c r="C1670" s="190" t="s">
        <v>881</v>
      </c>
      <c r="D1670" s="108" t="s">
        <v>815</v>
      </c>
      <c r="E1670" s="32">
        <f t="shared" si="130"/>
        <v>42963</v>
      </c>
      <c r="F1670" s="101" t="str">
        <f t="shared" si="131"/>
        <v>2017-18</v>
      </c>
      <c r="H1670" s="111"/>
      <c r="I1670" s="26"/>
      <c r="J1670" s="94">
        <f t="shared" si="129"/>
        <v>0.59165640875701331</v>
      </c>
      <c r="K1670" s="35"/>
      <c r="L1670" s="26">
        <v>48.832073338299999</v>
      </c>
      <c r="M1670" s="26" t="s">
        <v>203</v>
      </c>
      <c r="N1670" s="26">
        <v>812.22926829268283</v>
      </c>
      <c r="O1670" s="90">
        <f t="shared" si="132"/>
        <v>39662.839196782035</v>
      </c>
      <c r="P1670" s="92">
        <f t="shared" si="128"/>
        <v>407.86804248559946</v>
      </c>
      <c r="Q1670" s="188">
        <v>1.7380661690502588E-2</v>
      </c>
    </row>
    <row r="1671" spans="1:17" x14ac:dyDescent="0.25">
      <c r="A1671">
        <v>42963</v>
      </c>
      <c r="B1671" t="s">
        <v>773</v>
      </c>
      <c r="C1671" s="190" t="s">
        <v>881</v>
      </c>
      <c r="D1671" s="108" t="s">
        <v>815</v>
      </c>
      <c r="E1671" s="32">
        <f t="shared" si="130"/>
        <v>42963</v>
      </c>
      <c r="F1671" s="101" t="str">
        <f t="shared" si="131"/>
        <v>2017-18</v>
      </c>
      <c r="H1671" s="111"/>
      <c r="I1671" s="26"/>
      <c r="J1671" s="94">
        <f t="shared" si="129"/>
        <v>0.59165640875701331</v>
      </c>
      <c r="K1671" s="35"/>
      <c r="L1671" s="26">
        <v>77.760625033099998</v>
      </c>
      <c r="M1671" s="26" t="s">
        <v>203</v>
      </c>
      <c r="N1671" s="26">
        <v>812.22926829268283</v>
      </c>
      <c r="O1671" s="90">
        <f t="shared" si="132"/>
        <v>63159.455572616491</v>
      </c>
      <c r="P1671" s="92">
        <f t="shared" si="128"/>
        <v>649.49267451709113</v>
      </c>
      <c r="Q1671" s="188">
        <v>1.7380661690502588E-2</v>
      </c>
    </row>
    <row r="1672" spans="1:17" x14ac:dyDescent="0.25">
      <c r="A1672">
        <v>42963</v>
      </c>
      <c r="B1672" t="s">
        <v>773</v>
      </c>
      <c r="C1672" s="190" t="s">
        <v>881</v>
      </c>
      <c r="D1672" s="108" t="s">
        <v>815</v>
      </c>
      <c r="E1672" s="32">
        <f t="shared" si="130"/>
        <v>42963</v>
      </c>
      <c r="F1672" s="101" t="str">
        <f t="shared" si="131"/>
        <v>2017-18</v>
      </c>
      <c r="H1672" s="111"/>
      <c r="I1672" s="26"/>
      <c r="J1672" s="94">
        <f t="shared" si="129"/>
        <v>0.59165640875701331</v>
      </c>
      <c r="K1672" s="35"/>
      <c r="L1672" s="26">
        <v>92.222644811400002</v>
      </c>
      <c r="M1672" s="26" t="s">
        <v>203</v>
      </c>
      <c r="N1672" s="26">
        <v>812.22926829268283</v>
      </c>
      <c r="O1672" s="90">
        <f t="shared" si="132"/>
        <v>74905.931315179405</v>
      </c>
      <c r="P1672" s="92">
        <f t="shared" si="128"/>
        <v>770.28614680115345</v>
      </c>
      <c r="Q1672" s="188">
        <v>1.7380661690502588E-2</v>
      </c>
    </row>
    <row r="1673" spans="1:17" x14ac:dyDescent="0.25">
      <c r="A1673">
        <v>42963</v>
      </c>
      <c r="B1673" t="s">
        <v>773</v>
      </c>
      <c r="C1673" s="190" t="s">
        <v>881</v>
      </c>
      <c r="D1673" s="108" t="s">
        <v>815</v>
      </c>
      <c r="E1673" s="32">
        <f t="shared" si="130"/>
        <v>42963</v>
      </c>
      <c r="F1673" s="101" t="str">
        <f t="shared" si="131"/>
        <v>2017-18</v>
      </c>
      <c r="H1673" s="111"/>
      <c r="I1673" s="26"/>
      <c r="J1673" s="94">
        <f t="shared" si="129"/>
        <v>0.59165640875701331</v>
      </c>
      <c r="K1673" s="35"/>
      <c r="L1673" s="26">
        <v>30.166437078600001</v>
      </c>
      <c r="M1673" s="26" t="s">
        <v>203</v>
      </c>
      <c r="N1673" s="26">
        <v>812.22926829268283</v>
      </c>
      <c r="O1673" s="90">
        <f t="shared" si="132"/>
        <v>24502.063115348537</v>
      </c>
      <c r="P1673" s="92">
        <f t="shared" si="128"/>
        <v>251.9640228006327</v>
      </c>
      <c r="Q1673" s="188">
        <v>1.7380661690502588E-2</v>
      </c>
    </row>
    <row r="1674" spans="1:17" x14ac:dyDescent="0.25">
      <c r="A1674">
        <v>42963</v>
      </c>
      <c r="B1674" t="s">
        <v>773</v>
      </c>
      <c r="C1674" s="190" t="s">
        <v>881</v>
      </c>
      <c r="D1674" s="108" t="s">
        <v>815</v>
      </c>
      <c r="E1674" s="32">
        <f t="shared" si="130"/>
        <v>42963</v>
      </c>
      <c r="F1674" s="101" t="str">
        <f t="shared" si="131"/>
        <v>2017-18</v>
      </c>
      <c r="H1674" s="111"/>
      <c r="I1674" s="26"/>
      <c r="J1674" s="94">
        <f t="shared" si="129"/>
        <v>0.59165640875701331</v>
      </c>
      <c r="K1674" s="35"/>
      <c r="L1674" s="26">
        <v>19.590503047199999</v>
      </c>
      <c r="M1674" s="26" t="s">
        <v>203</v>
      </c>
      <c r="N1674" s="26">
        <v>3336.4019512195118</v>
      </c>
      <c r="O1674" s="90">
        <f t="shared" si="132"/>
        <v>65361.792592049867</v>
      </c>
      <c r="P1674" s="92">
        <f t="shared" si="128"/>
        <v>672.14014270647726</v>
      </c>
      <c r="Q1674" s="188">
        <v>1.7380661690502588E-2</v>
      </c>
    </row>
    <row r="1675" spans="1:17" x14ac:dyDescent="0.25">
      <c r="A1675">
        <v>42963</v>
      </c>
      <c r="B1675" t="s">
        <v>773</v>
      </c>
      <c r="C1675" s="190" t="s">
        <v>881</v>
      </c>
      <c r="D1675" s="108" t="s">
        <v>815</v>
      </c>
      <c r="E1675" s="32">
        <f t="shared" si="130"/>
        <v>42963</v>
      </c>
      <c r="F1675" s="101" t="str">
        <f t="shared" si="131"/>
        <v>2017-18</v>
      </c>
      <c r="H1675" s="111"/>
      <c r="I1675" s="26"/>
      <c r="J1675" s="94">
        <f t="shared" si="129"/>
        <v>0.59165640875701331</v>
      </c>
      <c r="K1675" s="35"/>
      <c r="L1675" s="26">
        <v>20.049694689999999</v>
      </c>
      <c r="M1675" s="26" t="s">
        <v>203</v>
      </c>
      <c r="N1675" s="26">
        <v>812.22926829268283</v>
      </c>
      <c r="O1675" s="90">
        <f t="shared" si="132"/>
        <v>16284.948847550388</v>
      </c>
      <c r="P1675" s="92">
        <f t="shared" si="128"/>
        <v>167.46431528702541</v>
      </c>
      <c r="Q1675" s="188">
        <v>1.7380661690502588E-2</v>
      </c>
    </row>
    <row r="1676" spans="1:17" x14ac:dyDescent="0.25">
      <c r="A1676">
        <v>42963</v>
      </c>
      <c r="B1676" t="s">
        <v>773</v>
      </c>
      <c r="C1676" s="190" t="s">
        <v>881</v>
      </c>
      <c r="D1676" s="108" t="s">
        <v>815</v>
      </c>
      <c r="E1676" s="32">
        <f t="shared" si="130"/>
        <v>42963</v>
      </c>
      <c r="F1676" s="101" t="str">
        <f t="shared" si="131"/>
        <v>2017-18</v>
      </c>
      <c r="H1676" s="111"/>
      <c r="I1676" s="26"/>
      <c r="J1676" s="94">
        <f t="shared" si="129"/>
        <v>0.59165640875701331</v>
      </c>
      <c r="K1676" s="35"/>
      <c r="L1676" s="26">
        <v>5.1431749921599996</v>
      </c>
      <c r="M1676" s="26" t="s">
        <v>203</v>
      </c>
      <c r="N1676" s="26">
        <v>812.22926829268283</v>
      </c>
      <c r="O1676" s="90">
        <f t="shared" si="132"/>
        <v>4177.4372605833414</v>
      </c>
      <c r="P1676" s="92">
        <f t="shared" si="128"/>
        <v>42.958174265516789</v>
      </c>
      <c r="Q1676" s="188">
        <v>1.7380661690502588E-2</v>
      </c>
    </row>
    <row r="1677" spans="1:17" x14ac:dyDescent="0.25">
      <c r="A1677">
        <v>42963</v>
      </c>
      <c r="B1677" t="s">
        <v>773</v>
      </c>
      <c r="C1677" s="190" t="s">
        <v>881</v>
      </c>
      <c r="D1677" s="108" t="s">
        <v>815</v>
      </c>
      <c r="E1677" s="32">
        <f t="shared" si="130"/>
        <v>42963</v>
      </c>
      <c r="F1677" s="101" t="str">
        <f t="shared" si="131"/>
        <v>2017-18</v>
      </c>
      <c r="H1677" s="111"/>
      <c r="I1677" s="26"/>
      <c r="J1677" s="94">
        <f t="shared" si="129"/>
        <v>0.59165640875701331</v>
      </c>
      <c r="K1677" s="35"/>
      <c r="L1677" s="26">
        <v>29.896131774200001</v>
      </c>
      <c r="M1677" s="26" t="s">
        <v>203</v>
      </c>
      <c r="N1677" s="26">
        <v>3336.4019512195118</v>
      </c>
      <c r="O1677" s="90">
        <f t="shared" si="132"/>
        <v>99745.512385356531</v>
      </c>
      <c r="P1677" s="92">
        <f t="shared" si="128"/>
        <v>1025.7209949468072</v>
      </c>
      <c r="Q1677" s="188">
        <v>1.7380661690502588E-2</v>
      </c>
    </row>
    <row r="1678" spans="1:17" x14ac:dyDescent="0.25">
      <c r="A1678">
        <v>42963</v>
      </c>
      <c r="B1678" t="s">
        <v>773</v>
      </c>
      <c r="C1678" s="190" t="s">
        <v>881</v>
      </c>
      <c r="D1678" s="108" t="s">
        <v>815</v>
      </c>
      <c r="E1678" s="32">
        <f t="shared" si="130"/>
        <v>42963</v>
      </c>
      <c r="F1678" s="101" t="str">
        <f t="shared" si="131"/>
        <v>2017-18</v>
      </c>
      <c r="H1678" s="111"/>
      <c r="I1678" s="26"/>
      <c r="J1678" s="94">
        <f t="shared" si="129"/>
        <v>0.59165640875701331</v>
      </c>
      <c r="K1678" s="35"/>
      <c r="L1678" s="26">
        <v>22.8456921965</v>
      </c>
      <c r="M1678" s="26" t="s">
        <v>203</v>
      </c>
      <c r="N1678" s="26">
        <v>812.22926829268283</v>
      </c>
      <c r="O1678" s="90">
        <f t="shared" si="132"/>
        <v>18555.939856403049</v>
      </c>
      <c r="P1678" s="92">
        <f t="shared" si="128"/>
        <v>190.81777852972442</v>
      </c>
      <c r="Q1678" s="188">
        <v>1.7380661690502588E-2</v>
      </c>
    </row>
    <row r="1679" spans="1:17" x14ac:dyDescent="0.25">
      <c r="A1679">
        <v>42963</v>
      </c>
      <c r="B1679" t="s">
        <v>773</v>
      </c>
      <c r="C1679" s="190" t="s">
        <v>881</v>
      </c>
      <c r="D1679" s="108" t="s">
        <v>815</v>
      </c>
      <c r="E1679" s="32">
        <f t="shared" si="130"/>
        <v>42963</v>
      </c>
      <c r="F1679" s="101" t="str">
        <f t="shared" si="131"/>
        <v>2017-18</v>
      </c>
      <c r="H1679" s="111"/>
      <c r="I1679" s="26"/>
      <c r="J1679" s="94">
        <f t="shared" si="129"/>
        <v>0.59165640875701331</v>
      </c>
      <c r="K1679" s="35"/>
      <c r="L1679" s="26">
        <v>18.6599531148</v>
      </c>
      <c r="M1679" s="26" t="s">
        <v>203</v>
      </c>
      <c r="N1679" s="26">
        <v>3336.4019512195118</v>
      </c>
      <c r="O1679" s="90">
        <f t="shared" si="132"/>
        <v>62257.103981883331</v>
      </c>
      <c r="P1679" s="92">
        <f t="shared" si="128"/>
        <v>640.2134503264042</v>
      </c>
      <c r="Q1679" s="188">
        <v>1.7380661690502588E-2</v>
      </c>
    </row>
    <row r="1680" spans="1:17" x14ac:dyDescent="0.25">
      <c r="A1680">
        <v>42963</v>
      </c>
      <c r="B1680" t="s">
        <v>773</v>
      </c>
      <c r="C1680" s="190" t="s">
        <v>881</v>
      </c>
      <c r="D1680" s="108" t="s">
        <v>815</v>
      </c>
      <c r="E1680" s="32">
        <f t="shared" si="130"/>
        <v>42963</v>
      </c>
      <c r="F1680" s="101" t="str">
        <f t="shared" si="131"/>
        <v>2017-18</v>
      </c>
      <c r="H1680" s="111"/>
      <c r="I1680" s="26"/>
      <c r="J1680" s="94">
        <f t="shared" si="129"/>
        <v>0.59165640875701331</v>
      </c>
      <c r="K1680" s="35"/>
      <c r="L1680" s="26">
        <v>23.526198163</v>
      </c>
      <c r="M1680" s="26" t="s">
        <v>203</v>
      </c>
      <c r="N1680" s="26">
        <v>812.22926829268283</v>
      </c>
      <c r="O1680" s="90">
        <f t="shared" si="132"/>
        <v>19108.666719642148</v>
      </c>
      <c r="P1680" s="92">
        <f t="shared" si="128"/>
        <v>196.50167883297925</v>
      </c>
      <c r="Q1680" s="188">
        <v>1.7380661690502588E-2</v>
      </c>
    </row>
    <row r="1681" spans="1:17" x14ac:dyDescent="0.25">
      <c r="A1681">
        <v>42963</v>
      </c>
      <c r="B1681" t="s">
        <v>773</v>
      </c>
      <c r="C1681" s="190" t="s">
        <v>881</v>
      </c>
      <c r="D1681" s="108" t="s">
        <v>815</v>
      </c>
      <c r="E1681" s="32">
        <f t="shared" si="130"/>
        <v>42963</v>
      </c>
      <c r="F1681" s="101" t="str">
        <f t="shared" si="131"/>
        <v>2017-18</v>
      </c>
      <c r="H1681" s="111"/>
      <c r="I1681" s="26"/>
      <c r="J1681" s="94">
        <f t="shared" si="129"/>
        <v>0.59165640875701331</v>
      </c>
      <c r="K1681" s="35"/>
      <c r="L1681" s="26">
        <v>53.916637618700001</v>
      </c>
      <c r="M1681" s="26" t="s">
        <v>203</v>
      </c>
      <c r="N1681" s="26">
        <v>3336.4019512195118</v>
      </c>
      <c r="O1681" s="90">
        <f t="shared" si="132"/>
        <v>179887.57495422603</v>
      </c>
      <c r="P1681" s="92">
        <f t="shared" si="128"/>
        <v>1849.852268518752</v>
      </c>
      <c r="Q1681" s="188">
        <v>1.7380661690502588E-2</v>
      </c>
    </row>
    <row r="1682" spans="1:17" x14ac:dyDescent="0.25">
      <c r="A1682">
        <v>42963</v>
      </c>
      <c r="B1682" t="s">
        <v>773</v>
      </c>
      <c r="C1682" s="190" t="s">
        <v>881</v>
      </c>
      <c r="D1682" s="108" t="s">
        <v>815</v>
      </c>
      <c r="E1682" s="32">
        <f t="shared" si="130"/>
        <v>42963</v>
      </c>
      <c r="F1682" s="101" t="str">
        <f t="shared" si="131"/>
        <v>2017-18</v>
      </c>
      <c r="H1682" s="111"/>
      <c r="I1682" s="26"/>
      <c r="J1682" s="94">
        <f t="shared" si="129"/>
        <v>0.59165640875701331</v>
      </c>
      <c r="K1682" s="35"/>
      <c r="L1682" s="26">
        <v>36.9485507399</v>
      </c>
      <c r="M1682" s="26" t="s">
        <v>203</v>
      </c>
      <c r="N1682" s="26">
        <v>812.22926829268283</v>
      </c>
      <c r="O1682" s="90">
        <f t="shared" si="132"/>
        <v>30010.694331944043</v>
      </c>
      <c r="P1682" s="92">
        <f t="shared" si="128"/>
        <v>308.61137020661886</v>
      </c>
      <c r="Q1682" s="188">
        <v>1.7380661690502588E-2</v>
      </c>
    </row>
    <row r="1683" spans="1:17" x14ac:dyDescent="0.25">
      <c r="A1683">
        <v>42963</v>
      </c>
      <c r="B1683" t="s">
        <v>773</v>
      </c>
      <c r="C1683" s="190" t="s">
        <v>881</v>
      </c>
      <c r="D1683" s="108" t="s">
        <v>815</v>
      </c>
      <c r="E1683" s="32">
        <f t="shared" si="130"/>
        <v>42963</v>
      </c>
      <c r="F1683" s="101" t="str">
        <f t="shared" si="131"/>
        <v>2017-18</v>
      </c>
      <c r="H1683" s="111"/>
      <c r="I1683" s="26"/>
      <c r="J1683" s="94">
        <f t="shared" si="129"/>
        <v>0.59165640875701331</v>
      </c>
      <c r="K1683" s="35"/>
      <c r="L1683" s="26">
        <v>4.6253652828699998</v>
      </c>
      <c r="M1683" s="26" t="s">
        <v>203</v>
      </c>
      <c r="N1683" s="26">
        <v>812.22926829268283</v>
      </c>
      <c r="O1683" s="90">
        <f t="shared" si="132"/>
        <v>3756.8570592918777</v>
      </c>
      <c r="P1683" s="92">
        <f t="shared" si="128"/>
        <v>38.63318828662937</v>
      </c>
      <c r="Q1683" s="188">
        <v>1.7380661690502588E-2</v>
      </c>
    </row>
    <row r="1684" spans="1:17" x14ac:dyDescent="0.25">
      <c r="A1684">
        <v>42989</v>
      </c>
      <c r="B1684" t="s">
        <v>773</v>
      </c>
      <c r="C1684" s="190" t="s">
        <v>882</v>
      </c>
      <c r="D1684" s="108" t="s">
        <v>815</v>
      </c>
      <c r="E1684" s="32">
        <f t="shared" si="130"/>
        <v>42989</v>
      </c>
      <c r="F1684" s="101" t="str">
        <f t="shared" si="131"/>
        <v>2017-18</v>
      </c>
      <c r="H1684" s="111"/>
      <c r="I1684" s="26"/>
      <c r="J1684" s="94">
        <f t="shared" si="129"/>
        <v>0.59165640875701331</v>
      </c>
      <c r="K1684" s="35"/>
      <c r="L1684" s="26">
        <v>78.991421581899999</v>
      </c>
      <c r="M1684" s="26" t="s">
        <v>203</v>
      </c>
      <c r="N1684" s="26">
        <v>812.22926829268283</v>
      </c>
      <c r="O1684" s="90">
        <f t="shared" si="132"/>
        <v>64159.144552865473</v>
      </c>
      <c r="P1684" s="92">
        <f t="shared" si="128"/>
        <v>1832.3215766221278</v>
      </c>
      <c r="Q1684" s="188">
        <v>4.8269584204535511E-2</v>
      </c>
    </row>
    <row r="1685" spans="1:17" x14ac:dyDescent="0.25">
      <c r="A1685">
        <v>42989</v>
      </c>
      <c r="B1685" t="s">
        <v>773</v>
      </c>
      <c r="C1685" s="190" t="s">
        <v>882</v>
      </c>
      <c r="D1685" s="108" t="s">
        <v>815</v>
      </c>
      <c r="E1685" s="32">
        <f t="shared" si="130"/>
        <v>42989</v>
      </c>
      <c r="F1685" s="101" t="str">
        <f t="shared" si="131"/>
        <v>2017-18</v>
      </c>
      <c r="H1685" s="111"/>
      <c r="I1685" s="26"/>
      <c r="J1685" s="94">
        <f t="shared" si="129"/>
        <v>0.59165640875701331</v>
      </c>
      <c r="K1685" s="35"/>
      <c r="L1685" s="26">
        <v>38.014464223799997</v>
      </c>
      <c r="M1685" s="26" t="s">
        <v>203</v>
      </c>
      <c r="N1685" s="26">
        <v>812.22926829268283</v>
      </c>
      <c r="O1685" s="90">
        <f t="shared" si="132"/>
        <v>30876.46046103544</v>
      </c>
      <c r="P1685" s="92">
        <f t="shared" si="128"/>
        <v>881.80110733643608</v>
      </c>
      <c r="Q1685" s="188">
        <v>4.8269584204535511E-2</v>
      </c>
    </row>
    <row r="1686" spans="1:17" x14ac:dyDescent="0.25">
      <c r="A1686">
        <v>42963</v>
      </c>
      <c r="B1686" t="s">
        <v>773</v>
      </c>
      <c r="C1686" s="190" t="s">
        <v>884</v>
      </c>
      <c r="D1686" s="108" t="s">
        <v>815</v>
      </c>
      <c r="E1686" s="32">
        <f t="shared" si="130"/>
        <v>42963</v>
      </c>
      <c r="F1686" s="101" t="str">
        <f t="shared" si="131"/>
        <v>2017-18</v>
      </c>
      <c r="H1686" s="111"/>
      <c r="I1686" s="26"/>
      <c r="J1686" s="94">
        <f t="shared" si="129"/>
        <v>0.59165640875701331</v>
      </c>
      <c r="K1686" s="35"/>
      <c r="L1686" s="26">
        <v>24.842675869899999</v>
      </c>
      <c r="M1686" s="26" t="s">
        <v>203</v>
      </c>
      <c r="N1686" s="26">
        <v>3336.4019512195118</v>
      </c>
      <c r="O1686" s="90">
        <f t="shared" si="132"/>
        <v>82885.152245848236</v>
      </c>
      <c r="P1686" s="92">
        <f t="shared" si="128"/>
        <v>1964.5962770187143</v>
      </c>
      <c r="Q1686" s="188">
        <v>4.0061481344604424E-2</v>
      </c>
    </row>
    <row r="1687" spans="1:17" x14ac:dyDescent="0.25">
      <c r="A1687">
        <v>42963</v>
      </c>
      <c r="B1687" t="s">
        <v>773</v>
      </c>
      <c r="C1687" s="190" t="s">
        <v>884</v>
      </c>
      <c r="D1687" s="108" t="s">
        <v>815</v>
      </c>
      <c r="E1687" s="32">
        <f t="shared" si="130"/>
        <v>42963</v>
      </c>
      <c r="F1687" s="101" t="str">
        <f t="shared" si="131"/>
        <v>2017-18</v>
      </c>
      <c r="H1687" s="111"/>
      <c r="I1687" s="26"/>
      <c r="J1687" s="94">
        <f t="shared" si="129"/>
        <v>0.59165640875701331</v>
      </c>
      <c r="K1687" s="35"/>
      <c r="L1687" s="26">
        <v>19.466010710999999</v>
      </c>
      <c r="M1687" s="26" t="s">
        <v>203</v>
      </c>
      <c r="N1687" s="26">
        <v>812.22926829268283</v>
      </c>
      <c r="O1687" s="90">
        <f t="shared" si="132"/>
        <v>15810.863636373057</v>
      </c>
      <c r="P1687" s="92">
        <f t="shared" ref="P1687:P1750" si="133">IF(O1687="-","-",IF(OR(E1687&lt;$E$15,E1687&gt;$E$16),0,O1687*J1687))*Q1687</f>
        <v>374.75908525009658</v>
      </c>
      <c r="Q1687" s="188">
        <v>4.0061481344604424E-2</v>
      </c>
    </row>
    <row r="1688" spans="1:17" x14ac:dyDescent="0.25">
      <c r="A1688">
        <v>42963</v>
      </c>
      <c r="B1688" t="s">
        <v>773</v>
      </c>
      <c r="C1688" s="190" t="s">
        <v>884</v>
      </c>
      <c r="D1688" s="108" t="s">
        <v>815</v>
      </c>
      <c r="E1688" s="32">
        <f t="shared" si="130"/>
        <v>42963</v>
      </c>
      <c r="F1688" s="101" t="str">
        <f t="shared" si="131"/>
        <v>2017-18</v>
      </c>
      <c r="H1688" s="111"/>
      <c r="I1688" s="26"/>
      <c r="J1688" s="94">
        <f t="shared" ref="J1688:J1751" si="134">J1687</f>
        <v>0.59165640875701331</v>
      </c>
      <c r="K1688" s="35"/>
      <c r="L1688" s="26">
        <v>105.421043247</v>
      </c>
      <c r="M1688" s="26" t="s">
        <v>203</v>
      </c>
      <c r="N1688" s="26">
        <v>812.22926829268283</v>
      </c>
      <c r="O1688" s="90">
        <f t="shared" si="132"/>
        <v>85626.056819162084</v>
      </c>
      <c r="P1688" s="92">
        <f t="shared" si="133"/>
        <v>2029.5629299654811</v>
      </c>
      <c r="Q1688" s="188">
        <v>4.0061481344604424E-2</v>
      </c>
    </row>
    <row r="1689" spans="1:17" x14ac:dyDescent="0.25">
      <c r="A1689">
        <v>42963</v>
      </c>
      <c r="B1689" t="s">
        <v>773</v>
      </c>
      <c r="C1689" s="190" t="s">
        <v>881</v>
      </c>
      <c r="D1689" s="108" t="s">
        <v>815</v>
      </c>
      <c r="E1689" s="32">
        <f t="shared" si="130"/>
        <v>42963</v>
      </c>
      <c r="F1689" s="101" t="str">
        <f t="shared" si="131"/>
        <v>2017-18</v>
      </c>
      <c r="H1689" s="111"/>
      <c r="I1689" s="26"/>
      <c r="J1689" s="94">
        <f t="shared" si="134"/>
        <v>0.59165640875701331</v>
      </c>
      <c r="K1689" s="35"/>
      <c r="L1689" s="26">
        <v>37.617649202800003</v>
      </c>
      <c r="M1689" s="26" t="s">
        <v>203</v>
      </c>
      <c r="N1689" s="26">
        <v>812.22926829268283</v>
      </c>
      <c r="O1689" s="90">
        <f t="shared" si="132"/>
        <v>30554.155686881069</v>
      </c>
      <c r="P1689" s="92">
        <f t="shared" si="133"/>
        <v>314.19998976824422</v>
      </c>
      <c r="Q1689" s="188">
        <v>1.7380661690502588E-2</v>
      </c>
    </row>
    <row r="1690" spans="1:17" x14ac:dyDescent="0.25">
      <c r="A1690">
        <v>42963</v>
      </c>
      <c r="B1690" t="s">
        <v>773</v>
      </c>
      <c r="C1690" s="190" t="s">
        <v>881</v>
      </c>
      <c r="D1690" s="108" t="s">
        <v>815</v>
      </c>
      <c r="E1690" s="32">
        <f t="shared" ref="E1690:E1753" si="135">A1690</f>
        <v>42963</v>
      </c>
      <c r="F1690" s="101" t="str">
        <f t="shared" ref="F1690:F1753" si="136">IF(E1690="","-",IF(OR(E1690&lt;$E$15,E1690&gt;$E$16),"ERROR - date outside of range",IF(MONTH(E1690)&gt;=7,YEAR(E1690)&amp;"-"&amp;IF(YEAR(E1690)=1999,"00",IF(AND(YEAR(E1690)&gt;=2000,YEAR(E1690)&lt;2009),"0","")&amp;RIGHT(YEAR(E1690),2)+1),RIGHT(YEAR(E1690),4)-1&amp;"-"&amp;RIGHT(YEAR(E1690),2))))</f>
        <v>2017-18</v>
      </c>
      <c r="H1690" s="111"/>
      <c r="I1690" s="26"/>
      <c r="J1690" s="94">
        <f t="shared" si="134"/>
        <v>0.59165640875701331</v>
      </c>
      <c r="K1690" s="35"/>
      <c r="L1690" s="26">
        <v>4.8247139811600004</v>
      </c>
      <c r="M1690" s="26" t="s">
        <v>203</v>
      </c>
      <c r="N1690" s="26">
        <v>812.22926829268283</v>
      </c>
      <c r="O1690" s="90">
        <f t="shared" si="132"/>
        <v>3918.7739066390641</v>
      </c>
      <c r="P1690" s="92">
        <f t="shared" si="133"/>
        <v>40.298240736487642</v>
      </c>
      <c r="Q1690" s="188">
        <v>1.7380661690502588E-2</v>
      </c>
    </row>
    <row r="1691" spans="1:17" x14ac:dyDescent="0.25">
      <c r="A1691">
        <v>42963</v>
      </c>
      <c r="B1691" t="s">
        <v>773</v>
      </c>
      <c r="C1691" s="190" t="s">
        <v>881</v>
      </c>
      <c r="D1691" s="108" t="s">
        <v>815</v>
      </c>
      <c r="E1691" s="32">
        <f t="shared" si="135"/>
        <v>42963</v>
      </c>
      <c r="F1691" s="101" t="str">
        <f t="shared" si="136"/>
        <v>2017-18</v>
      </c>
      <c r="H1691" s="111"/>
      <c r="I1691" s="26"/>
      <c r="J1691" s="94">
        <f t="shared" si="134"/>
        <v>0.59165640875701331</v>
      </c>
      <c r="K1691" s="35"/>
      <c r="L1691" s="26">
        <v>22.608698680500002</v>
      </c>
      <c r="M1691" s="26" t="s">
        <v>203</v>
      </c>
      <c r="N1691" s="26">
        <v>812.22926829268283</v>
      </c>
      <c r="O1691" s="90">
        <f t="shared" ref="O1691:O1754" si="137">IF(N1691="","-",L1691*N1691)</f>
        <v>18363.446786312259</v>
      </c>
      <c r="P1691" s="92">
        <f t="shared" si="133"/>
        <v>188.83829916617086</v>
      </c>
      <c r="Q1691" s="188">
        <v>1.7380661690502588E-2</v>
      </c>
    </row>
    <row r="1692" spans="1:17" x14ac:dyDescent="0.25">
      <c r="A1692">
        <v>42963</v>
      </c>
      <c r="B1692" t="s">
        <v>773</v>
      </c>
      <c r="C1692" s="190" t="s">
        <v>881</v>
      </c>
      <c r="D1692" s="108" t="s">
        <v>815</v>
      </c>
      <c r="E1692" s="32">
        <f t="shared" si="135"/>
        <v>42963</v>
      </c>
      <c r="F1692" s="101" t="str">
        <f t="shared" si="136"/>
        <v>2017-18</v>
      </c>
      <c r="H1692" s="111"/>
      <c r="I1692" s="26"/>
      <c r="J1692" s="94">
        <f t="shared" si="134"/>
        <v>0.59165640875701331</v>
      </c>
      <c r="K1692" s="35"/>
      <c r="L1692" s="26">
        <v>19.771951509499999</v>
      </c>
      <c r="M1692" s="26" t="s">
        <v>203</v>
      </c>
      <c r="N1692" s="26">
        <v>812.22926829268283</v>
      </c>
      <c r="O1692" s="90">
        <f t="shared" si="137"/>
        <v>16059.357707279591</v>
      </c>
      <c r="P1692" s="92">
        <f t="shared" si="133"/>
        <v>165.14447589459456</v>
      </c>
      <c r="Q1692" s="188">
        <v>1.7380661690502588E-2</v>
      </c>
    </row>
    <row r="1693" spans="1:17" x14ac:dyDescent="0.25">
      <c r="A1693">
        <v>42963</v>
      </c>
      <c r="B1693" t="s">
        <v>773</v>
      </c>
      <c r="C1693" s="190" t="s">
        <v>881</v>
      </c>
      <c r="D1693" s="108" t="s">
        <v>815</v>
      </c>
      <c r="E1693" s="32">
        <f t="shared" si="135"/>
        <v>42963</v>
      </c>
      <c r="F1693" s="101" t="str">
        <f t="shared" si="136"/>
        <v>2017-18</v>
      </c>
      <c r="H1693" s="111"/>
      <c r="I1693" s="26"/>
      <c r="J1693" s="94">
        <f t="shared" si="134"/>
        <v>0.59165640875701331</v>
      </c>
      <c r="K1693" s="35"/>
      <c r="L1693" s="26">
        <v>21.6744617228</v>
      </c>
      <c r="M1693" s="26" t="s">
        <v>203</v>
      </c>
      <c r="N1693" s="26">
        <v>3336.4019512195118</v>
      </c>
      <c r="O1693" s="90">
        <f t="shared" si="137"/>
        <v>72314.716383582549</v>
      </c>
      <c r="P1693" s="92">
        <f t="shared" si="133"/>
        <v>743.63969931497309</v>
      </c>
      <c r="Q1693" s="188">
        <v>1.7380661690502588E-2</v>
      </c>
    </row>
    <row r="1694" spans="1:17" x14ac:dyDescent="0.25">
      <c r="A1694">
        <v>42963</v>
      </c>
      <c r="B1694" t="s">
        <v>773</v>
      </c>
      <c r="C1694" s="190" t="s">
        <v>881</v>
      </c>
      <c r="D1694" s="108" t="s">
        <v>815</v>
      </c>
      <c r="E1694" s="32">
        <f t="shared" si="135"/>
        <v>42963</v>
      </c>
      <c r="F1694" s="101" t="str">
        <f t="shared" si="136"/>
        <v>2017-18</v>
      </c>
      <c r="H1694" s="111"/>
      <c r="I1694" s="26"/>
      <c r="J1694" s="94">
        <f t="shared" si="134"/>
        <v>0.59165640875701331</v>
      </c>
      <c r="K1694" s="35"/>
      <c r="L1694" s="26">
        <v>4.8248722262900001</v>
      </c>
      <c r="M1694" s="26" t="s">
        <v>203</v>
      </c>
      <c r="N1694" s="26">
        <v>812.22926829268283</v>
      </c>
      <c r="O1694" s="90">
        <f t="shared" si="137"/>
        <v>3918.9024379652146</v>
      </c>
      <c r="P1694" s="92">
        <f t="shared" si="133"/>
        <v>40.299562472940615</v>
      </c>
      <c r="Q1694" s="188">
        <v>1.7380661690502588E-2</v>
      </c>
    </row>
    <row r="1695" spans="1:17" x14ac:dyDescent="0.25">
      <c r="A1695">
        <v>42963</v>
      </c>
      <c r="B1695" t="s">
        <v>773</v>
      </c>
      <c r="C1695" s="190" t="s">
        <v>881</v>
      </c>
      <c r="D1695" s="108" t="s">
        <v>815</v>
      </c>
      <c r="E1695" s="32">
        <f t="shared" si="135"/>
        <v>42963</v>
      </c>
      <c r="F1695" s="101" t="str">
        <f t="shared" si="136"/>
        <v>2017-18</v>
      </c>
      <c r="H1695" s="111"/>
      <c r="I1695" s="26"/>
      <c r="J1695" s="94">
        <f t="shared" si="134"/>
        <v>0.59165640875701331</v>
      </c>
      <c r="K1695" s="35"/>
      <c r="L1695" s="26">
        <v>4.8257013997999998</v>
      </c>
      <c r="M1695" s="26" t="s">
        <v>203</v>
      </c>
      <c r="N1695" s="26">
        <v>812.22926829268283</v>
      </c>
      <c r="O1695" s="90">
        <f t="shared" si="137"/>
        <v>3919.575916958529</v>
      </c>
      <c r="P1695" s="92">
        <f t="shared" si="133"/>
        <v>40.306488113268472</v>
      </c>
      <c r="Q1695" s="188">
        <v>1.7380661690502588E-2</v>
      </c>
    </row>
    <row r="1696" spans="1:17" x14ac:dyDescent="0.25">
      <c r="A1696">
        <v>42963</v>
      </c>
      <c r="B1696" t="s">
        <v>773</v>
      </c>
      <c r="C1696" s="190" t="s">
        <v>881</v>
      </c>
      <c r="D1696" s="108" t="s">
        <v>815</v>
      </c>
      <c r="E1696" s="32">
        <f t="shared" si="135"/>
        <v>42963</v>
      </c>
      <c r="F1696" s="101" t="str">
        <f t="shared" si="136"/>
        <v>2017-18</v>
      </c>
      <c r="H1696" s="111"/>
      <c r="I1696" s="26"/>
      <c r="J1696" s="94">
        <f t="shared" si="134"/>
        <v>0.59165640875701331</v>
      </c>
      <c r="K1696" s="35"/>
      <c r="L1696" s="26">
        <v>12.431959748600001</v>
      </c>
      <c r="M1696" s="26" t="s">
        <v>203</v>
      </c>
      <c r="N1696" s="26">
        <v>812.22926829268283</v>
      </c>
      <c r="O1696" s="90">
        <f t="shared" si="137"/>
        <v>10097.601570049464</v>
      </c>
      <c r="P1696" s="92">
        <f t="shared" si="133"/>
        <v>103.83747279770472</v>
      </c>
      <c r="Q1696" s="188">
        <v>1.7380661690502588E-2</v>
      </c>
    </row>
    <row r="1697" spans="1:17" x14ac:dyDescent="0.25">
      <c r="A1697">
        <v>42963</v>
      </c>
      <c r="B1697" t="s">
        <v>773</v>
      </c>
      <c r="C1697" s="190" t="s">
        <v>881</v>
      </c>
      <c r="D1697" s="108" t="s">
        <v>815</v>
      </c>
      <c r="E1697" s="32">
        <f t="shared" si="135"/>
        <v>42963</v>
      </c>
      <c r="F1697" s="101" t="str">
        <f t="shared" si="136"/>
        <v>2017-18</v>
      </c>
      <c r="H1697" s="111"/>
      <c r="I1697" s="26"/>
      <c r="J1697" s="94">
        <f t="shared" si="134"/>
        <v>0.59165640875701331</v>
      </c>
      <c r="K1697" s="35"/>
      <c r="L1697" s="26">
        <v>19.5246625835</v>
      </c>
      <c r="M1697" s="26" t="s">
        <v>203</v>
      </c>
      <c r="N1697" s="26">
        <v>812.22926829268283</v>
      </c>
      <c r="O1697" s="90">
        <f t="shared" si="137"/>
        <v>15858.502403857727</v>
      </c>
      <c r="P1697" s="92">
        <f t="shared" si="133"/>
        <v>163.07900450907226</v>
      </c>
      <c r="Q1697" s="188">
        <v>1.7380661690502588E-2</v>
      </c>
    </row>
    <row r="1698" spans="1:17" x14ac:dyDescent="0.25">
      <c r="A1698">
        <v>42963</v>
      </c>
      <c r="B1698" t="s">
        <v>773</v>
      </c>
      <c r="C1698" s="190" t="s">
        <v>881</v>
      </c>
      <c r="D1698" s="108" t="s">
        <v>815</v>
      </c>
      <c r="E1698" s="32">
        <f t="shared" si="135"/>
        <v>42963</v>
      </c>
      <c r="F1698" s="101" t="str">
        <f t="shared" si="136"/>
        <v>2017-18</v>
      </c>
      <c r="H1698" s="111"/>
      <c r="I1698" s="26"/>
      <c r="J1698" s="94">
        <f t="shared" si="134"/>
        <v>0.59165640875701331</v>
      </c>
      <c r="K1698" s="35"/>
      <c r="L1698" s="26">
        <v>41.723392148000002</v>
      </c>
      <c r="M1698" s="26" t="s">
        <v>203</v>
      </c>
      <c r="N1698" s="26">
        <v>812.22926829268283</v>
      </c>
      <c r="O1698" s="90">
        <f t="shared" si="137"/>
        <v>33888.960275058707</v>
      </c>
      <c r="P1698" s="92">
        <f t="shared" si="133"/>
        <v>348.49305216611612</v>
      </c>
      <c r="Q1698" s="188">
        <v>1.7380661690502588E-2</v>
      </c>
    </row>
    <row r="1699" spans="1:17" x14ac:dyDescent="0.25">
      <c r="A1699">
        <v>42963</v>
      </c>
      <c r="B1699" t="s">
        <v>773</v>
      </c>
      <c r="C1699" s="190" t="s">
        <v>881</v>
      </c>
      <c r="D1699" s="108" t="s">
        <v>815</v>
      </c>
      <c r="E1699" s="32">
        <f t="shared" si="135"/>
        <v>42963</v>
      </c>
      <c r="F1699" s="101" t="str">
        <f t="shared" si="136"/>
        <v>2017-18</v>
      </c>
      <c r="H1699" s="111"/>
      <c r="I1699" s="26"/>
      <c r="J1699" s="94">
        <f t="shared" si="134"/>
        <v>0.59165640875701331</v>
      </c>
      <c r="K1699" s="35"/>
      <c r="L1699" s="26">
        <v>37.840175407799997</v>
      </c>
      <c r="M1699" s="26" t="s">
        <v>203</v>
      </c>
      <c r="N1699" s="26">
        <v>812.22926829268283</v>
      </c>
      <c r="O1699" s="90">
        <f t="shared" si="137"/>
        <v>30734.897983544164</v>
      </c>
      <c r="P1699" s="92">
        <f t="shared" si="133"/>
        <v>316.05863146478487</v>
      </c>
      <c r="Q1699" s="188">
        <v>1.7380661690502588E-2</v>
      </c>
    </row>
    <row r="1700" spans="1:17" x14ac:dyDescent="0.25">
      <c r="A1700">
        <v>42963</v>
      </c>
      <c r="B1700" t="s">
        <v>773</v>
      </c>
      <c r="C1700" s="190" t="s">
        <v>881</v>
      </c>
      <c r="D1700" s="108" t="s">
        <v>815</v>
      </c>
      <c r="E1700" s="32">
        <f t="shared" si="135"/>
        <v>42963</v>
      </c>
      <c r="F1700" s="101" t="str">
        <f t="shared" si="136"/>
        <v>2017-18</v>
      </c>
      <c r="H1700" s="111"/>
      <c r="I1700" s="26"/>
      <c r="J1700" s="94">
        <f t="shared" si="134"/>
        <v>0.59165640875701331</v>
      </c>
      <c r="K1700" s="35"/>
      <c r="L1700" s="26">
        <v>15.435454157800001</v>
      </c>
      <c r="M1700" s="26" t="s">
        <v>203</v>
      </c>
      <c r="N1700" s="26">
        <v>812.22926829268283</v>
      </c>
      <c r="O1700" s="90">
        <f t="shared" si="137"/>
        <v>12537.127636355144</v>
      </c>
      <c r="P1700" s="92">
        <f t="shared" si="133"/>
        <v>128.92404605889021</v>
      </c>
      <c r="Q1700" s="188">
        <v>1.7380661690502588E-2</v>
      </c>
    </row>
    <row r="1701" spans="1:17" x14ac:dyDescent="0.25">
      <c r="A1701">
        <v>42963</v>
      </c>
      <c r="B1701" t="s">
        <v>773</v>
      </c>
      <c r="C1701" s="190" t="s">
        <v>884</v>
      </c>
      <c r="D1701" s="108" t="s">
        <v>815</v>
      </c>
      <c r="E1701" s="32">
        <f t="shared" si="135"/>
        <v>42963</v>
      </c>
      <c r="F1701" s="101" t="str">
        <f t="shared" si="136"/>
        <v>2017-18</v>
      </c>
      <c r="H1701" s="111"/>
      <c r="I1701" s="26"/>
      <c r="J1701" s="94">
        <f t="shared" si="134"/>
        <v>0.59165640875701331</v>
      </c>
      <c r="K1701" s="35"/>
      <c r="L1701" s="26">
        <v>27.875529520600001</v>
      </c>
      <c r="M1701" s="26" t="s">
        <v>203</v>
      </c>
      <c r="N1701" s="26">
        <v>812.22926829268283</v>
      </c>
      <c r="O1701" s="90">
        <f t="shared" si="137"/>
        <v>22641.320945788018</v>
      </c>
      <c r="P1701" s="92">
        <f t="shared" si="133"/>
        <v>536.65890248888411</v>
      </c>
      <c r="Q1701" s="188">
        <v>4.0061481344604424E-2</v>
      </c>
    </row>
    <row r="1702" spans="1:17" x14ac:dyDescent="0.25">
      <c r="A1702">
        <v>42963</v>
      </c>
      <c r="B1702" t="s">
        <v>773</v>
      </c>
      <c r="C1702" s="190" t="s">
        <v>884</v>
      </c>
      <c r="D1702" s="108" t="s">
        <v>815</v>
      </c>
      <c r="E1702" s="32">
        <f t="shared" si="135"/>
        <v>42963</v>
      </c>
      <c r="F1702" s="101" t="str">
        <f t="shared" si="136"/>
        <v>2017-18</v>
      </c>
      <c r="H1702" s="111"/>
      <c r="I1702" s="26"/>
      <c r="J1702" s="94">
        <f t="shared" si="134"/>
        <v>0.59165640875701331</v>
      </c>
      <c r="K1702" s="35"/>
      <c r="L1702" s="26">
        <v>18.9564144918</v>
      </c>
      <c r="M1702" s="26" t="s">
        <v>203</v>
      </c>
      <c r="N1702" s="26">
        <v>3336.4019512195118</v>
      </c>
      <c r="O1702" s="90">
        <f t="shared" si="137"/>
        <v>63246.21829856735</v>
      </c>
      <c r="P1702" s="92">
        <f t="shared" si="133"/>
        <v>1499.1018492229678</v>
      </c>
      <c r="Q1702" s="188">
        <v>4.0061481344604424E-2</v>
      </c>
    </row>
    <row r="1703" spans="1:17" x14ac:dyDescent="0.25">
      <c r="A1703">
        <v>42963</v>
      </c>
      <c r="B1703" t="s">
        <v>773</v>
      </c>
      <c r="C1703" s="190" t="s">
        <v>884</v>
      </c>
      <c r="D1703" s="108" t="s">
        <v>815</v>
      </c>
      <c r="E1703" s="32">
        <f t="shared" si="135"/>
        <v>42963</v>
      </c>
      <c r="F1703" s="101" t="str">
        <f t="shared" si="136"/>
        <v>2017-18</v>
      </c>
      <c r="H1703" s="111"/>
      <c r="I1703" s="26"/>
      <c r="J1703" s="94">
        <f t="shared" si="134"/>
        <v>0.59165640875701331</v>
      </c>
      <c r="K1703" s="35"/>
      <c r="L1703" s="26">
        <v>1.5292540665300001</v>
      </c>
      <c r="M1703" s="26" t="s">
        <v>203</v>
      </c>
      <c r="N1703" s="26">
        <v>812.22926829268283</v>
      </c>
      <c r="O1703" s="90">
        <f t="shared" si="137"/>
        <v>1242.1049114912717</v>
      </c>
      <c r="P1703" s="92">
        <f t="shared" si="133"/>
        <v>29.441155848328005</v>
      </c>
      <c r="Q1703" s="188">
        <v>4.0061481344604424E-2</v>
      </c>
    </row>
    <row r="1704" spans="1:17" x14ac:dyDescent="0.25">
      <c r="A1704">
        <v>42963</v>
      </c>
      <c r="B1704" t="s">
        <v>773</v>
      </c>
      <c r="C1704" s="190" t="s">
        <v>884</v>
      </c>
      <c r="D1704" s="108" t="s">
        <v>815</v>
      </c>
      <c r="E1704" s="32">
        <f t="shared" si="135"/>
        <v>42963</v>
      </c>
      <c r="F1704" s="101" t="str">
        <f t="shared" si="136"/>
        <v>2017-18</v>
      </c>
      <c r="H1704" s="111"/>
      <c r="I1704" s="26"/>
      <c r="J1704" s="94">
        <f t="shared" si="134"/>
        <v>0.59165640875701331</v>
      </c>
      <c r="K1704" s="35"/>
      <c r="L1704" s="26">
        <v>17.988898408800001</v>
      </c>
      <c r="M1704" s="26" t="s">
        <v>203</v>
      </c>
      <c r="N1704" s="26">
        <v>3336.4019512195118</v>
      </c>
      <c r="O1704" s="90">
        <f t="shared" si="137"/>
        <v>60018.195751409898</v>
      </c>
      <c r="P1704" s="92">
        <f t="shared" si="133"/>
        <v>1422.5892181130253</v>
      </c>
      <c r="Q1704" s="188">
        <v>4.0061481344604424E-2</v>
      </c>
    </row>
    <row r="1705" spans="1:17" x14ac:dyDescent="0.25">
      <c r="A1705">
        <v>42963</v>
      </c>
      <c r="B1705" t="s">
        <v>773</v>
      </c>
      <c r="C1705" s="190" t="s">
        <v>884</v>
      </c>
      <c r="D1705" s="108" t="s">
        <v>815</v>
      </c>
      <c r="E1705" s="32">
        <f t="shared" si="135"/>
        <v>42963</v>
      </c>
      <c r="F1705" s="101" t="str">
        <f t="shared" si="136"/>
        <v>2017-18</v>
      </c>
      <c r="H1705" s="111"/>
      <c r="I1705" s="26"/>
      <c r="J1705" s="94">
        <f t="shared" si="134"/>
        <v>0.59165640875701331</v>
      </c>
      <c r="K1705" s="35"/>
      <c r="L1705" s="26">
        <v>55.478913247999998</v>
      </c>
      <c r="M1705" s="26" t="s">
        <v>203</v>
      </c>
      <c r="N1705" s="26">
        <v>812.22926829268283</v>
      </c>
      <c r="O1705" s="90">
        <f t="shared" si="137"/>
        <v>45061.597113096264</v>
      </c>
      <c r="P1705" s="92">
        <f t="shared" si="133"/>
        <v>1068.0784618977468</v>
      </c>
      <c r="Q1705" s="188">
        <v>4.0061481344604424E-2</v>
      </c>
    </row>
    <row r="1706" spans="1:17" x14ac:dyDescent="0.25">
      <c r="A1706">
        <v>42963</v>
      </c>
      <c r="B1706" t="s">
        <v>773</v>
      </c>
      <c r="C1706" s="190" t="s">
        <v>884</v>
      </c>
      <c r="D1706" s="108" t="s">
        <v>815</v>
      </c>
      <c r="E1706" s="32">
        <f t="shared" si="135"/>
        <v>42963</v>
      </c>
      <c r="F1706" s="101" t="str">
        <f t="shared" si="136"/>
        <v>2017-18</v>
      </c>
      <c r="H1706" s="111"/>
      <c r="I1706" s="26"/>
      <c r="J1706" s="94">
        <f t="shared" si="134"/>
        <v>0.59165640875701331</v>
      </c>
      <c r="K1706" s="35"/>
      <c r="L1706" s="26">
        <v>19.715778706399998</v>
      </c>
      <c r="M1706" s="26" t="s">
        <v>203</v>
      </c>
      <c r="N1706" s="26">
        <v>812.22926829268283</v>
      </c>
      <c r="O1706" s="90">
        <f t="shared" si="137"/>
        <v>16013.732512519728</v>
      </c>
      <c r="P1706" s="92">
        <f t="shared" si="133"/>
        <v>379.56761160254331</v>
      </c>
      <c r="Q1706" s="188">
        <v>4.0061481344604424E-2</v>
      </c>
    </row>
    <row r="1707" spans="1:17" x14ac:dyDescent="0.25">
      <c r="A1707">
        <v>42963</v>
      </c>
      <c r="B1707" t="s">
        <v>773</v>
      </c>
      <c r="C1707" s="190" t="s">
        <v>884</v>
      </c>
      <c r="D1707" s="108" t="s">
        <v>815</v>
      </c>
      <c r="E1707" s="32">
        <f t="shared" si="135"/>
        <v>42963</v>
      </c>
      <c r="F1707" s="101" t="str">
        <f t="shared" si="136"/>
        <v>2017-18</v>
      </c>
      <c r="H1707" s="111"/>
      <c r="I1707" s="26"/>
      <c r="J1707" s="94">
        <f t="shared" si="134"/>
        <v>0.59165640875701331</v>
      </c>
      <c r="K1707" s="35"/>
      <c r="L1707" s="26">
        <v>4.8257013997999998</v>
      </c>
      <c r="M1707" s="26" t="s">
        <v>203</v>
      </c>
      <c r="N1707" s="26">
        <v>812.22926829268283</v>
      </c>
      <c r="O1707" s="90">
        <f t="shared" si="137"/>
        <v>3919.575916958529</v>
      </c>
      <c r="P1707" s="92">
        <f t="shared" si="133"/>
        <v>92.904266268445639</v>
      </c>
      <c r="Q1707" s="188">
        <v>4.0061481344604424E-2</v>
      </c>
    </row>
    <row r="1708" spans="1:17" x14ac:dyDescent="0.25">
      <c r="A1708">
        <v>42963</v>
      </c>
      <c r="B1708" t="s">
        <v>773</v>
      </c>
      <c r="C1708" s="190" t="s">
        <v>884</v>
      </c>
      <c r="D1708" s="108" t="s">
        <v>815</v>
      </c>
      <c r="E1708" s="32">
        <f t="shared" si="135"/>
        <v>42963</v>
      </c>
      <c r="F1708" s="101" t="str">
        <f t="shared" si="136"/>
        <v>2017-18</v>
      </c>
      <c r="H1708" s="111"/>
      <c r="I1708" s="26"/>
      <c r="J1708" s="94">
        <f t="shared" si="134"/>
        <v>0.59165640875701331</v>
      </c>
      <c r="K1708" s="35"/>
      <c r="L1708" s="26">
        <v>23.078716888700001</v>
      </c>
      <c r="M1708" s="26" t="s">
        <v>203</v>
      </c>
      <c r="N1708" s="26">
        <v>3336.4019512195118</v>
      </c>
      <c r="O1708" s="90">
        <f t="shared" si="137"/>
        <v>76999.876059101385</v>
      </c>
      <c r="P1708" s="92">
        <f t="shared" si="133"/>
        <v>1825.0997402757428</v>
      </c>
      <c r="Q1708" s="188">
        <v>4.0061481344604424E-2</v>
      </c>
    </row>
    <row r="1709" spans="1:17" x14ac:dyDescent="0.25">
      <c r="A1709">
        <v>42963</v>
      </c>
      <c r="B1709" t="s">
        <v>773</v>
      </c>
      <c r="C1709" s="190" t="s">
        <v>884</v>
      </c>
      <c r="D1709" s="108" t="s">
        <v>815</v>
      </c>
      <c r="E1709" s="32">
        <f t="shared" si="135"/>
        <v>42963</v>
      </c>
      <c r="F1709" s="101" t="str">
        <f t="shared" si="136"/>
        <v>2017-18</v>
      </c>
      <c r="H1709" s="111"/>
      <c r="I1709" s="26"/>
      <c r="J1709" s="94">
        <f t="shared" si="134"/>
        <v>0.59165640875701331</v>
      </c>
      <c r="K1709" s="35"/>
      <c r="L1709" s="26">
        <v>4.8288218024700003</v>
      </c>
      <c r="M1709" s="26" t="s">
        <v>203</v>
      </c>
      <c r="N1709" s="26">
        <v>812.22926829268283</v>
      </c>
      <c r="O1709" s="90">
        <f t="shared" si="137"/>
        <v>3922.110399335962</v>
      </c>
      <c r="P1709" s="92">
        <f t="shared" si="133"/>
        <v>92.964340172009273</v>
      </c>
      <c r="Q1709" s="188">
        <v>4.0061481344604424E-2</v>
      </c>
    </row>
    <row r="1710" spans="1:17" x14ac:dyDescent="0.25">
      <c r="A1710">
        <v>42963</v>
      </c>
      <c r="B1710" t="s">
        <v>773</v>
      </c>
      <c r="C1710" s="190" t="s">
        <v>884</v>
      </c>
      <c r="D1710" s="108" t="s">
        <v>815</v>
      </c>
      <c r="E1710" s="32">
        <f t="shared" si="135"/>
        <v>42963</v>
      </c>
      <c r="F1710" s="101" t="str">
        <f t="shared" si="136"/>
        <v>2017-18</v>
      </c>
      <c r="H1710" s="111"/>
      <c r="I1710" s="26"/>
      <c r="J1710" s="94">
        <f t="shared" si="134"/>
        <v>0.59165640875701331</v>
      </c>
      <c r="K1710" s="35"/>
      <c r="L1710" s="26">
        <v>1.9097478891199999</v>
      </c>
      <c r="M1710" s="26" t="s">
        <v>203</v>
      </c>
      <c r="N1710" s="26">
        <v>812.22926829268283</v>
      </c>
      <c r="O1710" s="90">
        <f t="shared" si="137"/>
        <v>1551.1531306034331</v>
      </c>
      <c r="P1710" s="92">
        <f t="shared" si="133"/>
        <v>36.766412112394633</v>
      </c>
      <c r="Q1710" s="188">
        <v>4.0061481344604424E-2</v>
      </c>
    </row>
    <row r="1711" spans="1:17" x14ac:dyDescent="0.25">
      <c r="A1711">
        <v>42963</v>
      </c>
      <c r="B1711" t="s">
        <v>773</v>
      </c>
      <c r="C1711" s="190" t="s">
        <v>884</v>
      </c>
      <c r="D1711" s="108" t="s">
        <v>815</v>
      </c>
      <c r="E1711" s="32">
        <f t="shared" si="135"/>
        <v>42963</v>
      </c>
      <c r="F1711" s="101" t="str">
        <f t="shared" si="136"/>
        <v>2017-18</v>
      </c>
      <c r="H1711" s="111"/>
      <c r="I1711" s="26"/>
      <c r="J1711" s="94">
        <f t="shared" si="134"/>
        <v>0.59165640875701331</v>
      </c>
      <c r="K1711" s="35"/>
      <c r="L1711" s="26">
        <v>4.8247139811600004</v>
      </c>
      <c r="M1711" s="26" t="s">
        <v>203</v>
      </c>
      <c r="N1711" s="26">
        <v>812.22926829268283</v>
      </c>
      <c r="O1711" s="90">
        <f t="shared" si="137"/>
        <v>3918.7739066390641</v>
      </c>
      <c r="P1711" s="92">
        <f t="shared" si="133"/>
        <v>92.88525651283733</v>
      </c>
      <c r="Q1711" s="188">
        <v>4.0061481344604424E-2</v>
      </c>
    </row>
    <row r="1712" spans="1:17" x14ac:dyDescent="0.25">
      <c r="A1712">
        <v>42517</v>
      </c>
      <c r="B1712" t="s">
        <v>773</v>
      </c>
      <c r="C1712" s="190" t="s">
        <v>886</v>
      </c>
      <c r="D1712" s="108" t="s">
        <v>815</v>
      </c>
      <c r="E1712" s="32">
        <f t="shared" si="135"/>
        <v>42517</v>
      </c>
      <c r="F1712" s="101" t="str">
        <f t="shared" si="136"/>
        <v>2015-16</v>
      </c>
      <c r="H1712" s="111"/>
      <c r="I1712" s="26"/>
      <c r="J1712" s="94">
        <f t="shared" si="134"/>
        <v>0.59165640875701331</v>
      </c>
      <c r="K1712" s="35"/>
      <c r="L1712" s="26">
        <v>49.447553034599999</v>
      </c>
      <c r="M1712" s="26" t="s">
        <v>203</v>
      </c>
      <c r="N1712" s="26">
        <v>812.22926829268283</v>
      </c>
      <c r="O1712" s="90">
        <f t="shared" si="137"/>
        <v>40162.749820156787</v>
      </c>
      <c r="P1712" s="92">
        <f t="shared" si="133"/>
        <v>687.25458509900648</v>
      </c>
      <c r="Q1712" s="188">
        <v>2.8921754338666849E-2</v>
      </c>
    </row>
    <row r="1713" spans="1:17" x14ac:dyDescent="0.25">
      <c r="A1713">
        <v>42517</v>
      </c>
      <c r="B1713" t="s">
        <v>773</v>
      </c>
      <c r="C1713" s="190" t="s">
        <v>886</v>
      </c>
      <c r="D1713" s="108" t="s">
        <v>815</v>
      </c>
      <c r="E1713" s="32">
        <f t="shared" si="135"/>
        <v>42517</v>
      </c>
      <c r="F1713" s="101" t="str">
        <f t="shared" si="136"/>
        <v>2015-16</v>
      </c>
      <c r="H1713" s="111"/>
      <c r="I1713" s="26"/>
      <c r="J1713" s="94">
        <f t="shared" si="134"/>
        <v>0.59165640875701331</v>
      </c>
      <c r="K1713" s="35"/>
      <c r="L1713" s="26">
        <v>90.355920942099999</v>
      </c>
      <c r="M1713" s="26" t="s">
        <v>203</v>
      </c>
      <c r="N1713" s="26">
        <v>812.22926829268283</v>
      </c>
      <c r="O1713" s="90">
        <f t="shared" si="137"/>
        <v>73389.723552713374</v>
      </c>
      <c r="P1713" s="92">
        <f t="shared" si="133"/>
        <v>1255.8259640239421</v>
      </c>
      <c r="Q1713" s="188">
        <v>2.8921754338666849E-2</v>
      </c>
    </row>
    <row r="1714" spans="1:17" x14ac:dyDescent="0.25">
      <c r="A1714">
        <v>42517</v>
      </c>
      <c r="B1714" t="s">
        <v>773</v>
      </c>
      <c r="C1714" s="190" t="s">
        <v>886</v>
      </c>
      <c r="D1714" s="108" t="s">
        <v>815</v>
      </c>
      <c r="E1714" s="32">
        <f t="shared" si="135"/>
        <v>42517</v>
      </c>
      <c r="F1714" s="101" t="str">
        <f t="shared" si="136"/>
        <v>2015-16</v>
      </c>
      <c r="H1714" s="111"/>
      <c r="I1714" s="26"/>
      <c r="J1714" s="94">
        <f t="shared" si="134"/>
        <v>0.59165640875701331</v>
      </c>
      <c r="K1714" s="35"/>
      <c r="L1714" s="26">
        <v>91.803995229099996</v>
      </c>
      <c r="M1714" s="26" t="s">
        <v>203</v>
      </c>
      <c r="N1714" s="26">
        <v>812.22926829268283</v>
      </c>
      <c r="O1714" s="90">
        <f t="shared" si="137"/>
        <v>74565.891871276835</v>
      </c>
      <c r="P1714" s="92">
        <f t="shared" si="133"/>
        <v>1275.9522520246519</v>
      </c>
      <c r="Q1714" s="188">
        <v>2.8921754338666849E-2</v>
      </c>
    </row>
    <row r="1715" spans="1:17" x14ac:dyDescent="0.25">
      <c r="A1715">
        <v>42517</v>
      </c>
      <c r="B1715" t="s">
        <v>773</v>
      </c>
      <c r="C1715" s="190" t="s">
        <v>886</v>
      </c>
      <c r="D1715" s="108" t="s">
        <v>815</v>
      </c>
      <c r="E1715" s="32">
        <f t="shared" si="135"/>
        <v>42517</v>
      </c>
      <c r="F1715" s="101" t="str">
        <f t="shared" si="136"/>
        <v>2015-16</v>
      </c>
      <c r="H1715" s="111"/>
      <c r="I1715" s="26"/>
      <c r="J1715" s="94">
        <f t="shared" si="134"/>
        <v>0.59165640875701331</v>
      </c>
      <c r="K1715" s="35"/>
      <c r="L1715" s="26">
        <v>27.5676060638</v>
      </c>
      <c r="M1715" s="26" t="s">
        <v>203</v>
      </c>
      <c r="N1715" s="26">
        <v>950.87219512195099</v>
      </c>
      <c r="O1715" s="90">
        <f t="shared" si="137"/>
        <v>26213.270092142713</v>
      </c>
      <c r="P1715" s="92">
        <f t="shared" si="133"/>
        <v>448.55469662643247</v>
      </c>
      <c r="Q1715" s="188">
        <v>2.8921754338666849E-2</v>
      </c>
    </row>
    <row r="1716" spans="1:17" x14ac:dyDescent="0.25">
      <c r="A1716">
        <v>42517</v>
      </c>
      <c r="B1716" t="s">
        <v>773</v>
      </c>
      <c r="C1716" s="190" t="s">
        <v>886</v>
      </c>
      <c r="D1716" s="108" t="s">
        <v>815</v>
      </c>
      <c r="E1716" s="32">
        <f t="shared" si="135"/>
        <v>42517</v>
      </c>
      <c r="F1716" s="101" t="str">
        <f t="shared" si="136"/>
        <v>2015-16</v>
      </c>
      <c r="H1716" s="111"/>
      <c r="I1716" s="26"/>
      <c r="J1716" s="94">
        <f t="shared" si="134"/>
        <v>0.59165640875701331</v>
      </c>
      <c r="K1716" s="35"/>
      <c r="L1716" s="26">
        <v>69.642764024399995</v>
      </c>
      <c r="M1716" s="26" t="s">
        <v>203</v>
      </c>
      <c r="N1716" s="26">
        <v>812.22926829268283</v>
      </c>
      <c r="O1716" s="90">
        <f t="shared" si="137"/>
        <v>56565.89126541838</v>
      </c>
      <c r="P1716" s="92">
        <f t="shared" si="133"/>
        <v>967.94089813193114</v>
      </c>
      <c r="Q1716" s="188">
        <v>2.8921754338666849E-2</v>
      </c>
    </row>
    <row r="1717" spans="1:17" x14ac:dyDescent="0.25">
      <c r="A1717">
        <v>42517</v>
      </c>
      <c r="B1717" t="s">
        <v>773</v>
      </c>
      <c r="C1717" s="190" t="s">
        <v>886</v>
      </c>
      <c r="D1717" s="108" t="s">
        <v>815</v>
      </c>
      <c r="E1717" s="32">
        <f t="shared" si="135"/>
        <v>42517</v>
      </c>
      <c r="F1717" s="101" t="str">
        <f t="shared" si="136"/>
        <v>2015-16</v>
      </c>
      <c r="H1717" s="111"/>
      <c r="I1717" s="26"/>
      <c r="J1717" s="94">
        <f t="shared" si="134"/>
        <v>0.59165640875701331</v>
      </c>
      <c r="K1717" s="35"/>
      <c r="L1717" s="26">
        <v>5.1815658830100002</v>
      </c>
      <c r="M1717" s="26" t="s">
        <v>203</v>
      </c>
      <c r="N1717" s="26">
        <v>950.87219512195099</v>
      </c>
      <c r="O1717" s="90">
        <f t="shared" si="137"/>
        <v>4927.0069253467291</v>
      </c>
      <c r="P1717" s="92">
        <f t="shared" si="133"/>
        <v>84.309667924173993</v>
      </c>
      <c r="Q1717" s="188">
        <v>2.8921754338666849E-2</v>
      </c>
    </row>
    <row r="1718" spans="1:17" x14ac:dyDescent="0.25">
      <c r="A1718">
        <v>42517</v>
      </c>
      <c r="B1718" t="s">
        <v>773</v>
      </c>
      <c r="C1718" s="190" t="s">
        <v>886</v>
      </c>
      <c r="D1718" s="108" t="s">
        <v>815</v>
      </c>
      <c r="E1718" s="32">
        <f t="shared" si="135"/>
        <v>42517</v>
      </c>
      <c r="F1718" s="101" t="str">
        <f t="shared" si="136"/>
        <v>2015-16</v>
      </c>
      <c r="H1718" s="111"/>
      <c r="I1718" s="26"/>
      <c r="J1718" s="94">
        <f t="shared" si="134"/>
        <v>0.59165640875701331</v>
      </c>
      <c r="K1718" s="35"/>
      <c r="L1718" s="26">
        <v>41.723097697</v>
      </c>
      <c r="M1718" s="26" t="s">
        <v>203</v>
      </c>
      <c r="N1718" s="26">
        <v>812.22926829268283</v>
      </c>
      <c r="O1718" s="90">
        <f t="shared" si="137"/>
        <v>33888.721113338433</v>
      </c>
      <c r="P1718" s="92">
        <f t="shared" si="133"/>
        <v>579.8950289154385</v>
      </c>
      <c r="Q1718" s="188">
        <v>2.8921754338666849E-2</v>
      </c>
    </row>
    <row r="1719" spans="1:17" x14ac:dyDescent="0.25">
      <c r="A1719">
        <v>42517</v>
      </c>
      <c r="B1719" t="s">
        <v>773</v>
      </c>
      <c r="C1719" s="190" t="s">
        <v>886</v>
      </c>
      <c r="D1719" s="108" t="s">
        <v>815</v>
      </c>
      <c r="E1719" s="32">
        <f t="shared" si="135"/>
        <v>42517</v>
      </c>
      <c r="F1719" s="101" t="str">
        <f t="shared" si="136"/>
        <v>2015-16</v>
      </c>
      <c r="H1719" s="111"/>
      <c r="I1719" s="26"/>
      <c r="J1719" s="94">
        <f t="shared" si="134"/>
        <v>0.59165640875701331</v>
      </c>
      <c r="K1719" s="35"/>
      <c r="L1719" s="26">
        <v>23.815667833700001</v>
      </c>
      <c r="M1719" s="26" t="s">
        <v>203</v>
      </c>
      <c r="N1719" s="26">
        <v>950.87219512195099</v>
      </c>
      <c r="O1719" s="90">
        <f t="shared" si="137"/>
        <v>22645.656351325561</v>
      </c>
      <c r="P1719" s="92">
        <f t="shared" si="133"/>
        <v>387.50661321038427</v>
      </c>
      <c r="Q1719" s="188">
        <v>2.8921754338666849E-2</v>
      </c>
    </row>
    <row r="1720" spans="1:17" x14ac:dyDescent="0.25">
      <c r="A1720">
        <v>42517</v>
      </c>
      <c r="B1720" t="s">
        <v>773</v>
      </c>
      <c r="C1720" s="190" t="s">
        <v>886</v>
      </c>
      <c r="D1720" s="108" t="s">
        <v>815</v>
      </c>
      <c r="E1720" s="32">
        <f t="shared" si="135"/>
        <v>42517</v>
      </c>
      <c r="F1720" s="101" t="str">
        <f t="shared" si="136"/>
        <v>2015-16</v>
      </c>
      <c r="H1720" s="111"/>
      <c r="I1720" s="26"/>
      <c r="J1720" s="94">
        <f t="shared" si="134"/>
        <v>0.59165640875701331</v>
      </c>
      <c r="K1720" s="35"/>
      <c r="L1720" s="26">
        <v>19.914018886000001</v>
      </c>
      <c r="M1720" s="26" t="s">
        <v>203</v>
      </c>
      <c r="N1720" s="26">
        <v>950.87219512195099</v>
      </c>
      <c r="O1720" s="90">
        <f t="shared" si="137"/>
        <v>18935.686851830811</v>
      </c>
      <c r="P1720" s="92">
        <f t="shared" si="133"/>
        <v>324.02257487828786</v>
      </c>
      <c r="Q1720" s="188">
        <v>2.8921754338666849E-2</v>
      </c>
    </row>
    <row r="1721" spans="1:17" x14ac:dyDescent="0.25">
      <c r="A1721">
        <v>42517</v>
      </c>
      <c r="B1721" t="s">
        <v>773</v>
      </c>
      <c r="C1721" s="190" t="s">
        <v>886</v>
      </c>
      <c r="D1721" s="108" t="s">
        <v>815</v>
      </c>
      <c r="E1721" s="32">
        <f t="shared" si="135"/>
        <v>42517</v>
      </c>
      <c r="F1721" s="101" t="str">
        <f t="shared" si="136"/>
        <v>2015-16</v>
      </c>
      <c r="H1721" s="111"/>
      <c r="I1721" s="26"/>
      <c r="J1721" s="94">
        <f t="shared" si="134"/>
        <v>0.59165640875701331</v>
      </c>
      <c r="K1721" s="35"/>
      <c r="L1721" s="26">
        <v>18.126058868000001</v>
      </c>
      <c r="M1721" s="26" t="s">
        <v>203</v>
      </c>
      <c r="N1721" s="26">
        <v>3592.3639024390236</v>
      </c>
      <c r="O1721" s="90">
        <f t="shared" si="137"/>
        <v>65115.399570887952</v>
      </c>
      <c r="P1721" s="92">
        <f t="shared" si="133"/>
        <v>1114.2378725569026</v>
      </c>
      <c r="Q1721" s="188">
        <v>2.8921754338666849E-2</v>
      </c>
    </row>
    <row r="1722" spans="1:17" x14ac:dyDescent="0.25">
      <c r="A1722">
        <v>42517</v>
      </c>
      <c r="B1722" t="s">
        <v>773</v>
      </c>
      <c r="C1722" s="190" t="s">
        <v>886</v>
      </c>
      <c r="D1722" s="108" t="s">
        <v>815</v>
      </c>
      <c r="E1722" s="32">
        <f t="shared" si="135"/>
        <v>42517</v>
      </c>
      <c r="F1722" s="101" t="str">
        <f t="shared" si="136"/>
        <v>2015-16</v>
      </c>
      <c r="H1722" s="111"/>
      <c r="I1722" s="26"/>
      <c r="J1722" s="94">
        <f t="shared" si="134"/>
        <v>0.59165640875701331</v>
      </c>
      <c r="K1722" s="35"/>
      <c r="L1722" s="26">
        <v>27.128762355100001</v>
      </c>
      <c r="M1722" s="26" t="s">
        <v>203</v>
      </c>
      <c r="N1722" s="26">
        <v>812.22926829268283</v>
      </c>
      <c r="O1722" s="90">
        <f t="shared" si="137"/>
        <v>22034.774797368951</v>
      </c>
      <c r="P1722" s="92">
        <f t="shared" si="133"/>
        <v>377.05336608988006</v>
      </c>
      <c r="Q1722" s="188">
        <v>2.8921754338666849E-2</v>
      </c>
    </row>
    <row r="1723" spans="1:17" x14ac:dyDescent="0.25">
      <c r="A1723">
        <v>42517</v>
      </c>
      <c r="B1723" t="s">
        <v>773</v>
      </c>
      <c r="C1723" s="190" t="s">
        <v>886</v>
      </c>
      <c r="D1723" s="108" t="s">
        <v>815</v>
      </c>
      <c r="E1723" s="32">
        <f t="shared" si="135"/>
        <v>42517</v>
      </c>
      <c r="F1723" s="101" t="str">
        <f t="shared" si="136"/>
        <v>2015-16</v>
      </c>
      <c r="H1723" s="111"/>
      <c r="I1723" s="26"/>
      <c r="J1723" s="94">
        <f t="shared" si="134"/>
        <v>0.59165640875701331</v>
      </c>
      <c r="K1723" s="35"/>
      <c r="L1723" s="26">
        <v>5.7312843237799997</v>
      </c>
      <c r="M1723" s="26" t="s">
        <v>203</v>
      </c>
      <c r="N1723" s="26">
        <v>950.87219512195099</v>
      </c>
      <c r="O1723" s="90">
        <f t="shared" si="137"/>
        <v>5449.718905820715</v>
      </c>
      <c r="P1723" s="92">
        <f t="shared" si="133"/>
        <v>93.254180112097856</v>
      </c>
      <c r="Q1723" s="188">
        <v>2.8921754338666849E-2</v>
      </c>
    </row>
    <row r="1724" spans="1:17" x14ac:dyDescent="0.25">
      <c r="A1724">
        <v>42517</v>
      </c>
      <c r="B1724" t="s">
        <v>773</v>
      </c>
      <c r="C1724" s="190" t="s">
        <v>886</v>
      </c>
      <c r="D1724" s="108" t="s">
        <v>815</v>
      </c>
      <c r="E1724" s="32">
        <f t="shared" si="135"/>
        <v>42517</v>
      </c>
      <c r="F1724" s="101" t="str">
        <f t="shared" si="136"/>
        <v>2015-16</v>
      </c>
      <c r="H1724" s="111"/>
      <c r="I1724" s="26"/>
      <c r="J1724" s="94">
        <f t="shared" si="134"/>
        <v>0.59165640875701331</v>
      </c>
      <c r="K1724" s="35"/>
      <c r="L1724" s="26">
        <v>23.305874329800002</v>
      </c>
      <c r="M1724" s="26" t="s">
        <v>203</v>
      </c>
      <c r="N1724" s="26">
        <v>950.87219512195099</v>
      </c>
      <c r="O1724" s="90">
        <f t="shared" si="137"/>
        <v>22160.907883213255</v>
      </c>
      <c r="P1724" s="92">
        <f t="shared" si="133"/>
        <v>379.21172282509735</v>
      </c>
      <c r="Q1724" s="188">
        <v>2.8921754338666849E-2</v>
      </c>
    </row>
    <row r="1725" spans="1:17" x14ac:dyDescent="0.25">
      <c r="A1725">
        <v>42517</v>
      </c>
      <c r="B1725" t="s">
        <v>773</v>
      </c>
      <c r="C1725" s="190" t="s">
        <v>886</v>
      </c>
      <c r="D1725" s="108" t="s">
        <v>815</v>
      </c>
      <c r="E1725" s="32">
        <f t="shared" si="135"/>
        <v>42517</v>
      </c>
      <c r="F1725" s="101" t="str">
        <f t="shared" si="136"/>
        <v>2015-16</v>
      </c>
      <c r="H1725" s="111"/>
      <c r="I1725" s="26"/>
      <c r="J1725" s="94">
        <f t="shared" si="134"/>
        <v>0.59165640875701331</v>
      </c>
      <c r="K1725" s="35"/>
      <c r="L1725" s="26">
        <v>17.982474639599999</v>
      </c>
      <c r="M1725" s="26" t="s">
        <v>203</v>
      </c>
      <c r="N1725" s="26">
        <v>3592.3639024390236</v>
      </c>
      <c r="O1725" s="90">
        <f t="shared" si="137"/>
        <v>64599.592771824231</v>
      </c>
      <c r="P1725" s="92">
        <f t="shared" si="133"/>
        <v>1105.4115200469489</v>
      </c>
      <c r="Q1725" s="188">
        <v>2.8921754338666849E-2</v>
      </c>
    </row>
    <row r="1726" spans="1:17" x14ac:dyDescent="0.25">
      <c r="A1726">
        <v>42517</v>
      </c>
      <c r="B1726" t="s">
        <v>773</v>
      </c>
      <c r="C1726" s="190" t="s">
        <v>886</v>
      </c>
      <c r="D1726" s="108" t="s">
        <v>815</v>
      </c>
      <c r="E1726" s="32">
        <f t="shared" si="135"/>
        <v>42517</v>
      </c>
      <c r="F1726" s="101" t="str">
        <f t="shared" si="136"/>
        <v>2015-16</v>
      </c>
      <c r="H1726" s="111"/>
      <c r="I1726" s="26"/>
      <c r="J1726" s="94">
        <f t="shared" si="134"/>
        <v>0.59165640875701331</v>
      </c>
      <c r="K1726" s="35"/>
      <c r="L1726" s="26">
        <v>4.85614023685</v>
      </c>
      <c r="M1726" s="26" t="s">
        <v>203</v>
      </c>
      <c r="N1726" s="26">
        <v>950.87219512195099</v>
      </c>
      <c r="O1726" s="90">
        <f t="shared" si="137"/>
        <v>4617.5687268335905</v>
      </c>
      <c r="P1726" s="92">
        <f t="shared" si="133"/>
        <v>79.01464152072289</v>
      </c>
      <c r="Q1726" s="188">
        <v>2.8921754338666849E-2</v>
      </c>
    </row>
    <row r="1727" spans="1:17" x14ac:dyDescent="0.25">
      <c r="A1727">
        <v>42517</v>
      </c>
      <c r="B1727" t="s">
        <v>773</v>
      </c>
      <c r="C1727" s="190" t="s">
        <v>886</v>
      </c>
      <c r="D1727" s="108" t="s">
        <v>815</v>
      </c>
      <c r="E1727" s="32">
        <f t="shared" si="135"/>
        <v>42517</v>
      </c>
      <c r="F1727" s="101" t="str">
        <f t="shared" si="136"/>
        <v>2015-16</v>
      </c>
      <c r="H1727" s="111"/>
      <c r="I1727" s="26"/>
      <c r="J1727" s="94">
        <f t="shared" si="134"/>
        <v>0.59165640875701331</v>
      </c>
      <c r="K1727" s="35"/>
      <c r="L1727" s="26">
        <v>5.5721450986100001</v>
      </c>
      <c r="M1727" s="26" t="s">
        <v>203</v>
      </c>
      <c r="N1727" s="26">
        <v>950.87219512195099</v>
      </c>
      <c r="O1727" s="90">
        <f t="shared" si="137"/>
        <v>5298.3978414533112</v>
      </c>
      <c r="P1727" s="92">
        <f t="shared" si="133"/>
        <v>90.664813204347752</v>
      </c>
      <c r="Q1727" s="188">
        <v>2.8921754338666849E-2</v>
      </c>
    </row>
    <row r="1728" spans="1:17" x14ac:dyDescent="0.25">
      <c r="A1728">
        <v>42517</v>
      </c>
      <c r="B1728" t="s">
        <v>773</v>
      </c>
      <c r="C1728" s="190" t="s">
        <v>886</v>
      </c>
      <c r="D1728" s="108" t="s">
        <v>815</v>
      </c>
      <c r="E1728" s="32">
        <f t="shared" si="135"/>
        <v>42517</v>
      </c>
      <c r="F1728" s="101" t="str">
        <f t="shared" si="136"/>
        <v>2015-16</v>
      </c>
      <c r="H1728" s="111"/>
      <c r="I1728" s="26"/>
      <c r="J1728" s="94">
        <f t="shared" si="134"/>
        <v>0.59165640875701331</v>
      </c>
      <c r="K1728" s="35"/>
      <c r="L1728" s="26">
        <v>43.620745665000001</v>
      </c>
      <c r="M1728" s="26" t="s">
        <v>203</v>
      </c>
      <c r="N1728" s="26">
        <v>812.22926829268283</v>
      </c>
      <c r="O1728" s="90">
        <f t="shared" si="137"/>
        <v>35430.046333864171</v>
      </c>
      <c r="P1728" s="92">
        <f t="shared" si="133"/>
        <v>606.26978735898058</v>
      </c>
      <c r="Q1728" s="188">
        <v>2.8921754338666849E-2</v>
      </c>
    </row>
    <row r="1729" spans="1:17" x14ac:dyDescent="0.25">
      <c r="A1729">
        <v>42517</v>
      </c>
      <c r="B1729" t="s">
        <v>773</v>
      </c>
      <c r="C1729" s="190" t="s">
        <v>886</v>
      </c>
      <c r="D1729" s="108" t="s">
        <v>815</v>
      </c>
      <c r="E1729" s="32">
        <f t="shared" si="135"/>
        <v>42517</v>
      </c>
      <c r="F1729" s="101" t="str">
        <f t="shared" si="136"/>
        <v>2015-16</v>
      </c>
      <c r="H1729" s="111"/>
      <c r="I1729" s="26"/>
      <c r="J1729" s="94">
        <f t="shared" si="134"/>
        <v>0.59165640875701331</v>
      </c>
      <c r="K1729" s="35"/>
      <c r="L1729" s="26">
        <v>48.950236217399997</v>
      </c>
      <c r="M1729" s="26" t="s">
        <v>203</v>
      </c>
      <c r="N1729" s="26">
        <v>950.87219512195099</v>
      </c>
      <c r="O1729" s="90">
        <f t="shared" si="137"/>
        <v>46545.418563777159</v>
      </c>
      <c r="P1729" s="92">
        <f t="shared" si="133"/>
        <v>796.47316148790981</v>
      </c>
      <c r="Q1729" s="188">
        <v>2.8921754338666849E-2</v>
      </c>
    </row>
    <row r="1730" spans="1:17" x14ac:dyDescent="0.25">
      <c r="A1730">
        <v>42517</v>
      </c>
      <c r="B1730" t="s">
        <v>773</v>
      </c>
      <c r="C1730" s="190" t="s">
        <v>886</v>
      </c>
      <c r="D1730" s="108" t="s">
        <v>815</v>
      </c>
      <c r="E1730" s="32">
        <f t="shared" si="135"/>
        <v>42517</v>
      </c>
      <c r="F1730" s="101" t="str">
        <f t="shared" si="136"/>
        <v>2015-16</v>
      </c>
      <c r="H1730" s="111"/>
      <c r="I1730" s="26"/>
      <c r="J1730" s="94">
        <f t="shared" si="134"/>
        <v>0.59165640875701331</v>
      </c>
      <c r="K1730" s="35"/>
      <c r="L1730" s="26">
        <v>5.0878435510499997</v>
      </c>
      <c r="M1730" s="26" t="s">
        <v>203</v>
      </c>
      <c r="N1730" s="26">
        <v>950.87219512195099</v>
      </c>
      <c r="O1730" s="90">
        <f t="shared" si="137"/>
        <v>4837.888965823975</v>
      </c>
      <c r="P1730" s="92">
        <f t="shared" si="133"/>
        <v>82.78470445501577</v>
      </c>
      <c r="Q1730" s="188">
        <v>2.8921754338666849E-2</v>
      </c>
    </row>
    <row r="1731" spans="1:17" x14ac:dyDescent="0.25">
      <c r="A1731">
        <v>42517</v>
      </c>
      <c r="B1731" t="s">
        <v>773</v>
      </c>
      <c r="C1731" s="190" t="s">
        <v>886</v>
      </c>
      <c r="D1731" s="108" t="s">
        <v>815</v>
      </c>
      <c r="E1731" s="32">
        <f t="shared" si="135"/>
        <v>42517</v>
      </c>
      <c r="F1731" s="101" t="str">
        <f t="shared" si="136"/>
        <v>2015-16</v>
      </c>
      <c r="H1731" s="111"/>
      <c r="I1731" s="26"/>
      <c r="J1731" s="94">
        <f t="shared" si="134"/>
        <v>0.59165640875701331</v>
      </c>
      <c r="K1731" s="35"/>
      <c r="L1731" s="26">
        <v>33.0341612685</v>
      </c>
      <c r="M1731" s="26" t="s">
        <v>203</v>
      </c>
      <c r="N1731" s="26">
        <v>3336.4019512195118</v>
      </c>
      <c r="O1731" s="90">
        <f t="shared" si="137"/>
        <v>110215.24011312342</v>
      </c>
      <c r="P1731" s="92">
        <f t="shared" si="133"/>
        <v>1885.974676901152</v>
      </c>
      <c r="Q1731" s="188">
        <v>2.8921754338666849E-2</v>
      </c>
    </row>
    <row r="1732" spans="1:17" x14ac:dyDescent="0.25">
      <c r="A1732">
        <v>42517</v>
      </c>
      <c r="B1732" t="s">
        <v>773</v>
      </c>
      <c r="C1732" s="190" t="s">
        <v>886</v>
      </c>
      <c r="D1732" s="108" t="s">
        <v>815</v>
      </c>
      <c r="E1732" s="32">
        <f t="shared" si="135"/>
        <v>42517</v>
      </c>
      <c r="F1732" s="101" t="str">
        <f t="shared" si="136"/>
        <v>2015-16</v>
      </c>
      <c r="H1732" s="111"/>
      <c r="I1732" s="26"/>
      <c r="J1732" s="94">
        <f t="shared" si="134"/>
        <v>0.59165640875701331</v>
      </c>
      <c r="K1732" s="35"/>
      <c r="L1732" s="26">
        <v>74.023735307600006</v>
      </c>
      <c r="M1732" s="26" t="s">
        <v>203</v>
      </c>
      <c r="N1732" s="26">
        <v>812.22926829268283</v>
      </c>
      <c r="O1732" s="90">
        <f t="shared" si="137"/>
        <v>60124.244365183185</v>
      </c>
      <c r="P1732" s="92">
        <f t="shared" si="133"/>
        <v>1028.8305158539549</v>
      </c>
      <c r="Q1732" s="188">
        <v>2.8921754338666849E-2</v>
      </c>
    </row>
    <row r="1733" spans="1:17" x14ac:dyDescent="0.25">
      <c r="A1733">
        <v>42517</v>
      </c>
      <c r="B1733" t="s">
        <v>773</v>
      </c>
      <c r="C1733" s="190" t="s">
        <v>886</v>
      </c>
      <c r="D1733" s="108" t="s">
        <v>815</v>
      </c>
      <c r="E1733" s="32">
        <f t="shared" si="135"/>
        <v>42517</v>
      </c>
      <c r="F1733" s="101" t="str">
        <f t="shared" si="136"/>
        <v>2015-16</v>
      </c>
      <c r="H1733" s="111"/>
      <c r="I1733" s="26"/>
      <c r="J1733" s="94">
        <f t="shared" si="134"/>
        <v>0.59165640875701331</v>
      </c>
      <c r="K1733" s="35"/>
      <c r="L1733" s="26">
        <v>30.066482224600001</v>
      </c>
      <c r="M1733" s="26" t="s">
        <v>203</v>
      </c>
      <c r="N1733" s="26">
        <v>812.22926829268283</v>
      </c>
      <c r="O1733" s="90">
        <f t="shared" si="137"/>
        <v>24420.876857421816</v>
      </c>
      <c r="P1733" s="92">
        <f t="shared" si="133"/>
        <v>417.88372727352856</v>
      </c>
      <c r="Q1733" s="188">
        <v>2.8921754338666849E-2</v>
      </c>
    </row>
    <row r="1734" spans="1:17" x14ac:dyDescent="0.25">
      <c r="A1734">
        <v>42517</v>
      </c>
      <c r="B1734" t="s">
        <v>773</v>
      </c>
      <c r="C1734" s="190" t="s">
        <v>886</v>
      </c>
      <c r="D1734" s="108" t="s">
        <v>815</v>
      </c>
      <c r="E1734" s="32">
        <f t="shared" si="135"/>
        <v>42517</v>
      </c>
      <c r="F1734" s="101" t="str">
        <f t="shared" si="136"/>
        <v>2015-16</v>
      </c>
      <c r="H1734" s="111"/>
      <c r="I1734" s="26"/>
      <c r="J1734" s="94">
        <f t="shared" si="134"/>
        <v>0.59165640875701331</v>
      </c>
      <c r="K1734" s="35"/>
      <c r="L1734" s="26">
        <v>69.585943560900006</v>
      </c>
      <c r="M1734" s="26" t="s">
        <v>203</v>
      </c>
      <c r="N1734" s="26">
        <v>812.22926829268283</v>
      </c>
      <c r="O1734" s="90">
        <f t="shared" si="137"/>
        <v>56519.74002192574</v>
      </c>
      <c r="P1734" s="92">
        <f t="shared" si="133"/>
        <v>967.15116999229031</v>
      </c>
      <c r="Q1734" s="188">
        <v>2.8921754338666849E-2</v>
      </c>
    </row>
    <row r="1735" spans="1:17" x14ac:dyDescent="0.25">
      <c r="A1735">
        <v>42963</v>
      </c>
      <c r="B1735" t="s">
        <v>773</v>
      </c>
      <c r="C1735" s="190" t="s">
        <v>884</v>
      </c>
      <c r="D1735" s="108" t="s">
        <v>815</v>
      </c>
      <c r="E1735" s="32">
        <f t="shared" si="135"/>
        <v>42963</v>
      </c>
      <c r="F1735" s="101" t="str">
        <f t="shared" si="136"/>
        <v>2017-18</v>
      </c>
      <c r="H1735" s="111"/>
      <c r="I1735" s="26"/>
      <c r="J1735" s="94">
        <f t="shared" si="134"/>
        <v>0.59165640875701331</v>
      </c>
      <c r="K1735" s="35"/>
      <c r="L1735" s="26">
        <v>30.336770312599999</v>
      </c>
      <c r="M1735" s="26" t="s">
        <v>203</v>
      </c>
      <c r="N1735" s="26">
        <v>3592.3639024390236</v>
      </c>
      <c r="O1735" s="90">
        <f t="shared" si="137"/>
        <v>108980.71858756804</v>
      </c>
      <c r="P1735" s="92">
        <f t="shared" si="133"/>
        <v>2583.1298875931652</v>
      </c>
      <c r="Q1735" s="188">
        <v>4.0061481344604424E-2</v>
      </c>
    </row>
    <row r="1736" spans="1:17" x14ac:dyDescent="0.25">
      <c r="A1736">
        <v>42517</v>
      </c>
      <c r="B1736" t="s">
        <v>773</v>
      </c>
      <c r="C1736" s="190" t="s">
        <v>886</v>
      </c>
      <c r="D1736" s="108" t="s">
        <v>815</v>
      </c>
      <c r="E1736" s="32">
        <f t="shared" si="135"/>
        <v>42517</v>
      </c>
      <c r="F1736" s="101" t="str">
        <f t="shared" si="136"/>
        <v>2015-16</v>
      </c>
      <c r="H1736" s="111"/>
      <c r="I1736" s="26"/>
      <c r="J1736" s="94">
        <f t="shared" si="134"/>
        <v>0.59165640875701331</v>
      </c>
      <c r="K1736" s="35"/>
      <c r="L1736" s="26">
        <v>94.989595345599994</v>
      </c>
      <c r="M1736" s="26" t="s">
        <v>203</v>
      </c>
      <c r="N1736" s="26">
        <v>3592.3639024390236</v>
      </c>
      <c r="O1736" s="90">
        <f t="shared" si="137"/>
        <v>341237.1934268233</v>
      </c>
      <c r="P1736" s="92">
        <f t="shared" si="133"/>
        <v>5839.1625782356687</v>
      </c>
      <c r="Q1736" s="188">
        <v>2.8921754338666849E-2</v>
      </c>
    </row>
    <row r="1737" spans="1:17" x14ac:dyDescent="0.25">
      <c r="A1737">
        <v>42517</v>
      </c>
      <c r="B1737" t="s">
        <v>773</v>
      </c>
      <c r="C1737" s="190" t="s">
        <v>886</v>
      </c>
      <c r="D1737" s="108" t="s">
        <v>815</v>
      </c>
      <c r="E1737" s="32">
        <f t="shared" si="135"/>
        <v>42517</v>
      </c>
      <c r="F1737" s="101" t="str">
        <f t="shared" si="136"/>
        <v>2015-16</v>
      </c>
      <c r="H1737" s="111"/>
      <c r="I1737" s="26"/>
      <c r="J1737" s="94">
        <f t="shared" si="134"/>
        <v>0.59165640875701331</v>
      </c>
      <c r="K1737" s="35"/>
      <c r="L1737" s="26">
        <v>60.1185750502</v>
      </c>
      <c r="M1737" s="26" t="s">
        <v>203</v>
      </c>
      <c r="N1737" s="26">
        <v>812.22926829268283</v>
      </c>
      <c r="O1737" s="90">
        <f t="shared" si="137"/>
        <v>48830.066223822687</v>
      </c>
      <c r="P1737" s="92">
        <f t="shared" si="133"/>
        <v>835.56746122417917</v>
      </c>
      <c r="Q1737" s="188">
        <v>2.8921754338666849E-2</v>
      </c>
    </row>
    <row r="1738" spans="1:17" x14ac:dyDescent="0.25">
      <c r="A1738">
        <v>42517</v>
      </c>
      <c r="B1738" t="s">
        <v>773</v>
      </c>
      <c r="C1738" s="190" t="s">
        <v>886</v>
      </c>
      <c r="D1738" s="108" t="s">
        <v>815</v>
      </c>
      <c r="E1738" s="32">
        <f t="shared" si="135"/>
        <v>42517</v>
      </c>
      <c r="F1738" s="101" t="str">
        <f t="shared" si="136"/>
        <v>2015-16</v>
      </c>
      <c r="H1738" s="111"/>
      <c r="I1738" s="26"/>
      <c r="J1738" s="94">
        <f t="shared" si="134"/>
        <v>0.59165640875701331</v>
      </c>
      <c r="K1738" s="35"/>
      <c r="L1738" s="26">
        <v>5.2129907922400003</v>
      </c>
      <c r="M1738" s="26" t="s">
        <v>203</v>
      </c>
      <c r="N1738" s="26">
        <v>812.22926829268283</v>
      </c>
      <c r="O1738" s="90">
        <f t="shared" si="137"/>
        <v>4234.1436967975887</v>
      </c>
      <c r="P1738" s="92">
        <f t="shared" si="133"/>
        <v>72.453571596130331</v>
      </c>
      <c r="Q1738" s="188">
        <v>2.8921754338666849E-2</v>
      </c>
    </row>
    <row r="1739" spans="1:17" x14ac:dyDescent="0.25">
      <c r="A1739">
        <v>42517</v>
      </c>
      <c r="B1739" t="s">
        <v>773</v>
      </c>
      <c r="C1739" s="190" t="s">
        <v>886</v>
      </c>
      <c r="D1739" s="108" t="s">
        <v>815</v>
      </c>
      <c r="E1739" s="32">
        <f t="shared" si="135"/>
        <v>42517</v>
      </c>
      <c r="F1739" s="101" t="str">
        <f t="shared" si="136"/>
        <v>2015-16</v>
      </c>
      <c r="H1739" s="111"/>
      <c r="I1739" s="26"/>
      <c r="J1739" s="94">
        <f t="shared" si="134"/>
        <v>0.59165640875701331</v>
      </c>
      <c r="K1739" s="35"/>
      <c r="L1739" s="26">
        <v>17.9106707099</v>
      </c>
      <c r="M1739" s="26" t="s">
        <v>203</v>
      </c>
      <c r="N1739" s="26">
        <v>3336.4019512195118</v>
      </c>
      <c r="O1739" s="90">
        <f t="shared" si="137"/>
        <v>59757.196704160517</v>
      </c>
      <c r="P1739" s="92">
        <f t="shared" si="133"/>
        <v>1022.5496912312071</v>
      </c>
      <c r="Q1739" s="188">
        <v>2.8921754338666849E-2</v>
      </c>
    </row>
    <row r="1740" spans="1:17" x14ac:dyDescent="0.25">
      <c r="A1740">
        <v>42517</v>
      </c>
      <c r="B1740" t="s">
        <v>773</v>
      </c>
      <c r="C1740" s="190" t="s">
        <v>886</v>
      </c>
      <c r="D1740" s="108" t="s">
        <v>815</v>
      </c>
      <c r="E1740" s="32">
        <f t="shared" si="135"/>
        <v>42517</v>
      </c>
      <c r="F1740" s="101" t="str">
        <f t="shared" si="136"/>
        <v>2015-16</v>
      </c>
      <c r="H1740" s="111"/>
      <c r="I1740" s="26"/>
      <c r="J1740" s="94">
        <f t="shared" si="134"/>
        <v>0.59165640875701331</v>
      </c>
      <c r="K1740" s="35"/>
      <c r="L1740" s="26">
        <v>24.584681109000002</v>
      </c>
      <c r="M1740" s="26" t="s">
        <v>203</v>
      </c>
      <c r="N1740" s="26">
        <v>812.22926829268283</v>
      </c>
      <c r="O1740" s="90">
        <f t="shared" si="137"/>
        <v>19968.397548372013</v>
      </c>
      <c r="P1740" s="92">
        <f t="shared" si="133"/>
        <v>341.69405316243984</v>
      </c>
      <c r="Q1740" s="188">
        <v>2.8921754338666849E-2</v>
      </c>
    </row>
    <row r="1741" spans="1:17" x14ac:dyDescent="0.25">
      <c r="A1741">
        <v>42517</v>
      </c>
      <c r="B1741" t="s">
        <v>773</v>
      </c>
      <c r="C1741" s="190" t="s">
        <v>886</v>
      </c>
      <c r="D1741" s="108" t="s">
        <v>815</v>
      </c>
      <c r="E1741" s="32">
        <f t="shared" si="135"/>
        <v>42517</v>
      </c>
      <c r="F1741" s="101" t="str">
        <f t="shared" si="136"/>
        <v>2015-16</v>
      </c>
      <c r="H1741" s="111"/>
      <c r="I1741" s="26"/>
      <c r="J1741" s="94">
        <f t="shared" si="134"/>
        <v>0.59165640875701331</v>
      </c>
      <c r="K1741" s="35"/>
      <c r="L1741" s="26">
        <v>5.2241142790000001</v>
      </c>
      <c r="M1741" s="26" t="s">
        <v>203</v>
      </c>
      <c r="N1741" s="26">
        <v>812.22926829268283</v>
      </c>
      <c r="O1741" s="90">
        <f t="shared" si="137"/>
        <v>4243.1785183095262</v>
      </c>
      <c r="P1741" s="92">
        <f t="shared" si="133"/>
        <v>72.608173124597229</v>
      </c>
      <c r="Q1741" s="188">
        <v>2.8921754338666849E-2</v>
      </c>
    </row>
    <row r="1742" spans="1:17" x14ac:dyDescent="0.25">
      <c r="A1742">
        <v>42517</v>
      </c>
      <c r="B1742" t="s">
        <v>773</v>
      </c>
      <c r="C1742" s="190" t="s">
        <v>886</v>
      </c>
      <c r="D1742" s="108" t="s">
        <v>815</v>
      </c>
      <c r="E1742" s="32">
        <f t="shared" si="135"/>
        <v>42517</v>
      </c>
      <c r="F1742" s="101" t="str">
        <f t="shared" si="136"/>
        <v>2015-16</v>
      </c>
      <c r="H1742" s="111"/>
      <c r="I1742" s="26"/>
      <c r="J1742" s="94">
        <f t="shared" si="134"/>
        <v>0.59165640875701331</v>
      </c>
      <c r="K1742" s="35"/>
      <c r="L1742" s="26">
        <v>17.972873631999999</v>
      </c>
      <c r="M1742" s="26" t="s">
        <v>203</v>
      </c>
      <c r="N1742" s="26">
        <v>3336.4019512195118</v>
      </c>
      <c r="O1742" s="90">
        <f t="shared" si="137"/>
        <v>59964.730654826511</v>
      </c>
      <c r="P1742" s="92">
        <f t="shared" si="133"/>
        <v>1026.1009585074169</v>
      </c>
      <c r="Q1742" s="188">
        <v>2.8921754338666849E-2</v>
      </c>
    </row>
    <row r="1743" spans="1:17" x14ac:dyDescent="0.25">
      <c r="A1743">
        <v>42517</v>
      </c>
      <c r="B1743" t="s">
        <v>773</v>
      </c>
      <c r="C1743" s="190" t="s">
        <v>886</v>
      </c>
      <c r="D1743" s="108" t="s">
        <v>815</v>
      </c>
      <c r="E1743" s="32">
        <f t="shared" si="135"/>
        <v>42517</v>
      </c>
      <c r="F1743" s="101" t="str">
        <f t="shared" si="136"/>
        <v>2015-16</v>
      </c>
      <c r="H1743" s="111"/>
      <c r="I1743" s="26"/>
      <c r="J1743" s="94">
        <f t="shared" si="134"/>
        <v>0.59165640875701331</v>
      </c>
      <c r="K1743" s="35"/>
      <c r="L1743" s="26">
        <v>3.9552812794999999</v>
      </c>
      <c r="M1743" s="26" t="s">
        <v>203</v>
      </c>
      <c r="N1743" s="26">
        <v>812.22926829268283</v>
      </c>
      <c r="O1743" s="90">
        <f t="shared" si="137"/>
        <v>3212.5952195400314</v>
      </c>
      <c r="P1743" s="92">
        <f t="shared" si="133"/>
        <v>54.973098320771712</v>
      </c>
      <c r="Q1743" s="188">
        <v>2.8921754338666849E-2</v>
      </c>
    </row>
    <row r="1744" spans="1:17" x14ac:dyDescent="0.25">
      <c r="A1744">
        <v>42963</v>
      </c>
      <c r="B1744" t="s">
        <v>773</v>
      </c>
      <c r="C1744" s="190" t="s">
        <v>881</v>
      </c>
      <c r="D1744" s="108" t="s">
        <v>815</v>
      </c>
      <c r="E1744" s="32">
        <f t="shared" si="135"/>
        <v>42963</v>
      </c>
      <c r="F1744" s="101" t="str">
        <f t="shared" si="136"/>
        <v>2017-18</v>
      </c>
      <c r="H1744" s="111"/>
      <c r="I1744" s="26"/>
      <c r="J1744" s="94">
        <f t="shared" si="134"/>
        <v>0.59165640875701331</v>
      </c>
      <c r="K1744" s="35"/>
      <c r="L1744" s="26">
        <v>25.733823140399998</v>
      </c>
      <c r="M1744" s="26" t="s">
        <v>203</v>
      </c>
      <c r="N1744" s="26">
        <v>3336.4019512195118</v>
      </c>
      <c r="O1744" s="90">
        <f t="shared" si="137"/>
        <v>85858.377737968374</v>
      </c>
      <c r="P1744" s="92">
        <f t="shared" si="133"/>
        <v>882.91431395600955</v>
      </c>
      <c r="Q1744" s="188">
        <v>1.7380661690502588E-2</v>
      </c>
    </row>
    <row r="1745" spans="1:17" x14ac:dyDescent="0.25">
      <c r="A1745">
        <v>42963</v>
      </c>
      <c r="B1745" t="s">
        <v>773</v>
      </c>
      <c r="C1745" s="190" t="s">
        <v>884</v>
      </c>
      <c r="D1745" s="108" t="s">
        <v>815</v>
      </c>
      <c r="E1745" s="32">
        <f t="shared" si="135"/>
        <v>42963</v>
      </c>
      <c r="F1745" s="101" t="str">
        <f t="shared" si="136"/>
        <v>2017-18</v>
      </c>
      <c r="H1745" s="111"/>
      <c r="I1745" s="26"/>
      <c r="J1745" s="94">
        <f t="shared" si="134"/>
        <v>0.59165640875701331</v>
      </c>
      <c r="K1745" s="35"/>
      <c r="L1745" s="26">
        <v>37.138569404599998</v>
      </c>
      <c r="M1745" s="26" t="s">
        <v>203</v>
      </c>
      <c r="N1745" s="26">
        <v>812.22926829268283</v>
      </c>
      <c r="O1745" s="90">
        <f t="shared" si="137"/>
        <v>30165.033052935276</v>
      </c>
      <c r="P1745" s="92">
        <f t="shared" si="133"/>
        <v>714.99068320661229</v>
      </c>
      <c r="Q1745" s="188">
        <v>4.0061481344604424E-2</v>
      </c>
    </row>
    <row r="1746" spans="1:17" x14ac:dyDescent="0.25">
      <c r="A1746">
        <v>42963</v>
      </c>
      <c r="B1746" t="s">
        <v>773</v>
      </c>
      <c r="C1746" s="190" t="s">
        <v>884</v>
      </c>
      <c r="D1746" s="108" t="s">
        <v>815</v>
      </c>
      <c r="E1746" s="32">
        <f t="shared" si="135"/>
        <v>42963</v>
      </c>
      <c r="F1746" s="101" t="str">
        <f t="shared" si="136"/>
        <v>2017-18</v>
      </c>
      <c r="H1746" s="111"/>
      <c r="I1746" s="26"/>
      <c r="J1746" s="94">
        <f t="shared" si="134"/>
        <v>0.59165640875701331</v>
      </c>
      <c r="K1746" s="35"/>
      <c r="L1746" s="26">
        <v>25.863658625599999</v>
      </c>
      <c r="M1746" s="26" t="s">
        <v>203</v>
      </c>
      <c r="N1746" s="26">
        <v>812.22926829268283</v>
      </c>
      <c r="O1746" s="90">
        <f t="shared" si="137"/>
        <v>21007.220520842824</v>
      </c>
      <c r="P1746" s="92">
        <f t="shared" si="133"/>
        <v>497.92642116822822</v>
      </c>
      <c r="Q1746" s="188">
        <v>4.0061481344604424E-2</v>
      </c>
    </row>
    <row r="1747" spans="1:17" x14ac:dyDescent="0.25">
      <c r="A1747">
        <v>42963</v>
      </c>
      <c r="B1747" t="s">
        <v>773</v>
      </c>
      <c r="C1747" s="190" t="s">
        <v>881</v>
      </c>
      <c r="D1747" s="108" t="s">
        <v>815</v>
      </c>
      <c r="E1747" s="32">
        <f t="shared" si="135"/>
        <v>42963</v>
      </c>
      <c r="F1747" s="101" t="str">
        <f t="shared" si="136"/>
        <v>2017-18</v>
      </c>
      <c r="H1747" s="111"/>
      <c r="I1747" s="26"/>
      <c r="J1747" s="94">
        <f t="shared" si="134"/>
        <v>0.59165640875701331</v>
      </c>
      <c r="K1747" s="35"/>
      <c r="L1747" s="26">
        <v>21.168863822399999</v>
      </c>
      <c r="M1747" s="26" t="s">
        <v>203</v>
      </c>
      <c r="N1747" s="26">
        <v>812.22926829268283</v>
      </c>
      <c r="O1747" s="90">
        <f t="shared" si="137"/>
        <v>17193.970773055396</v>
      </c>
      <c r="P1747" s="92">
        <f t="shared" si="133"/>
        <v>176.81213306408205</v>
      </c>
      <c r="Q1747" s="188">
        <v>1.7380661690502588E-2</v>
      </c>
    </row>
    <row r="1748" spans="1:17" x14ac:dyDescent="0.25">
      <c r="A1748">
        <v>42963</v>
      </c>
      <c r="B1748" t="s">
        <v>773</v>
      </c>
      <c r="C1748" s="190" t="s">
        <v>884</v>
      </c>
      <c r="D1748" s="108" t="s">
        <v>815</v>
      </c>
      <c r="E1748" s="32">
        <f t="shared" si="135"/>
        <v>42963</v>
      </c>
      <c r="F1748" s="101" t="str">
        <f t="shared" si="136"/>
        <v>2017-18</v>
      </c>
      <c r="H1748" s="111"/>
      <c r="I1748" s="26"/>
      <c r="J1748" s="94">
        <f t="shared" si="134"/>
        <v>0.59165640875701331</v>
      </c>
      <c r="K1748" s="35"/>
      <c r="L1748" s="26">
        <v>44.149079654499999</v>
      </c>
      <c r="M1748" s="26" t="s">
        <v>203</v>
      </c>
      <c r="N1748" s="26">
        <v>3592.3639024390236</v>
      </c>
      <c r="O1748" s="90">
        <f t="shared" si="137"/>
        <v>158599.56007673091</v>
      </c>
      <c r="P1748" s="92">
        <f t="shared" si="133"/>
        <v>3759.227036699554</v>
      </c>
      <c r="Q1748" s="188">
        <v>4.0061481344604424E-2</v>
      </c>
    </row>
    <row r="1749" spans="1:17" x14ac:dyDescent="0.25">
      <c r="A1749">
        <v>42963</v>
      </c>
      <c r="B1749" t="s">
        <v>773</v>
      </c>
      <c r="C1749" s="190" t="s">
        <v>884</v>
      </c>
      <c r="D1749" s="108" t="s">
        <v>815</v>
      </c>
      <c r="E1749" s="32">
        <f t="shared" si="135"/>
        <v>42963</v>
      </c>
      <c r="F1749" s="101" t="str">
        <f t="shared" si="136"/>
        <v>2017-18</v>
      </c>
      <c r="H1749" s="111"/>
      <c r="I1749" s="26"/>
      <c r="J1749" s="94">
        <f t="shared" si="134"/>
        <v>0.59165640875701331</v>
      </c>
      <c r="K1749" s="35"/>
      <c r="L1749" s="26">
        <v>4.9958947146600003</v>
      </c>
      <c r="M1749" s="26" t="s">
        <v>203</v>
      </c>
      <c r="N1749" s="26">
        <v>812.22926829268283</v>
      </c>
      <c r="O1749" s="90">
        <f t="shared" si="137"/>
        <v>4057.8119085555736</v>
      </c>
      <c r="P1749" s="92">
        <f t="shared" si="133"/>
        <v>96.180823131561581</v>
      </c>
      <c r="Q1749" s="188">
        <v>4.0061481344604424E-2</v>
      </c>
    </row>
    <row r="1750" spans="1:17" x14ac:dyDescent="0.25">
      <c r="A1750">
        <v>42963</v>
      </c>
      <c r="B1750" t="s">
        <v>773</v>
      </c>
      <c r="C1750" s="190" t="s">
        <v>884</v>
      </c>
      <c r="D1750" s="108" t="s">
        <v>815</v>
      </c>
      <c r="E1750" s="32">
        <f t="shared" si="135"/>
        <v>42963</v>
      </c>
      <c r="F1750" s="101" t="str">
        <f t="shared" si="136"/>
        <v>2017-18</v>
      </c>
      <c r="H1750" s="111"/>
      <c r="I1750" s="26"/>
      <c r="J1750" s="94">
        <f t="shared" si="134"/>
        <v>0.59165640875701331</v>
      </c>
      <c r="K1750" s="35"/>
      <c r="L1750" s="26">
        <v>20.269919264399999</v>
      </c>
      <c r="M1750" s="26" t="s">
        <v>203</v>
      </c>
      <c r="N1750" s="26">
        <v>812.22926829268283</v>
      </c>
      <c r="O1750" s="90">
        <f t="shared" si="137"/>
        <v>16463.821692475365</v>
      </c>
      <c r="P1750" s="92">
        <f t="shared" si="133"/>
        <v>390.23590988405545</v>
      </c>
      <c r="Q1750" s="188">
        <v>4.0061481344604424E-2</v>
      </c>
    </row>
    <row r="1751" spans="1:17" x14ac:dyDescent="0.25">
      <c r="A1751">
        <v>42963</v>
      </c>
      <c r="B1751" t="s">
        <v>773</v>
      </c>
      <c r="C1751" s="190" t="s">
        <v>884</v>
      </c>
      <c r="D1751" s="108" t="s">
        <v>815</v>
      </c>
      <c r="E1751" s="32">
        <f t="shared" si="135"/>
        <v>42963</v>
      </c>
      <c r="F1751" s="101" t="str">
        <f t="shared" si="136"/>
        <v>2017-18</v>
      </c>
      <c r="H1751" s="111"/>
      <c r="I1751" s="26"/>
      <c r="J1751" s="94">
        <f t="shared" si="134"/>
        <v>0.59165640875701331</v>
      </c>
      <c r="K1751" s="35"/>
      <c r="L1751" s="26">
        <v>49.486050368500003</v>
      </c>
      <c r="M1751" s="26" t="s">
        <v>203</v>
      </c>
      <c r="N1751" s="26">
        <v>3592.3639024390236</v>
      </c>
      <c r="O1751" s="90">
        <f t="shared" si="137"/>
        <v>177771.90101807876</v>
      </c>
      <c r="P1751" s="92">
        <f t="shared" ref="P1751:P1814" si="138">IF(O1751="-","-",IF(OR(E1751&lt;$E$15,E1751&gt;$E$16),0,O1751*J1751))*Q1751</f>
        <v>4213.6619820970536</v>
      </c>
      <c r="Q1751" s="188">
        <v>4.0061481344604424E-2</v>
      </c>
    </row>
    <row r="1752" spans="1:17" x14ac:dyDescent="0.25">
      <c r="A1752">
        <v>42963</v>
      </c>
      <c r="B1752" t="s">
        <v>773</v>
      </c>
      <c r="C1752" s="190" t="s">
        <v>884</v>
      </c>
      <c r="D1752" s="108" t="s">
        <v>815</v>
      </c>
      <c r="E1752" s="32">
        <f t="shared" si="135"/>
        <v>42963</v>
      </c>
      <c r="F1752" s="101" t="str">
        <f t="shared" si="136"/>
        <v>2017-18</v>
      </c>
      <c r="H1752" s="111"/>
      <c r="I1752" s="26"/>
      <c r="J1752" s="94">
        <f t="shared" ref="J1752:J1815" si="139">J1751</f>
        <v>0.59165640875701331</v>
      </c>
      <c r="K1752" s="35"/>
      <c r="L1752" s="26">
        <v>79.282540084800004</v>
      </c>
      <c r="M1752" s="26" t="s">
        <v>203</v>
      </c>
      <c r="N1752" s="26">
        <v>812.22926829268283</v>
      </c>
      <c r="O1752" s="90">
        <f t="shared" si="137"/>
        <v>64395.599521462405</v>
      </c>
      <c r="P1752" s="92">
        <f t="shared" si="138"/>
        <v>1526.3452095859566</v>
      </c>
      <c r="Q1752" s="188">
        <v>4.0061481344604424E-2</v>
      </c>
    </row>
    <row r="1753" spans="1:17" x14ac:dyDescent="0.25">
      <c r="A1753">
        <v>42517</v>
      </c>
      <c r="B1753" t="s">
        <v>773</v>
      </c>
      <c r="C1753" s="190" t="s">
        <v>886</v>
      </c>
      <c r="D1753" s="108" t="s">
        <v>815</v>
      </c>
      <c r="E1753" s="32">
        <f t="shared" si="135"/>
        <v>42517</v>
      </c>
      <c r="F1753" s="101" t="str">
        <f t="shared" si="136"/>
        <v>2015-16</v>
      </c>
      <c r="H1753" s="111"/>
      <c r="I1753" s="26"/>
      <c r="J1753" s="94">
        <f t="shared" si="139"/>
        <v>0.59165640875701331</v>
      </c>
      <c r="K1753" s="35"/>
      <c r="L1753" s="26">
        <v>10.963485798300001</v>
      </c>
      <c r="M1753" s="26" t="s">
        <v>203</v>
      </c>
      <c r="N1753" s="26">
        <v>812.22926829268283</v>
      </c>
      <c r="O1753" s="90">
        <f t="shared" si="137"/>
        <v>8904.864047890429</v>
      </c>
      <c r="P1753" s="92">
        <f t="shared" si="138"/>
        <v>152.37772996122268</v>
      </c>
      <c r="Q1753" s="188">
        <v>2.8921754338666849E-2</v>
      </c>
    </row>
    <row r="1754" spans="1:17" x14ac:dyDescent="0.25">
      <c r="A1754">
        <v>42517</v>
      </c>
      <c r="B1754" t="s">
        <v>773</v>
      </c>
      <c r="C1754" s="190" t="s">
        <v>886</v>
      </c>
      <c r="D1754" s="108" t="s">
        <v>815</v>
      </c>
      <c r="E1754" s="32">
        <f t="shared" ref="E1754:E1817" si="140">A1754</f>
        <v>42517</v>
      </c>
      <c r="F1754" s="101" t="str">
        <f t="shared" ref="F1754:F1817" si="141">IF(E1754="","-",IF(OR(E1754&lt;$E$15,E1754&gt;$E$16),"ERROR - date outside of range",IF(MONTH(E1754)&gt;=7,YEAR(E1754)&amp;"-"&amp;IF(YEAR(E1754)=1999,"00",IF(AND(YEAR(E1754)&gt;=2000,YEAR(E1754)&lt;2009),"0","")&amp;RIGHT(YEAR(E1754),2)+1),RIGHT(YEAR(E1754),4)-1&amp;"-"&amp;RIGHT(YEAR(E1754),2))))</f>
        <v>2015-16</v>
      </c>
      <c r="H1754" s="111"/>
      <c r="I1754" s="26"/>
      <c r="J1754" s="94">
        <f t="shared" si="139"/>
        <v>0.59165640875701331</v>
      </c>
      <c r="K1754" s="35"/>
      <c r="L1754" s="26">
        <v>78.068718089399994</v>
      </c>
      <c r="M1754" s="26" t="s">
        <v>203</v>
      </c>
      <c r="N1754" s="26">
        <v>3336.4019512195118</v>
      </c>
      <c r="O1754" s="90">
        <f t="shared" si="137"/>
        <v>260468.62336268014</v>
      </c>
      <c r="P1754" s="92">
        <f t="shared" si="138"/>
        <v>4457.0717015643149</v>
      </c>
      <c r="Q1754" s="188">
        <v>2.8921754338666849E-2</v>
      </c>
    </row>
    <row r="1755" spans="1:17" x14ac:dyDescent="0.25">
      <c r="A1755">
        <v>42517</v>
      </c>
      <c r="B1755" t="s">
        <v>773</v>
      </c>
      <c r="C1755" s="190" t="s">
        <v>886</v>
      </c>
      <c r="D1755" s="108" t="s">
        <v>815</v>
      </c>
      <c r="E1755" s="32">
        <f t="shared" si="140"/>
        <v>42517</v>
      </c>
      <c r="F1755" s="101" t="str">
        <f t="shared" si="141"/>
        <v>2015-16</v>
      </c>
      <c r="H1755" s="111"/>
      <c r="I1755" s="26"/>
      <c r="J1755" s="94">
        <f t="shared" si="139"/>
        <v>0.59165640875701331</v>
      </c>
      <c r="K1755" s="35"/>
      <c r="L1755" s="26">
        <v>6.5982543903700002</v>
      </c>
      <c r="M1755" s="26" t="s">
        <v>203</v>
      </c>
      <c r="N1755" s="26">
        <v>812.22926829268283</v>
      </c>
      <c r="O1755" s="90">
        <f t="shared" ref="O1755:O1818" si="142">IF(N1755="","-",L1755*N1755)</f>
        <v>5359.2953354992069</v>
      </c>
      <c r="P1755" s="92">
        <f t="shared" si="138"/>
        <v>91.706875368703749</v>
      </c>
      <c r="Q1755" s="188">
        <v>2.8921754338666849E-2</v>
      </c>
    </row>
    <row r="1756" spans="1:17" x14ac:dyDescent="0.25">
      <c r="A1756">
        <v>42517</v>
      </c>
      <c r="B1756" t="s">
        <v>773</v>
      </c>
      <c r="C1756" s="190" t="s">
        <v>886</v>
      </c>
      <c r="D1756" s="108" t="s">
        <v>815</v>
      </c>
      <c r="E1756" s="32">
        <f t="shared" si="140"/>
        <v>42517</v>
      </c>
      <c r="F1756" s="101" t="str">
        <f t="shared" si="141"/>
        <v>2015-16</v>
      </c>
      <c r="H1756" s="111"/>
      <c r="I1756" s="26"/>
      <c r="J1756" s="94">
        <f t="shared" si="139"/>
        <v>0.59165640875701331</v>
      </c>
      <c r="K1756" s="35"/>
      <c r="L1756" s="26">
        <v>6.2247332472999997</v>
      </c>
      <c r="M1756" s="26" t="s">
        <v>203</v>
      </c>
      <c r="N1756" s="26">
        <v>812.22926829268283</v>
      </c>
      <c r="O1756" s="90">
        <f t="shared" si="142"/>
        <v>5055.9105307716145</v>
      </c>
      <c r="P1756" s="92">
        <f t="shared" si="138"/>
        <v>86.515433073740127</v>
      </c>
      <c r="Q1756" s="188">
        <v>2.8921754338666849E-2</v>
      </c>
    </row>
    <row r="1757" spans="1:17" x14ac:dyDescent="0.25">
      <c r="A1757">
        <v>42517</v>
      </c>
      <c r="B1757" t="s">
        <v>773</v>
      </c>
      <c r="C1757" s="190" t="s">
        <v>886</v>
      </c>
      <c r="D1757" s="108" t="s">
        <v>815</v>
      </c>
      <c r="E1757" s="32">
        <f t="shared" si="140"/>
        <v>42517</v>
      </c>
      <c r="F1757" s="101" t="str">
        <f t="shared" si="141"/>
        <v>2015-16</v>
      </c>
      <c r="H1757" s="111"/>
      <c r="I1757" s="26"/>
      <c r="J1757" s="94">
        <f t="shared" si="139"/>
        <v>0.59165640875701331</v>
      </c>
      <c r="K1757" s="35"/>
      <c r="L1757" s="26">
        <v>89.881226522600002</v>
      </c>
      <c r="M1757" s="26" t="s">
        <v>203</v>
      </c>
      <c r="N1757" s="26">
        <v>3336.4019512195118</v>
      </c>
      <c r="O1757" s="90">
        <f t="shared" si="142"/>
        <v>299879.8995480056</v>
      </c>
      <c r="P1757" s="92">
        <f t="shared" si="138"/>
        <v>5131.4672642250807</v>
      </c>
      <c r="Q1757" s="188">
        <v>2.8921754338666849E-2</v>
      </c>
    </row>
    <row r="1758" spans="1:17" x14ac:dyDescent="0.25">
      <c r="A1758">
        <v>39206</v>
      </c>
      <c r="B1758" t="s">
        <v>773</v>
      </c>
      <c r="C1758" s="190" t="s">
        <v>823</v>
      </c>
      <c r="D1758" s="108" t="s">
        <v>807</v>
      </c>
      <c r="E1758" s="32">
        <f t="shared" si="140"/>
        <v>39206</v>
      </c>
      <c r="F1758" s="101" t="str">
        <f t="shared" si="141"/>
        <v>2006-07</v>
      </c>
      <c r="H1758" s="111"/>
      <c r="I1758" s="26"/>
      <c r="J1758" s="94">
        <f t="shared" si="139"/>
        <v>0.59165640875701331</v>
      </c>
      <c r="K1758" s="35"/>
      <c r="L1758" s="26">
        <v>113.730279684</v>
      </c>
      <c r="M1758" s="26" t="s">
        <v>203</v>
      </c>
      <c r="N1758" s="26">
        <v>3906.7707317073164</v>
      </c>
      <c r="O1758" s="90">
        <f t="shared" si="142"/>
        <v>444318.12797833839</v>
      </c>
      <c r="P1758" s="92">
        <f t="shared" si="138"/>
        <v>262883.66794530273</v>
      </c>
      <c r="Q1758" s="188">
        <v>1</v>
      </c>
    </row>
    <row r="1759" spans="1:17" x14ac:dyDescent="0.25">
      <c r="A1759">
        <v>39206</v>
      </c>
      <c r="B1759" t="s">
        <v>773</v>
      </c>
      <c r="C1759" s="190" t="s">
        <v>823</v>
      </c>
      <c r="D1759" s="108" t="s">
        <v>807</v>
      </c>
      <c r="E1759" s="32">
        <f t="shared" si="140"/>
        <v>39206</v>
      </c>
      <c r="F1759" s="101" t="str">
        <f t="shared" si="141"/>
        <v>2006-07</v>
      </c>
      <c r="H1759" s="111"/>
      <c r="I1759" s="26"/>
      <c r="J1759" s="94">
        <f t="shared" si="139"/>
        <v>0.59165640875701331</v>
      </c>
      <c r="K1759" s="35"/>
      <c r="L1759" s="26">
        <v>165.79387851800001</v>
      </c>
      <c r="M1759" s="26" t="s">
        <v>203</v>
      </c>
      <c r="N1759" s="26">
        <v>2956.1882926829267</v>
      </c>
      <c r="O1759" s="90">
        <f t="shared" si="142"/>
        <v>490117.92267340701</v>
      </c>
      <c r="P1759" s="92">
        <f t="shared" si="138"/>
        <v>289981.40999639552</v>
      </c>
      <c r="Q1759" s="188">
        <v>1</v>
      </c>
    </row>
    <row r="1760" spans="1:17" x14ac:dyDescent="0.25">
      <c r="A1760">
        <v>39206</v>
      </c>
      <c r="B1760" t="s">
        <v>773</v>
      </c>
      <c r="C1760" s="190" t="s">
        <v>823</v>
      </c>
      <c r="D1760" s="108" t="s">
        <v>807</v>
      </c>
      <c r="E1760" s="32">
        <f t="shared" si="140"/>
        <v>39206</v>
      </c>
      <c r="F1760" s="101" t="str">
        <f t="shared" si="141"/>
        <v>2006-07</v>
      </c>
      <c r="H1760" s="111"/>
      <c r="I1760" s="26"/>
      <c r="J1760" s="94">
        <f t="shared" si="139"/>
        <v>0.59165640875701331</v>
      </c>
      <c r="K1760" s="35"/>
      <c r="L1760" s="26">
        <v>102.43934865600001</v>
      </c>
      <c r="M1760" s="26" t="s">
        <v>203</v>
      </c>
      <c r="N1760" s="26">
        <v>3906.7707317073164</v>
      </c>
      <c r="O1760" s="90">
        <f t="shared" si="142"/>
        <v>400207.04910442204</v>
      </c>
      <c r="P1760" s="92">
        <f t="shared" si="138"/>
        <v>236785.06543236403</v>
      </c>
      <c r="Q1760" s="188">
        <v>1</v>
      </c>
    </row>
    <row r="1761" spans="1:17" x14ac:dyDescent="0.25">
      <c r="A1761">
        <v>39206</v>
      </c>
      <c r="B1761" t="s">
        <v>773</v>
      </c>
      <c r="C1761" s="190" t="s">
        <v>823</v>
      </c>
      <c r="D1761" s="108" t="s">
        <v>807</v>
      </c>
      <c r="E1761" s="32">
        <f t="shared" si="140"/>
        <v>39206</v>
      </c>
      <c r="F1761" s="101" t="str">
        <f t="shared" si="141"/>
        <v>2006-07</v>
      </c>
      <c r="H1761" s="111"/>
      <c r="I1761" s="26"/>
      <c r="J1761" s="94">
        <f t="shared" si="139"/>
        <v>0.59165640875701331</v>
      </c>
      <c r="K1761" s="35"/>
      <c r="L1761" s="26">
        <v>61.695156519800001</v>
      </c>
      <c r="M1761" s="26" t="s">
        <v>203</v>
      </c>
      <c r="N1761" s="26">
        <v>2956.1882926829267</v>
      </c>
      <c r="O1761" s="90">
        <f t="shared" si="142"/>
        <v>182382.49941907349</v>
      </c>
      <c r="P1761" s="92">
        <f t="shared" si="138"/>
        <v>107907.77462641709</v>
      </c>
      <c r="Q1761" s="188">
        <v>1</v>
      </c>
    </row>
    <row r="1762" spans="1:17" x14ac:dyDescent="0.25">
      <c r="A1762">
        <v>39206</v>
      </c>
      <c r="B1762" t="s">
        <v>773</v>
      </c>
      <c r="C1762" s="190" t="s">
        <v>823</v>
      </c>
      <c r="D1762" s="108" t="s">
        <v>807</v>
      </c>
      <c r="E1762" s="32">
        <f t="shared" si="140"/>
        <v>39206</v>
      </c>
      <c r="F1762" s="101" t="str">
        <f t="shared" si="141"/>
        <v>2006-07</v>
      </c>
      <c r="H1762" s="111"/>
      <c r="I1762" s="26"/>
      <c r="J1762" s="94">
        <f t="shared" si="139"/>
        <v>0.59165640875701331</v>
      </c>
      <c r="K1762" s="35"/>
      <c r="L1762" s="26">
        <v>185.438855244</v>
      </c>
      <c r="M1762" s="26" t="s">
        <v>203</v>
      </c>
      <c r="N1762" s="26">
        <v>2956.1882926829267</v>
      </c>
      <c r="O1762" s="90">
        <f t="shared" si="142"/>
        <v>548192.17288083676</v>
      </c>
      <c r="P1762" s="92">
        <f t="shared" si="138"/>
        <v>324341.41231537965</v>
      </c>
      <c r="Q1762" s="188">
        <v>1</v>
      </c>
    </row>
    <row r="1763" spans="1:17" x14ac:dyDescent="0.25">
      <c r="A1763">
        <v>39206</v>
      </c>
      <c r="B1763" t="s">
        <v>773</v>
      </c>
      <c r="C1763" s="190" t="s">
        <v>823</v>
      </c>
      <c r="D1763" s="108" t="s">
        <v>807</v>
      </c>
      <c r="E1763" s="32">
        <f t="shared" si="140"/>
        <v>39206</v>
      </c>
      <c r="F1763" s="101" t="str">
        <f t="shared" si="141"/>
        <v>2006-07</v>
      </c>
      <c r="H1763" s="111"/>
      <c r="I1763" s="26"/>
      <c r="J1763" s="94">
        <f t="shared" si="139"/>
        <v>0.59165640875701331</v>
      </c>
      <c r="K1763" s="35"/>
      <c r="L1763" s="26">
        <v>157.201647079</v>
      </c>
      <c r="M1763" s="26" t="s">
        <v>203</v>
      </c>
      <c r="N1763" s="26">
        <v>5373.9882926829259</v>
      </c>
      <c r="O1763" s="90">
        <f t="shared" si="142"/>
        <v>844799.81099301903</v>
      </c>
      <c r="P1763" s="92">
        <f t="shared" si="138"/>
        <v>499831.22229073325</v>
      </c>
      <c r="Q1763" s="188">
        <v>1</v>
      </c>
    </row>
    <row r="1764" spans="1:17" x14ac:dyDescent="0.25">
      <c r="A1764">
        <v>41479</v>
      </c>
      <c r="B1764" t="s">
        <v>773</v>
      </c>
      <c r="C1764" s="190" t="s">
        <v>887</v>
      </c>
      <c r="D1764" s="108" t="s">
        <v>815</v>
      </c>
      <c r="E1764" s="32">
        <f t="shared" si="140"/>
        <v>41479</v>
      </c>
      <c r="F1764" s="101" t="str">
        <f t="shared" si="141"/>
        <v>2013-14</v>
      </c>
      <c r="H1764" s="111"/>
      <c r="I1764" s="26"/>
      <c r="J1764" s="94">
        <f t="shared" si="139"/>
        <v>0.59165640875701331</v>
      </c>
      <c r="K1764" s="35"/>
      <c r="L1764" s="26">
        <v>47.961110053399999</v>
      </c>
      <c r="M1764" s="26" t="s">
        <v>203</v>
      </c>
      <c r="N1764" s="26">
        <v>3336.4019512195118</v>
      </c>
      <c r="O1764" s="90">
        <f t="shared" si="142"/>
        <v>160017.54116481749</v>
      </c>
      <c r="P1764" s="92">
        <f t="shared" si="138"/>
        <v>25916.683175385264</v>
      </c>
      <c r="Q1764" s="188">
        <v>0.27374251548527351</v>
      </c>
    </row>
    <row r="1765" spans="1:17" x14ac:dyDescent="0.25">
      <c r="A1765">
        <v>41479</v>
      </c>
      <c r="B1765" t="s">
        <v>773</v>
      </c>
      <c r="C1765" s="190" t="s">
        <v>887</v>
      </c>
      <c r="D1765" s="108" t="s">
        <v>815</v>
      </c>
      <c r="E1765" s="32">
        <f t="shared" si="140"/>
        <v>41479</v>
      </c>
      <c r="F1765" s="101" t="str">
        <f t="shared" si="141"/>
        <v>2013-14</v>
      </c>
      <c r="H1765" s="111"/>
      <c r="I1765" s="26"/>
      <c r="J1765" s="94">
        <f t="shared" si="139"/>
        <v>0.59165640875701331</v>
      </c>
      <c r="K1765" s="35"/>
      <c r="L1765" s="26">
        <v>26.3410176334</v>
      </c>
      <c r="M1765" s="26" t="s">
        <v>203</v>
      </c>
      <c r="N1765" s="26">
        <v>3336.4019512195118</v>
      </c>
      <c r="O1765" s="90">
        <f t="shared" si="142"/>
        <v>87884.222629183321</v>
      </c>
      <c r="P1765" s="92">
        <f t="shared" si="138"/>
        <v>14233.861721756986</v>
      </c>
      <c r="Q1765" s="188">
        <v>0.27374251548527351</v>
      </c>
    </row>
    <row r="1766" spans="1:17" x14ac:dyDescent="0.25">
      <c r="A1766">
        <v>41479</v>
      </c>
      <c r="B1766" t="s">
        <v>773</v>
      </c>
      <c r="C1766" s="190" t="s">
        <v>887</v>
      </c>
      <c r="D1766" s="108" t="s">
        <v>815</v>
      </c>
      <c r="E1766" s="32">
        <f t="shared" si="140"/>
        <v>41479</v>
      </c>
      <c r="F1766" s="101" t="str">
        <f t="shared" si="141"/>
        <v>2013-14</v>
      </c>
      <c r="H1766" s="111"/>
      <c r="I1766" s="26"/>
      <c r="J1766" s="94">
        <f t="shared" si="139"/>
        <v>0.59165640875701331</v>
      </c>
      <c r="K1766" s="35"/>
      <c r="L1766" s="26">
        <v>18.764146291799999</v>
      </c>
      <c r="M1766" s="26" t="s">
        <v>203</v>
      </c>
      <c r="N1766" s="26">
        <v>812.22926829268283</v>
      </c>
      <c r="O1766" s="90">
        <f t="shared" si="142"/>
        <v>15240.788812725572</v>
      </c>
      <c r="P1766" s="92">
        <f t="shared" si="138"/>
        <v>2468.4212251176004</v>
      </c>
      <c r="Q1766" s="188">
        <v>0.27374251548527351</v>
      </c>
    </row>
    <row r="1767" spans="1:17" x14ac:dyDescent="0.25">
      <c r="A1767">
        <v>41479</v>
      </c>
      <c r="B1767" t="s">
        <v>773</v>
      </c>
      <c r="C1767" s="190" t="s">
        <v>887</v>
      </c>
      <c r="D1767" s="108" t="s">
        <v>815</v>
      </c>
      <c r="E1767" s="32">
        <f t="shared" si="140"/>
        <v>41479</v>
      </c>
      <c r="F1767" s="101" t="str">
        <f t="shared" si="141"/>
        <v>2013-14</v>
      </c>
      <c r="H1767" s="111"/>
      <c r="I1767" s="26"/>
      <c r="J1767" s="94">
        <f t="shared" si="139"/>
        <v>0.59165640875701331</v>
      </c>
      <c r="K1767" s="35"/>
      <c r="L1767" s="26">
        <v>6.0906335466800003</v>
      </c>
      <c r="M1767" s="26" t="s">
        <v>203</v>
      </c>
      <c r="N1767" s="26">
        <v>812.22926829268283</v>
      </c>
      <c r="O1767" s="90">
        <f t="shared" si="142"/>
        <v>4946.9908290587646</v>
      </c>
      <c r="P1767" s="92">
        <f t="shared" si="138"/>
        <v>801.22212261840139</v>
      </c>
      <c r="Q1767" s="188">
        <v>0.27374251548527351</v>
      </c>
    </row>
    <row r="1768" spans="1:17" x14ac:dyDescent="0.25">
      <c r="A1768">
        <v>39206</v>
      </c>
      <c r="B1768" t="s">
        <v>773</v>
      </c>
      <c r="C1768" s="190" t="s">
        <v>823</v>
      </c>
      <c r="D1768" s="108" t="s">
        <v>807</v>
      </c>
      <c r="E1768" s="32">
        <f t="shared" si="140"/>
        <v>39206</v>
      </c>
      <c r="F1768" s="101" t="str">
        <f t="shared" si="141"/>
        <v>2006-07</v>
      </c>
      <c r="H1768" s="111"/>
      <c r="I1768" s="26"/>
      <c r="J1768" s="94">
        <f t="shared" si="139"/>
        <v>0.59165640875701331</v>
      </c>
      <c r="K1768" s="35"/>
      <c r="L1768" s="26">
        <v>74.060404670799997</v>
      </c>
      <c r="M1768" s="26" t="s">
        <v>203</v>
      </c>
      <c r="N1768" s="26">
        <v>5841.3648780487802</v>
      </c>
      <c r="O1768" s="90">
        <f t="shared" si="142"/>
        <v>432613.84669809096</v>
      </c>
      <c r="P1768" s="92">
        <f t="shared" si="138"/>
        <v>255958.7549159496</v>
      </c>
      <c r="Q1768" s="188">
        <v>1</v>
      </c>
    </row>
    <row r="1769" spans="1:17" x14ac:dyDescent="0.25">
      <c r="A1769">
        <v>39206</v>
      </c>
      <c r="B1769" t="s">
        <v>773</v>
      </c>
      <c r="C1769" s="190" t="s">
        <v>823</v>
      </c>
      <c r="D1769" s="108" t="s">
        <v>807</v>
      </c>
      <c r="E1769" s="32">
        <f t="shared" si="140"/>
        <v>39206</v>
      </c>
      <c r="F1769" s="101" t="str">
        <f t="shared" si="141"/>
        <v>2006-07</v>
      </c>
      <c r="H1769" s="111"/>
      <c r="I1769" s="26"/>
      <c r="J1769" s="94">
        <f t="shared" si="139"/>
        <v>0.59165640875701331</v>
      </c>
      <c r="K1769" s="35"/>
      <c r="L1769" s="26">
        <v>99.014457737200004</v>
      </c>
      <c r="M1769" s="26" t="s">
        <v>203</v>
      </c>
      <c r="N1769" s="26">
        <v>5841.3648780487802</v>
      </c>
      <c r="O1769" s="90">
        <f t="shared" si="142"/>
        <v>578379.57584512536</v>
      </c>
      <c r="P1769" s="92">
        <f t="shared" si="138"/>
        <v>342201.98274293146</v>
      </c>
      <c r="Q1769" s="188">
        <v>1</v>
      </c>
    </row>
    <row r="1770" spans="1:17" x14ac:dyDescent="0.25">
      <c r="A1770">
        <v>41479</v>
      </c>
      <c r="B1770" t="s">
        <v>773</v>
      </c>
      <c r="C1770" s="190" t="s">
        <v>887</v>
      </c>
      <c r="D1770" s="108" t="s">
        <v>815</v>
      </c>
      <c r="E1770" s="32">
        <f t="shared" si="140"/>
        <v>41479</v>
      </c>
      <c r="F1770" s="101" t="str">
        <f t="shared" si="141"/>
        <v>2013-14</v>
      </c>
      <c r="H1770" s="111"/>
      <c r="I1770" s="26"/>
      <c r="J1770" s="94">
        <f t="shared" si="139"/>
        <v>0.59165640875701331</v>
      </c>
      <c r="K1770" s="35"/>
      <c r="L1770" s="26">
        <v>78.335873965700003</v>
      </c>
      <c r="M1770" s="26" t="s">
        <v>203</v>
      </c>
      <c r="N1770" s="26">
        <v>3336.4019512195118</v>
      </c>
      <c r="O1770" s="90">
        <f t="shared" si="142"/>
        <v>261359.96274964724</v>
      </c>
      <c r="P1770" s="92">
        <f t="shared" si="138"/>
        <v>42330.255170814904</v>
      </c>
      <c r="Q1770" s="188">
        <v>0.27374251548527351</v>
      </c>
    </row>
    <row r="1771" spans="1:17" x14ac:dyDescent="0.25">
      <c r="A1771">
        <v>41479</v>
      </c>
      <c r="B1771" t="s">
        <v>773</v>
      </c>
      <c r="C1771" s="190" t="s">
        <v>887</v>
      </c>
      <c r="D1771" s="108" t="s">
        <v>815</v>
      </c>
      <c r="E1771" s="32">
        <f t="shared" si="140"/>
        <v>41479</v>
      </c>
      <c r="F1771" s="101" t="str">
        <f t="shared" si="141"/>
        <v>2013-14</v>
      </c>
      <c r="H1771" s="111"/>
      <c r="I1771" s="26"/>
      <c r="J1771" s="94">
        <f t="shared" si="139"/>
        <v>0.59165640875701331</v>
      </c>
      <c r="K1771" s="35"/>
      <c r="L1771" s="26">
        <v>63.157428867299998</v>
      </c>
      <c r="M1771" s="26" t="s">
        <v>203</v>
      </c>
      <c r="N1771" s="26">
        <v>812.22926829268283</v>
      </c>
      <c r="O1771" s="90">
        <f t="shared" si="142"/>
        <v>51298.312236134239</v>
      </c>
      <c r="P1771" s="92">
        <f t="shared" si="138"/>
        <v>8308.352296743009</v>
      </c>
      <c r="Q1771" s="188">
        <v>0.27374251548527351</v>
      </c>
    </row>
    <row r="1772" spans="1:17" x14ac:dyDescent="0.25">
      <c r="A1772">
        <v>41479</v>
      </c>
      <c r="B1772" t="s">
        <v>773</v>
      </c>
      <c r="C1772" s="190" t="s">
        <v>887</v>
      </c>
      <c r="D1772" s="108" t="s">
        <v>815</v>
      </c>
      <c r="E1772" s="32">
        <f t="shared" si="140"/>
        <v>41479</v>
      </c>
      <c r="F1772" s="101" t="str">
        <f t="shared" si="141"/>
        <v>2013-14</v>
      </c>
      <c r="H1772" s="111"/>
      <c r="I1772" s="26"/>
      <c r="J1772" s="94">
        <f t="shared" si="139"/>
        <v>0.59165640875701331</v>
      </c>
      <c r="K1772" s="35"/>
      <c r="L1772" s="26">
        <v>17.488855079699999</v>
      </c>
      <c r="M1772" s="26" t="s">
        <v>203</v>
      </c>
      <c r="N1772" s="26">
        <v>812.22926829268283</v>
      </c>
      <c r="O1772" s="90">
        <f t="shared" si="142"/>
        <v>14204.959964661499</v>
      </c>
      <c r="P1772" s="92">
        <f t="shared" si="138"/>
        <v>2300.6568170171763</v>
      </c>
      <c r="Q1772" s="188">
        <v>0.27374251548527351</v>
      </c>
    </row>
    <row r="1773" spans="1:17" x14ac:dyDescent="0.25">
      <c r="A1773">
        <v>41479</v>
      </c>
      <c r="B1773" t="s">
        <v>773</v>
      </c>
      <c r="C1773" s="190" t="s">
        <v>887</v>
      </c>
      <c r="D1773" s="108" t="s">
        <v>815</v>
      </c>
      <c r="E1773" s="32">
        <f t="shared" si="140"/>
        <v>41479</v>
      </c>
      <c r="F1773" s="101" t="str">
        <f t="shared" si="141"/>
        <v>2013-14</v>
      </c>
      <c r="H1773" s="111"/>
      <c r="I1773" s="26"/>
      <c r="J1773" s="94">
        <f t="shared" si="139"/>
        <v>0.59165640875701331</v>
      </c>
      <c r="K1773" s="35"/>
      <c r="L1773" s="26">
        <v>26.977897894400002</v>
      </c>
      <c r="M1773" s="26" t="s">
        <v>203</v>
      </c>
      <c r="N1773" s="26">
        <v>3336.4019512195118</v>
      </c>
      <c r="O1773" s="90">
        <f t="shared" si="142"/>
        <v>90009.111174676931</v>
      </c>
      <c r="P1773" s="92">
        <f t="shared" si="138"/>
        <v>14578.0118868932</v>
      </c>
      <c r="Q1773" s="188">
        <v>0.27374251548527351</v>
      </c>
    </row>
    <row r="1774" spans="1:17" x14ac:dyDescent="0.25">
      <c r="A1774">
        <v>41506</v>
      </c>
      <c r="B1774" t="s">
        <v>773</v>
      </c>
      <c r="C1774" s="190" t="s">
        <v>888</v>
      </c>
      <c r="D1774" s="108" t="s">
        <v>815</v>
      </c>
      <c r="E1774" s="32">
        <f t="shared" si="140"/>
        <v>41506</v>
      </c>
      <c r="F1774" s="101" t="str">
        <f t="shared" si="141"/>
        <v>2013-14</v>
      </c>
      <c r="H1774" s="111"/>
      <c r="I1774" s="26"/>
      <c r="J1774" s="94">
        <f t="shared" si="139"/>
        <v>0.59165640875701331</v>
      </c>
      <c r="K1774" s="35"/>
      <c r="L1774" s="26">
        <v>25.974972107799999</v>
      </c>
      <c r="M1774" s="26" t="s">
        <v>203</v>
      </c>
      <c r="N1774" s="26">
        <v>3336.4019512195118</v>
      </c>
      <c r="O1774" s="90">
        <f t="shared" si="142"/>
        <v>86662.947623336309</v>
      </c>
      <c r="P1774" s="92">
        <f t="shared" si="138"/>
        <v>11812.236125015259</v>
      </c>
      <c r="Q1774" s="188">
        <v>0.23037168049394322</v>
      </c>
    </row>
    <row r="1775" spans="1:17" x14ac:dyDescent="0.25">
      <c r="A1775">
        <v>41506</v>
      </c>
      <c r="B1775" t="s">
        <v>773</v>
      </c>
      <c r="C1775" s="190" t="s">
        <v>888</v>
      </c>
      <c r="D1775" s="108" t="s">
        <v>815</v>
      </c>
      <c r="E1775" s="32">
        <f t="shared" si="140"/>
        <v>41506</v>
      </c>
      <c r="F1775" s="101" t="str">
        <f t="shared" si="141"/>
        <v>2013-14</v>
      </c>
      <c r="H1775" s="111"/>
      <c r="I1775" s="26"/>
      <c r="J1775" s="94">
        <f t="shared" si="139"/>
        <v>0.59165640875701331</v>
      </c>
      <c r="K1775" s="35"/>
      <c r="L1775" s="26">
        <v>76.437784447300004</v>
      </c>
      <c r="M1775" s="26" t="s">
        <v>203</v>
      </c>
      <c r="N1775" s="26">
        <v>812.22926829268283</v>
      </c>
      <c r="O1775" s="90">
        <f t="shared" si="142"/>
        <v>62085.005731544297</v>
      </c>
      <c r="P1775" s="92">
        <f t="shared" si="138"/>
        <v>8462.2409880557698</v>
      </c>
      <c r="Q1775" s="188">
        <v>0.23037168049394322</v>
      </c>
    </row>
    <row r="1776" spans="1:17" x14ac:dyDescent="0.25">
      <c r="A1776">
        <v>41506</v>
      </c>
      <c r="B1776" t="s">
        <v>773</v>
      </c>
      <c r="C1776" s="190" t="s">
        <v>888</v>
      </c>
      <c r="D1776" s="108" t="s">
        <v>815</v>
      </c>
      <c r="E1776" s="32">
        <f t="shared" si="140"/>
        <v>41506</v>
      </c>
      <c r="F1776" s="101" t="str">
        <f t="shared" si="141"/>
        <v>2013-14</v>
      </c>
      <c r="H1776" s="111"/>
      <c r="I1776" s="26"/>
      <c r="J1776" s="94">
        <f t="shared" si="139"/>
        <v>0.59165640875701331</v>
      </c>
      <c r="K1776" s="35"/>
      <c r="L1776" s="26">
        <v>42.420984589299998</v>
      </c>
      <c r="M1776" s="26" t="s">
        <v>203</v>
      </c>
      <c r="N1776" s="26">
        <v>812.22926829268283</v>
      </c>
      <c r="O1776" s="90">
        <f t="shared" si="142"/>
        <v>34455.56527322231</v>
      </c>
      <c r="P1776" s="92">
        <f t="shared" si="138"/>
        <v>4696.3239076186574</v>
      </c>
      <c r="Q1776" s="188">
        <v>0.23037168049394322</v>
      </c>
    </row>
    <row r="1777" spans="1:17" x14ac:dyDescent="0.25">
      <c r="A1777">
        <v>41506</v>
      </c>
      <c r="B1777" t="s">
        <v>773</v>
      </c>
      <c r="C1777" s="190" t="s">
        <v>888</v>
      </c>
      <c r="D1777" s="108" t="s">
        <v>815</v>
      </c>
      <c r="E1777" s="32">
        <f t="shared" si="140"/>
        <v>41506</v>
      </c>
      <c r="F1777" s="101" t="str">
        <f t="shared" si="141"/>
        <v>2013-14</v>
      </c>
      <c r="H1777" s="111"/>
      <c r="I1777" s="26"/>
      <c r="J1777" s="94">
        <f t="shared" si="139"/>
        <v>0.59165640875701331</v>
      </c>
      <c r="K1777" s="35"/>
      <c r="L1777" s="26">
        <v>13.670366832099999</v>
      </c>
      <c r="M1777" s="26" t="s">
        <v>203</v>
      </c>
      <c r="N1777" s="26">
        <v>812.22926829268283</v>
      </c>
      <c r="O1777" s="90">
        <f t="shared" si="142"/>
        <v>11103.472049329142</v>
      </c>
      <c r="P1777" s="92">
        <f t="shared" si="138"/>
        <v>1513.4130242630408</v>
      </c>
      <c r="Q1777" s="188">
        <v>0.23037168049394322</v>
      </c>
    </row>
    <row r="1778" spans="1:17" x14ac:dyDescent="0.25">
      <c r="A1778">
        <v>41506</v>
      </c>
      <c r="B1778" t="s">
        <v>773</v>
      </c>
      <c r="C1778" s="190" t="s">
        <v>888</v>
      </c>
      <c r="D1778" s="108" t="s">
        <v>815</v>
      </c>
      <c r="E1778" s="32">
        <f t="shared" si="140"/>
        <v>41506</v>
      </c>
      <c r="F1778" s="101" t="str">
        <f t="shared" si="141"/>
        <v>2013-14</v>
      </c>
      <c r="H1778" s="111"/>
      <c r="I1778" s="26"/>
      <c r="J1778" s="94">
        <f t="shared" si="139"/>
        <v>0.59165640875701331</v>
      </c>
      <c r="K1778" s="35"/>
      <c r="L1778" s="26">
        <v>15.4612206511</v>
      </c>
      <c r="M1778" s="26" t="s">
        <v>203</v>
      </c>
      <c r="N1778" s="26">
        <v>3336.4019512195118</v>
      </c>
      <c r="O1778" s="90">
        <f t="shared" si="142"/>
        <v>51584.846748565447</v>
      </c>
      <c r="P1778" s="92">
        <f t="shared" si="138"/>
        <v>7031.0600663518362</v>
      </c>
      <c r="Q1778" s="188">
        <v>0.23037168049394322</v>
      </c>
    </row>
    <row r="1779" spans="1:17" x14ac:dyDescent="0.25">
      <c r="A1779">
        <v>41506</v>
      </c>
      <c r="B1779" t="s">
        <v>773</v>
      </c>
      <c r="C1779" s="190" t="s">
        <v>888</v>
      </c>
      <c r="D1779" s="108" t="s">
        <v>815</v>
      </c>
      <c r="E1779" s="32">
        <f t="shared" si="140"/>
        <v>41506</v>
      </c>
      <c r="F1779" s="101" t="str">
        <f t="shared" si="141"/>
        <v>2013-14</v>
      </c>
      <c r="H1779" s="111"/>
      <c r="I1779" s="26"/>
      <c r="J1779" s="94">
        <f t="shared" si="139"/>
        <v>0.59165640875701331</v>
      </c>
      <c r="K1779" s="35"/>
      <c r="L1779" s="26">
        <v>4.6269983942500001</v>
      </c>
      <c r="M1779" s="26" t="s">
        <v>203</v>
      </c>
      <c r="N1779" s="26">
        <v>812.22926829268283</v>
      </c>
      <c r="O1779" s="90">
        <f t="shared" si="142"/>
        <v>3758.1835201530962</v>
      </c>
      <c r="P1779" s="92">
        <f t="shared" si="138"/>
        <v>512.2437253592276</v>
      </c>
      <c r="Q1779" s="188">
        <v>0.23037168049394322</v>
      </c>
    </row>
    <row r="1780" spans="1:17" x14ac:dyDescent="0.25">
      <c r="A1780">
        <v>41506</v>
      </c>
      <c r="B1780" t="s">
        <v>773</v>
      </c>
      <c r="C1780" s="190" t="s">
        <v>888</v>
      </c>
      <c r="D1780" s="108" t="s">
        <v>815</v>
      </c>
      <c r="E1780" s="32">
        <f t="shared" si="140"/>
        <v>41506</v>
      </c>
      <c r="F1780" s="101" t="str">
        <f t="shared" si="141"/>
        <v>2013-14</v>
      </c>
      <c r="H1780" s="111"/>
      <c r="I1780" s="26"/>
      <c r="J1780" s="94">
        <f t="shared" si="139"/>
        <v>0.59165640875701331</v>
      </c>
      <c r="K1780" s="35"/>
      <c r="L1780" s="26">
        <v>4.7815861387199998</v>
      </c>
      <c r="M1780" s="26" t="s">
        <v>203</v>
      </c>
      <c r="N1780" s="26">
        <v>812.22926829268283</v>
      </c>
      <c r="O1780" s="90">
        <f t="shared" si="142"/>
        <v>3883.7442107309803</v>
      </c>
      <c r="P1780" s="92">
        <f t="shared" si="138"/>
        <v>529.35775812409713</v>
      </c>
      <c r="Q1780" s="188">
        <v>0.23037168049394322</v>
      </c>
    </row>
    <row r="1781" spans="1:17" x14ac:dyDescent="0.25">
      <c r="A1781">
        <v>41506</v>
      </c>
      <c r="B1781" t="s">
        <v>773</v>
      </c>
      <c r="C1781" s="190" t="s">
        <v>888</v>
      </c>
      <c r="D1781" s="108" t="s">
        <v>815</v>
      </c>
      <c r="E1781" s="32">
        <f t="shared" si="140"/>
        <v>41506</v>
      </c>
      <c r="F1781" s="101" t="str">
        <f t="shared" si="141"/>
        <v>2013-14</v>
      </c>
      <c r="H1781" s="111"/>
      <c r="I1781" s="26"/>
      <c r="J1781" s="94">
        <f t="shared" si="139"/>
        <v>0.59165640875701331</v>
      </c>
      <c r="K1781" s="35"/>
      <c r="L1781" s="26">
        <v>19.214916879</v>
      </c>
      <c r="M1781" s="26" t="s">
        <v>203</v>
      </c>
      <c r="N1781" s="26">
        <v>3336.4019512195118</v>
      </c>
      <c r="O1781" s="90">
        <f t="shared" si="142"/>
        <v>64108.686167616332</v>
      </c>
      <c r="P1781" s="92">
        <f t="shared" si="138"/>
        <v>8738.0704146793796</v>
      </c>
      <c r="Q1781" s="188">
        <v>0.23037168049394322</v>
      </c>
    </row>
    <row r="1782" spans="1:17" x14ac:dyDescent="0.25">
      <c r="A1782">
        <v>41506</v>
      </c>
      <c r="B1782" t="s">
        <v>773</v>
      </c>
      <c r="C1782" s="190" t="s">
        <v>888</v>
      </c>
      <c r="D1782" s="108" t="s">
        <v>815</v>
      </c>
      <c r="E1782" s="32">
        <f t="shared" si="140"/>
        <v>41506</v>
      </c>
      <c r="F1782" s="101" t="str">
        <f t="shared" si="141"/>
        <v>2013-14</v>
      </c>
      <c r="H1782" s="111"/>
      <c r="I1782" s="26"/>
      <c r="J1782" s="94">
        <f t="shared" si="139"/>
        <v>0.59165640875701331</v>
      </c>
      <c r="K1782" s="35"/>
      <c r="L1782" s="26">
        <v>42.912941474999997</v>
      </c>
      <c r="M1782" s="26" t="s">
        <v>203</v>
      </c>
      <c r="N1782" s="26">
        <v>3336.4019512195118</v>
      </c>
      <c r="O1782" s="90">
        <f t="shared" si="142"/>
        <v>143174.8216697587</v>
      </c>
      <c r="P1782" s="92">
        <f t="shared" si="138"/>
        <v>19514.854353566167</v>
      </c>
      <c r="Q1782" s="188">
        <v>0.23037168049394322</v>
      </c>
    </row>
    <row r="1783" spans="1:17" x14ac:dyDescent="0.25">
      <c r="A1783">
        <v>41506</v>
      </c>
      <c r="B1783" t="s">
        <v>773</v>
      </c>
      <c r="C1783" s="190" t="s">
        <v>888</v>
      </c>
      <c r="D1783" s="108" t="s">
        <v>815</v>
      </c>
      <c r="E1783" s="32">
        <f t="shared" si="140"/>
        <v>41506</v>
      </c>
      <c r="F1783" s="101" t="str">
        <f t="shared" si="141"/>
        <v>2013-14</v>
      </c>
      <c r="H1783" s="111"/>
      <c r="I1783" s="26"/>
      <c r="J1783" s="94">
        <f t="shared" si="139"/>
        <v>0.59165640875701331</v>
      </c>
      <c r="K1783" s="35"/>
      <c r="L1783" s="26">
        <v>20.952857609399999</v>
      </c>
      <c r="M1783" s="26" t="s">
        <v>203</v>
      </c>
      <c r="N1783" s="26">
        <v>3336.4019512195118</v>
      </c>
      <c r="O1783" s="90">
        <f t="shared" si="142"/>
        <v>69907.155011626746</v>
      </c>
      <c r="P1783" s="92">
        <f t="shared" si="138"/>
        <v>9528.4068274989186</v>
      </c>
      <c r="Q1783" s="188">
        <v>0.23037168049394322</v>
      </c>
    </row>
    <row r="1784" spans="1:17" x14ac:dyDescent="0.25">
      <c r="A1784">
        <v>41506</v>
      </c>
      <c r="B1784" t="s">
        <v>773</v>
      </c>
      <c r="C1784" s="190" t="s">
        <v>888</v>
      </c>
      <c r="D1784" s="108" t="s">
        <v>815</v>
      </c>
      <c r="E1784" s="32">
        <f t="shared" si="140"/>
        <v>41506</v>
      </c>
      <c r="F1784" s="101" t="str">
        <f t="shared" si="141"/>
        <v>2013-14</v>
      </c>
      <c r="H1784" s="111"/>
      <c r="I1784" s="26"/>
      <c r="J1784" s="94">
        <f t="shared" si="139"/>
        <v>0.59165640875701331</v>
      </c>
      <c r="K1784" s="35"/>
      <c r="L1784" s="26">
        <v>26.744871153199998</v>
      </c>
      <c r="M1784" s="26" t="s">
        <v>203</v>
      </c>
      <c r="N1784" s="26">
        <v>3336.4019512195118</v>
      </c>
      <c r="O1784" s="90">
        <f t="shared" si="142"/>
        <v>89231.640300650906</v>
      </c>
      <c r="P1784" s="92">
        <f t="shared" si="138"/>
        <v>12162.351200363415</v>
      </c>
      <c r="Q1784" s="188">
        <v>0.23037168049394322</v>
      </c>
    </row>
    <row r="1785" spans="1:17" x14ac:dyDescent="0.25">
      <c r="A1785">
        <v>41506</v>
      </c>
      <c r="B1785" t="s">
        <v>773</v>
      </c>
      <c r="C1785" s="190" t="s">
        <v>888</v>
      </c>
      <c r="D1785" s="108" t="s">
        <v>815</v>
      </c>
      <c r="E1785" s="32">
        <f t="shared" si="140"/>
        <v>41506</v>
      </c>
      <c r="F1785" s="101" t="str">
        <f t="shared" si="141"/>
        <v>2013-14</v>
      </c>
      <c r="H1785" s="111"/>
      <c r="I1785" s="26"/>
      <c r="J1785" s="94">
        <f t="shared" si="139"/>
        <v>0.59165640875701331</v>
      </c>
      <c r="K1785" s="35"/>
      <c r="L1785" s="26">
        <v>15.263513704499999</v>
      </c>
      <c r="M1785" s="26" t="s">
        <v>203</v>
      </c>
      <c r="N1785" s="26">
        <v>812.22926829268283</v>
      </c>
      <c r="O1785" s="90">
        <f t="shared" si="142"/>
        <v>12397.472567781371</v>
      </c>
      <c r="P1785" s="92">
        <f t="shared" si="138"/>
        <v>1689.7864351500482</v>
      </c>
      <c r="Q1785" s="188">
        <v>0.23037168049394322</v>
      </c>
    </row>
    <row r="1786" spans="1:17" x14ac:dyDescent="0.25">
      <c r="A1786">
        <v>41506</v>
      </c>
      <c r="B1786" t="s">
        <v>773</v>
      </c>
      <c r="C1786" s="190" t="s">
        <v>888</v>
      </c>
      <c r="D1786" s="108" t="s">
        <v>815</v>
      </c>
      <c r="E1786" s="32">
        <f t="shared" si="140"/>
        <v>41506</v>
      </c>
      <c r="F1786" s="101" t="str">
        <f t="shared" si="141"/>
        <v>2013-14</v>
      </c>
      <c r="H1786" s="111"/>
      <c r="I1786" s="26"/>
      <c r="J1786" s="94">
        <f t="shared" si="139"/>
        <v>0.59165640875701331</v>
      </c>
      <c r="K1786" s="35"/>
      <c r="L1786" s="26">
        <v>14.252774607099999</v>
      </c>
      <c r="M1786" s="26" t="s">
        <v>203</v>
      </c>
      <c r="N1786" s="26">
        <v>812.22926829268283</v>
      </c>
      <c r="O1786" s="90">
        <f t="shared" si="142"/>
        <v>11576.520690265363</v>
      </c>
      <c r="P1786" s="92">
        <f t="shared" si="138"/>
        <v>1577.8899708543604</v>
      </c>
      <c r="Q1786" s="188">
        <v>0.23037168049394322</v>
      </c>
    </row>
    <row r="1787" spans="1:17" x14ac:dyDescent="0.25">
      <c r="A1787">
        <v>41506</v>
      </c>
      <c r="B1787" t="s">
        <v>773</v>
      </c>
      <c r="C1787" s="190" t="s">
        <v>888</v>
      </c>
      <c r="D1787" s="108" t="s">
        <v>815</v>
      </c>
      <c r="E1787" s="32">
        <f t="shared" si="140"/>
        <v>41506</v>
      </c>
      <c r="F1787" s="101" t="str">
        <f t="shared" si="141"/>
        <v>2013-14</v>
      </c>
      <c r="H1787" s="111"/>
      <c r="I1787" s="26"/>
      <c r="J1787" s="94">
        <f t="shared" si="139"/>
        <v>0.59165640875701331</v>
      </c>
      <c r="K1787" s="35"/>
      <c r="L1787" s="26">
        <v>2.2992661872900002</v>
      </c>
      <c r="M1787" s="26" t="s">
        <v>203</v>
      </c>
      <c r="N1787" s="26">
        <v>950.87219512195099</v>
      </c>
      <c r="O1787" s="90">
        <f t="shared" si="142"/>
        <v>2186.3082866781215</v>
      </c>
      <c r="P1787" s="92">
        <f t="shared" si="138"/>
        <v>297.99574596243485</v>
      </c>
      <c r="Q1787" s="188">
        <v>0.23037168049394322</v>
      </c>
    </row>
    <row r="1788" spans="1:17" x14ac:dyDescent="0.25">
      <c r="A1788">
        <v>41506</v>
      </c>
      <c r="B1788" t="s">
        <v>773</v>
      </c>
      <c r="C1788" s="190" t="s">
        <v>888</v>
      </c>
      <c r="D1788" s="108" t="s">
        <v>815</v>
      </c>
      <c r="E1788" s="32">
        <f t="shared" si="140"/>
        <v>41506</v>
      </c>
      <c r="F1788" s="101" t="str">
        <f t="shared" si="141"/>
        <v>2013-14</v>
      </c>
      <c r="H1788" s="111"/>
      <c r="I1788" s="26"/>
      <c r="J1788" s="94">
        <f t="shared" si="139"/>
        <v>0.59165640875701331</v>
      </c>
      <c r="K1788" s="35"/>
      <c r="L1788" s="26">
        <v>30.8267405024</v>
      </c>
      <c r="M1788" s="26" t="s">
        <v>203</v>
      </c>
      <c r="N1788" s="26">
        <v>3336.4019512195118</v>
      </c>
      <c r="O1788" s="90">
        <f t="shared" si="142"/>
        <v>102850.39716194491</v>
      </c>
      <c r="P1788" s="92">
        <f t="shared" si="138"/>
        <v>14018.599760866548</v>
      </c>
      <c r="Q1788" s="188">
        <v>0.23037168049394322</v>
      </c>
    </row>
    <row r="1789" spans="1:17" x14ac:dyDescent="0.25">
      <c r="A1789">
        <v>41506</v>
      </c>
      <c r="B1789" t="s">
        <v>773</v>
      </c>
      <c r="C1789" s="190" t="s">
        <v>888</v>
      </c>
      <c r="D1789" s="108" t="s">
        <v>815</v>
      </c>
      <c r="E1789" s="32">
        <f t="shared" si="140"/>
        <v>41506</v>
      </c>
      <c r="F1789" s="101" t="str">
        <f t="shared" si="141"/>
        <v>2013-14</v>
      </c>
      <c r="H1789" s="111"/>
      <c r="I1789" s="26"/>
      <c r="J1789" s="94">
        <f t="shared" si="139"/>
        <v>0.59165640875701331</v>
      </c>
      <c r="K1789" s="35"/>
      <c r="L1789" s="26">
        <v>65.698078586099996</v>
      </c>
      <c r="M1789" s="26" t="s">
        <v>203</v>
      </c>
      <c r="N1789" s="26">
        <v>812.22926829268283</v>
      </c>
      <c r="O1789" s="90">
        <f t="shared" si="142"/>
        <v>53361.902298223176</v>
      </c>
      <c r="P1789" s="92">
        <f t="shared" si="138"/>
        <v>7273.2743036411002</v>
      </c>
      <c r="Q1789" s="188">
        <v>0.23037168049394322</v>
      </c>
    </row>
    <row r="1790" spans="1:17" x14ac:dyDescent="0.25">
      <c r="A1790">
        <v>41506</v>
      </c>
      <c r="B1790" t="s">
        <v>773</v>
      </c>
      <c r="C1790" s="190" t="s">
        <v>888</v>
      </c>
      <c r="D1790" s="108" t="s">
        <v>815</v>
      </c>
      <c r="E1790" s="32">
        <f t="shared" si="140"/>
        <v>41506</v>
      </c>
      <c r="F1790" s="101" t="str">
        <f t="shared" si="141"/>
        <v>2013-14</v>
      </c>
      <c r="H1790" s="111"/>
      <c r="I1790" s="26"/>
      <c r="J1790" s="94">
        <f t="shared" si="139"/>
        <v>0.59165640875701331</v>
      </c>
      <c r="K1790" s="35"/>
      <c r="L1790" s="26">
        <v>26.3464915566</v>
      </c>
      <c r="M1790" s="26" t="s">
        <v>203</v>
      </c>
      <c r="N1790" s="26">
        <v>3336.4019512195118</v>
      </c>
      <c r="O1790" s="90">
        <f t="shared" si="142"/>
        <v>87902.48583722864</v>
      </c>
      <c r="P1790" s="92">
        <f t="shared" si="138"/>
        <v>11981.186275800728</v>
      </c>
      <c r="Q1790" s="188">
        <v>0.23037168049394322</v>
      </c>
    </row>
    <row r="1791" spans="1:17" x14ac:dyDescent="0.25">
      <c r="A1791">
        <v>41506</v>
      </c>
      <c r="B1791" t="s">
        <v>773</v>
      </c>
      <c r="C1791" s="190" t="s">
        <v>888</v>
      </c>
      <c r="D1791" s="108" t="s">
        <v>815</v>
      </c>
      <c r="E1791" s="32">
        <f t="shared" si="140"/>
        <v>41506</v>
      </c>
      <c r="F1791" s="101" t="str">
        <f t="shared" si="141"/>
        <v>2013-14</v>
      </c>
      <c r="H1791" s="111"/>
      <c r="I1791" s="26"/>
      <c r="J1791" s="94">
        <f t="shared" si="139"/>
        <v>0.59165640875701331</v>
      </c>
      <c r="K1791" s="35"/>
      <c r="L1791" s="26">
        <v>44.662331678699999</v>
      </c>
      <c r="M1791" s="26" t="s">
        <v>203</v>
      </c>
      <c r="N1791" s="26">
        <v>812.22926829268283</v>
      </c>
      <c r="O1791" s="90">
        <f t="shared" si="142"/>
        <v>36276.052979635606</v>
      </c>
      <c r="P1791" s="92">
        <f t="shared" si="138"/>
        <v>4944.4579861444008</v>
      </c>
      <c r="Q1791" s="188">
        <v>0.23037168049394322</v>
      </c>
    </row>
    <row r="1792" spans="1:17" x14ac:dyDescent="0.25">
      <c r="A1792">
        <v>41479</v>
      </c>
      <c r="B1792" t="s">
        <v>773</v>
      </c>
      <c r="C1792" s="190" t="s">
        <v>887</v>
      </c>
      <c r="D1792" s="108" t="s">
        <v>815</v>
      </c>
      <c r="E1792" s="32">
        <f t="shared" si="140"/>
        <v>41479</v>
      </c>
      <c r="F1792" s="101" t="str">
        <f t="shared" si="141"/>
        <v>2013-14</v>
      </c>
      <c r="H1792" s="111"/>
      <c r="I1792" s="26"/>
      <c r="J1792" s="94">
        <f t="shared" si="139"/>
        <v>0.59165640875701331</v>
      </c>
      <c r="K1792" s="35"/>
      <c r="L1792" s="26">
        <v>77.275751084899994</v>
      </c>
      <c r="M1792" s="26" t="s">
        <v>203</v>
      </c>
      <c r="N1792" s="26">
        <v>3336.4019512195118</v>
      </c>
      <c r="O1792" s="90">
        <f t="shared" si="142"/>
        <v>257822.96670161365</v>
      </c>
      <c r="P1792" s="92">
        <f t="shared" si="138"/>
        <v>41757.397937150381</v>
      </c>
      <c r="Q1792" s="188">
        <v>0.27374251548527351</v>
      </c>
    </row>
    <row r="1793" spans="1:17" x14ac:dyDescent="0.25">
      <c r="A1793">
        <v>41992</v>
      </c>
      <c r="B1793" t="s">
        <v>773</v>
      </c>
      <c r="C1793" s="190" t="s">
        <v>869</v>
      </c>
      <c r="D1793" s="108" t="s">
        <v>815</v>
      </c>
      <c r="E1793" s="32">
        <f t="shared" si="140"/>
        <v>41992</v>
      </c>
      <c r="F1793" s="101" t="str">
        <f t="shared" si="141"/>
        <v>2014-15</v>
      </c>
      <c r="H1793" s="111"/>
      <c r="I1793" s="26"/>
      <c r="J1793" s="94">
        <f t="shared" si="139"/>
        <v>0.59165640875701331</v>
      </c>
      <c r="K1793" s="35"/>
      <c r="L1793" s="26">
        <v>8.4458373178699997</v>
      </c>
      <c r="M1793" s="26" t="s">
        <v>203</v>
      </c>
      <c r="N1793" s="26">
        <v>1162.6195121951216</v>
      </c>
      <c r="O1793" s="90">
        <f t="shared" si="142"/>
        <v>9819.2952625813741</v>
      </c>
      <c r="P1793" s="92">
        <f t="shared" si="138"/>
        <v>4474.8963505103256</v>
      </c>
      <c r="Q1793" s="188">
        <v>0.77025244939893778</v>
      </c>
    </row>
    <row r="1794" spans="1:17" x14ac:dyDescent="0.25">
      <c r="A1794">
        <v>41479</v>
      </c>
      <c r="B1794" t="s">
        <v>773</v>
      </c>
      <c r="C1794" s="190" t="s">
        <v>887</v>
      </c>
      <c r="D1794" s="108" t="s">
        <v>815</v>
      </c>
      <c r="E1794" s="32">
        <f t="shared" si="140"/>
        <v>41479</v>
      </c>
      <c r="F1794" s="101" t="str">
        <f t="shared" si="141"/>
        <v>2013-14</v>
      </c>
      <c r="H1794" s="111"/>
      <c r="I1794" s="26"/>
      <c r="J1794" s="94">
        <f t="shared" si="139"/>
        <v>0.59165640875701331</v>
      </c>
      <c r="K1794" s="35"/>
      <c r="L1794" s="26">
        <v>94.947985447500002</v>
      </c>
      <c r="M1794" s="26" t="s">
        <v>203</v>
      </c>
      <c r="N1794" s="26">
        <v>812.22926829268283</v>
      </c>
      <c r="O1794" s="90">
        <f t="shared" si="142"/>
        <v>77119.53274588722</v>
      </c>
      <c r="P1794" s="92">
        <f t="shared" si="138"/>
        <v>12490.396254434836</v>
      </c>
      <c r="Q1794" s="188">
        <v>0.27374251548527351</v>
      </c>
    </row>
    <row r="1795" spans="1:17" x14ac:dyDescent="0.25">
      <c r="A1795">
        <v>41233</v>
      </c>
      <c r="B1795" t="s">
        <v>773</v>
      </c>
      <c r="C1795" s="190" t="s">
        <v>856</v>
      </c>
      <c r="D1795" s="108" t="s">
        <v>815</v>
      </c>
      <c r="E1795" s="32">
        <f t="shared" si="140"/>
        <v>41233</v>
      </c>
      <c r="F1795" s="101" t="str">
        <f t="shared" si="141"/>
        <v>2012-13</v>
      </c>
      <c r="H1795" s="111"/>
      <c r="I1795" s="26"/>
      <c r="J1795" s="94">
        <f t="shared" si="139"/>
        <v>0.59165640875701331</v>
      </c>
      <c r="K1795" s="35"/>
      <c r="L1795" s="26">
        <v>113.87664330600001</v>
      </c>
      <c r="M1795" s="26" t="s">
        <v>203</v>
      </c>
      <c r="N1795" s="26">
        <v>3875.3912195121943</v>
      </c>
      <c r="O1795" s="90">
        <f t="shared" si="142"/>
        <v>441316.54357559449</v>
      </c>
      <c r="P1795" s="92">
        <f t="shared" si="138"/>
        <v>261107.7612969942</v>
      </c>
      <c r="Q1795" s="188">
        <v>1</v>
      </c>
    </row>
    <row r="1796" spans="1:17" x14ac:dyDescent="0.25">
      <c r="A1796">
        <v>41673</v>
      </c>
      <c r="B1796" t="s">
        <v>773</v>
      </c>
      <c r="C1796" s="190" t="s">
        <v>855</v>
      </c>
      <c r="D1796" s="108" t="s">
        <v>815</v>
      </c>
      <c r="E1796" s="32">
        <f t="shared" si="140"/>
        <v>41673</v>
      </c>
      <c r="F1796" s="101" t="str">
        <f t="shared" si="141"/>
        <v>2013-14</v>
      </c>
      <c r="H1796" s="111"/>
      <c r="I1796" s="26"/>
      <c r="J1796" s="94">
        <f t="shared" si="139"/>
        <v>0.59165640875701331</v>
      </c>
      <c r="K1796" s="35"/>
      <c r="L1796" s="26">
        <v>29.837952912399999</v>
      </c>
      <c r="M1796" s="26" t="s">
        <v>203</v>
      </c>
      <c r="N1796" s="26">
        <v>1162.6195121951216</v>
      </c>
      <c r="O1796" s="90">
        <f t="shared" si="142"/>
        <v>34690.186259915492</v>
      </c>
      <c r="P1796" s="92">
        <f t="shared" si="138"/>
        <v>13966.414196193882</v>
      </c>
      <c r="Q1796" s="188">
        <v>0.68046957641656436</v>
      </c>
    </row>
    <row r="1797" spans="1:17" x14ac:dyDescent="0.25">
      <c r="A1797">
        <v>41233</v>
      </c>
      <c r="B1797" t="s">
        <v>773</v>
      </c>
      <c r="C1797" s="190" t="s">
        <v>856</v>
      </c>
      <c r="D1797" s="108" t="s">
        <v>815</v>
      </c>
      <c r="E1797" s="32">
        <f t="shared" si="140"/>
        <v>41233</v>
      </c>
      <c r="F1797" s="101" t="str">
        <f t="shared" si="141"/>
        <v>2012-13</v>
      </c>
      <c r="H1797" s="111"/>
      <c r="I1797" s="26"/>
      <c r="J1797" s="94">
        <f t="shared" si="139"/>
        <v>0.59165640875701331</v>
      </c>
      <c r="K1797" s="35"/>
      <c r="L1797" s="26">
        <v>65.263973224099999</v>
      </c>
      <c r="M1797" s="26" t="s">
        <v>203</v>
      </c>
      <c r="N1797" s="26">
        <v>3875.3912195121943</v>
      </c>
      <c r="O1797" s="90">
        <f t="shared" si="142"/>
        <v>252923.42878315609</v>
      </c>
      <c r="P1797" s="92">
        <f t="shared" si="138"/>
        <v>149643.76756435234</v>
      </c>
      <c r="Q1797" s="188">
        <v>1</v>
      </c>
    </row>
    <row r="1798" spans="1:17" x14ac:dyDescent="0.25">
      <c r="A1798">
        <v>41233</v>
      </c>
      <c r="B1798" t="s">
        <v>773</v>
      </c>
      <c r="C1798" s="190" t="s">
        <v>856</v>
      </c>
      <c r="D1798" s="108" t="s">
        <v>815</v>
      </c>
      <c r="E1798" s="32">
        <f t="shared" si="140"/>
        <v>41233</v>
      </c>
      <c r="F1798" s="101" t="str">
        <f t="shared" si="141"/>
        <v>2012-13</v>
      </c>
      <c r="H1798" s="111"/>
      <c r="I1798" s="26"/>
      <c r="J1798" s="94">
        <f t="shared" si="139"/>
        <v>0.59165640875701331</v>
      </c>
      <c r="K1798" s="35"/>
      <c r="L1798" s="26">
        <v>77.634859376700007</v>
      </c>
      <c r="M1798" s="26" t="s">
        <v>203</v>
      </c>
      <c r="N1798" s="26">
        <v>3875.3912195121943</v>
      </c>
      <c r="O1798" s="90">
        <f t="shared" si="142"/>
        <v>300865.45235652715</v>
      </c>
      <c r="P1798" s="92">
        <f t="shared" si="138"/>
        <v>178008.97306031713</v>
      </c>
      <c r="Q1798" s="188">
        <v>1</v>
      </c>
    </row>
    <row r="1799" spans="1:17" x14ac:dyDescent="0.25">
      <c r="A1799">
        <v>41233</v>
      </c>
      <c r="B1799" t="s">
        <v>773</v>
      </c>
      <c r="C1799" s="190" t="s">
        <v>856</v>
      </c>
      <c r="D1799" s="108" t="s">
        <v>815</v>
      </c>
      <c r="E1799" s="32">
        <f t="shared" si="140"/>
        <v>41233</v>
      </c>
      <c r="F1799" s="101" t="str">
        <f t="shared" si="141"/>
        <v>2012-13</v>
      </c>
      <c r="H1799" s="111"/>
      <c r="I1799" s="26"/>
      <c r="J1799" s="94">
        <f t="shared" si="139"/>
        <v>0.59165640875701331</v>
      </c>
      <c r="K1799" s="35"/>
      <c r="L1799" s="26">
        <v>60.737271563699998</v>
      </c>
      <c r="M1799" s="26" t="s">
        <v>203</v>
      </c>
      <c r="N1799" s="26">
        <v>3875.3912195121943</v>
      </c>
      <c r="O1799" s="90">
        <f t="shared" si="142"/>
        <v>235380.68891509066</v>
      </c>
      <c r="P1799" s="92">
        <f t="shared" si="138"/>
        <v>139264.49309425429</v>
      </c>
      <c r="Q1799" s="188">
        <v>1</v>
      </c>
    </row>
    <row r="1800" spans="1:17" x14ac:dyDescent="0.25">
      <c r="A1800">
        <v>41673</v>
      </c>
      <c r="B1800" t="s">
        <v>773</v>
      </c>
      <c r="C1800" s="190" t="s">
        <v>855</v>
      </c>
      <c r="D1800" s="108" t="s">
        <v>815</v>
      </c>
      <c r="E1800" s="32">
        <f t="shared" si="140"/>
        <v>41673</v>
      </c>
      <c r="F1800" s="101" t="str">
        <f t="shared" si="141"/>
        <v>2013-14</v>
      </c>
      <c r="H1800" s="111"/>
      <c r="I1800" s="26"/>
      <c r="J1800" s="94">
        <f t="shared" si="139"/>
        <v>0.59165640875701331</v>
      </c>
      <c r="K1800" s="35"/>
      <c r="L1800" s="26">
        <v>21.6396688092</v>
      </c>
      <c r="M1800" s="26" t="s">
        <v>203</v>
      </c>
      <c r="N1800" s="26">
        <v>1162.6195121951216</v>
      </c>
      <c r="O1800" s="90">
        <f t="shared" si="142"/>
        <v>25158.701195016092</v>
      </c>
      <c r="P1800" s="92">
        <f t="shared" si="138"/>
        <v>10128.998411688803</v>
      </c>
      <c r="Q1800" s="188">
        <v>0.68046957641656436</v>
      </c>
    </row>
    <row r="1801" spans="1:17" x14ac:dyDescent="0.25">
      <c r="A1801">
        <v>41233</v>
      </c>
      <c r="B1801" t="s">
        <v>773</v>
      </c>
      <c r="C1801" s="190" t="s">
        <v>856</v>
      </c>
      <c r="D1801" s="108" t="s">
        <v>815</v>
      </c>
      <c r="E1801" s="32">
        <f t="shared" si="140"/>
        <v>41233</v>
      </c>
      <c r="F1801" s="101" t="str">
        <f t="shared" si="141"/>
        <v>2012-13</v>
      </c>
      <c r="H1801" s="111"/>
      <c r="I1801" s="26"/>
      <c r="J1801" s="94">
        <f t="shared" si="139"/>
        <v>0.59165640875701331</v>
      </c>
      <c r="K1801" s="35"/>
      <c r="L1801" s="26">
        <v>25.049514645999999</v>
      </c>
      <c r="M1801" s="26" t="s">
        <v>203</v>
      </c>
      <c r="N1801" s="26">
        <v>1162.6195121951216</v>
      </c>
      <c r="O1801" s="90">
        <f t="shared" si="142"/>
        <v>29123.054498457073</v>
      </c>
      <c r="P1801" s="92">
        <f t="shared" si="138"/>
        <v>17230.841836591895</v>
      </c>
      <c r="Q1801" s="188">
        <v>1</v>
      </c>
    </row>
    <row r="1802" spans="1:17" x14ac:dyDescent="0.25">
      <c r="A1802">
        <v>41479</v>
      </c>
      <c r="B1802" t="s">
        <v>773</v>
      </c>
      <c r="C1802" s="190" t="s">
        <v>887</v>
      </c>
      <c r="D1802" s="108" t="s">
        <v>815</v>
      </c>
      <c r="E1802" s="32">
        <f t="shared" si="140"/>
        <v>41479</v>
      </c>
      <c r="F1802" s="101" t="str">
        <f t="shared" si="141"/>
        <v>2013-14</v>
      </c>
      <c r="H1802" s="111"/>
      <c r="I1802" s="26"/>
      <c r="J1802" s="94">
        <f t="shared" si="139"/>
        <v>0.59165640875701331</v>
      </c>
      <c r="K1802" s="35"/>
      <c r="L1802" s="26">
        <v>69.426241602700003</v>
      </c>
      <c r="M1802" s="26" t="s">
        <v>203</v>
      </c>
      <c r="N1802" s="26">
        <v>3336.4019512195118</v>
      </c>
      <c r="O1802" s="90">
        <f t="shared" si="142"/>
        <v>231633.84794908552</v>
      </c>
      <c r="P1802" s="92">
        <f t="shared" si="138"/>
        <v>37515.768623194621</v>
      </c>
      <c r="Q1802" s="188">
        <v>0.27374251548527351</v>
      </c>
    </row>
    <row r="1803" spans="1:17" x14ac:dyDescent="0.25">
      <c r="A1803">
        <v>41479</v>
      </c>
      <c r="B1803" t="s">
        <v>773</v>
      </c>
      <c r="C1803" s="190" t="s">
        <v>887</v>
      </c>
      <c r="D1803" s="108" t="s">
        <v>815</v>
      </c>
      <c r="E1803" s="32">
        <f t="shared" si="140"/>
        <v>41479</v>
      </c>
      <c r="F1803" s="101" t="str">
        <f t="shared" si="141"/>
        <v>2013-14</v>
      </c>
      <c r="H1803" s="111"/>
      <c r="I1803" s="26"/>
      <c r="J1803" s="94">
        <f t="shared" si="139"/>
        <v>0.59165640875701331</v>
      </c>
      <c r="K1803" s="35"/>
      <c r="L1803" s="26">
        <v>71.335504414499994</v>
      </c>
      <c r="M1803" s="26" t="s">
        <v>203</v>
      </c>
      <c r="N1803" s="26">
        <v>3336.4019512195118</v>
      </c>
      <c r="O1803" s="90">
        <f t="shared" si="142"/>
        <v>238003.91611976587</v>
      </c>
      <c r="P1803" s="92">
        <f t="shared" si="138"/>
        <v>38547.47450608333</v>
      </c>
      <c r="Q1803" s="188">
        <v>0.27374251548527351</v>
      </c>
    </row>
    <row r="1804" spans="1:17" x14ac:dyDescent="0.25">
      <c r="A1804">
        <v>41233</v>
      </c>
      <c r="B1804" t="s">
        <v>773</v>
      </c>
      <c r="C1804" s="190" t="s">
        <v>856</v>
      </c>
      <c r="D1804" s="108" t="s">
        <v>815</v>
      </c>
      <c r="E1804" s="32">
        <f t="shared" si="140"/>
        <v>41233</v>
      </c>
      <c r="F1804" s="101" t="str">
        <f t="shared" si="141"/>
        <v>2012-13</v>
      </c>
      <c r="H1804" s="111"/>
      <c r="I1804" s="26"/>
      <c r="J1804" s="94">
        <f t="shared" si="139"/>
        <v>0.59165640875701331</v>
      </c>
      <c r="K1804" s="35"/>
      <c r="L1804" s="26">
        <v>81.226101500699997</v>
      </c>
      <c r="M1804" s="26" t="s">
        <v>203</v>
      </c>
      <c r="N1804" s="26">
        <v>1162.6195121951216</v>
      </c>
      <c r="O1804" s="90">
        <f t="shared" si="142"/>
        <v>94435.050504255269</v>
      </c>
      <c r="P1804" s="92">
        <f t="shared" si="138"/>
        <v>55873.102842134853</v>
      </c>
      <c r="Q1804" s="188">
        <v>1</v>
      </c>
    </row>
    <row r="1805" spans="1:17" x14ac:dyDescent="0.25">
      <c r="A1805">
        <v>42983</v>
      </c>
      <c r="B1805" t="s">
        <v>773</v>
      </c>
      <c r="C1805" s="190" t="s">
        <v>859</v>
      </c>
      <c r="D1805" s="108" t="s">
        <v>815</v>
      </c>
      <c r="E1805" s="32">
        <f t="shared" si="140"/>
        <v>42983</v>
      </c>
      <c r="F1805" s="101" t="str">
        <f t="shared" si="141"/>
        <v>2017-18</v>
      </c>
      <c r="H1805" s="111"/>
      <c r="I1805" s="26"/>
      <c r="J1805" s="94">
        <f t="shared" si="139"/>
        <v>0.59165640875701331</v>
      </c>
      <c r="K1805" s="35"/>
      <c r="L1805" s="26">
        <v>43.280875889100002</v>
      </c>
      <c r="M1805" s="26" t="s">
        <v>203</v>
      </c>
      <c r="N1805" s="26">
        <v>812.22926829268283</v>
      </c>
      <c r="O1805" s="90">
        <f t="shared" si="142"/>
        <v>35153.994154470114</v>
      </c>
      <c r="P1805" s="92">
        <f t="shared" si="138"/>
        <v>2211.8650777441153</v>
      </c>
      <c r="Q1805" s="188">
        <v>0.10634434054781333</v>
      </c>
    </row>
    <row r="1806" spans="1:17" x14ac:dyDescent="0.25">
      <c r="A1806">
        <v>42983</v>
      </c>
      <c r="B1806" t="s">
        <v>773</v>
      </c>
      <c r="C1806" s="190" t="s">
        <v>859</v>
      </c>
      <c r="D1806" s="108" t="s">
        <v>815</v>
      </c>
      <c r="E1806" s="32">
        <f t="shared" si="140"/>
        <v>42983</v>
      </c>
      <c r="F1806" s="101" t="str">
        <f t="shared" si="141"/>
        <v>2017-18</v>
      </c>
      <c r="H1806" s="111"/>
      <c r="I1806" s="26"/>
      <c r="J1806" s="94">
        <f t="shared" si="139"/>
        <v>0.59165640875701331</v>
      </c>
      <c r="K1806" s="35"/>
      <c r="L1806" s="26">
        <v>36.952652064500001</v>
      </c>
      <c r="M1806" s="26" t="s">
        <v>203</v>
      </c>
      <c r="N1806" s="26">
        <v>812.22926829268283</v>
      </c>
      <c r="O1806" s="90">
        <f t="shared" si="142"/>
        <v>30014.02554782293</v>
      </c>
      <c r="P1806" s="92">
        <f t="shared" si="138"/>
        <v>1888.4617964046508</v>
      </c>
      <c r="Q1806" s="188">
        <v>0.10634434054781333</v>
      </c>
    </row>
    <row r="1807" spans="1:17" x14ac:dyDescent="0.25">
      <c r="A1807">
        <v>42983</v>
      </c>
      <c r="B1807" t="s">
        <v>773</v>
      </c>
      <c r="C1807" s="190" t="s">
        <v>859</v>
      </c>
      <c r="D1807" s="108" t="s">
        <v>815</v>
      </c>
      <c r="E1807" s="32">
        <f t="shared" si="140"/>
        <v>42983</v>
      </c>
      <c r="F1807" s="101" t="str">
        <f t="shared" si="141"/>
        <v>2017-18</v>
      </c>
      <c r="H1807" s="111"/>
      <c r="I1807" s="26"/>
      <c r="J1807" s="94">
        <f t="shared" si="139"/>
        <v>0.59165640875701331</v>
      </c>
      <c r="K1807" s="35"/>
      <c r="L1807" s="26">
        <v>95.413761054000005</v>
      </c>
      <c r="M1807" s="26" t="s">
        <v>203</v>
      </c>
      <c r="N1807" s="26">
        <v>3336.4019512195118</v>
      </c>
      <c r="O1807" s="90">
        <f t="shared" si="142"/>
        <v>318338.65855375788</v>
      </c>
      <c r="P1807" s="92">
        <f t="shared" si="138"/>
        <v>20029.648939946419</v>
      </c>
      <c r="Q1807" s="188">
        <v>0.10634434054781333</v>
      </c>
    </row>
    <row r="1808" spans="1:17" x14ac:dyDescent="0.25">
      <c r="A1808">
        <v>42983</v>
      </c>
      <c r="B1808" t="s">
        <v>773</v>
      </c>
      <c r="C1808" s="190" t="s">
        <v>859</v>
      </c>
      <c r="D1808" s="108" t="s">
        <v>815</v>
      </c>
      <c r="E1808" s="32">
        <f t="shared" si="140"/>
        <v>42983</v>
      </c>
      <c r="F1808" s="101" t="str">
        <f t="shared" si="141"/>
        <v>2017-18</v>
      </c>
      <c r="H1808" s="111"/>
      <c r="I1808" s="26"/>
      <c r="J1808" s="94">
        <f t="shared" si="139"/>
        <v>0.59165640875701331</v>
      </c>
      <c r="K1808" s="35"/>
      <c r="L1808" s="26">
        <v>64.601587424900003</v>
      </c>
      <c r="M1808" s="26" t="s">
        <v>203</v>
      </c>
      <c r="N1808" s="26">
        <v>812.22926829268283</v>
      </c>
      <c r="O1808" s="90">
        <f t="shared" si="142"/>
        <v>52471.300084672308</v>
      </c>
      <c r="P1808" s="92">
        <f t="shared" si="138"/>
        <v>3301.4580286707087</v>
      </c>
      <c r="Q1808" s="188">
        <v>0.10634434054781333</v>
      </c>
    </row>
    <row r="1809" spans="1:17" x14ac:dyDescent="0.25">
      <c r="A1809">
        <v>42983</v>
      </c>
      <c r="B1809" t="s">
        <v>773</v>
      </c>
      <c r="C1809" s="190" t="s">
        <v>859</v>
      </c>
      <c r="D1809" s="108" t="s">
        <v>815</v>
      </c>
      <c r="E1809" s="32">
        <f t="shared" si="140"/>
        <v>42983</v>
      </c>
      <c r="F1809" s="101" t="str">
        <f t="shared" si="141"/>
        <v>2017-18</v>
      </c>
      <c r="H1809" s="111"/>
      <c r="I1809" s="26"/>
      <c r="J1809" s="94">
        <f t="shared" si="139"/>
        <v>0.59165640875701331</v>
      </c>
      <c r="K1809" s="35"/>
      <c r="L1809" s="26">
        <v>49.526346351500003</v>
      </c>
      <c r="M1809" s="26" t="s">
        <v>203</v>
      </c>
      <c r="N1809" s="26">
        <v>3336.4019512195118</v>
      </c>
      <c r="O1809" s="90">
        <f t="shared" si="142"/>
        <v>165239.79860391797</v>
      </c>
      <c r="P1809" s="92">
        <f t="shared" si="138"/>
        <v>10396.774215171285</v>
      </c>
      <c r="Q1809" s="188">
        <v>0.10634434054781333</v>
      </c>
    </row>
    <row r="1810" spans="1:17" x14ac:dyDescent="0.25">
      <c r="A1810">
        <v>42983</v>
      </c>
      <c r="B1810" t="s">
        <v>773</v>
      </c>
      <c r="C1810" s="190" t="s">
        <v>859</v>
      </c>
      <c r="D1810" s="108" t="s">
        <v>815</v>
      </c>
      <c r="E1810" s="32">
        <f t="shared" si="140"/>
        <v>42983</v>
      </c>
      <c r="F1810" s="101" t="str">
        <f t="shared" si="141"/>
        <v>2017-18</v>
      </c>
      <c r="H1810" s="111"/>
      <c r="I1810" s="26"/>
      <c r="J1810" s="94">
        <f t="shared" si="139"/>
        <v>0.59165640875701331</v>
      </c>
      <c r="K1810" s="35"/>
      <c r="L1810" s="26">
        <v>32.883092181899997</v>
      </c>
      <c r="M1810" s="26" t="s">
        <v>203</v>
      </c>
      <c r="N1810" s="26">
        <v>812.22926829268283</v>
      </c>
      <c r="O1810" s="90">
        <f t="shared" si="142"/>
        <v>26708.609902105472</v>
      </c>
      <c r="P1810" s="92">
        <f t="shared" si="138"/>
        <v>1680.4873226630436</v>
      </c>
      <c r="Q1810" s="188">
        <v>0.10634434054781333</v>
      </c>
    </row>
    <row r="1811" spans="1:17" x14ac:dyDescent="0.25">
      <c r="A1811">
        <v>42983</v>
      </c>
      <c r="B1811" t="s">
        <v>773</v>
      </c>
      <c r="C1811" s="190" t="s">
        <v>859</v>
      </c>
      <c r="D1811" s="108" t="s">
        <v>815</v>
      </c>
      <c r="E1811" s="32">
        <f t="shared" si="140"/>
        <v>42983</v>
      </c>
      <c r="F1811" s="101" t="str">
        <f t="shared" si="141"/>
        <v>2017-18</v>
      </c>
      <c r="H1811" s="111"/>
      <c r="I1811" s="26"/>
      <c r="J1811" s="94">
        <f t="shared" si="139"/>
        <v>0.59165640875701331</v>
      </c>
      <c r="K1811" s="35"/>
      <c r="L1811" s="26">
        <v>40.365018332600002</v>
      </c>
      <c r="M1811" s="26" t="s">
        <v>203</v>
      </c>
      <c r="N1811" s="26">
        <v>812.22926829268283</v>
      </c>
      <c r="O1811" s="90">
        <f t="shared" si="142"/>
        <v>32785.649304908431</v>
      </c>
      <c r="P1811" s="92">
        <f t="shared" si="138"/>
        <v>2062.8504524989066</v>
      </c>
      <c r="Q1811" s="188">
        <v>0.10634434054781333</v>
      </c>
    </row>
    <row r="1812" spans="1:17" x14ac:dyDescent="0.25">
      <c r="A1812">
        <v>42983</v>
      </c>
      <c r="B1812" t="s">
        <v>773</v>
      </c>
      <c r="C1812" s="190" t="s">
        <v>859</v>
      </c>
      <c r="D1812" s="108" t="s">
        <v>815</v>
      </c>
      <c r="E1812" s="32">
        <f t="shared" si="140"/>
        <v>42983</v>
      </c>
      <c r="F1812" s="101" t="str">
        <f t="shared" si="141"/>
        <v>2017-18</v>
      </c>
      <c r="H1812" s="111"/>
      <c r="I1812" s="26"/>
      <c r="J1812" s="94">
        <f t="shared" si="139"/>
        <v>0.59165640875701331</v>
      </c>
      <c r="K1812" s="35"/>
      <c r="L1812" s="26">
        <v>20.054000645199999</v>
      </c>
      <c r="M1812" s="26" t="s">
        <v>203</v>
      </c>
      <c r="N1812" s="26">
        <v>812.22926829268283</v>
      </c>
      <c r="O1812" s="90">
        <f t="shared" si="142"/>
        <v>16288.446270391783</v>
      </c>
      <c r="P1812" s="92">
        <f t="shared" si="138"/>
        <v>1024.8578104064379</v>
      </c>
      <c r="Q1812" s="188">
        <v>0.10634434054781333</v>
      </c>
    </row>
    <row r="1813" spans="1:17" x14ac:dyDescent="0.25">
      <c r="A1813">
        <v>42983</v>
      </c>
      <c r="B1813" t="s">
        <v>773</v>
      </c>
      <c r="C1813" s="190" t="s">
        <v>859</v>
      </c>
      <c r="D1813" s="108" t="s">
        <v>815</v>
      </c>
      <c r="E1813" s="32">
        <f t="shared" si="140"/>
        <v>42983</v>
      </c>
      <c r="F1813" s="101" t="str">
        <f t="shared" si="141"/>
        <v>2017-18</v>
      </c>
      <c r="H1813" s="111"/>
      <c r="I1813" s="26"/>
      <c r="J1813" s="94">
        <f t="shared" si="139"/>
        <v>0.59165640875701331</v>
      </c>
      <c r="K1813" s="35"/>
      <c r="L1813" s="26">
        <v>15.1597348592</v>
      </c>
      <c r="M1813" s="26" t="s">
        <v>203</v>
      </c>
      <c r="N1813" s="26">
        <v>3336.4019512195118</v>
      </c>
      <c r="O1813" s="90">
        <f t="shared" si="142"/>
        <v>50578.968964205334</v>
      </c>
      <c r="P1813" s="92">
        <f t="shared" si="138"/>
        <v>3182.3938591058668</v>
      </c>
      <c r="Q1813" s="188">
        <v>0.10634434054781333</v>
      </c>
    </row>
    <row r="1814" spans="1:17" x14ac:dyDescent="0.25">
      <c r="A1814">
        <v>42983</v>
      </c>
      <c r="B1814" t="s">
        <v>773</v>
      </c>
      <c r="C1814" s="190" t="s">
        <v>859</v>
      </c>
      <c r="D1814" s="108" t="s">
        <v>815</v>
      </c>
      <c r="E1814" s="32">
        <f t="shared" si="140"/>
        <v>42983</v>
      </c>
      <c r="F1814" s="101" t="str">
        <f t="shared" si="141"/>
        <v>2017-18</v>
      </c>
      <c r="H1814" s="111"/>
      <c r="I1814" s="26"/>
      <c r="J1814" s="94">
        <f t="shared" si="139"/>
        <v>0.59165640875701331</v>
      </c>
      <c r="K1814" s="35"/>
      <c r="L1814" s="26">
        <v>23.325013261799999</v>
      </c>
      <c r="M1814" s="26" t="s">
        <v>203</v>
      </c>
      <c r="N1814" s="26">
        <v>3336.4019512195118</v>
      </c>
      <c r="O1814" s="90">
        <f t="shared" si="142"/>
        <v>77821.619758890505</v>
      </c>
      <c r="P1814" s="92">
        <f t="shared" si="138"/>
        <v>4896.4826665729952</v>
      </c>
      <c r="Q1814" s="188">
        <v>0.10634434054781333</v>
      </c>
    </row>
    <row r="1815" spans="1:17" x14ac:dyDescent="0.25">
      <c r="A1815">
        <v>42983</v>
      </c>
      <c r="B1815" t="s">
        <v>773</v>
      </c>
      <c r="C1815" s="190" t="s">
        <v>859</v>
      </c>
      <c r="D1815" s="108" t="s">
        <v>815</v>
      </c>
      <c r="E1815" s="32">
        <f t="shared" si="140"/>
        <v>42983</v>
      </c>
      <c r="F1815" s="101" t="str">
        <f t="shared" si="141"/>
        <v>2017-18</v>
      </c>
      <c r="H1815" s="111"/>
      <c r="I1815" s="26"/>
      <c r="J1815" s="94">
        <f t="shared" si="139"/>
        <v>0.59165640875701331</v>
      </c>
      <c r="K1815" s="35"/>
      <c r="L1815" s="26">
        <v>31.018833714300001</v>
      </c>
      <c r="M1815" s="26" t="s">
        <v>203</v>
      </c>
      <c r="N1815" s="26">
        <v>3336.4019512195118</v>
      </c>
      <c r="O1815" s="90">
        <f t="shared" si="142"/>
        <v>103491.2973289441</v>
      </c>
      <c r="P1815" s="92">
        <f t="shared" ref="P1815:P1878" si="143">IF(O1815="-","-",IF(OR(E1815&lt;$E$15,E1815&gt;$E$16),0,O1815*J1815))*Q1815</f>
        <v>6511.6010831223475</v>
      </c>
      <c r="Q1815" s="188">
        <v>0.10634434054781333</v>
      </c>
    </row>
    <row r="1816" spans="1:17" x14ac:dyDescent="0.25">
      <c r="A1816">
        <v>42983</v>
      </c>
      <c r="B1816" t="s">
        <v>773</v>
      </c>
      <c r="C1816" s="190" t="s">
        <v>859</v>
      </c>
      <c r="D1816" s="108" t="s">
        <v>815</v>
      </c>
      <c r="E1816" s="32">
        <f t="shared" si="140"/>
        <v>42983</v>
      </c>
      <c r="F1816" s="101" t="str">
        <f t="shared" si="141"/>
        <v>2017-18</v>
      </c>
      <c r="H1816" s="111"/>
      <c r="I1816" s="26"/>
      <c r="J1816" s="94">
        <f t="shared" ref="J1816:J1879" si="144">J1815</f>
        <v>0.59165640875701331</v>
      </c>
      <c r="K1816" s="35"/>
      <c r="L1816" s="26">
        <v>28.6288141663</v>
      </c>
      <c r="M1816" s="26" t="s">
        <v>203</v>
      </c>
      <c r="N1816" s="26">
        <v>3336.4019512195118</v>
      </c>
      <c r="O1816" s="90">
        <f t="shared" si="142"/>
        <v>95517.231445544123</v>
      </c>
      <c r="P1816" s="92">
        <f t="shared" si="143"/>
        <v>6009.8783548991478</v>
      </c>
      <c r="Q1816" s="188">
        <v>0.10634434054781333</v>
      </c>
    </row>
    <row r="1817" spans="1:17" x14ac:dyDescent="0.25">
      <c r="A1817">
        <v>42983</v>
      </c>
      <c r="B1817" t="s">
        <v>773</v>
      </c>
      <c r="C1817" s="190" t="s">
        <v>859</v>
      </c>
      <c r="D1817" s="108" t="s">
        <v>815</v>
      </c>
      <c r="E1817" s="32">
        <f t="shared" si="140"/>
        <v>42983</v>
      </c>
      <c r="F1817" s="101" t="str">
        <f t="shared" si="141"/>
        <v>2017-18</v>
      </c>
      <c r="H1817" s="111"/>
      <c r="I1817" s="26"/>
      <c r="J1817" s="94">
        <f t="shared" si="144"/>
        <v>0.59165640875701331</v>
      </c>
      <c r="K1817" s="35"/>
      <c r="L1817" s="26">
        <v>23.342828320799999</v>
      </c>
      <c r="M1817" s="26" t="s">
        <v>203</v>
      </c>
      <c r="N1817" s="26">
        <v>3592.3639024390236</v>
      </c>
      <c r="O1817" s="90">
        <f t="shared" si="142"/>
        <v>83855.933840473241</v>
      </c>
      <c r="P1817" s="92">
        <f t="shared" si="143"/>
        <v>5276.1575486516567</v>
      </c>
      <c r="Q1817" s="188">
        <v>0.10634434054781333</v>
      </c>
    </row>
    <row r="1818" spans="1:17" x14ac:dyDescent="0.25">
      <c r="A1818">
        <v>42983</v>
      </c>
      <c r="B1818" t="s">
        <v>773</v>
      </c>
      <c r="C1818" s="190" t="s">
        <v>859</v>
      </c>
      <c r="D1818" s="108" t="s">
        <v>815</v>
      </c>
      <c r="E1818" s="32">
        <f t="shared" ref="E1818:E1881" si="145">A1818</f>
        <v>42983</v>
      </c>
      <c r="F1818" s="101" t="str">
        <f t="shared" ref="F1818:F1881" si="146">IF(E1818="","-",IF(OR(E1818&lt;$E$15,E1818&gt;$E$16),"ERROR - date outside of range",IF(MONTH(E1818)&gt;=7,YEAR(E1818)&amp;"-"&amp;IF(YEAR(E1818)=1999,"00",IF(AND(YEAR(E1818)&gt;=2000,YEAR(E1818)&lt;2009),"0","")&amp;RIGHT(YEAR(E1818),2)+1),RIGHT(YEAR(E1818),4)-1&amp;"-"&amp;RIGHT(YEAR(E1818),2))))</f>
        <v>2017-18</v>
      </c>
      <c r="H1818" s="111"/>
      <c r="I1818" s="26"/>
      <c r="J1818" s="94">
        <f t="shared" si="144"/>
        <v>0.59165640875701331</v>
      </c>
      <c r="K1818" s="35"/>
      <c r="L1818" s="26">
        <v>9.5337749081900007</v>
      </c>
      <c r="M1818" s="26" t="s">
        <v>203</v>
      </c>
      <c r="N1818" s="26">
        <v>812.22926829268283</v>
      </c>
      <c r="O1818" s="90">
        <f t="shared" si="142"/>
        <v>7743.6110177463033</v>
      </c>
      <c r="P1818" s="92">
        <f t="shared" si="143"/>
        <v>487.22266694721151</v>
      </c>
      <c r="Q1818" s="188">
        <v>0.10634434054781333</v>
      </c>
    </row>
    <row r="1819" spans="1:17" x14ac:dyDescent="0.25">
      <c r="A1819">
        <v>42983</v>
      </c>
      <c r="B1819" t="s">
        <v>773</v>
      </c>
      <c r="C1819" s="190" t="s">
        <v>859</v>
      </c>
      <c r="D1819" s="108" t="s">
        <v>815</v>
      </c>
      <c r="E1819" s="32">
        <f t="shared" si="145"/>
        <v>42983</v>
      </c>
      <c r="F1819" s="101" t="str">
        <f t="shared" si="146"/>
        <v>2017-18</v>
      </c>
      <c r="H1819" s="111"/>
      <c r="I1819" s="26"/>
      <c r="J1819" s="94">
        <f t="shared" si="144"/>
        <v>0.59165640875701331</v>
      </c>
      <c r="K1819" s="35"/>
      <c r="L1819" s="26">
        <v>16.639638261399998</v>
      </c>
      <c r="M1819" s="26" t="s">
        <v>203</v>
      </c>
      <c r="N1819" s="26">
        <v>812.22926829268283</v>
      </c>
      <c r="O1819" s="90">
        <f t="shared" ref="O1819:O1882" si="147">IF(N1819="","-",L1819*N1819)</f>
        <v>13515.20120971185</v>
      </c>
      <c r="P1819" s="92">
        <f t="shared" si="143"/>
        <v>850.36714300771484</v>
      </c>
      <c r="Q1819" s="188">
        <v>0.10634434054781333</v>
      </c>
    </row>
    <row r="1820" spans="1:17" x14ac:dyDescent="0.25">
      <c r="A1820">
        <v>42983</v>
      </c>
      <c r="B1820" t="s">
        <v>773</v>
      </c>
      <c r="C1820" s="190" t="s">
        <v>859</v>
      </c>
      <c r="D1820" s="108" t="s">
        <v>815</v>
      </c>
      <c r="E1820" s="32">
        <f t="shared" si="145"/>
        <v>42983</v>
      </c>
      <c r="F1820" s="101" t="str">
        <f t="shared" si="146"/>
        <v>2017-18</v>
      </c>
      <c r="H1820" s="111"/>
      <c r="I1820" s="26"/>
      <c r="J1820" s="94">
        <f t="shared" si="144"/>
        <v>0.59165640875701331</v>
      </c>
      <c r="K1820" s="35"/>
      <c r="L1820" s="26">
        <v>27.1340584553</v>
      </c>
      <c r="M1820" s="26" t="s">
        <v>203</v>
      </c>
      <c r="N1820" s="26">
        <v>812.22926829268283</v>
      </c>
      <c r="O1820" s="90">
        <f t="shared" si="147"/>
        <v>22039.076444959202</v>
      </c>
      <c r="P1820" s="92">
        <f t="shared" si="143"/>
        <v>1386.6834966216647</v>
      </c>
      <c r="Q1820" s="188">
        <v>0.10634434054781333</v>
      </c>
    </row>
    <row r="1821" spans="1:17" x14ac:dyDescent="0.25">
      <c r="A1821">
        <v>42983</v>
      </c>
      <c r="B1821" t="s">
        <v>773</v>
      </c>
      <c r="C1821" s="190" t="s">
        <v>859</v>
      </c>
      <c r="D1821" s="108" t="s">
        <v>815</v>
      </c>
      <c r="E1821" s="32">
        <f t="shared" si="145"/>
        <v>42983</v>
      </c>
      <c r="F1821" s="101" t="str">
        <f t="shared" si="146"/>
        <v>2017-18</v>
      </c>
      <c r="H1821" s="111"/>
      <c r="I1821" s="26"/>
      <c r="J1821" s="94">
        <f t="shared" si="144"/>
        <v>0.59165640875701331</v>
      </c>
      <c r="K1821" s="35"/>
      <c r="L1821" s="26">
        <v>45.764539419499997</v>
      </c>
      <c r="M1821" s="26" t="s">
        <v>203</v>
      </c>
      <c r="N1821" s="26">
        <v>3336.4019512195118</v>
      </c>
      <c r="O1821" s="90">
        <f t="shared" si="147"/>
        <v>152688.89861588206</v>
      </c>
      <c r="P1821" s="92">
        <f t="shared" si="143"/>
        <v>9607.08024026159</v>
      </c>
      <c r="Q1821" s="188">
        <v>0.10634434054781333</v>
      </c>
    </row>
    <row r="1822" spans="1:17" x14ac:dyDescent="0.25">
      <c r="A1822">
        <v>42983</v>
      </c>
      <c r="B1822" t="s">
        <v>773</v>
      </c>
      <c r="C1822" s="190" t="s">
        <v>859</v>
      </c>
      <c r="D1822" s="108" t="s">
        <v>815</v>
      </c>
      <c r="E1822" s="32">
        <f t="shared" si="145"/>
        <v>42983</v>
      </c>
      <c r="F1822" s="101" t="str">
        <f t="shared" si="146"/>
        <v>2017-18</v>
      </c>
      <c r="H1822" s="111"/>
      <c r="I1822" s="26"/>
      <c r="J1822" s="94">
        <f t="shared" si="144"/>
        <v>0.59165640875701331</v>
      </c>
      <c r="K1822" s="35"/>
      <c r="L1822" s="26">
        <v>21.0938157326</v>
      </c>
      <c r="M1822" s="26" t="s">
        <v>203</v>
      </c>
      <c r="N1822" s="26">
        <v>812.22926829268283</v>
      </c>
      <c r="O1822" s="90">
        <f t="shared" si="147"/>
        <v>17133.014517990377</v>
      </c>
      <c r="P1822" s="92">
        <f t="shared" si="143"/>
        <v>1077.9974623170115</v>
      </c>
      <c r="Q1822" s="188">
        <v>0.10634434054781333</v>
      </c>
    </row>
    <row r="1823" spans="1:17" x14ac:dyDescent="0.25">
      <c r="A1823">
        <v>42983</v>
      </c>
      <c r="B1823" t="s">
        <v>773</v>
      </c>
      <c r="C1823" s="190" t="s">
        <v>859</v>
      </c>
      <c r="D1823" s="108" t="s">
        <v>815</v>
      </c>
      <c r="E1823" s="32">
        <f t="shared" si="145"/>
        <v>42983</v>
      </c>
      <c r="F1823" s="101" t="str">
        <f t="shared" si="146"/>
        <v>2017-18</v>
      </c>
      <c r="H1823" s="111"/>
      <c r="I1823" s="26"/>
      <c r="J1823" s="94">
        <f t="shared" si="144"/>
        <v>0.59165640875701331</v>
      </c>
      <c r="K1823" s="35"/>
      <c r="L1823" s="26">
        <v>50.004666566399997</v>
      </c>
      <c r="M1823" s="26" t="s">
        <v>203</v>
      </c>
      <c r="N1823" s="26">
        <v>812.22926829268283</v>
      </c>
      <c r="O1823" s="90">
        <f t="shared" si="147"/>
        <v>40615.253736446648</v>
      </c>
      <c r="P1823" s="92">
        <f t="shared" si="143"/>
        <v>2555.4837657597786</v>
      </c>
      <c r="Q1823" s="188">
        <v>0.10634434054781333</v>
      </c>
    </row>
    <row r="1824" spans="1:17" x14ac:dyDescent="0.25">
      <c r="A1824">
        <v>42983</v>
      </c>
      <c r="B1824" t="s">
        <v>773</v>
      </c>
      <c r="C1824" s="190" t="s">
        <v>859</v>
      </c>
      <c r="D1824" s="108" t="s">
        <v>815</v>
      </c>
      <c r="E1824" s="32">
        <f t="shared" si="145"/>
        <v>42983</v>
      </c>
      <c r="F1824" s="101" t="str">
        <f t="shared" si="146"/>
        <v>2017-18</v>
      </c>
      <c r="H1824" s="111"/>
      <c r="I1824" s="26"/>
      <c r="J1824" s="94">
        <f t="shared" si="144"/>
        <v>0.59165640875701331</v>
      </c>
      <c r="K1824" s="35"/>
      <c r="L1824" s="26">
        <v>23.9486067474</v>
      </c>
      <c r="M1824" s="26" t="s">
        <v>203</v>
      </c>
      <c r="N1824" s="26">
        <v>812.22926829268283</v>
      </c>
      <c r="O1824" s="90">
        <f t="shared" si="147"/>
        <v>19451.75933506991</v>
      </c>
      <c r="P1824" s="92">
        <f t="shared" si="143"/>
        <v>1223.8912877117064</v>
      </c>
      <c r="Q1824" s="188">
        <v>0.10634434054781333</v>
      </c>
    </row>
    <row r="1825" spans="1:17" x14ac:dyDescent="0.25">
      <c r="A1825">
        <v>42983</v>
      </c>
      <c r="B1825" t="s">
        <v>773</v>
      </c>
      <c r="C1825" s="190" t="s">
        <v>859</v>
      </c>
      <c r="D1825" s="108" t="s">
        <v>815</v>
      </c>
      <c r="E1825" s="32">
        <f t="shared" si="145"/>
        <v>42983</v>
      </c>
      <c r="F1825" s="101" t="str">
        <f t="shared" si="146"/>
        <v>2017-18</v>
      </c>
      <c r="H1825" s="111"/>
      <c r="I1825" s="26"/>
      <c r="J1825" s="94">
        <f t="shared" si="144"/>
        <v>0.59165640875701331</v>
      </c>
      <c r="K1825" s="35"/>
      <c r="L1825" s="26">
        <v>30.412352655399999</v>
      </c>
      <c r="M1825" s="26" t="s">
        <v>203</v>
      </c>
      <c r="N1825" s="26">
        <v>3336.4019512195118</v>
      </c>
      <c r="O1825" s="90">
        <f t="shared" si="147"/>
        <v>101467.83274065246</v>
      </c>
      <c r="P1825" s="92">
        <f t="shared" si="143"/>
        <v>6384.2860861627478</v>
      </c>
      <c r="Q1825" s="188">
        <v>0.10634434054781333</v>
      </c>
    </row>
    <row r="1826" spans="1:17" x14ac:dyDescent="0.25">
      <c r="A1826">
        <v>42983</v>
      </c>
      <c r="B1826" t="s">
        <v>773</v>
      </c>
      <c r="C1826" s="190" t="s">
        <v>859</v>
      </c>
      <c r="D1826" s="108" t="s">
        <v>815</v>
      </c>
      <c r="E1826" s="32">
        <f t="shared" si="145"/>
        <v>42983</v>
      </c>
      <c r="F1826" s="101" t="str">
        <f t="shared" si="146"/>
        <v>2017-18</v>
      </c>
      <c r="H1826" s="111"/>
      <c r="I1826" s="26"/>
      <c r="J1826" s="94">
        <f t="shared" si="144"/>
        <v>0.59165640875701331</v>
      </c>
      <c r="K1826" s="35"/>
      <c r="L1826" s="26">
        <v>5.8752557380899999</v>
      </c>
      <c r="M1826" s="26" t="s">
        <v>203</v>
      </c>
      <c r="N1826" s="26">
        <v>3336.4019512195118</v>
      </c>
      <c r="O1826" s="90">
        <f t="shared" si="147"/>
        <v>19602.21470847711</v>
      </c>
      <c r="P1826" s="92">
        <f t="shared" si="143"/>
        <v>1233.3578360855849</v>
      </c>
      <c r="Q1826" s="188">
        <v>0.10634434054781333</v>
      </c>
    </row>
    <row r="1827" spans="1:17" x14ac:dyDescent="0.25">
      <c r="A1827">
        <v>42983</v>
      </c>
      <c r="B1827" t="s">
        <v>773</v>
      </c>
      <c r="C1827" s="190" t="s">
        <v>859</v>
      </c>
      <c r="D1827" s="108" t="s">
        <v>815</v>
      </c>
      <c r="E1827" s="32">
        <f t="shared" si="145"/>
        <v>42983</v>
      </c>
      <c r="F1827" s="101" t="str">
        <f t="shared" si="146"/>
        <v>2017-18</v>
      </c>
      <c r="H1827" s="111"/>
      <c r="I1827" s="26"/>
      <c r="J1827" s="94">
        <f t="shared" si="144"/>
        <v>0.59165640875701331</v>
      </c>
      <c r="K1827" s="35"/>
      <c r="L1827" s="26">
        <v>22.6161292223</v>
      </c>
      <c r="M1827" s="26" t="s">
        <v>203</v>
      </c>
      <c r="N1827" s="26">
        <v>3336.4019512195118</v>
      </c>
      <c r="O1827" s="90">
        <f t="shared" si="147"/>
        <v>75456.497666314346</v>
      </c>
      <c r="P1827" s="92">
        <f t="shared" si="143"/>
        <v>4747.6708149756123</v>
      </c>
      <c r="Q1827" s="188">
        <v>0.10634434054781333</v>
      </c>
    </row>
    <row r="1828" spans="1:17" x14ac:dyDescent="0.25">
      <c r="A1828">
        <v>39765</v>
      </c>
      <c r="B1828" t="s">
        <v>773</v>
      </c>
      <c r="C1828" s="190" t="s">
        <v>889</v>
      </c>
      <c r="D1828" s="108" t="s">
        <v>807</v>
      </c>
      <c r="E1828" s="32">
        <f t="shared" si="145"/>
        <v>39765</v>
      </c>
      <c r="F1828" s="101" t="str">
        <f t="shared" si="146"/>
        <v>2008-09</v>
      </c>
      <c r="H1828" s="111"/>
      <c r="I1828" s="26"/>
      <c r="J1828" s="94">
        <f t="shared" si="144"/>
        <v>0.59165640875701331</v>
      </c>
      <c r="K1828" s="35"/>
      <c r="L1828" s="26">
        <v>7.45618927696</v>
      </c>
      <c r="M1828" s="26" t="s">
        <v>203</v>
      </c>
      <c r="N1828" s="26">
        <v>3336.4019512195118</v>
      </c>
      <c r="O1828" s="90">
        <f t="shared" si="147"/>
        <v>24876.844452311347</v>
      </c>
      <c r="P1828" s="92">
        <f t="shared" si="143"/>
        <v>14718.544449861361</v>
      </c>
      <c r="Q1828" s="188">
        <v>1</v>
      </c>
    </row>
    <row r="1829" spans="1:17" x14ac:dyDescent="0.25">
      <c r="A1829">
        <v>39765</v>
      </c>
      <c r="B1829" t="s">
        <v>773</v>
      </c>
      <c r="C1829" s="190" t="s">
        <v>889</v>
      </c>
      <c r="D1829" s="108" t="s">
        <v>807</v>
      </c>
      <c r="E1829" s="32">
        <f t="shared" si="145"/>
        <v>39765</v>
      </c>
      <c r="F1829" s="101" t="str">
        <f t="shared" si="146"/>
        <v>2008-09</v>
      </c>
      <c r="H1829" s="111"/>
      <c r="I1829" s="26"/>
      <c r="J1829" s="94">
        <f t="shared" si="144"/>
        <v>0.59165640875701331</v>
      </c>
      <c r="K1829" s="35"/>
      <c r="L1829" s="26">
        <v>9.5360134228100009</v>
      </c>
      <c r="M1829" s="26" t="s">
        <v>203</v>
      </c>
      <c r="N1829" s="26">
        <v>3336.4019512195118</v>
      </c>
      <c r="O1829" s="90">
        <f t="shared" si="147"/>
        <v>31815.973790718741</v>
      </c>
      <c r="P1829" s="92">
        <f t="shared" si="143"/>
        <v>18824.124794123909</v>
      </c>
      <c r="Q1829" s="188">
        <v>1</v>
      </c>
    </row>
    <row r="1830" spans="1:17" x14ac:dyDescent="0.25">
      <c r="A1830">
        <v>40963</v>
      </c>
      <c r="B1830" t="s">
        <v>773</v>
      </c>
      <c r="C1830" s="190" t="s">
        <v>890</v>
      </c>
      <c r="D1830" s="108" t="s">
        <v>807</v>
      </c>
      <c r="E1830" s="32">
        <f t="shared" si="145"/>
        <v>40963</v>
      </c>
      <c r="F1830" s="101" t="str">
        <f t="shared" si="146"/>
        <v>2011-12</v>
      </c>
      <c r="H1830" s="111"/>
      <c r="I1830" s="26"/>
      <c r="J1830" s="94">
        <f t="shared" si="144"/>
        <v>0.59165640875701331</v>
      </c>
      <c r="K1830" s="35"/>
      <c r="L1830" s="26">
        <v>58.6716025092</v>
      </c>
      <c r="M1830" s="26" t="s">
        <v>203</v>
      </c>
      <c r="N1830" s="26">
        <v>950.87219512195099</v>
      </c>
      <c r="O1830" s="90">
        <f t="shared" si="147"/>
        <v>55789.195469245569</v>
      </c>
      <c r="P1830" s="92">
        <f t="shared" si="143"/>
        <v>2014.3048815727013</v>
      </c>
      <c r="Q1830" s="188">
        <v>6.1024683208387144E-2</v>
      </c>
    </row>
    <row r="1831" spans="1:17" x14ac:dyDescent="0.25">
      <c r="A1831">
        <v>40963</v>
      </c>
      <c r="B1831" t="s">
        <v>773</v>
      </c>
      <c r="C1831" s="190" t="s">
        <v>890</v>
      </c>
      <c r="D1831" s="108" t="s">
        <v>807</v>
      </c>
      <c r="E1831" s="32">
        <f t="shared" si="145"/>
        <v>40963</v>
      </c>
      <c r="F1831" s="101" t="str">
        <f t="shared" si="146"/>
        <v>2011-12</v>
      </c>
      <c r="H1831" s="111"/>
      <c r="I1831" s="26"/>
      <c r="J1831" s="94">
        <f t="shared" si="144"/>
        <v>0.59165640875701331</v>
      </c>
      <c r="K1831" s="35"/>
      <c r="L1831" s="26">
        <v>22.224853767799999</v>
      </c>
      <c r="M1831" s="26" t="s">
        <v>203</v>
      </c>
      <c r="N1831" s="26">
        <v>812.22926829268283</v>
      </c>
      <c r="O1831" s="90">
        <f t="shared" si="147"/>
        <v>18051.676713732068</v>
      </c>
      <c r="P1831" s="92">
        <f t="shared" si="143"/>
        <v>651.76742950321807</v>
      </c>
      <c r="Q1831" s="188">
        <v>6.1024683208387144E-2</v>
      </c>
    </row>
    <row r="1832" spans="1:17" x14ac:dyDescent="0.25">
      <c r="A1832">
        <v>40963</v>
      </c>
      <c r="B1832" t="s">
        <v>773</v>
      </c>
      <c r="C1832" s="190" t="s">
        <v>890</v>
      </c>
      <c r="D1832" s="108" t="s">
        <v>807</v>
      </c>
      <c r="E1832" s="32">
        <f t="shared" si="145"/>
        <v>40963</v>
      </c>
      <c r="F1832" s="101" t="str">
        <f t="shared" si="146"/>
        <v>2011-12</v>
      </c>
      <c r="H1832" s="111"/>
      <c r="I1832" s="26"/>
      <c r="J1832" s="94">
        <f t="shared" si="144"/>
        <v>0.59165640875701331</v>
      </c>
      <c r="K1832" s="35"/>
      <c r="L1832" s="26">
        <v>3.6402369428400001</v>
      </c>
      <c r="M1832" s="26" t="s">
        <v>203</v>
      </c>
      <c r="N1832" s="26">
        <v>812.22926829268283</v>
      </c>
      <c r="O1832" s="90">
        <f t="shared" si="147"/>
        <v>2956.706988494926</v>
      </c>
      <c r="P1832" s="92">
        <f t="shared" si="143"/>
        <v>106.75381263722656</v>
      </c>
      <c r="Q1832" s="188">
        <v>6.1024683208387144E-2</v>
      </c>
    </row>
    <row r="1833" spans="1:17" x14ac:dyDescent="0.25">
      <c r="A1833">
        <v>40963</v>
      </c>
      <c r="B1833" t="s">
        <v>773</v>
      </c>
      <c r="C1833" s="190" t="s">
        <v>890</v>
      </c>
      <c r="D1833" s="108" t="s">
        <v>807</v>
      </c>
      <c r="E1833" s="32">
        <f t="shared" si="145"/>
        <v>40963</v>
      </c>
      <c r="F1833" s="101" t="str">
        <f t="shared" si="146"/>
        <v>2011-12</v>
      </c>
      <c r="H1833" s="111"/>
      <c r="I1833" s="26"/>
      <c r="J1833" s="94">
        <f t="shared" si="144"/>
        <v>0.59165640875701331</v>
      </c>
      <c r="K1833" s="35"/>
      <c r="L1833" s="26">
        <v>2.6706332582400001</v>
      </c>
      <c r="M1833" s="26" t="s">
        <v>203</v>
      </c>
      <c r="N1833" s="26">
        <v>812.22926829268283</v>
      </c>
      <c r="O1833" s="90">
        <f t="shared" si="147"/>
        <v>2169.1664972183789</v>
      </c>
      <c r="P1833" s="92">
        <f t="shared" si="143"/>
        <v>78.319155304894096</v>
      </c>
      <c r="Q1833" s="188">
        <v>6.1024683208387144E-2</v>
      </c>
    </row>
    <row r="1834" spans="1:17" x14ac:dyDescent="0.25">
      <c r="A1834">
        <v>40963</v>
      </c>
      <c r="B1834" t="s">
        <v>773</v>
      </c>
      <c r="C1834" s="190" t="s">
        <v>890</v>
      </c>
      <c r="D1834" s="108" t="s">
        <v>807</v>
      </c>
      <c r="E1834" s="32">
        <f t="shared" si="145"/>
        <v>40963</v>
      </c>
      <c r="F1834" s="101" t="str">
        <f t="shared" si="146"/>
        <v>2011-12</v>
      </c>
      <c r="H1834" s="111"/>
      <c r="I1834" s="26"/>
      <c r="J1834" s="94">
        <f t="shared" si="144"/>
        <v>0.59165640875701331</v>
      </c>
      <c r="K1834" s="35"/>
      <c r="L1834" s="26">
        <v>3.5285328654299999</v>
      </c>
      <c r="M1834" s="26" t="s">
        <v>203</v>
      </c>
      <c r="N1834" s="26">
        <v>812.22926829268283</v>
      </c>
      <c r="O1834" s="90">
        <f t="shared" si="147"/>
        <v>2865.9776674348923</v>
      </c>
      <c r="P1834" s="92">
        <f t="shared" si="143"/>
        <v>103.4779719878709</v>
      </c>
      <c r="Q1834" s="188">
        <v>6.1024683208387144E-2</v>
      </c>
    </row>
    <row r="1835" spans="1:17" x14ac:dyDescent="0.25">
      <c r="A1835">
        <v>40963</v>
      </c>
      <c r="B1835" t="s">
        <v>773</v>
      </c>
      <c r="C1835" s="190" t="s">
        <v>890</v>
      </c>
      <c r="D1835" s="108" t="s">
        <v>807</v>
      </c>
      <c r="E1835" s="32">
        <f t="shared" si="145"/>
        <v>40963</v>
      </c>
      <c r="F1835" s="101" t="str">
        <f t="shared" si="146"/>
        <v>2011-12</v>
      </c>
      <c r="H1835" s="111"/>
      <c r="I1835" s="26"/>
      <c r="J1835" s="94">
        <f t="shared" si="144"/>
        <v>0.59165640875701331</v>
      </c>
      <c r="K1835" s="35"/>
      <c r="L1835" s="26">
        <v>33.5842850915</v>
      </c>
      <c r="M1835" s="26" t="s">
        <v>203</v>
      </c>
      <c r="N1835" s="26">
        <v>3336.4019512195118</v>
      </c>
      <c r="O1835" s="90">
        <f t="shared" si="147"/>
        <v>112050.67430959296</v>
      </c>
      <c r="P1835" s="92">
        <f t="shared" si="143"/>
        <v>4045.6618588405349</v>
      </c>
      <c r="Q1835" s="188">
        <v>6.1024683208387144E-2</v>
      </c>
    </row>
    <row r="1836" spans="1:17" x14ac:dyDescent="0.25">
      <c r="A1836">
        <v>40963</v>
      </c>
      <c r="B1836" t="s">
        <v>773</v>
      </c>
      <c r="C1836" s="190" t="s">
        <v>890</v>
      </c>
      <c r="D1836" s="108" t="s">
        <v>807</v>
      </c>
      <c r="E1836" s="32">
        <f t="shared" si="145"/>
        <v>40963</v>
      </c>
      <c r="F1836" s="101" t="str">
        <f t="shared" si="146"/>
        <v>2011-12</v>
      </c>
      <c r="H1836" s="111"/>
      <c r="I1836" s="26"/>
      <c r="J1836" s="94">
        <f t="shared" si="144"/>
        <v>0.59165640875701331</v>
      </c>
      <c r="K1836" s="35"/>
      <c r="L1836" s="26">
        <v>1.99923110273</v>
      </c>
      <c r="M1836" s="26" t="s">
        <v>203</v>
      </c>
      <c r="N1836" s="26">
        <v>812.22926829268283</v>
      </c>
      <c r="O1836" s="90">
        <f t="shared" si="147"/>
        <v>1623.8340157183613</v>
      </c>
      <c r="P1836" s="92">
        <f t="shared" si="143"/>
        <v>58.629574368542691</v>
      </c>
      <c r="Q1836" s="188">
        <v>6.1024683208387144E-2</v>
      </c>
    </row>
    <row r="1837" spans="1:17" x14ac:dyDescent="0.25">
      <c r="A1837">
        <v>40963</v>
      </c>
      <c r="B1837" t="s">
        <v>773</v>
      </c>
      <c r="C1837" s="190" t="s">
        <v>890</v>
      </c>
      <c r="D1837" s="108" t="s">
        <v>807</v>
      </c>
      <c r="E1837" s="32">
        <f t="shared" si="145"/>
        <v>40963</v>
      </c>
      <c r="F1837" s="101" t="str">
        <f t="shared" si="146"/>
        <v>2011-12</v>
      </c>
      <c r="H1837" s="111"/>
      <c r="I1837" s="26"/>
      <c r="J1837" s="94">
        <f t="shared" si="144"/>
        <v>0.59165640875701331</v>
      </c>
      <c r="K1837" s="35"/>
      <c r="L1837" s="26">
        <v>78.319547534500003</v>
      </c>
      <c r="M1837" s="26" t="s">
        <v>203</v>
      </c>
      <c r="N1837" s="26">
        <v>3592.3639024390236</v>
      </c>
      <c r="O1837" s="90">
        <f t="shared" si="147"/>
        <v>281352.31541829504</v>
      </c>
      <c r="P1837" s="92">
        <f t="shared" si="143"/>
        <v>10158.406795833256</v>
      </c>
      <c r="Q1837" s="188">
        <v>6.1024683208387144E-2</v>
      </c>
    </row>
    <row r="1838" spans="1:17" x14ac:dyDescent="0.25">
      <c r="A1838">
        <v>40963</v>
      </c>
      <c r="B1838" t="s">
        <v>773</v>
      </c>
      <c r="C1838" s="190" t="s">
        <v>890</v>
      </c>
      <c r="D1838" s="108" t="s">
        <v>807</v>
      </c>
      <c r="E1838" s="32">
        <f t="shared" si="145"/>
        <v>40963</v>
      </c>
      <c r="F1838" s="101" t="str">
        <f t="shared" si="146"/>
        <v>2011-12</v>
      </c>
      <c r="H1838" s="111"/>
      <c r="I1838" s="26"/>
      <c r="J1838" s="94">
        <f t="shared" si="144"/>
        <v>0.59165640875701331</v>
      </c>
      <c r="K1838" s="35"/>
      <c r="L1838" s="26">
        <v>22.090474372500001</v>
      </c>
      <c r="M1838" s="26" t="s">
        <v>203</v>
      </c>
      <c r="N1838" s="26">
        <v>3336.4019512195118</v>
      </c>
      <c r="O1838" s="90">
        <f t="shared" si="147"/>
        <v>73702.701799773626</v>
      </c>
      <c r="P1838" s="92">
        <f t="shared" si="143"/>
        <v>2661.0835802825163</v>
      </c>
      <c r="Q1838" s="188">
        <v>6.1024683208387144E-2</v>
      </c>
    </row>
    <row r="1839" spans="1:17" x14ac:dyDescent="0.25">
      <c r="A1839">
        <v>40963</v>
      </c>
      <c r="B1839" t="s">
        <v>773</v>
      </c>
      <c r="C1839" s="190" t="s">
        <v>890</v>
      </c>
      <c r="D1839" s="108" t="s">
        <v>807</v>
      </c>
      <c r="E1839" s="32">
        <f t="shared" si="145"/>
        <v>40963</v>
      </c>
      <c r="F1839" s="101" t="str">
        <f t="shared" si="146"/>
        <v>2011-12</v>
      </c>
      <c r="H1839" s="111"/>
      <c r="I1839" s="26"/>
      <c r="J1839" s="94">
        <f t="shared" si="144"/>
        <v>0.59165640875701331</v>
      </c>
      <c r="K1839" s="35"/>
      <c r="L1839" s="26">
        <v>30.9034276416</v>
      </c>
      <c r="M1839" s="26" t="s">
        <v>203</v>
      </c>
      <c r="N1839" s="26">
        <v>950.87219512195099</v>
      </c>
      <c r="O1839" s="90">
        <f t="shared" si="147"/>
        <v>29385.210078360571</v>
      </c>
      <c r="P1839" s="92">
        <f t="shared" si="143"/>
        <v>1060.9719607716988</v>
      </c>
      <c r="Q1839" s="188">
        <v>6.1024683208387144E-2</v>
      </c>
    </row>
    <row r="1840" spans="1:17" x14ac:dyDescent="0.25">
      <c r="A1840">
        <v>40963</v>
      </c>
      <c r="B1840" t="s">
        <v>773</v>
      </c>
      <c r="C1840" s="190" t="s">
        <v>890</v>
      </c>
      <c r="D1840" s="108" t="s">
        <v>807</v>
      </c>
      <c r="E1840" s="32">
        <f t="shared" si="145"/>
        <v>40963</v>
      </c>
      <c r="F1840" s="101" t="str">
        <f t="shared" si="146"/>
        <v>2011-12</v>
      </c>
      <c r="H1840" s="111"/>
      <c r="I1840" s="26"/>
      <c r="J1840" s="94">
        <f t="shared" si="144"/>
        <v>0.59165640875701331</v>
      </c>
      <c r="K1840" s="35"/>
      <c r="L1840" s="26">
        <v>15.846135459499999</v>
      </c>
      <c r="M1840" s="26" t="s">
        <v>203</v>
      </c>
      <c r="N1840" s="26">
        <v>950.87219512195099</v>
      </c>
      <c r="O1840" s="90">
        <f t="shared" si="147"/>
        <v>15067.649608574549</v>
      </c>
      <c r="P1840" s="92">
        <f t="shared" si="143"/>
        <v>544.02720643480086</v>
      </c>
      <c r="Q1840" s="188">
        <v>6.1024683208387144E-2</v>
      </c>
    </row>
    <row r="1841" spans="1:17" x14ac:dyDescent="0.25">
      <c r="A1841">
        <v>40963</v>
      </c>
      <c r="B1841" t="s">
        <v>773</v>
      </c>
      <c r="C1841" s="190" t="s">
        <v>890</v>
      </c>
      <c r="D1841" s="108" t="s">
        <v>807</v>
      </c>
      <c r="E1841" s="32">
        <f t="shared" si="145"/>
        <v>40963</v>
      </c>
      <c r="F1841" s="101" t="str">
        <f t="shared" si="146"/>
        <v>2011-12</v>
      </c>
      <c r="H1841" s="111"/>
      <c r="I1841" s="26"/>
      <c r="J1841" s="94">
        <f t="shared" si="144"/>
        <v>0.59165640875701331</v>
      </c>
      <c r="K1841" s="35"/>
      <c r="L1841" s="26">
        <v>1.9245561519200001</v>
      </c>
      <c r="M1841" s="26" t="s">
        <v>203</v>
      </c>
      <c r="N1841" s="26">
        <v>812.22926829268283</v>
      </c>
      <c r="O1841" s="90">
        <f t="shared" si="147"/>
        <v>1563.1808350621629</v>
      </c>
      <c r="P1841" s="92">
        <f t="shared" si="143"/>
        <v>56.439652164949678</v>
      </c>
      <c r="Q1841" s="188">
        <v>6.1024683208387144E-2</v>
      </c>
    </row>
    <row r="1842" spans="1:17" x14ac:dyDescent="0.25">
      <c r="A1842">
        <v>40963</v>
      </c>
      <c r="B1842" t="s">
        <v>773</v>
      </c>
      <c r="C1842" s="190" t="s">
        <v>890</v>
      </c>
      <c r="D1842" s="108" t="s">
        <v>807</v>
      </c>
      <c r="E1842" s="32">
        <f t="shared" si="145"/>
        <v>40963</v>
      </c>
      <c r="F1842" s="101" t="str">
        <f t="shared" si="146"/>
        <v>2011-12</v>
      </c>
      <c r="H1842" s="111"/>
      <c r="I1842" s="26"/>
      <c r="J1842" s="94">
        <f t="shared" si="144"/>
        <v>0.59165640875701331</v>
      </c>
      <c r="K1842" s="35"/>
      <c r="L1842" s="26">
        <v>25.495779199699999</v>
      </c>
      <c r="M1842" s="26" t="s">
        <v>203</v>
      </c>
      <c r="N1842" s="26">
        <v>812.22926829268283</v>
      </c>
      <c r="O1842" s="90">
        <f t="shared" si="147"/>
        <v>20708.418083924134</v>
      </c>
      <c r="P1842" s="92">
        <f t="shared" si="143"/>
        <v>747.69079004001048</v>
      </c>
      <c r="Q1842" s="188">
        <v>6.1024683208387144E-2</v>
      </c>
    </row>
    <row r="1843" spans="1:17" x14ac:dyDescent="0.25">
      <c r="A1843">
        <v>40963</v>
      </c>
      <c r="B1843" t="s">
        <v>773</v>
      </c>
      <c r="C1843" s="190" t="s">
        <v>890</v>
      </c>
      <c r="D1843" s="108" t="s">
        <v>807</v>
      </c>
      <c r="E1843" s="32">
        <f t="shared" si="145"/>
        <v>40963</v>
      </c>
      <c r="F1843" s="101" t="str">
        <f t="shared" si="146"/>
        <v>2011-12</v>
      </c>
      <c r="H1843" s="111"/>
      <c r="I1843" s="26"/>
      <c r="J1843" s="94">
        <f t="shared" si="144"/>
        <v>0.59165640875701331</v>
      </c>
      <c r="K1843" s="35"/>
      <c r="L1843" s="26">
        <v>7.6876517523599999</v>
      </c>
      <c r="M1843" s="26" t="s">
        <v>203</v>
      </c>
      <c r="N1843" s="26">
        <v>812.22926829268283</v>
      </c>
      <c r="O1843" s="90">
        <f t="shared" si="147"/>
        <v>6244.1357577083236</v>
      </c>
      <c r="P1843" s="92">
        <f t="shared" si="143"/>
        <v>225.44854845393994</v>
      </c>
      <c r="Q1843" s="188">
        <v>6.1024683208387144E-2</v>
      </c>
    </row>
    <row r="1844" spans="1:17" x14ac:dyDescent="0.25">
      <c r="A1844">
        <v>40963</v>
      </c>
      <c r="B1844" t="s">
        <v>773</v>
      </c>
      <c r="C1844" s="190" t="s">
        <v>890</v>
      </c>
      <c r="D1844" s="108" t="s">
        <v>807</v>
      </c>
      <c r="E1844" s="32">
        <f t="shared" si="145"/>
        <v>40963</v>
      </c>
      <c r="F1844" s="101" t="str">
        <f t="shared" si="146"/>
        <v>2011-12</v>
      </c>
      <c r="H1844" s="111"/>
      <c r="I1844" s="26"/>
      <c r="J1844" s="94">
        <f t="shared" si="144"/>
        <v>0.59165640875701331</v>
      </c>
      <c r="K1844" s="35"/>
      <c r="L1844" s="26">
        <v>67.294152082300002</v>
      </c>
      <c r="M1844" s="26" t="s">
        <v>203</v>
      </c>
      <c r="N1844" s="26">
        <v>3592.3639024390236</v>
      </c>
      <c r="O1844" s="90">
        <f t="shared" si="147"/>
        <v>241745.08278569637</v>
      </c>
      <c r="P1844" s="92">
        <f t="shared" si="143"/>
        <v>8728.3621184295607</v>
      </c>
      <c r="Q1844" s="188">
        <v>6.1024683208387144E-2</v>
      </c>
    </row>
    <row r="1845" spans="1:17" x14ac:dyDescent="0.25">
      <c r="A1845">
        <v>40963</v>
      </c>
      <c r="B1845" t="s">
        <v>773</v>
      </c>
      <c r="C1845" s="190" t="s">
        <v>890</v>
      </c>
      <c r="D1845" s="108" t="s">
        <v>807</v>
      </c>
      <c r="E1845" s="32">
        <f t="shared" si="145"/>
        <v>40963</v>
      </c>
      <c r="F1845" s="101" t="str">
        <f t="shared" si="146"/>
        <v>2011-12</v>
      </c>
      <c r="H1845" s="111"/>
      <c r="I1845" s="26"/>
      <c r="J1845" s="94">
        <f t="shared" si="144"/>
        <v>0.59165640875701331</v>
      </c>
      <c r="K1845" s="35"/>
      <c r="L1845" s="26">
        <v>81.721968651099999</v>
      </c>
      <c r="M1845" s="26" t="s">
        <v>203</v>
      </c>
      <c r="N1845" s="26">
        <v>3336.4019512195118</v>
      </c>
      <c r="O1845" s="90">
        <f t="shared" si="147"/>
        <v>272657.33566502982</v>
      </c>
      <c r="P1845" s="92">
        <f t="shared" si="143"/>
        <v>9844.4689443395418</v>
      </c>
      <c r="Q1845" s="188">
        <v>6.1024683208387144E-2</v>
      </c>
    </row>
    <row r="1846" spans="1:17" x14ac:dyDescent="0.25">
      <c r="A1846">
        <v>40963</v>
      </c>
      <c r="B1846" t="s">
        <v>773</v>
      </c>
      <c r="C1846" s="190" t="s">
        <v>890</v>
      </c>
      <c r="D1846" s="108" t="s">
        <v>807</v>
      </c>
      <c r="E1846" s="32">
        <f t="shared" si="145"/>
        <v>40963</v>
      </c>
      <c r="F1846" s="101" t="str">
        <f t="shared" si="146"/>
        <v>2011-12</v>
      </c>
      <c r="H1846" s="111"/>
      <c r="I1846" s="26"/>
      <c r="J1846" s="94">
        <f t="shared" si="144"/>
        <v>0.59165640875701331</v>
      </c>
      <c r="K1846" s="35"/>
      <c r="L1846" s="26">
        <v>38.057906405899999</v>
      </c>
      <c r="M1846" s="26" t="s">
        <v>203</v>
      </c>
      <c r="N1846" s="26">
        <v>3592.3639024390236</v>
      </c>
      <c r="O1846" s="90">
        <f t="shared" si="147"/>
        <v>136717.84917495804</v>
      </c>
      <c r="P1846" s="92">
        <f t="shared" si="143"/>
        <v>4936.2861155266346</v>
      </c>
      <c r="Q1846" s="188">
        <v>6.1024683208387144E-2</v>
      </c>
    </row>
    <row r="1847" spans="1:17" x14ac:dyDescent="0.25">
      <c r="A1847">
        <v>40963</v>
      </c>
      <c r="B1847" t="s">
        <v>773</v>
      </c>
      <c r="C1847" s="190" t="s">
        <v>890</v>
      </c>
      <c r="D1847" s="108" t="s">
        <v>807</v>
      </c>
      <c r="E1847" s="32">
        <f t="shared" si="145"/>
        <v>40963</v>
      </c>
      <c r="F1847" s="101" t="str">
        <f t="shared" si="146"/>
        <v>2011-12</v>
      </c>
      <c r="H1847" s="111"/>
      <c r="I1847" s="26"/>
      <c r="J1847" s="94">
        <f t="shared" si="144"/>
        <v>0.59165640875701331</v>
      </c>
      <c r="K1847" s="35"/>
      <c r="L1847" s="26">
        <v>46.982590921700002</v>
      </c>
      <c r="M1847" s="26" t="s">
        <v>203</v>
      </c>
      <c r="N1847" s="26">
        <v>3336.4019512195118</v>
      </c>
      <c r="O1847" s="90">
        <f t="shared" si="147"/>
        <v>156752.80802450801</v>
      </c>
      <c r="P1847" s="92">
        <f t="shared" si="143"/>
        <v>5659.6612255872133</v>
      </c>
      <c r="Q1847" s="188">
        <v>6.1024683208387144E-2</v>
      </c>
    </row>
    <row r="1848" spans="1:17" x14ac:dyDescent="0.25">
      <c r="A1848">
        <v>40963</v>
      </c>
      <c r="B1848" t="s">
        <v>773</v>
      </c>
      <c r="C1848" s="190" t="s">
        <v>890</v>
      </c>
      <c r="D1848" s="108" t="s">
        <v>807</v>
      </c>
      <c r="E1848" s="32">
        <f t="shared" si="145"/>
        <v>40963</v>
      </c>
      <c r="F1848" s="101" t="str">
        <f t="shared" si="146"/>
        <v>2011-12</v>
      </c>
      <c r="H1848" s="111"/>
      <c r="I1848" s="26"/>
      <c r="J1848" s="94">
        <f t="shared" si="144"/>
        <v>0.59165640875701331</v>
      </c>
      <c r="K1848" s="35"/>
      <c r="L1848" s="26">
        <v>59.040507142199999</v>
      </c>
      <c r="M1848" s="26" t="s">
        <v>203</v>
      </c>
      <c r="N1848" s="26">
        <v>950.87219512195099</v>
      </c>
      <c r="O1848" s="90">
        <f t="shared" si="147"/>
        <v>56139.976627416938</v>
      </c>
      <c r="P1848" s="92">
        <f t="shared" si="143"/>
        <v>2026.9700615116708</v>
      </c>
      <c r="Q1848" s="188">
        <v>6.1024683208387144E-2</v>
      </c>
    </row>
    <row r="1849" spans="1:17" x14ac:dyDescent="0.25">
      <c r="A1849">
        <v>41506</v>
      </c>
      <c r="B1849" t="s">
        <v>773</v>
      </c>
      <c r="C1849" s="190" t="s">
        <v>888</v>
      </c>
      <c r="D1849" s="108" t="s">
        <v>815</v>
      </c>
      <c r="E1849" s="32">
        <f t="shared" si="145"/>
        <v>41506</v>
      </c>
      <c r="F1849" s="101" t="str">
        <f t="shared" si="146"/>
        <v>2013-14</v>
      </c>
      <c r="H1849" s="111"/>
      <c r="I1849" s="26"/>
      <c r="J1849" s="94">
        <f t="shared" si="144"/>
        <v>0.59165640875701331</v>
      </c>
      <c r="K1849" s="35"/>
      <c r="L1849" s="26">
        <v>53.863643877199998</v>
      </c>
      <c r="M1849" s="26" t="s">
        <v>203</v>
      </c>
      <c r="N1849" s="26">
        <v>812.22926829268283</v>
      </c>
      <c r="O1849" s="90">
        <f t="shared" si="147"/>
        <v>43749.628053955799</v>
      </c>
      <c r="P1849" s="92">
        <f t="shared" si="143"/>
        <v>5963.1128541923799</v>
      </c>
      <c r="Q1849" s="188">
        <v>0.23037168049394322</v>
      </c>
    </row>
    <row r="1850" spans="1:17" x14ac:dyDescent="0.25">
      <c r="A1850">
        <v>41506</v>
      </c>
      <c r="B1850" t="s">
        <v>773</v>
      </c>
      <c r="C1850" s="190" t="s">
        <v>888</v>
      </c>
      <c r="D1850" s="108" t="s">
        <v>815</v>
      </c>
      <c r="E1850" s="32">
        <f t="shared" si="145"/>
        <v>41506</v>
      </c>
      <c r="F1850" s="101" t="str">
        <f t="shared" si="146"/>
        <v>2013-14</v>
      </c>
      <c r="H1850" s="111"/>
      <c r="I1850" s="26"/>
      <c r="J1850" s="94">
        <f t="shared" si="144"/>
        <v>0.59165640875701331</v>
      </c>
      <c r="K1850" s="35"/>
      <c r="L1850" s="26">
        <v>64.609699555999995</v>
      </c>
      <c r="M1850" s="26" t="s">
        <v>203</v>
      </c>
      <c r="N1850" s="26">
        <v>3336.4019512195118</v>
      </c>
      <c r="O1850" s="90">
        <f t="shared" si="147"/>
        <v>215563.92766634483</v>
      </c>
      <c r="P1850" s="92">
        <f t="shared" si="143"/>
        <v>29381.553287311883</v>
      </c>
      <c r="Q1850" s="188">
        <v>0.23037168049394322</v>
      </c>
    </row>
    <row r="1851" spans="1:17" x14ac:dyDescent="0.25">
      <c r="A1851">
        <v>41506</v>
      </c>
      <c r="B1851" t="s">
        <v>773</v>
      </c>
      <c r="C1851" s="190" t="s">
        <v>888</v>
      </c>
      <c r="D1851" s="108" t="s">
        <v>815</v>
      </c>
      <c r="E1851" s="32">
        <f t="shared" si="145"/>
        <v>41506</v>
      </c>
      <c r="F1851" s="101" t="str">
        <f t="shared" si="146"/>
        <v>2013-14</v>
      </c>
      <c r="H1851" s="111"/>
      <c r="I1851" s="26"/>
      <c r="J1851" s="94">
        <f t="shared" si="144"/>
        <v>0.59165640875701331</v>
      </c>
      <c r="K1851" s="35"/>
      <c r="L1851" s="26">
        <v>60.9745685822</v>
      </c>
      <c r="M1851" s="26" t="s">
        <v>203</v>
      </c>
      <c r="N1851" s="26">
        <v>3336.4019512195118</v>
      </c>
      <c r="O1851" s="90">
        <f t="shared" si="147"/>
        <v>203435.66959242002</v>
      </c>
      <c r="P1851" s="92">
        <f t="shared" si="143"/>
        <v>27728.461024895627</v>
      </c>
      <c r="Q1851" s="188">
        <v>0.23037168049394322</v>
      </c>
    </row>
    <row r="1852" spans="1:17" x14ac:dyDescent="0.25">
      <c r="A1852">
        <v>41506</v>
      </c>
      <c r="B1852" t="s">
        <v>773</v>
      </c>
      <c r="C1852" s="190" t="s">
        <v>888</v>
      </c>
      <c r="D1852" s="108" t="s">
        <v>815</v>
      </c>
      <c r="E1852" s="32">
        <f t="shared" si="145"/>
        <v>41506</v>
      </c>
      <c r="F1852" s="101" t="str">
        <f t="shared" si="146"/>
        <v>2013-14</v>
      </c>
      <c r="H1852" s="111"/>
      <c r="I1852" s="26"/>
      <c r="J1852" s="94">
        <f t="shared" si="144"/>
        <v>0.59165640875701331</v>
      </c>
      <c r="K1852" s="35"/>
      <c r="L1852" s="26">
        <v>62.303109745</v>
      </c>
      <c r="M1852" s="26" t="s">
        <v>203</v>
      </c>
      <c r="N1852" s="26">
        <v>812.22926829268283</v>
      </c>
      <c r="O1852" s="90">
        <f t="shared" si="147"/>
        <v>50604.409240540066</v>
      </c>
      <c r="P1852" s="92">
        <f t="shared" si="143"/>
        <v>6897.4255700853046</v>
      </c>
      <c r="Q1852" s="188">
        <v>0.23037168049394322</v>
      </c>
    </row>
    <row r="1853" spans="1:17" x14ac:dyDescent="0.25">
      <c r="A1853">
        <v>41506</v>
      </c>
      <c r="B1853" t="s">
        <v>773</v>
      </c>
      <c r="C1853" s="190" t="s">
        <v>888</v>
      </c>
      <c r="D1853" s="108" t="s">
        <v>815</v>
      </c>
      <c r="E1853" s="32">
        <f t="shared" si="145"/>
        <v>41506</v>
      </c>
      <c r="F1853" s="101" t="str">
        <f t="shared" si="146"/>
        <v>2013-14</v>
      </c>
      <c r="H1853" s="111"/>
      <c r="I1853" s="26"/>
      <c r="J1853" s="94">
        <f t="shared" si="144"/>
        <v>0.59165640875701331</v>
      </c>
      <c r="K1853" s="35"/>
      <c r="L1853" s="26">
        <v>21.958852155399999</v>
      </c>
      <c r="M1853" s="26" t="s">
        <v>203</v>
      </c>
      <c r="N1853" s="26">
        <v>812.22926829268283</v>
      </c>
      <c r="O1853" s="90">
        <f t="shared" si="147"/>
        <v>17835.622418727744</v>
      </c>
      <c r="P1853" s="92">
        <f t="shared" si="143"/>
        <v>2431.0110517161434</v>
      </c>
      <c r="Q1853" s="188">
        <v>0.23037168049394322</v>
      </c>
    </row>
    <row r="1854" spans="1:17" x14ac:dyDescent="0.25">
      <c r="A1854">
        <v>41506</v>
      </c>
      <c r="B1854" t="s">
        <v>773</v>
      </c>
      <c r="C1854" s="190" t="s">
        <v>888</v>
      </c>
      <c r="D1854" s="108" t="s">
        <v>815</v>
      </c>
      <c r="E1854" s="32">
        <f t="shared" si="145"/>
        <v>41506</v>
      </c>
      <c r="F1854" s="101" t="str">
        <f t="shared" si="146"/>
        <v>2013-14</v>
      </c>
      <c r="H1854" s="111"/>
      <c r="I1854" s="26"/>
      <c r="J1854" s="94">
        <f t="shared" si="144"/>
        <v>0.59165640875701331</v>
      </c>
      <c r="K1854" s="35"/>
      <c r="L1854" s="26">
        <v>30.570181961599999</v>
      </c>
      <c r="M1854" s="26" t="s">
        <v>203</v>
      </c>
      <c r="N1854" s="26">
        <v>3336.4019512195118</v>
      </c>
      <c r="O1854" s="90">
        <f t="shared" si="147"/>
        <v>101994.41474581776</v>
      </c>
      <c r="P1854" s="92">
        <f t="shared" si="143"/>
        <v>13901.928603290638</v>
      </c>
      <c r="Q1854" s="188">
        <v>0.23037168049394322</v>
      </c>
    </row>
    <row r="1855" spans="1:17" x14ac:dyDescent="0.25">
      <c r="A1855">
        <v>41506</v>
      </c>
      <c r="B1855" t="s">
        <v>773</v>
      </c>
      <c r="C1855" s="190" t="s">
        <v>888</v>
      </c>
      <c r="D1855" s="108" t="s">
        <v>815</v>
      </c>
      <c r="E1855" s="32">
        <f t="shared" si="145"/>
        <v>41506</v>
      </c>
      <c r="F1855" s="101" t="str">
        <f t="shared" si="146"/>
        <v>2013-14</v>
      </c>
      <c r="H1855" s="111"/>
      <c r="I1855" s="26"/>
      <c r="J1855" s="94">
        <f t="shared" si="144"/>
        <v>0.59165640875701331</v>
      </c>
      <c r="K1855" s="35"/>
      <c r="L1855" s="26">
        <v>44.916595244100002</v>
      </c>
      <c r="M1855" s="26" t="s">
        <v>203</v>
      </c>
      <c r="N1855" s="26">
        <v>3336.4019512195118</v>
      </c>
      <c r="O1855" s="90">
        <f t="shared" si="147"/>
        <v>149859.81601455229</v>
      </c>
      <c r="P1855" s="92">
        <f t="shared" si="143"/>
        <v>20426.024973313586</v>
      </c>
      <c r="Q1855" s="188">
        <v>0.23037168049394322</v>
      </c>
    </row>
    <row r="1856" spans="1:17" x14ac:dyDescent="0.25">
      <c r="A1856">
        <v>41506</v>
      </c>
      <c r="B1856" t="s">
        <v>773</v>
      </c>
      <c r="C1856" s="190" t="s">
        <v>888</v>
      </c>
      <c r="D1856" s="108" t="s">
        <v>815</v>
      </c>
      <c r="E1856" s="32">
        <f t="shared" si="145"/>
        <v>41506</v>
      </c>
      <c r="F1856" s="101" t="str">
        <f t="shared" si="146"/>
        <v>2013-14</v>
      </c>
      <c r="H1856" s="111"/>
      <c r="I1856" s="26"/>
      <c r="J1856" s="94">
        <f t="shared" si="144"/>
        <v>0.59165640875701331</v>
      </c>
      <c r="K1856" s="35"/>
      <c r="L1856" s="26">
        <v>14.7247457485</v>
      </c>
      <c r="M1856" s="26" t="s">
        <v>203</v>
      </c>
      <c r="N1856" s="26">
        <v>812.22926829268283</v>
      </c>
      <c r="O1856" s="90">
        <f t="shared" si="147"/>
        <v>11959.869465099948</v>
      </c>
      <c r="P1856" s="92">
        <f t="shared" si="143"/>
        <v>1630.1407466560606</v>
      </c>
      <c r="Q1856" s="188">
        <v>0.23037168049394322</v>
      </c>
    </row>
    <row r="1857" spans="1:17" x14ac:dyDescent="0.25">
      <c r="A1857">
        <v>41506</v>
      </c>
      <c r="B1857" t="s">
        <v>773</v>
      </c>
      <c r="C1857" s="190" t="s">
        <v>888</v>
      </c>
      <c r="D1857" s="108" t="s">
        <v>815</v>
      </c>
      <c r="E1857" s="32">
        <f t="shared" si="145"/>
        <v>41506</v>
      </c>
      <c r="F1857" s="101" t="str">
        <f t="shared" si="146"/>
        <v>2013-14</v>
      </c>
      <c r="H1857" s="111"/>
      <c r="I1857" s="26"/>
      <c r="J1857" s="94">
        <f t="shared" si="144"/>
        <v>0.59165640875701331</v>
      </c>
      <c r="K1857" s="35"/>
      <c r="L1857" s="26">
        <v>7.3521254749900002</v>
      </c>
      <c r="M1857" s="26" t="s">
        <v>203</v>
      </c>
      <c r="N1857" s="26">
        <v>812.22926829268283</v>
      </c>
      <c r="O1857" s="90">
        <f t="shared" si="147"/>
        <v>5971.6114949471212</v>
      </c>
      <c r="P1857" s="92">
        <f t="shared" si="143"/>
        <v>813.93590870865444</v>
      </c>
      <c r="Q1857" s="188">
        <v>0.23037168049394322</v>
      </c>
    </row>
    <row r="1858" spans="1:17" x14ac:dyDescent="0.25">
      <c r="A1858">
        <v>41506</v>
      </c>
      <c r="B1858" t="s">
        <v>773</v>
      </c>
      <c r="C1858" s="190" t="s">
        <v>888</v>
      </c>
      <c r="D1858" s="108" t="s">
        <v>815</v>
      </c>
      <c r="E1858" s="32">
        <f t="shared" si="145"/>
        <v>41506</v>
      </c>
      <c r="F1858" s="101" t="str">
        <f t="shared" si="146"/>
        <v>2013-14</v>
      </c>
      <c r="H1858" s="111"/>
      <c r="I1858" s="26"/>
      <c r="J1858" s="94">
        <f t="shared" si="144"/>
        <v>0.59165640875701331</v>
      </c>
      <c r="K1858" s="35"/>
      <c r="L1858" s="26">
        <v>25.647252668299998</v>
      </c>
      <c r="M1858" s="26" t="s">
        <v>203</v>
      </c>
      <c r="N1858" s="26">
        <v>3336.4019512195118</v>
      </c>
      <c r="O1858" s="90">
        <f t="shared" si="147"/>
        <v>85569.543845935943</v>
      </c>
      <c r="P1858" s="92">
        <f t="shared" si="143"/>
        <v>11663.204226691518</v>
      </c>
      <c r="Q1858" s="188">
        <v>0.23037168049394322</v>
      </c>
    </row>
    <row r="1859" spans="1:17" x14ac:dyDescent="0.25">
      <c r="A1859">
        <v>41506</v>
      </c>
      <c r="B1859" t="s">
        <v>773</v>
      </c>
      <c r="C1859" s="190" t="s">
        <v>888</v>
      </c>
      <c r="D1859" s="108" t="s">
        <v>815</v>
      </c>
      <c r="E1859" s="32">
        <f t="shared" si="145"/>
        <v>41506</v>
      </c>
      <c r="F1859" s="101" t="str">
        <f t="shared" si="146"/>
        <v>2013-14</v>
      </c>
      <c r="H1859" s="111"/>
      <c r="I1859" s="26"/>
      <c r="J1859" s="94">
        <f t="shared" si="144"/>
        <v>0.59165640875701331</v>
      </c>
      <c r="K1859" s="35"/>
      <c r="L1859" s="26">
        <v>15.6871713919</v>
      </c>
      <c r="M1859" s="26" t="s">
        <v>203</v>
      </c>
      <c r="N1859" s="26">
        <v>3336.4019512195118</v>
      </c>
      <c r="O1859" s="90">
        <f t="shared" si="147"/>
        <v>52338.709241050063</v>
      </c>
      <c r="P1859" s="92">
        <f t="shared" si="143"/>
        <v>7133.8121883512376</v>
      </c>
      <c r="Q1859" s="188">
        <v>0.23037168049394322</v>
      </c>
    </row>
    <row r="1860" spans="1:17" x14ac:dyDescent="0.25">
      <c r="A1860">
        <v>41506</v>
      </c>
      <c r="B1860" t="s">
        <v>773</v>
      </c>
      <c r="C1860" s="190" t="s">
        <v>888</v>
      </c>
      <c r="D1860" s="108" t="s">
        <v>815</v>
      </c>
      <c r="E1860" s="32">
        <f t="shared" si="145"/>
        <v>41506</v>
      </c>
      <c r="F1860" s="101" t="str">
        <f t="shared" si="146"/>
        <v>2013-14</v>
      </c>
      <c r="H1860" s="111"/>
      <c r="I1860" s="26"/>
      <c r="J1860" s="94">
        <f t="shared" si="144"/>
        <v>0.59165640875701331</v>
      </c>
      <c r="K1860" s="35"/>
      <c r="L1860" s="26">
        <v>42.3864835527</v>
      </c>
      <c r="M1860" s="26" t="s">
        <v>203</v>
      </c>
      <c r="N1860" s="26">
        <v>3336.4019512195118</v>
      </c>
      <c r="O1860" s="90">
        <f t="shared" si="147"/>
        <v>141418.34643056203</v>
      </c>
      <c r="P1860" s="92">
        <f t="shared" si="143"/>
        <v>19275.445230727299</v>
      </c>
      <c r="Q1860" s="188">
        <v>0.23037168049394322</v>
      </c>
    </row>
    <row r="1861" spans="1:17" x14ac:dyDescent="0.25">
      <c r="A1861">
        <v>41506</v>
      </c>
      <c r="B1861" t="s">
        <v>773</v>
      </c>
      <c r="C1861" s="190" t="s">
        <v>888</v>
      </c>
      <c r="D1861" s="108" t="s">
        <v>815</v>
      </c>
      <c r="E1861" s="32">
        <f t="shared" si="145"/>
        <v>41506</v>
      </c>
      <c r="F1861" s="101" t="str">
        <f t="shared" si="146"/>
        <v>2013-14</v>
      </c>
      <c r="H1861" s="111"/>
      <c r="I1861" s="26"/>
      <c r="J1861" s="94">
        <f t="shared" si="144"/>
        <v>0.59165640875701331</v>
      </c>
      <c r="K1861" s="35"/>
      <c r="L1861" s="26">
        <v>5.1620654780799997</v>
      </c>
      <c r="M1861" s="26" t="s">
        <v>203</v>
      </c>
      <c r="N1861" s="26">
        <v>812.22926829268283</v>
      </c>
      <c r="O1861" s="90">
        <f t="shared" si="147"/>
        <v>4192.7806661398363</v>
      </c>
      <c r="P1861" s="92">
        <f t="shared" si="143"/>
        <v>571.47969930699981</v>
      </c>
      <c r="Q1861" s="188">
        <v>0.23037168049394322</v>
      </c>
    </row>
    <row r="1862" spans="1:17" x14ac:dyDescent="0.25">
      <c r="A1862">
        <v>41506</v>
      </c>
      <c r="B1862" t="s">
        <v>773</v>
      </c>
      <c r="C1862" s="190" t="s">
        <v>888</v>
      </c>
      <c r="D1862" s="108" t="s">
        <v>815</v>
      </c>
      <c r="E1862" s="32">
        <f t="shared" si="145"/>
        <v>41506</v>
      </c>
      <c r="F1862" s="101" t="str">
        <f t="shared" si="146"/>
        <v>2013-14</v>
      </c>
      <c r="H1862" s="111"/>
      <c r="I1862" s="26"/>
      <c r="J1862" s="94">
        <f t="shared" si="144"/>
        <v>0.59165640875701331</v>
      </c>
      <c r="K1862" s="35"/>
      <c r="L1862" s="26">
        <v>14.5533351864</v>
      </c>
      <c r="M1862" s="26" t="s">
        <v>203</v>
      </c>
      <c r="N1862" s="26">
        <v>3336.4019512195118</v>
      </c>
      <c r="O1862" s="90">
        <f t="shared" si="147"/>
        <v>48555.775912656536</v>
      </c>
      <c r="P1862" s="92">
        <f t="shared" si="143"/>
        <v>6618.1950423202898</v>
      </c>
      <c r="Q1862" s="188">
        <v>0.23037168049394322</v>
      </c>
    </row>
    <row r="1863" spans="1:17" x14ac:dyDescent="0.25">
      <c r="A1863">
        <v>41506</v>
      </c>
      <c r="B1863" t="s">
        <v>773</v>
      </c>
      <c r="C1863" s="190" t="s">
        <v>888</v>
      </c>
      <c r="D1863" s="108" t="s">
        <v>815</v>
      </c>
      <c r="E1863" s="32">
        <f t="shared" si="145"/>
        <v>41506</v>
      </c>
      <c r="F1863" s="101" t="str">
        <f t="shared" si="146"/>
        <v>2013-14</v>
      </c>
      <c r="H1863" s="111"/>
      <c r="I1863" s="26"/>
      <c r="J1863" s="94">
        <f t="shared" si="144"/>
        <v>0.59165640875701331</v>
      </c>
      <c r="K1863" s="35"/>
      <c r="L1863" s="26">
        <v>31.6444624248</v>
      </c>
      <c r="M1863" s="26" t="s">
        <v>203</v>
      </c>
      <c r="N1863" s="26">
        <v>3336.4019512195118</v>
      </c>
      <c r="O1863" s="90">
        <f t="shared" si="147"/>
        <v>105578.64617939525</v>
      </c>
      <c r="P1863" s="92">
        <f t="shared" si="143"/>
        <v>14390.462505969928</v>
      </c>
      <c r="Q1863" s="188">
        <v>0.23037168049394322</v>
      </c>
    </row>
    <row r="1864" spans="1:17" x14ac:dyDescent="0.25">
      <c r="A1864">
        <v>41506</v>
      </c>
      <c r="B1864" t="s">
        <v>773</v>
      </c>
      <c r="C1864" s="190" t="s">
        <v>888</v>
      </c>
      <c r="D1864" s="108" t="s">
        <v>815</v>
      </c>
      <c r="E1864" s="32">
        <f t="shared" si="145"/>
        <v>41506</v>
      </c>
      <c r="F1864" s="101" t="str">
        <f t="shared" si="146"/>
        <v>2013-14</v>
      </c>
      <c r="H1864" s="111"/>
      <c r="I1864" s="26"/>
      <c r="J1864" s="94">
        <f t="shared" si="144"/>
        <v>0.59165640875701331</v>
      </c>
      <c r="K1864" s="35"/>
      <c r="L1864" s="26">
        <v>27.916846401000001</v>
      </c>
      <c r="M1864" s="26" t="s">
        <v>203</v>
      </c>
      <c r="N1864" s="26">
        <v>812.22926829268283</v>
      </c>
      <c r="O1864" s="90">
        <f t="shared" si="147"/>
        <v>22674.879725323448</v>
      </c>
      <c r="P1864" s="92">
        <f t="shared" si="143"/>
        <v>3090.6060867668707</v>
      </c>
      <c r="Q1864" s="188">
        <v>0.23037168049394322</v>
      </c>
    </row>
    <row r="1865" spans="1:17" x14ac:dyDescent="0.25">
      <c r="A1865">
        <v>41506</v>
      </c>
      <c r="B1865" t="s">
        <v>773</v>
      </c>
      <c r="C1865" s="190" t="s">
        <v>888</v>
      </c>
      <c r="D1865" s="108" t="s">
        <v>815</v>
      </c>
      <c r="E1865" s="32">
        <f t="shared" si="145"/>
        <v>41506</v>
      </c>
      <c r="F1865" s="101" t="str">
        <f t="shared" si="146"/>
        <v>2013-14</v>
      </c>
      <c r="H1865" s="111"/>
      <c r="I1865" s="26"/>
      <c r="J1865" s="94">
        <f t="shared" si="144"/>
        <v>0.59165640875701331</v>
      </c>
      <c r="K1865" s="35"/>
      <c r="L1865" s="26">
        <v>17.550508069500001</v>
      </c>
      <c r="M1865" s="26" t="s">
        <v>203</v>
      </c>
      <c r="N1865" s="26">
        <v>812.22926829268283</v>
      </c>
      <c r="O1865" s="90">
        <f t="shared" si="147"/>
        <v>14255.036327454811</v>
      </c>
      <c r="P1865" s="92">
        <f t="shared" si="143"/>
        <v>1942.9740124050975</v>
      </c>
      <c r="Q1865" s="188">
        <v>0.23037168049394322</v>
      </c>
    </row>
    <row r="1866" spans="1:17" x14ac:dyDescent="0.25">
      <c r="A1866">
        <v>41506</v>
      </c>
      <c r="B1866" t="s">
        <v>773</v>
      </c>
      <c r="C1866" s="190" t="s">
        <v>888</v>
      </c>
      <c r="D1866" s="108" t="s">
        <v>815</v>
      </c>
      <c r="E1866" s="32">
        <f t="shared" si="145"/>
        <v>41506</v>
      </c>
      <c r="F1866" s="101" t="str">
        <f t="shared" si="146"/>
        <v>2013-14</v>
      </c>
      <c r="H1866" s="111"/>
      <c r="I1866" s="26"/>
      <c r="J1866" s="94">
        <f t="shared" si="144"/>
        <v>0.59165640875701331</v>
      </c>
      <c r="K1866" s="35"/>
      <c r="L1866" s="26">
        <v>15.336484820700001</v>
      </c>
      <c r="M1866" s="26" t="s">
        <v>203</v>
      </c>
      <c r="N1866" s="26">
        <v>3336.4019512195118</v>
      </c>
      <c r="O1866" s="90">
        <f t="shared" si="147"/>
        <v>51168.677880631905</v>
      </c>
      <c r="P1866" s="92">
        <f t="shared" si="143"/>
        <v>6974.3358829409826</v>
      </c>
      <c r="Q1866" s="188">
        <v>0.23037168049394322</v>
      </c>
    </row>
    <row r="1867" spans="1:17" x14ac:dyDescent="0.25">
      <c r="A1867">
        <v>41506</v>
      </c>
      <c r="B1867" t="s">
        <v>773</v>
      </c>
      <c r="C1867" s="190" t="s">
        <v>888</v>
      </c>
      <c r="D1867" s="108" t="s">
        <v>815</v>
      </c>
      <c r="E1867" s="32">
        <f t="shared" si="145"/>
        <v>41506</v>
      </c>
      <c r="F1867" s="101" t="str">
        <f t="shared" si="146"/>
        <v>2013-14</v>
      </c>
      <c r="H1867" s="111"/>
      <c r="I1867" s="26"/>
      <c r="J1867" s="94">
        <f t="shared" si="144"/>
        <v>0.59165640875701331</v>
      </c>
      <c r="K1867" s="35"/>
      <c r="L1867" s="26">
        <v>5.6308783339200001</v>
      </c>
      <c r="M1867" s="26" t="s">
        <v>203</v>
      </c>
      <c r="N1867" s="26">
        <v>812.22926829268283</v>
      </c>
      <c r="O1867" s="90">
        <f t="shared" si="147"/>
        <v>4573.5641890049628</v>
      </c>
      <c r="P1867" s="92">
        <f t="shared" si="143"/>
        <v>623.38082900486438</v>
      </c>
      <c r="Q1867" s="188">
        <v>0.23037168049394322</v>
      </c>
    </row>
    <row r="1868" spans="1:17" x14ac:dyDescent="0.25">
      <c r="A1868">
        <v>41506</v>
      </c>
      <c r="B1868" t="s">
        <v>773</v>
      </c>
      <c r="C1868" s="190" t="s">
        <v>888</v>
      </c>
      <c r="D1868" s="108" t="s">
        <v>815</v>
      </c>
      <c r="E1868" s="32">
        <f t="shared" si="145"/>
        <v>41506</v>
      </c>
      <c r="F1868" s="101" t="str">
        <f t="shared" si="146"/>
        <v>2013-14</v>
      </c>
      <c r="H1868" s="111"/>
      <c r="I1868" s="26"/>
      <c r="J1868" s="94">
        <f t="shared" si="144"/>
        <v>0.59165640875701331</v>
      </c>
      <c r="K1868" s="35"/>
      <c r="L1868" s="26">
        <v>17.824094507200002</v>
      </c>
      <c r="M1868" s="26" t="s">
        <v>203</v>
      </c>
      <c r="N1868" s="26">
        <v>3336.4019512195118</v>
      </c>
      <c r="O1868" s="90">
        <f t="shared" si="147"/>
        <v>59468.343692543065</v>
      </c>
      <c r="P1868" s="92">
        <f t="shared" si="143"/>
        <v>8105.5876464410258</v>
      </c>
      <c r="Q1868" s="188">
        <v>0.23037168049394322</v>
      </c>
    </row>
    <row r="1869" spans="1:17" x14ac:dyDescent="0.25">
      <c r="A1869">
        <v>41506</v>
      </c>
      <c r="B1869" t="s">
        <v>773</v>
      </c>
      <c r="C1869" s="190" t="s">
        <v>888</v>
      </c>
      <c r="D1869" s="108" t="s">
        <v>815</v>
      </c>
      <c r="E1869" s="32">
        <f t="shared" si="145"/>
        <v>41506</v>
      </c>
      <c r="F1869" s="101" t="str">
        <f t="shared" si="146"/>
        <v>2013-14</v>
      </c>
      <c r="H1869" s="111"/>
      <c r="I1869" s="26"/>
      <c r="J1869" s="94">
        <f t="shared" si="144"/>
        <v>0.59165640875701331</v>
      </c>
      <c r="K1869" s="35"/>
      <c r="L1869" s="26">
        <v>45.735324669100002</v>
      </c>
      <c r="M1869" s="26" t="s">
        <v>203</v>
      </c>
      <c r="N1869" s="26">
        <v>812.22926829268283</v>
      </c>
      <c r="O1869" s="90">
        <f t="shared" si="147"/>
        <v>37147.56929111138</v>
      </c>
      <c r="P1869" s="92">
        <f t="shared" si="143"/>
        <v>5063.2464273441792</v>
      </c>
      <c r="Q1869" s="188">
        <v>0.23037168049394322</v>
      </c>
    </row>
    <row r="1870" spans="1:17" x14ac:dyDescent="0.25">
      <c r="A1870">
        <v>41506</v>
      </c>
      <c r="B1870" t="s">
        <v>773</v>
      </c>
      <c r="C1870" s="190" t="s">
        <v>888</v>
      </c>
      <c r="D1870" s="108" t="s">
        <v>815</v>
      </c>
      <c r="E1870" s="32">
        <f t="shared" si="145"/>
        <v>41506</v>
      </c>
      <c r="F1870" s="101" t="str">
        <f t="shared" si="146"/>
        <v>2013-14</v>
      </c>
      <c r="H1870" s="111"/>
      <c r="I1870" s="26"/>
      <c r="J1870" s="94">
        <f t="shared" si="144"/>
        <v>0.59165640875701331</v>
      </c>
      <c r="K1870" s="35"/>
      <c r="L1870" s="26">
        <v>8.9410500693999992</v>
      </c>
      <c r="M1870" s="26" t="s">
        <v>203</v>
      </c>
      <c r="N1870" s="26">
        <v>812.22926829268283</v>
      </c>
      <c r="O1870" s="90">
        <f t="shared" si="147"/>
        <v>7262.1825556370022</v>
      </c>
      <c r="P1870" s="92">
        <f t="shared" si="143"/>
        <v>989.84188148075145</v>
      </c>
      <c r="Q1870" s="188">
        <v>0.23037168049394322</v>
      </c>
    </row>
    <row r="1871" spans="1:17" x14ac:dyDescent="0.25">
      <c r="A1871">
        <v>41506</v>
      </c>
      <c r="B1871" t="s">
        <v>773</v>
      </c>
      <c r="C1871" s="190" t="s">
        <v>888</v>
      </c>
      <c r="D1871" s="108" t="s">
        <v>815</v>
      </c>
      <c r="E1871" s="32">
        <f t="shared" si="145"/>
        <v>41506</v>
      </c>
      <c r="F1871" s="101" t="str">
        <f t="shared" si="146"/>
        <v>2013-14</v>
      </c>
      <c r="H1871" s="111"/>
      <c r="I1871" s="26"/>
      <c r="J1871" s="94">
        <f t="shared" si="144"/>
        <v>0.59165640875701331</v>
      </c>
      <c r="K1871" s="35"/>
      <c r="L1871" s="26">
        <v>5.7112282391800004</v>
      </c>
      <c r="M1871" s="26" t="s">
        <v>203</v>
      </c>
      <c r="N1871" s="26">
        <v>812.22926829268283</v>
      </c>
      <c r="O1871" s="90">
        <f t="shared" si="147"/>
        <v>4638.826733761679</v>
      </c>
      <c r="P1871" s="92">
        <f t="shared" si="143"/>
        <v>632.27617136197262</v>
      </c>
      <c r="Q1871" s="188">
        <v>0.23037168049394322</v>
      </c>
    </row>
    <row r="1872" spans="1:17" x14ac:dyDescent="0.25">
      <c r="A1872">
        <v>41506</v>
      </c>
      <c r="B1872" t="s">
        <v>773</v>
      </c>
      <c r="C1872" s="190" t="s">
        <v>888</v>
      </c>
      <c r="D1872" s="108" t="s">
        <v>815</v>
      </c>
      <c r="E1872" s="32">
        <f t="shared" si="145"/>
        <v>41506</v>
      </c>
      <c r="F1872" s="101" t="str">
        <f t="shared" si="146"/>
        <v>2013-14</v>
      </c>
      <c r="H1872" s="111"/>
      <c r="I1872" s="26"/>
      <c r="J1872" s="94">
        <f t="shared" si="144"/>
        <v>0.59165640875701331</v>
      </c>
      <c r="K1872" s="35"/>
      <c r="L1872" s="26">
        <v>8.6466226934399995</v>
      </c>
      <c r="M1872" s="26" t="s">
        <v>203</v>
      </c>
      <c r="N1872" s="26">
        <v>812.22926829268283</v>
      </c>
      <c r="O1872" s="90">
        <f t="shared" si="147"/>
        <v>7023.0400234956769</v>
      </c>
      <c r="P1872" s="92">
        <f t="shared" si="143"/>
        <v>957.2465436269681</v>
      </c>
      <c r="Q1872" s="188">
        <v>0.23037168049394322</v>
      </c>
    </row>
    <row r="1873" spans="1:17" x14ac:dyDescent="0.25">
      <c r="A1873">
        <v>40963</v>
      </c>
      <c r="B1873" t="s">
        <v>773</v>
      </c>
      <c r="C1873" s="190" t="s">
        <v>890</v>
      </c>
      <c r="D1873" s="108" t="s">
        <v>807</v>
      </c>
      <c r="E1873" s="32">
        <f t="shared" si="145"/>
        <v>40963</v>
      </c>
      <c r="F1873" s="101" t="str">
        <f t="shared" si="146"/>
        <v>2011-12</v>
      </c>
      <c r="H1873" s="111"/>
      <c r="I1873" s="26"/>
      <c r="J1873" s="94">
        <f t="shared" si="144"/>
        <v>0.59165640875701331</v>
      </c>
      <c r="K1873" s="35"/>
      <c r="L1873" s="26">
        <v>75.960678512900003</v>
      </c>
      <c r="M1873" s="26" t="s">
        <v>203</v>
      </c>
      <c r="N1873" s="26">
        <v>3336.4019512195118</v>
      </c>
      <c r="O1873" s="90">
        <f t="shared" si="147"/>
        <v>253435.3560063976</v>
      </c>
      <c r="P1873" s="92">
        <f t="shared" si="143"/>
        <v>9150.4469722675767</v>
      </c>
      <c r="Q1873" s="188">
        <v>6.1024683208387144E-2</v>
      </c>
    </row>
    <row r="1874" spans="1:17" x14ac:dyDescent="0.25">
      <c r="A1874">
        <v>40963</v>
      </c>
      <c r="B1874" t="s">
        <v>773</v>
      </c>
      <c r="C1874" s="190" t="s">
        <v>890</v>
      </c>
      <c r="D1874" s="108" t="s">
        <v>807</v>
      </c>
      <c r="E1874" s="32">
        <f t="shared" si="145"/>
        <v>40963</v>
      </c>
      <c r="F1874" s="101" t="str">
        <f t="shared" si="146"/>
        <v>2011-12</v>
      </c>
      <c r="H1874" s="111"/>
      <c r="I1874" s="26"/>
      <c r="J1874" s="94">
        <f t="shared" si="144"/>
        <v>0.59165640875701331</v>
      </c>
      <c r="K1874" s="35"/>
      <c r="L1874" s="26">
        <v>35.284323116400003</v>
      </c>
      <c r="M1874" s="26" t="s">
        <v>203</v>
      </c>
      <c r="N1874" s="26">
        <v>812.22926829268283</v>
      </c>
      <c r="O1874" s="90">
        <f t="shared" si="147"/>
        <v>28658.959947036168</v>
      </c>
      <c r="P1874" s="92">
        <f t="shared" si="143"/>
        <v>1034.7502314123642</v>
      </c>
      <c r="Q1874" s="188">
        <v>6.1024683208387144E-2</v>
      </c>
    </row>
    <row r="1875" spans="1:17" x14ac:dyDescent="0.25">
      <c r="A1875">
        <v>40963</v>
      </c>
      <c r="B1875" t="s">
        <v>773</v>
      </c>
      <c r="C1875" s="190" t="s">
        <v>890</v>
      </c>
      <c r="D1875" s="108" t="s">
        <v>807</v>
      </c>
      <c r="E1875" s="32">
        <f t="shared" si="145"/>
        <v>40963</v>
      </c>
      <c r="F1875" s="101" t="str">
        <f t="shared" si="146"/>
        <v>2011-12</v>
      </c>
      <c r="H1875" s="111"/>
      <c r="I1875" s="26"/>
      <c r="J1875" s="94">
        <f t="shared" si="144"/>
        <v>0.59165640875701331</v>
      </c>
      <c r="K1875" s="35"/>
      <c r="L1875" s="26">
        <v>28.907479335200001</v>
      </c>
      <c r="M1875" s="26" t="s">
        <v>203</v>
      </c>
      <c r="N1875" s="26">
        <v>3336.4019512195118</v>
      </c>
      <c r="O1875" s="90">
        <f t="shared" si="147"/>
        <v>96446.970458798998</v>
      </c>
      <c r="P1875" s="92">
        <f t="shared" si="143"/>
        <v>3482.2800682822626</v>
      </c>
      <c r="Q1875" s="188">
        <v>6.1024683208387144E-2</v>
      </c>
    </row>
    <row r="1876" spans="1:17" x14ac:dyDescent="0.25">
      <c r="A1876">
        <v>40963</v>
      </c>
      <c r="B1876" t="s">
        <v>773</v>
      </c>
      <c r="C1876" s="190" t="s">
        <v>890</v>
      </c>
      <c r="D1876" s="108" t="s">
        <v>807</v>
      </c>
      <c r="E1876" s="32">
        <f t="shared" si="145"/>
        <v>40963</v>
      </c>
      <c r="F1876" s="101" t="str">
        <f t="shared" si="146"/>
        <v>2011-12</v>
      </c>
      <c r="H1876" s="111"/>
      <c r="I1876" s="26"/>
      <c r="J1876" s="94">
        <f t="shared" si="144"/>
        <v>0.59165640875701331</v>
      </c>
      <c r="K1876" s="35"/>
      <c r="L1876" s="26">
        <v>17.7514246888</v>
      </c>
      <c r="M1876" s="26" t="s">
        <v>203</v>
      </c>
      <c r="N1876" s="26">
        <v>812.22926829268283</v>
      </c>
      <c r="O1876" s="90">
        <f t="shared" si="147"/>
        <v>14418.22668613669</v>
      </c>
      <c r="P1876" s="92">
        <f t="shared" si="143"/>
        <v>520.57937299915091</v>
      </c>
      <c r="Q1876" s="188">
        <v>6.1024683208387144E-2</v>
      </c>
    </row>
    <row r="1877" spans="1:17" x14ac:dyDescent="0.25">
      <c r="A1877">
        <v>40963</v>
      </c>
      <c r="B1877" t="s">
        <v>773</v>
      </c>
      <c r="C1877" s="190" t="s">
        <v>890</v>
      </c>
      <c r="D1877" s="108" t="s">
        <v>807</v>
      </c>
      <c r="E1877" s="32">
        <f t="shared" si="145"/>
        <v>40963</v>
      </c>
      <c r="F1877" s="101" t="str">
        <f t="shared" si="146"/>
        <v>2011-12</v>
      </c>
      <c r="H1877" s="111"/>
      <c r="I1877" s="26"/>
      <c r="J1877" s="94">
        <f t="shared" si="144"/>
        <v>0.59165640875701331</v>
      </c>
      <c r="K1877" s="35"/>
      <c r="L1877" s="26">
        <v>36.694991616400003</v>
      </c>
      <c r="M1877" s="26" t="s">
        <v>203</v>
      </c>
      <c r="N1877" s="26">
        <v>812.22926829268283</v>
      </c>
      <c r="O1877" s="90">
        <f t="shared" si="147"/>
        <v>29804.746190594706</v>
      </c>
      <c r="P1877" s="92">
        <f t="shared" si="143"/>
        <v>1076.1195826680407</v>
      </c>
      <c r="Q1877" s="188">
        <v>6.1024683208387144E-2</v>
      </c>
    </row>
    <row r="1878" spans="1:17" x14ac:dyDescent="0.25">
      <c r="A1878">
        <v>40963</v>
      </c>
      <c r="B1878" t="s">
        <v>773</v>
      </c>
      <c r="C1878" s="190" t="s">
        <v>890</v>
      </c>
      <c r="D1878" s="108" t="s">
        <v>807</v>
      </c>
      <c r="E1878" s="32">
        <f t="shared" si="145"/>
        <v>40963</v>
      </c>
      <c r="F1878" s="101" t="str">
        <f t="shared" si="146"/>
        <v>2011-12</v>
      </c>
      <c r="H1878" s="111"/>
      <c r="I1878" s="26"/>
      <c r="J1878" s="94">
        <f t="shared" si="144"/>
        <v>0.59165640875701331</v>
      </c>
      <c r="K1878" s="35"/>
      <c r="L1878" s="26">
        <v>3.9666069202199998</v>
      </c>
      <c r="M1878" s="26" t="s">
        <v>203</v>
      </c>
      <c r="N1878" s="26">
        <v>3336.4019512195118</v>
      </c>
      <c r="O1878" s="90">
        <f t="shared" si="147"/>
        <v>13234.195068342826</v>
      </c>
      <c r="P1878" s="92">
        <f t="shared" si="143"/>
        <v>477.82914784178394</v>
      </c>
      <c r="Q1878" s="188">
        <v>6.1024683208387144E-2</v>
      </c>
    </row>
    <row r="1879" spans="1:17" x14ac:dyDescent="0.25">
      <c r="A1879">
        <v>40963</v>
      </c>
      <c r="B1879" t="s">
        <v>773</v>
      </c>
      <c r="C1879" s="190" t="s">
        <v>890</v>
      </c>
      <c r="D1879" s="108" t="s">
        <v>807</v>
      </c>
      <c r="E1879" s="32">
        <f t="shared" si="145"/>
        <v>40963</v>
      </c>
      <c r="F1879" s="101" t="str">
        <f t="shared" si="146"/>
        <v>2011-12</v>
      </c>
      <c r="H1879" s="111"/>
      <c r="I1879" s="26"/>
      <c r="J1879" s="94">
        <f t="shared" si="144"/>
        <v>0.59165640875701331</v>
      </c>
      <c r="K1879" s="35"/>
      <c r="L1879" s="26">
        <v>13.344816596699999</v>
      </c>
      <c r="M1879" s="26" t="s">
        <v>203</v>
      </c>
      <c r="N1879" s="26">
        <v>812.22926829268283</v>
      </c>
      <c r="O1879" s="90">
        <f t="shared" si="147"/>
        <v>10839.05061983769</v>
      </c>
      <c r="P1879" s="92">
        <f t="shared" ref="P1879:P1942" si="148">IF(O1879="-","-",IF(OR(E1879&lt;$E$15,E1879&gt;$E$16),0,O1879*J1879))*Q1879</f>
        <v>391.35091286965138</v>
      </c>
      <c r="Q1879" s="188">
        <v>6.1024683208387144E-2</v>
      </c>
    </row>
    <row r="1880" spans="1:17" x14ac:dyDescent="0.25">
      <c r="A1880">
        <v>40963</v>
      </c>
      <c r="B1880" t="s">
        <v>773</v>
      </c>
      <c r="C1880" s="190" t="s">
        <v>890</v>
      </c>
      <c r="D1880" s="108" t="s">
        <v>807</v>
      </c>
      <c r="E1880" s="32">
        <f t="shared" si="145"/>
        <v>40963</v>
      </c>
      <c r="F1880" s="101" t="str">
        <f t="shared" si="146"/>
        <v>2011-12</v>
      </c>
      <c r="H1880" s="111"/>
      <c r="I1880" s="26"/>
      <c r="J1880" s="94">
        <f t="shared" ref="J1880:J1943" si="149">J1879</f>
        <v>0.59165640875701331</v>
      </c>
      <c r="K1880" s="35"/>
      <c r="L1880" s="26">
        <v>7.8201946906700002</v>
      </c>
      <c r="M1880" s="26" t="s">
        <v>203</v>
      </c>
      <c r="N1880" s="26">
        <v>812.22926829268283</v>
      </c>
      <c r="O1880" s="90">
        <f t="shared" si="147"/>
        <v>6351.7910115092172</v>
      </c>
      <c r="P1880" s="92">
        <f t="shared" si="148"/>
        <v>229.33551082065173</v>
      </c>
      <c r="Q1880" s="188">
        <v>6.1024683208387144E-2</v>
      </c>
    </row>
    <row r="1881" spans="1:17" x14ac:dyDescent="0.25">
      <c r="A1881">
        <v>40963</v>
      </c>
      <c r="B1881" t="s">
        <v>773</v>
      </c>
      <c r="C1881" s="190" t="s">
        <v>890</v>
      </c>
      <c r="D1881" s="108" t="s">
        <v>807</v>
      </c>
      <c r="E1881" s="32">
        <f t="shared" si="145"/>
        <v>40963</v>
      </c>
      <c r="F1881" s="101" t="str">
        <f t="shared" si="146"/>
        <v>2011-12</v>
      </c>
      <c r="H1881" s="111"/>
      <c r="I1881" s="26"/>
      <c r="J1881" s="94">
        <f t="shared" si="149"/>
        <v>0.59165640875701331</v>
      </c>
      <c r="K1881" s="35"/>
      <c r="L1881" s="26">
        <v>3.48356351327</v>
      </c>
      <c r="M1881" s="26" t="s">
        <v>203</v>
      </c>
      <c r="N1881" s="26">
        <v>3336.4019512195118</v>
      </c>
      <c r="O1881" s="90">
        <f t="shared" si="147"/>
        <v>11622.568102871126</v>
      </c>
      <c r="P1881" s="92">
        <f t="shared" si="148"/>
        <v>419.64031689487763</v>
      </c>
      <c r="Q1881" s="188">
        <v>6.1024683208387144E-2</v>
      </c>
    </row>
    <row r="1882" spans="1:17" x14ac:dyDescent="0.25">
      <c r="A1882">
        <v>40963</v>
      </c>
      <c r="B1882" t="s">
        <v>773</v>
      </c>
      <c r="C1882" s="190" t="s">
        <v>890</v>
      </c>
      <c r="D1882" s="108" t="s">
        <v>807</v>
      </c>
      <c r="E1882" s="32">
        <f t="shared" ref="E1882:E1945" si="150">A1882</f>
        <v>40963</v>
      </c>
      <c r="F1882" s="101" t="str">
        <f t="shared" ref="F1882:F1945" si="151">IF(E1882="","-",IF(OR(E1882&lt;$E$15,E1882&gt;$E$16),"ERROR - date outside of range",IF(MONTH(E1882)&gt;=7,YEAR(E1882)&amp;"-"&amp;IF(YEAR(E1882)=1999,"00",IF(AND(YEAR(E1882)&gt;=2000,YEAR(E1882)&lt;2009),"0","")&amp;RIGHT(YEAR(E1882),2)+1),RIGHT(YEAR(E1882),4)-1&amp;"-"&amp;RIGHT(YEAR(E1882),2))))</f>
        <v>2011-12</v>
      </c>
      <c r="H1882" s="111"/>
      <c r="I1882" s="26"/>
      <c r="J1882" s="94">
        <f t="shared" si="149"/>
        <v>0.59165640875701331</v>
      </c>
      <c r="K1882" s="35"/>
      <c r="L1882" s="26">
        <v>1.4988295433400001</v>
      </c>
      <c r="M1882" s="26" t="s">
        <v>203</v>
      </c>
      <c r="N1882" s="26">
        <v>3336.4019512195118</v>
      </c>
      <c r="O1882" s="90">
        <f t="shared" si="147"/>
        <v>5000.6978129450263</v>
      </c>
      <c r="P1882" s="92">
        <f t="shared" si="148"/>
        <v>180.55341954945229</v>
      </c>
      <c r="Q1882" s="188">
        <v>6.1024683208387144E-2</v>
      </c>
    </row>
    <row r="1883" spans="1:17" x14ac:dyDescent="0.25">
      <c r="A1883">
        <v>40963</v>
      </c>
      <c r="B1883" t="s">
        <v>773</v>
      </c>
      <c r="C1883" s="190" t="s">
        <v>890</v>
      </c>
      <c r="D1883" s="108" t="s">
        <v>807</v>
      </c>
      <c r="E1883" s="32">
        <f t="shared" si="150"/>
        <v>40963</v>
      </c>
      <c r="F1883" s="101" t="str">
        <f t="shared" si="151"/>
        <v>2011-12</v>
      </c>
      <c r="H1883" s="111"/>
      <c r="I1883" s="26"/>
      <c r="J1883" s="94">
        <f t="shared" si="149"/>
        <v>0.59165640875701331</v>
      </c>
      <c r="K1883" s="35"/>
      <c r="L1883" s="26">
        <v>3.4684708446200001</v>
      </c>
      <c r="M1883" s="26" t="s">
        <v>203</v>
      </c>
      <c r="N1883" s="26">
        <v>812.22926829268283</v>
      </c>
      <c r="O1883" s="90">
        <f t="shared" ref="O1883:O1946" si="152">IF(N1883="","-",L1883*N1883)</f>
        <v>2817.1935362202062</v>
      </c>
      <c r="P1883" s="92">
        <f t="shared" si="148"/>
        <v>101.71658946886335</v>
      </c>
      <c r="Q1883" s="188">
        <v>6.1024683208387144E-2</v>
      </c>
    </row>
    <row r="1884" spans="1:17" x14ac:dyDescent="0.25">
      <c r="A1884">
        <v>40963</v>
      </c>
      <c r="B1884" t="s">
        <v>773</v>
      </c>
      <c r="C1884" s="190" t="s">
        <v>890</v>
      </c>
      <c r="D1884" s="108" t="s">
        <v>807</v>
      </c>
      <c r="E1884" s="32">
        <f t="shared" si="150"/>
        <v>40963</v>
      </c>
      <c r="F1884" s="101" t="str">
        <f t="shared" si="151"/>
        <v>2011-12</v>
      </c>
      <c r="H1884" s="111"/>
      <c r="I1884" s="26"/>
      <c r="J1884" s="94">
        <f t="shared" si="149"/>
        <v>0.59165640875701331</v>
      </c>
      <c r="K1884" s="35"/>
      <c r="L1884" s="26">
        <v>10.5176275842</v>
      </c>
      <c r="M1884" s="26" t="s">
        <v>203</v>
      </c>
      <c r="N1884" s="26">
        <v>3336.4019512195118</v>
      </c>
      <c r="O1884" s="90">
        <f t="shared" si="152"/>
        <v>35091.033194125041</v>
      </c>
      <c r="P1884" s="92">
        <f t="shared" si="148"/>
        <v>1266.9843841236457</v>
      </c>
      <c r="Q1884" s="188">
        <v>6.1024683208387144E-2</v>
      </c>
    </row>
    <row r="1885" spans="1:17" x14ac:dyDescent="0.25">
      <c r="A1885">
        <v>40963</v>
      </c>
      <c r="B1885" t="s">
        <v>773</v>
      </c>
      <c r="C1885" s="190" t="s">
        <v>890</v>
      </c>
      <c r="D1885" s="108" t="s">
        <v>807</v>
      </c>
      <c r="E1885" s="32">
        <f t="shared" si="150"/>
        <v>40963</v>
      </c>
      <c r="F1885" s="101" t="str">
        <f t="shared" si="151"/>
        <v>2011-12</v>
      </c>
      <c r="H1885" s="111"/>
      <c r="I1885" s="26"/>
      <c r="J1885" s="94">
        <f t="shared" si="149"/>
        <v>0.59165640875701331</v>
      </c>
      <c r="K1885" s="35"/>
      <c r="L1885" s="26">
        <v>15.795578368599999</v>
      </c>
      <c r="M1885" s="26" t="s">
        <v>203</v>
      </c>
      <c r="N1885" s="26">
        <v>3336.4019512195118</v>
      </c>
      <c r="O1885" s="90">
        <f t="shared" si="152"/>
        <v>52700.398489637751</v>
      </c>
      <c r="P1885" s="92">
        <f t="shared" si="148"/>
        <v>1902.7818746198432</v>
      </c>
      <c r="Q1885" s="188">
        <v>6.1024683208387144E-2</v>
      </c>
    </row>
    <row r="1886" spans="1:17" x14ac:dyDescent="0.25">
      <c r="A1886">
        <v>40963</v>
      </c>
      <c r="B1886" t="s">
        <v>773</v>
      </c>
      <c r="C1886" s="190" t="s">
        <v>890</v>
      </c>
      <c r="D1886" s="108" t="s">
        <v>807</v>
      </c>
      <c r="E1886" s="32">
        <f t="shared" si="150"/>
        <v>40963</v>
      </c>
      <c r="F1886" s="101" t="str">
        <f t="shared" si="151"/>
        <v>2011-12</v>
      </c>
      <c r="H1886" s="111"/>
      <c r="I1886" s="26"/>
      <c r="J1886" s="94">
        <f t="shared" si="149"/>
        <v>0.59165640875701331</v>
      </c>
      <c r="K1886" s="35"/>
      <c r="L1886" s="26">
        <v>59.972384711899998</v>
      </c>
      <c r="M1886" s="26" t="s">
        <v>203</v>
      </c>
      <c r="N1886" s="26">
        <v>3336.4019512195118</v>
      </c>
      <c r="O1886" s="90">
        <f t="shared" si="152"/>
        <v>200091.98137207038</v>
      </c>
      <c r="P1886" s="92">
        <f t="shared" si="148"/>
        <v>7224.4500292802977</v>
      </c>
      <c r="Q1886" s="188">
        <v>6.1024683208387144E-2</v>
      </c>
    </row>
    <row r="1887" spans="1:17" x14ac:dyDescent="0.25">
      <c r="A1887">
        <v>40963</v>
      </c>
      <c r="B1887" t="s">
        <v>773</v>
      </c>
      <c r="C1887" s="190" t="s">
        <v>890</v>
      </c>
      <c r="D1887" s="108" t="s">
        <v>807</v>
      </c>
      <c r="E1887" s="32">
        <f t="shared" si="150"/>
        <v>40963</v>
      </c>
      <c r="F1887" s="101" t="str">
        <f t="shared" si="151"/>
        <v>2011-12</v>
      </c>
      <c r="H1887" s="111"/>
      <c r="I1887" s="26"/>
      <c r="J1887" s="94">
        <f t="shared" si="149"/>
        <v>0.59165640875701331</v>
      </c>
      <c r="K1887" s="35"/>
      <c r="L1887" s="26">
        <v>36.449455555199997</v>
      </c>
      <c r="M1887" s="26" t="s">
        <v>203</v>
      </c>
      <c r="N1887" s="26">
        <v>3336.4019512195118</v>
      </c>
      <c r="O1887" s="90">
        <f t="shared" si="152"/>
        <v>121610.03463525814</v>
      </c>
      <c r="P1887" s="92">
        <f t="shared" si="148"/>
        <v>4390.808728350682</v>
      </c>
      <c r="Q1887" s="188">
        <v>6.1024683208387144E-2</v>
      </c>
    </row>
    <row r="1888" spans="1:17" x14ac:dyDescent="0.25">
      <c r="A1888">
        <v>40963</v>
      </c>
      <c r="B1888" t="s">
        <v>773</v>
      </c>
      <c r="C1888" s="190" t="s">
        <v>890</v>
      </c>
      <c r="D1888" s="108" t="s">
        <v>807</v>
      </c>
      <c r="E1888" s="32">
        <f t="shared" si="150"/>
        <v>40963</v>
      </c>
      <c r="F1888" s="101" t="str">
        <f t="shared" si="151"/>
        <v>2011-12</v>
      </c>
      <c r="H1888" s="111"/>
      <c r="I1888" s="26"/>
      <c r="J1888" s="94">
        <f t="shared" si="149"/>
        <v>0.59165640875701331</v>
      </c>
      <c r="K1888" s="35"/>
      <c r="L1888" s="26">
        <v>73.450327549899995</v>
      </c>
      <c r="M1888" s="26" t="s">
        <v>203</v>
      </c>
      <c r="N1888" s="26">
        <v>812.22926829268283</v>
      </c>
      <c r="O1888" s="90">
        <f t="shared" si="152"/>
        <v>59658.50580171316</v>
      </c>
      <c r="P1888" s="92">
        <f t="shared" si="148"/>
        <v>2154.0088264934643</v>
      </c>
      <c r="Q1888" s="188">
        <v>6.1024683208387144E-2</v>
      </c>
    </row>
    <row r="1889" spans="1:17" x14ac:dyDescent="0.25">
      <c r="A1889">
        <v>40963</v>
      </c>
      <c r="B1889" t="s">
        <v>773</v>
      </c>
      <c r="C1889" s="190" t="s">
        <v>890</v>
      </c>
      <c r="D1889" s="108" t="s">
        <v>807</v>
      </c>
      <c r="E1889" s="32">
        <f t="shared" si="150"/>
        <v>40963</v>
      </c>
      <c r="F1889" s="101" t="str">
        <f t="shared" si="151"/>
        <v>2011-12</v>
      </c>
      <c r="H1889" s="111"/>
      <c r="I1889" s="26"/>
      <c r="J1889" s="94">
        <f t="shared" si="149"/>
        <v>0.59165640875701331</v>
      </c>
      <c r="K1889" s="35"/>
      <c r="L1889" s="26">
        <v>52.548405684499997</v>
      </c>
      <c r="M1889" s="26" t="s">
        <v>203</v>
      </c>
      <c r="N1889" s="26">
        <v>3336.4019512195118</v>
      </c>
      <c r="O1889" s="90">
        <f t="shared" si="152"/>
        <v>175322.60325924028</v>
      </c>
      <c r="P1889" s="92">
        <f t="shared" si="148"/>
        <v>6330.1356584323112</v>
      </c>
      <c r="Q1889" s="188">
        <v>6.1024683208387144E-2</v>
      </c>
    </row>
    <row r="1890" spans="1:17" x14ac:dyDescent="0.25">
      <c r="A1890">
        <v>40963</v>
      </c>
      <c r="B1890" t="s">
        <v>773</v>
      </c>
      <c r="C1890" s="190" t="s">
        <v>890</v>
      </c>
      <c r="D1890" s="108" t="s">
        <v>807</v>
      </c>
      <c r="E1890" s="32">
        <f t="shared" si="150"/>
        <v>40963</v>
      </c>
      <c r="F1890" s="101" t="str">
        <f t="shared" si="151"/>
        <v>2011-12</v>
      </c>
      <c r="H1890" s="111"/>
      <c r="I1890" s="26"/>
      <c r="J1890" s="94">
        <f t="shared" si="149"/>
        <v>0.59165640875701331</v>
      </c>
      <c r="K1890" s="35"/>
      <c r="L1890" s="26">
        <v>18.276456549599999</v>
      </c>
      <c r="M1890" s="26" t="s">
        <v>203</v>
      </c>
      <c r="N1890" s="26">
        <v>812.22926829268283</v>
      </c>
      <c r="O1890" s="90">
        <f t="shared" si="152"/>
        <v>14844.672930264618</v>
      </c>
      <c r="P1890" s="92">
        <f t="shared" si="148"/>
        <v>535.97648966394956</v>
      </c>
      <c r="Q1890" s="188">
        <v>6.1024683208387144E-2</v>
      </c>
    </row>
    <row r="1891" spans="1:17" x14ac:dyDescent="0.25">
      <c r="A1891">
        <v>40963</v>
      </c>
      <c r="B1891" t="s">
        <v>773</v>
      </c>
      <c r="C1891" s="190" t="s">
        <v>890</v>
      </c>
      <c r="D1891" s="108" t="s">
        <v>807</v>
      </c>
      <c r="E1891" s="32">
        <f t="shared" si="150"/>
        <v>40963</v>
      </c>
      <c r="F1891" s="101" t="str">
        <f t="shared" si="151"/>
        <v>2011-12</v>
      </c>
      <c r="H1891" s="111"/>
      <c r="I1891" s="26"/>
      <c r="J1891" s="94">
        <f t="shared" si="149"/>
        <v>0.59165640875701331</v>
      </c>
      <c r="K1891" s="35"/>
      <c r="L1891" s="26">
        <v>2.9988644517599998</v>
      </c>
      <c r="M1891" s="26" t="s">
        <v>203</v>
      </c>
      <c r="N1891" s="26">
        <v>812.22926829268283</v>
      </c>
      <c r="O1891" s="90">
        <f t="shared" si="152"/>
        <v>2435.7654793619622</v>
      </c>
      <c r="P1891" s="92">
        <f t="shared" si="148"/>
        <v>87.944883488233245</v>
      </c>
      <c r="Q1891" s="188">
        <v>6.1024683208387144E-2</v>
      </c>
    </row>
    <row r="1892" spans="1:17" x14ac:dyDescent="0.25">
      <c r="A1892">
        <v>42921</v>
      </c>
      <c r="B1892" t="s">
        <v>773</v>
      </c>
      <c r="C1892" s="190" t="s">
        <v>864</v>
      </c>
      <c r="D1892" s="108" t="s">
        <v>815</v>
      </c>
      <c r="E1892" s="32">
        <f t="shared" si="150"/>
        <v>42921</v>
      </c>
      <c r="F1892" s="101" t="str">
        <f t="shared" si="151"/>
        <v>2017-18</v>
      </c>
      <c r="H1892" s="111"/>
      <c r="I1892" s="26"/>
      <c r="J1892" s="94">
        <f t="shared" si="149"/>
        <v>0.59165640875701331</v>
      </c>
      <c r="K1892" s="35"/>
      <c r="L1892" s="26">
        <v>178.12509789500001</v>
      </c>
      <c r="M1892" s="26" t="s">
        <v>203</v>
      </c>
      <c r="N1892" s="26">
        <v>1680.8751219512192</v>
      </c>
      <c r="O1892" s="90">
        <f t="shared" si="152"/>
        <v>299406.04564683099</v>
      </c>
      <c r="P1892" s="92">
        <f t="shared" si="148"/>
        <v>177145.50572754242</v>
      </c>
      <c r="Q1892" s="188">
        <v>1</v>
      </c>
    </row>
    <row r="1893" spans="1:17" x14ac:dyDescent="0.25">
      <c r="A1893">
        <v>42921</v>
      </c>
      <c r="B1893" t="s">
        <v>773</v>
      </c>
      <c r="C1893" s="190" t="s">
        <v>864</v>
      </c>
      <c r="D1893" s="108" t="s">
        <v>815</v>
      </c>
      <c r="E1893" s="32">
        <f t="shared" si="150"/>
        <v>42921</v>
      </c>
      <c r="F1893" s="101" t="str">
        <f t="shared" si="151"/>
        <v>2017-18</v>
      </c>
      <c r="H1893" s="111"/>
      <c r="I1893" s="26"/>
      <c r="J1893" s="94">
        <f t="shared" si="149"/>
        <v>0.59165640875701331</v>
      </c>
      <c r="K1893" s="35"/>
      <c r="L1893" s="26">
        <v>108.658173448</v>
      </c>
      <c r="M1893" s="26" t="s">
        <v>203</v>
      </c>
      <c r="N1893" s="26">
        <v>1680.8751219512192</v>
      </c>
      <c r="O1893" s="90">
        <f t="shared" si="152"/>
        <v>182640.82054540372</v>
      </c>
      <c r="P1893" s="92">
        <f t="shared" si="148"/>
        <v>108060.61197632769</v>
      </c>
      <c r="Q1893" s="188">
        <v>1</v>
      </c>
    </row>
    <row r="1894" spans="1:17" x14ac:dyDescent="0.25">
      <c r="A1894">
        <v>43053</v>
      </c>
      <c r="B1894" t="s">
        <v>773</v>
      </c>
      <c r="C1894" s="190" t="s">
        <v>891</v>
      </c>
      <c r="D1894" s="108" t="s">
        <v>815</v>
      </c>
      <c r="E1894" s="32">
        <f t="shared" si="150"/>
        <v>43053</v>
      </c>
      <c r="F1894" s="101" t="str">
        <f t="shared" si="151"/>
        <v>2017-18</v>
      </c>
      <c r="H1894" s="111"/>
      <c r="I1894" s="26"/>
      <c r="J1894" s="94">
        <f t="shared" si="149"/>
        <v>0.59165640875701331</v>
      </c>
      <c r="K1894" s="35"/>
      <c r="L1894" s="26">
        <v>139.24228353800001</v>
      </c>
      <c r="M1894" s="26" t="s">
        <v>203</v>
      </c>
      <c r="N1894" s="26">
        <v>4416.6341463414628</v>
      </c>
      <c r="O1894" s="90">
        <f t="shared" si="152"/>
        <v>614982.22408849059</v>
      </c>
      <c r="P1894" s="92">
        <f t="shared" si="148"/>
        <v>239561.052765178</v>
      </c>
      <c r="Q1894" s="188">
        <v>0.6583912902944733</v>
      </c>
    </row>
    <row r="1895" spans="1:17" x14ac:dyDescent="0.25">
      <c r="A1895">
        <v>43053</v>
      </c>
      <c r="B1895" t="s">
        <v>773</v>
      </c>
      <c r="C1895" s="190" t="s">
        <v>891</v>
      </c>
      <c r="D1895" s="108" t="s">
        <v>815</v>
      </c>
      <c r="E1895" s="32">
        <f t="shared" si="150"/>
        <v>43053</v>
      </c>
      <c r="F1895" s="101" t="str">
        <f t="shared" si="151"/>
        <v>2017-18</v>
      </c>
      <c r="H1895" s="111"/>
      <c r="I1895" s="26"/>
      <c r="J1895" s="94">
        <f t="shared" si="149"/>
        <v>0.59165640875701331</v>
      </c>
      <c r="K1895" s="35"/>
      <c r="L1895" s="26">
        <v>37.041101671</v>
      </c>
      <c r="M1895" s="26" t="s">
        <v>203</v>
      </c>
      <c r="N1895" s="26">
        <v>1680.8751219512192</v>
      </c>
      <c r="O1895" s="90">
        <f t="shared" si="152"/>
        <v>62261.466288449636</v>
      </c>
      <c r="P1895" s="92">
        <f t="shared" si="148"/>
        <v>24253.420386047506</v>
      </c>
      <c r="Q1895" s="188">
        <v>0.6583912902944733</v>
      </c>
    </row>
    <row r="1896" spans="1:17" x14ac:dyDescent="0.25">
      <c r="A1896">
        <v>43053</v>
      </c>
      <c r="B1896" t="s">
        <v>773</v>
      </c>
      <c r="C1896" s="190" t="s">
        <v>891</v>
      </c>
      <c r="D1896" s="108" t="s">
        <v>815</v>
      </c>
      <c r="E1896" s="32">
        <f t="shared" si="150"/>
        <v>43053</v>
      </c>
      <c r="F1896" s="101" t="str">
        <f t="shared" si="151"/>
        <v>2017-18</v>
      </c>
      <c r="H1896" s="111"/>
      <c r="I1896" s="26"/>
      <c r="J1896" s="94">
        <f t="shared" si="149"/>
        <v>0.59165640875701331</v>
      </c>
      <c r="K1896" s="35"/>
      <c r="L1896" s="26">
        <v>180.07820631000001</v>
      </c>
      <c r="M1896" s="26" t="s">
        <v>203</v>
      </c>
      <c r="N1896" s="26">
        <v>4416.6341463414628</v>
      </c>
      <c r="O1896" s="90">
        <f t="shared" si="152"/>
        <v>795339.55500066874</v>
      </c>
      <c r="P1896" s="92">
        <f t="shared" si="148"/>
        <v>309817.70470544923</v>
      </c>
      <c r="Q1896" s="188">
        <v>0.6583912902944733</v>
      </c>
    </row>
    <row r="1897" spans="1:17" x14ac:dyDescent="0.25">
      <c r="A1897">
        <v>41992</v>
      </c>
      <c r="B1897" t="s">
        <v>773</v>
      </c>
      <c r="C1897" s="190" t="s">
        <v>869</v>
      </c>
      <c r="D1897" s="108" t="s">
        <v>815</v>
      </c>
      <c r="E1897" s="32">
        <f t="shared" si="150"/>
        <v>41992</v>
      </c>
      <c r="F1897" s="101" t="str">
        <f t="shared" si="151"/>
        <v>2014-15</v>
      </c>
      <c r="H1897" s="111"/>
      <c r="I1897" s="26"/>
      <c r="J1897" s="94">
        <f t="shared" si="149"/>
        <v>0.59165640875701331</v>
      </c>
      <c r="K1897" s="35"/>
      <c r="L1897" s="26">
        <v>14.1133471579</v>
      </c>
      <c r="M1897" s="26" t="s">
        <v>203</v>
      </c>
      <c r="N1897" s="26">
        <v>3875.3912195121943</v>
      </c>
      <c r="O1897" s="90">
        <f t="shared" si="152"/>
        <v>54694.741653653044</v>
      </c>
      <c r="P1897" s="92">
        <f t="shared" si="148"/>
        <v>24925.750094380444</v>
      </c>
      <c r="Q1897" s="188">
        <v>0.77025244939893778</v>
      </c>
    </row>
    <row r="1898" spans="1:17" x14ac:dyDescent="0.25">
      <c r="A1898">
        <v>43136</v>
      </c>
      <c r="B1898" t="s">
        <v>773</v>
      </c>
      <c r="C1898" s="190" t="s">
        <v>865</v>
      </c>
      <c r="D1898" s="108" t="s">
        <v>815</v>
      </c>
      <c r="E1898" s="32">
        <f t="shared" si="150"/>
        <v>43136</v>
      </c>
      <c r="F1898" s="101" t="str">
        <f t="shared" si="151"/>
        <v>2017-18</v>
      </c>
      <c r="H1898" s="111"/>
      <c r="I1898" s="26"/>
      <c r="J1898" s="94">
        <f t="shared" si="149"/>
        <v>0.59165640875701331</v>
      </c>
      <c r="K1898" s="35"/>
      <c r="L1898" s="26">
        <v>198.607248752</v>
      </c>
      <c r="M1898" s="26" t="s">
        <v>203</v>
      </c>
      <c r="N1898" s="26">
        <v>3875.3912195121943</v>
      </c>
      <c r="O1898" s="90">
        <f t="shared" si="152"/>
        <v>769680.78794497508</v>
      </c>
      <c r="P1898" s="92">
        <f t="shared" si="148"/>
        <v>56165.547289899638</v>
      </c>
      <c r="Q1898" s="188">
        <v>0.12333597624711005</v>
      </c>
    </row>
    <row r="1899" spans="1:17" x14ac:dyDescent="0.25">
      <c r="A1899">
        <v>43136</v>
      </c>
      <c r="B1899" t="s">
        <v>773</v>
      </c>
      <c r="C1899" s="190" t="s">
        <v>865</v>
      </c>
      <c r="D1899" s="108" t="s">
        <v>815</v>
      </c>
      <c r="E1899" s="32">
        <f t="shared" si="150"/>
        <v>43136</v>
      </c>
      <c r="F1899" s="101" t="str">
        <f t="shared" si="151"/>
        <v>2017-18</v>
      </c>
      <c r="H1899" s="111"/>
      <c r="I1899" s="26"/>
      <c r="J1899" s="94">
        <f t="shared" si="149"/>
        <v>0.59165640875701331</v>
      </c>
      <c r="K1899" s="35"/>
      <c r="L1899" s="26">
        <v>48.123371837400001</v>
      </c>
      <c r="M1899" s="26" t="s">
        <v>203</v>
      </c>
      <c r="N1899" s="26">
        <v>1162.6195121951216</v>
      </c>
      <c r="O1899" s="90">
        <f t="shared" si="152"/>
        <v>55949.171090782445</v>
      </c>
      <c r="P1899" s="92">
        <f t="shared" si="148"/>
        <v>4082.752049872759</v>
      </c>
      <c r="Q1899" s="188">
        <v>0.12333597624711005</v>
      </c>
    </row>
    <row r="1900" spans="1:17" x14ac:dyDescent="0.25">
      <c r="A1900">
        <v>43136</v>
      </c>
      <c r="B1900" t="s">
        <v>773</v>
      </c>
      <c r="C1900" s="190" t="s">
        <v>865</v>
      </c>
      <c r="D1900" s="108" t="s">
        <v>815</v>
      </c>
      <c r="E1900" s="32">
        <f t="shared" si="150"/>
        <v>43136</v>
      </c>
      <c r="F1900" s="101" t="str">
        <f t="shared" si="151"/>
        <v>2017-18</v>
      </c>
      <c r="H1900" s="111"/>
      <c r="I1900" s="26"/>
      <c r="J1900" s="94">
        <f t="shared" si="149"/>
        <v>0.59165640875701331</v>
      </c>
      <c r="K1900" s="35"/>
      <c r="L1900" s="26">
        <v>13.604428710500001</v>
      </c>
      <c r="M1900" s="26" t="s">
        <v>203</v>
      </c>
      <c r="N1900" s="26">
        <v>3336.4019512195118</v>
      </c>
      <c r="O1900" s="90">
        <f t="shared" si="152"/>
        <v>45389.842494938952</v>
      </c>
      <c r="P1900" s="92">
        <f t="shared" si="148"/>
        <v>3312.2112245223975</v>
      </c>
      <c r="Q1900" s="188">
        <v>0.12333597624711005</v>
      </c>
    </row>
    <row r="1901" spans="1:17" x14ac:dyDescent="0.25">
      <c r="A1901">
        <v>43136</v>
      </c>
      <c r="B1901" t="s">
        <v>773</v>
      </c>
      <c r="C1901" s="190" t="s">
        <v>865</v>
      </c>
      <c r="D1901" s="108" t="s">
        <v>815</v>
      </c>
      <c r="E1901" s="32">
        <f t="shared" si="150"/>
        <v>43136</v>
      </c>
      <c r="F1901" s="101" t="str">
        <f t="shared" si="151"/>
        <v>2017-18</v>
      </c>
      <c r="H1901" s="111"/>
      <c r="I1901" s="26"/>
      <c r="J1901" s="94">
        <f t="shared" si="149"/>
        <v>0.59165640875701331</v>
      </c>
      <c r="K1901" s="35"/>
      <c r="L1901" s="26">
        <v>14.9385884569</v>
      </c>
      <c r="M1901" s="26" t="s">
        <v>203</v>
      </c>
      <c r="N1901" s="26">
        <v>3336.4019512195118</v>
      </c>
      <c r="O1901" s="90">
        <f t="shared" si="152"/>
        <v>49841.135676066435</v>
      </c>
      <c r="P1901" s="92">
        <f t="shared" si="148"/>
        <v>3637.0333086663204</v>
      </c>
      <c r="Q1901" s="188">
        <v>0.12333597624711005</v>
      </c>
    </row>
    <row r="1902" spans="1:17" x14ac:dyDescent="0.25">
      <c r="A1902">
        <v>41992</v>
      </c>
      <c r="B1902" t="s">
        <v>773</v>
      </c>
      <c r="C1902" s="190" t="s">
        <v>869</v>
      </c>
      <c r="D1902" s="108" t="s">
        <v>815</v>
      </c>
      <c r="E1902" s="32">
        <f t="shared" si="150"/>
        <v>41992</v>
      </c>
      <c r="F1902" s="101" t="str">
        <f t="shared" si="151"/>
        <v>2014-15</v>
      </c>
      <c r="H1902" s="111"/>
      <c r="I1902" s="26"/>
      <c r="J1902" s="94">
        <f t="shared" si="149"/>
        <v>0.59165640875701331</v>
      </c>
      <c r="K1902" s="35"/>
      <c r="L1902" s="26">
        <v>90.103562208300005</v>
      </c>
      <c r="M1902" s="26" t="s">
        <v>203</v>
      </c>
      <c r="N1902" s="26">
        <v>3875.3912195121943</v>
      </c>
      <c r="O1902" s="90">
        <f t="shared" si="152"/>
        <v>349186.55382881663</v>
      </c>
      <c r="P1902" s="92">
        <f t="shared" si="148"/>
        <v>159132.97172459884</v>
      </c>
      <c r="Q1902" s="188">
        <v>0.77025244939893778</v>
      </c>
    </row>
    <row r="1903" spans="1:17" x14ac:dyDescent="0.25">
      <c r="A1903">
        <v>41992</v>
      </c>
      <c r="B1903" t="s">
        <v>773</v>
      </c>
      <c r="C1903" s="190" t="s">
        <v>869</v>
      </c>
      <c r="D1903" s="108" t="s">
        <v>815</v>
      </c>
      <c r="E1903" s="32">
        <f t="shared" si="150"/>
        <v>41992</v>
      </c>
      <c r="F1903" s="101" t="str">
        <f t="shared" si="151"/>
        <v>2014-15</v>
      </c>
      <c r="H1903" s="111"/>
      <c r="I1903" s="26"/>
      <c r="J1903" s="94">
        <f t="shared" si="149"/>
        <v>0.59165640875701331</v>
      </c>
      <c r="K1903" s="35"/>
      <c r="L1903" s="26">
        <v>46.196522260899997</v>
      </c>
      <c r="M1903" s="26" t="s">
        <v>203</v>
      </c>
      <c r="N1903" s="26">
        <v>1162.6195121951216</v>
      </c>
      <c r="O1903" s="90">
        <f t="shared" si="152"/>
        <v>53708.978176078628</v>
      </c>
      <c r="P1903" s="92">
        <f t="shared" si="148"/>
        <v>24476.513232640074</v>
      </c>
      <c r="Q1903" s="188">
        <v>0.77025244939893778</v>
      </c>
    </row>
    <row r="1904" spans="1:17" x14ac:dyDescent="0.25">
      <c r="A1904">
        <v>41992</v>
      </c>
      <c r="B1904" t="s">
        <v>773</v>
      </c>
      <c r="C1904" s="190" t="s">
        <v>869</v>
      </c>
      <c r="D1904" s="108" t="s">
        <v>815</v>
      </c>
      <c r="E1904" s="32">
        <f t="shared" si="150"/>
        <v>41992</v>
      </c>
      <c r="F1904" s="101" t="str">
        <f t="shared" si="151"/>
        <v>2014-15</v>
      </c>
      <c r="H1904" s="111"/>
      <c r="I1904" s="26"/>
      <c r="J1904" s="94">
        <f t="shared" si="149"/>
        <v>0.59165640875701331</v>
      </c>
      <c r="K1904" s="35"/>
      <c r="L1904" s="26">
        <v>109.94965572</v>
      </c>
      <c r="M1904" s="26" t="s">
        <v>203</v>
      </c>
      <c r="N1904" s="26">
        <v>3875.3912195121943</v>
      </c>
      <c r="O1904" s="90">
        <f t="shared" si="152"/>
        <v>426097.9303656767</v>
      </c>
      <c r="P1904" s="92">
        <f t="shared" si="148"/>
        <v>194183.39326442758</v>
      </c>
      <c r="Q1904" s="188">
        <v>0.77025244939893778</v>
      </c>
    </row>
    <row r="1905" spans="1:17" x14ac:dyDescent="0.25">
      <c r="A1905">
        <v>42963</v>
      </c>
      <c r="B1905" t="s">
        <v>773</v>
      </c>
      <c r="C1905" s="190" t="s">
        <v>884</v>
      </c>
      <c r="D1905" s="108" t="s">
        <v>815</v>
      </c>
      <c r="E1905" s="32">
        <f t="shared" si="150"/>
        <v>42963</v>
      </c>
      <c r="F1905" s="101" t="str">
        <f t="shared" si="151"/>
        <v>2017-18</v>
      </c>
      <c r="H1905" s="111"/>
      <c r="I1905" s="26"/>
      <c r="J1905" s="94">
        <f t="shared" si="149"/>
        <v>0.59165640875701331</v>
      </c>
      <c r="K1905" s="35"/>
      <c r="L1905" s="26">
        <v>50.0818088101</v>
      </c>
      <c r="M1905" s="26" t="s">
        <v>203</v>
      </c>
      <c r="N1905" s="26">
        <v>812.22926829268283</v>
      </c>
      <c r="O1905" s="90">
        <f t="shared" si="152"/>
        <v>40677.910924601558</v>
      </c>
      <c r="P1905" s="92">
        <f t="shared" si="148"/>
        <v>964.17356057126779</v>
      </c>
      <c r="Q1905" s="188">
        <v>4.0061481344604424E-2</v>
      </c>
    </row>
    <row r="1906" spans="1:17" x14ac:dyDescent="0.25">
      <c r="A1906">
        <v>42963</v>
      </c>
      <c r="B1906" t="s">
        <v>773</v>
      </c>
      <c r="C1906" s="190" t="s">
        <v>884</v>
      </c>
      <c r="D1906" s="108" t="s">
        <v>815</v>
      </c>
      <c r="E1906" s="32">
        <f t="shared" si="150"/>
        <v>42963</v>
      </c>
      <c r="F1906" s="101" t="str">
        <f t="shared" si="151"/>
        <v>2017-18</v>
      </c>
      <c r="H1906" s="111"/>
      <c r="I1906" s="26"/>
      <c r="J1906" s="94">
        <f t="shared" si="149"/>
        <v>0.59165640875701331</v>
      </c>
      <c r="K1906" s="35"/>
      <c r="L1906" s="26">
        <v>5.1790935500300002</v>
      </c>
      <c r="M1906" s="26" t="s">
        <v>203</v>
      </c>
      <c r="N1906" s="26">
        <v>812.22926829268283</v>
      </c>
      <c r="O1906" s="90">
        <f t="shared" si="152"/>
        <v>4206.61136456022</v>
      </c>
      <c r="P1906" s="92">
        <f t="shared" si="148"/>
        <v>99.707761906096806</v>
      </c>
      <c r="Q1906" s="188">
        <v>4.0061481344604424E-2</v>
      </c>
    </row>
    <row r="1907" spans="1:17" x14ac:dyDescent="0.25">
      <c r="A1907">
        <v>42963</v>
      </c>
      <c r="B1907" t="s">
        <v>773</v>
      </c>
      <c r="C1907" s="190" t="s">
        <v>884</v>
      </c>
      <c r="D1907" s="108" t="s">
        <v>815</v>
      </c>
      <c r="E1907" s="32">
        <f t="shared" si="150"/>
        <v>42963</v>
      </c>
      <c r="F1907" s="101" t="str">
        <f t="shared" si="151"/>
        <v>2017-18</v>
      </c>
      <c r="H1907" s="111"/>
      <c r="I1907" s="26"/>
      <c r="J1907" s="94">
        <f t="shared" si="149"/>
        <v>0.59165640875701331</v>
      </c>
      <c r="K1907" s="35"/>
      <c r="L1907" s="26">
        <v>19.4440691472</v>
      </c>
      <c r="M1907" s="26" t="s">
        <v>203</v>
      </c>
      <c r="N1907" s="26">
        <v>812.22926829268283</v>
      </c>
      <c r="O1907" s="90">
        <f t="shared" si="152"/>
        <v>15793.042056062586</v>
      </c>
      <c r="P1907" s="92">
        <f t="shared" si="148"/>
        <v>374.33666688709849</v>
      </c>
      <c r="Q1907" s="188">
        <v>4.0061481344604424E-2</v>
      </c>
    </row>
    <row r="1908" spans="1:17" x14ac:dyDescent="0.25">
      <c r="A1908">
        <v>42963</v>
      </c>
      <c r="B1908" t="s">
        <v>773</v>
      </c>
      <c r="C1908" s="190" t="s">
        <v>884</v>
      </c>
      <c r="D1908" s="108" t="s">
        <v>815</v>
      </c>
      <c r="E1908" s="32">
        <f t="shared" si="150"/>
        <v>42963</v>
      </c>
      <c r="F1908" s="101" t="str">
        <f t="shared" si="151"/>
        <v>2017-18</v>
      </c>
      <c r="H1908" s="111"/>
      <c r="I1908" s="26"/>
      <c r="J1908" s="94">
        <f t="shared" si="149"/>
        <v>0.59165640875701331</v>
      </c>
      <c r="K1908" s="35"/>
      <c r="L1908" s="26">
        <v>17.745864791599999</v>
      </c>
      <c r="M1908" s="26" t="s">
        <v>203</v>
      </c>
      <c r="N1908" s="26">
        <v>3336.4019512195118</v>
      </c>
      <c r="O1908" s="90">
        <f t="shared" si="152"/>
        <v>59207.337916771874</v>
      </c>
      <c r="P1908" s="92">
        <f t="shared" si="148"/>
        <v>1403.369753106841</v>
      </c>
      <c r="Q1908" s="188">
        <v>4.0061481344604424E-2</v>
      </c>
    </row>
    <row r="1909" spans="1:17" x14ac:dyDescent="0.25">
      <c r="A1909">
        <v>42963</v>
      </c>
      <c r="B1909" t="s">
        <v>773</v>
      </c>
      <c r="C1909" s="190" t="s">
        <v>884</v>
      </c>
      <c r="D1909" s="108" t="s">
        <v>815</v>
      </c>
      <c r="E1909" s="32">
        <f t="shared" si="150"/>
        <v>42963</v>
      </c>
      <c r="F1909" s="101" t="str">
        <f t="shared" si="151"/>
        <v>2017-18</v>
      </c>
      <c r="H1909" s="111"/>
      <c r="I1909" s="26"/>
      <c r="J1909" s="94">
        <f t="shared" si="149"/>
        <v>0.59165640875701331</v>
      </c>
      <c r="K1909" s="35"/>
      <c r="L1909" s="26">
        <v>20.139911561600002</v>
      </c>
      <c r="M1909" s="26" t="s">
        <v>203</v>
      </c>
      <c r="N1909" s="26">
        <v>812.22926829268283</v>
      </c>
      <c r="O1909" s="90">
        <f t="shared" si="152"/>
        <v>16358.225631157713</v>
      </c>
      <c r="P1909" s="92">
        <f t="shared" si="148"/>
        <v>387.73300528279265</v>
      </c>
      <c r="Q1909" s="188">
        <v>4.0061481344604424E-2</v>
      </c>
    </row>
    <row r="1910" spans="1:17" x14ac:dyDescent="0.25">
      <c r="A1910">
        <v>42963</v>
      </c>
      <c r="B1910" t="s">
        <v>773</v>
      </c>
      <c r="C1910" s="190" t="s">
        <v>884</v>
      </c>
      <c r="D1910" s="108" t="s">
        <v>815</v>
      </c>
      <c r="E1910" s="32">
        <f t="shared" si="150"/>
        <v>42963</v>
      </c>
      <c r="F1910" s="101" t="str">
        <f t="shared" si="151"/>
        <v>2017-18</v>
      </c>
      <c r="H1910" s="111"/>
      <c r="I1910" s="26"/>
      <c r="J1910" s="94">
        <f t="shared" si="149"/>
        <v>0.59165640875701331</v>
      </c>
      <c r="K1910" s="35"/>
      <c r="L1910" s="26">
        <v>3.8163479925199999</v>
      </c>
      <c r="M1910" s="26" t="s">
        <v>203</v>
      </c>
      <c r="N1910" s="26">
        <v>812.22926829268283</v>
      </c>
      <c r="O1910" s="90">
        <f t="shared" si="152"/>
        <v>3099.7495375147687</v>
      </c>
      <c r="P1910" s="92">
        <f t="shared" si="148"/>
        <v>73.4722231435249</v>
      </c>
      <c r="Q1910" s="188">
        <v>4.0061481344604424E-2</v>
      </c>
    </row>
    <row r="1911" spans="1:17" x14ac:dyDescent="0.25">
      <c r="A1911">
        <v>42963</v>
      </c>
      <c r="B1911" t="s">
        <v>773</v>
      </c>
      <c r="C1911" s="190" t="s">
        <v>884</v>
      </c>
      <c r="D1911" s="108" t="s">
        <v>815</v>
      </c>
      <c r="E1911" s="32">
        <f t="shared" si="150"/>
        <v>42963</v>
      </c>
      <c r="F1911" s="101" t="str">
        <f t="shared" si="151"/>
        <v>2017-18</v>
      </c>
      <c r="H1911" s="111"/>
      <c r="I1911" s="26"/>
      <c r="J1911" s="94">
        <f t="shared" si="149"/>
        <v>0.59165640875701331</v>
      </c>
      <c r="K1911" s="35"/>
      <c r="L1911" s="26">
        <v>7.9320591273599996</v>
      </c>
      <c r="M1911" s="26" t="s">
        <v>203</v>
      </c>
      <c r="N1911" s="26">
        <v>812.22926829268283</v>
      </c>
      <c r="O1911" s="90">
        <f t="shared" si="152"/>
        <v>6442.6505810699091</v>
      </c>
      <c r="P1911" s="92">
        <f t="shared" si="148"/>
        <v>152.70777699918392</v>
      </c>
      <c r="Q1911" s="188">
        <v>4.0061481344604424E-2</v>
      </c>
    </row>
    <row r="1912" spans="1:17" x14ac:dyDescent="0.25">
      <c r="A1912">
        <v>42963</v>
      </c>
      <c r="B1912" t="s">
        <v>773</v>
      </c>
      <c r="C1912" s="190" t="s">
        <v>884</v>
      </c>
      <c r="D1912" s="108" t="s">
        <v>815</v>
      </c>
      <c r="E1912" s="32">
        <f t="shared" si="150"/>
        <v>42963</v>
      </c>
      <c r="F1912" s="101" t="str">
        <f t="shared" si="151"/>
        <v>2017-18</v>
      </c>
      <c r="H1912" s="111"/>
      <c r="I1912" s="26"/>
      <c r="J1912" s="94">
        <f t="shared" si="149"/>
        <v>0.59165640875701331</v>
      </c>
      <c r="K1912" s="35"/>
      <c r="L1912" s="26">
        <v>91.038613095000002</v>
      </c>
      <c r="M1912" s="26" t="s">
        <v>203</v>
      </c>
      <c r="N1912" s="26">
        <v>812.22926829268283</v>
      </c>
      <c r="O1912" s="90">
        <f t="shared" si="152"/>
        <v>73944.226100532513</v>
      </c>
      <c r="P1912" s="92">
        <f t="shared" si="148"/>
        <v>1752.6727932313461</v>
      </c>
      <c r="Q1912" s="188">
        <v>4.0061481344604424E-2</v>
      </c>
    </row>
    <row r="1913" spans="1:17" x14ac:dyDescent="0.25">
      <c r="A1913">
        <v>42963</v>
      </c>
      <c r="B1913" t="s">
        <v>773</v>
      </c>
      <c r="C1913" s="190" t="s">
        <v>884</v>
      </c>
      <c r="D1913" s="108" t="s">
        <v>815</v>
      </c>
      <c r="E1913" s="32">
        <f t="shared" si="150"/>
        <v>42963</v>
      </c>
      <c r="F1913" s="101" t="str">
        <f t="shared" si="151"/>
        <v>2017-18</v>
      </c>
      <c r="H1913" s="111"/>
      <c r="I1913" s="26"/>
      <c r="J1913" s="94">
        <f t="shared" si="149"/>
        <v>0.59165640875701331</v>
      </c>
      <c r="K1913" s="35"/>
      <c r="L1913" s="26">
        <v>23.279392629</v>
      </c>
      <c r="M1913" s="26" t="s">
        <v>203</v>
      </c>
      <c r="N1913" s="26">
        <v>812.22926829268283</v>
      </c>
      <c r="O1913" s="90">
        <f t="shared" si="152"/>
        <v>18908.204041350746</v>
      </c>
      <c r="P1913" s="92">
        <f t="shared" si="148"/>
        <v>448.17420561121781</v>
      </c>
      <c r="Q1913" s="188">
        <v>4.0061481344604424E-2</v>
      </c>
    </row>
    <row r="1914" spans="1:17" x14ac:dyDescent="0.25">
      <c r="A1914">
        <v>42963</v>
      </c>
      <c r="B1914" t="s">
        <v>773</v>
      </c>
      <c r="C1914" s="190" t="s">
        <v>884</v>
      </c>
      <c r="D1914" s="108" t="s">
        <v>815</v>
      </c>
      <c r="E1914" s="32">
        <f t="shared" si="150"/>
        <v>42963</v>
      </c>
      <c r="F1914" s="101" t="str">
        <f t="shared" si="151"/>
        <v>2017-18</v>
      </c>
      <c r="H1914" s="111"/>
      <c r="I1914" s="26"/>
      <c r="J1914" s="94">
        <f t="shared" si="149"/>
        <v>0.59165640875701331</v>
      </c>
      <c r="K1914" s="35"/>
      <c r="L1914" s="26">
        <v>26.237370609100001</v>
      </c>
      <c r="M1914" s="26" t="s">
        <v>203</v>
      </c>
      <c r="N1914" s="26">
        <v>812.22926829268283</v>
      </c>
      <c r="O1914" s="90">
        <f t="shared" si="152"/>
        <v>21310.760331753238</v>
      </c>
      <c r="P1914" s="92">
        <f t="shared" si="148"/>
        <v>505.12111365878144</v>
      </c>
      <c r="Q1914" s="188">
        <v>4.0061481344604424E-2</v>
      </c>
    </row>
    <row r="1915" spans="1:17" x14ac:dyDescent="0.25">
      <c r="A1915">
        <v>42963</v>
      </c>
      <c r="B1915" t="s">
        <v>773</v>
      </c>
      <c r="C1915" s="190" t="s">
        <v>884</v>
      </c>
      <c r="D1915" s="108" t="s">
        <v>815</v>
      </c>
      <c r="E1915" s="32">
        <f t="shared" si="150"/>
        <v>42963</v>
      </c>
      <c r="F1915" s="101" t="str">
        <f t="shared" si="151"/>
        <v>2017-18</v>
      </c>
      <c r="H1915" s="111"/>
      <c r="I1915" s="26"/>
      <c r="J1915" s="94">
        <f t="shared" si="149"/>
        <v>0.59165640875701331</v>
      </c>
      <c r="K1915" s="35"/>
      <c r="L1915" s="26">
        <v>32.896605742600002</v>
      </c>
      <c r="M1915" s="26" t="s">
        <v>203</v>
      </c>
      <c r="N1915" s="26">
        <v>812.22926829268283</v>
      </c>
      <c r="O1915" s="90">
        <f t="shared" si="152"/>
        <v>26719.58601162487</v>
      </c>
      <c r="P1915" s="92">
        <f t="shared" si="148"/>
        <v>633.32451928444095</v>
      </c>
      <c r="Q1915" s="188">
        <v>4.0061481344604424E-2</v>
      </c>
    </row>
    <row r="1916" spans="1:17" x14ac:dyDescent="0.25">
      <c r="A1916">
        <v>42963</v>
      </c>
      <c r="B1916" t="s">
        <v>773</v>
      </c>
      <c r="C1916" s="190" t="s">
        <v>884</v>
      </c>
      <c r="D1916" s="108" t="s">
        <v>815</v>
      </c>
      <c r="E1916" s="32">
        <f t="shared" si="150"/>
        <v>42963</v>
      </c>
      <c r="F1916" s="101" t="str">
        <f t="shared" si="151"/>
        <v>2017-18</v>
      </c>
      <c r="H1916" s="111"/>
      <c r="I1916" s="26"/>
      <c r="J1916" s="94">
        <f t="shared" si="149"/>
        <v>0.59165640875701331</v>
      </c>
      <c r="K1916" s="35"/>
      <c r="L1916" s="26">
        <v>5.1175913279599996</v>
      </c>
      <c r="M1916" s="26" t="s">
        <v>203</v>
      </c>
      <c r="N1916" s="26">
        <v>812.22926829268283</v>
      </c>
      <c r="O1916" s="90">
        <f t="shared" si="152"/>
        <v>4156.6574597299295</v>
      </c>
      <c r="P1916" s="92">
        <f t="shared" si="148"/>
        <v>98.523722873858063</v>
      </c>
      <c r="Q1916" s="188">
        <v>4.0061481344604424E-2</v>
      </c>
    </row>
    <row r="1917" spans="1:17" x14ac:dyDescent="0.25">
      <c r="A1917">
        <v>42963</v>
      </c>
      <c r="B1917" t="s">
        <v>773</v>
      </c>
      <c r="C1917" s="190" t="s">
        <v>884</v>
      </c>
      <c r="D1917" s="108" t="s">
        <v>815</v>
      </c>
      <c r="E1917" s="32">
        <f t="shared" si="150"/>
        <v>42963</v>
      </c>
      <c r="F1917" s="101" t="str">
        <f t="shared" si="151"/>
        <v>2017-18</v>
      </c>
      <c r="H1917" s="111"/>
      <c r="I1917" s="26"/>
      <c r="J1917" s="94">
        <f t="shared" si="149"/>
        <v>0.59165640875701331</v>
      </c>
      <c r="K1917" s="35"/>
      <c r="L1917" s="26">
        <v>4.9304701601399996</v>
      </c>
      <c r="M1917" s="26" t="s">
        <v>203</v>
      </c>
      <c r="N1917" s="26">
        <v>812.22926829268283</v>
      </c>
      <c r="O1917" s="90">
        <f t="shared" si="152"/>
        <v>4004.6721705094187</v>
      </c>
      <c r="P1917" s="92">
        <f t="shared" si="148"/>
        <v>94.921271466414524</v>
      </c>
      <c r="Q1917" s="188">
        <v>4.0061481344604424E-2</v>
      </c>
    </row>
    <row r="1918" spans="1:17" x14ac:dyDescent="0.25">
      <c r="A1918">
        <v>42963</v>
      </c>
      <c r="B1918" t="s">
        <v>773</v>
      </c>
      <c r="C1918" s="190" t="s">
        <v>884</v>
      </c>
      <c r="D1918" s="108" t="s">
        <v>815</v>
      </c>
      <c r="E1918" s="32">
        <f t="shared" si="150"/>
        <v>42963</v>
      </c>
      <c r="F1918" s="101" t="str">
        <f t="shared" si="151"/>
        <v>2017-18</v>
      </c>
      <c r="H1918" s="111"/>
      <c r="I1918" s="26"/>
      <c r="J1918" s="94">
        <f t="shared" si="149"/>
        <v>0.59165640875701331</v>
      </c>
      <c r="K1918" s="35"/>
      <c r="L1918" s="26">
        <v>98.884662121299996</v>
      </c>
      <c r="M1918" s="26" t="s">
        <v>203</v>
      </c>
      <c r="N1918" s="26">
        <v>812.22926829268283</v>
      </c>
      <c r="O1918" s="90">
        <f t="shared" si="152"/>
        <v>80317.016760152663</v>
      </c>
      <c r="P1918" s="92">
        <f t="shared" si="148"/>
        <v>1903.7247062081544</v>
      </c>
      <c r="Q1918" s="188">
        <v>4.0061481344604424E-2</v>
      </c>
    </row>
    <row r="1919" spans="1:17" x14ac:dyDescent="0.25">
      <c r="A1919">
        <v>42963</v>
      </c>
      <c r="B1919" t="s">
        <v>773</v>
      </c>
      <c r="C1919" s="190" t="s">
        <v>884</v>
      </c>
      <c r="D1919" s="108" t="s">
        <v>815</v>
      </c>
      <c r="E1919" s="32">
        <f t="shared" si="150"/>
        <v>42963</v>
      </c>
      <c r="F1919" s="101" t="str">
        <f t="shared" si="151"/>
        <v>2017-18</v>
      </c>
      <c r="H1919" s="111"/>
      <c r="I1919" s="26"/>
      <c r="J1919" s="94">
        <f t="shared" si="149"/>
        <v>0.59165640875701331</v>
      </c>
      <c r="K1919" s="35"/>
      <c r="L1919" s="26">
        <v>19.851030048799998</v>
      </c>
      <c r="M1919" s="26" t="s">
        <v>203</v>
      </c>
      <c r="N1919" s="26">
        <v>812.22926829268283</v>
      </c>
      <c r="O1919" s="90">
        <f t="shared" si="152"/>
        <v>16123.587611392883</v>
      </c>
      <c r="P1919" s="92">
        <f t="shared" si="148"/>
        <v>382.17146660443279</v>
      </c>
      <c r="Q1919" s="188">
        <v>4.0061481344604424E-2</v>
      </c>
    </row>
    <row r="1920" spans="1:17" x14ac:dyDescent="0.25">
      <c r="A1920">
        <v>42963</v>
      </c>
      <c r="B1920" t="s">
        <v>773</v>
      </c>
      <c r="C1920" s="190" t="s">
        <v>884</v>
      </c>
      <c r="D1920" s="108" t="s">
        <v>815</v>
      </c>
      <c r="E1920" s="32">
        <f t="shared" si="150"/>
        <v>42963</v>
      </c>
      <c r="F1920" s="101" t="str">
        <f t="shared" si="151"/>
        <v>2017-18</v>
      </c>
      <c r="H1920" s="111"/>
      <c r="I1920" s="26"/>
      <c r="J1920" s="94">
        <f t="shared" si="149"/>
        <v>0.59165640875701331</v>
      </c>
      <c r="K1920" s="35"/>
      <c r="L1920" s="26">
        <v>64.565772351199996</v>
      </c>
      <c r="M1920" s="26" t="s">
        <v>203</v>
      </c>
      <c r="N1920" s="26">
        <v>950.87219512195099</v>
      </c>
      <c r="O1920" s="90">
        <f t="shared" si="152"/>
        <v>61393.797685329708</v>
      </c>
      <c r="P1920" s="92">
        <f t="shared" si="148"/>
        <v>1455.1946047813469</v>
      </c>
      <c r="Q1920" s="188">
        <v>4.0061481344604424E-2</v>
      </c>
    </row>
    <row r="1921" spans="1:17" x14ac:dyDescent="0.25">
      <c r="A1921">
        <v>42963</v>
      </c>
      <c r="B1921" t="s">
        <v>773</v>
      </c>
      <c r="C1921" s="190" t="s">
        <v>884</v>
      </c>
      <c r="D1921" s="108" t="s">
        <v>815</v>
      </c>
      <c r="E1921" s="32">
        <f t="shared" si="150"/>
        <v>42963</v>
      </c>
      <c r="F1921" s="101" t="str">
        <f t="shared" si="151"/>
        <v>2017-18</v>
      </c>
      <c r="H1921" s="111"/>
      <c r="I1921" s="26"/>
      <c r="J1921" s="94">
        <f t="shared" si="149"/>
        <v>0.59165640875701331</v>
      </c>
      <c r="K1921" s="35"/>
      <c r="L1921" s="26">
        <v>83.385476313699996</v>
      </c>
      <c r="M1921" s="26" t="s">
        <v>203</v>
      </c>
      <c r="N1921" s="26">
        <v>812.22926829268283</v>
      </c>
      <c r="O1921" s="90">
        <f t="shared" si="152"/>
        <v>67728.124412513382</v>
      </c>
      <c r="P1921" s="92">
        <f t="shared" si="148"/>
        <v>1605.3348213153467</v>
      </c>
      <c r="Q1921" s="188">
        <v>4.0061481344604424E-2</v>
      </c>
    </row>
    <row r="1922" spans="1:17" x14ac:dyDescent="0.25">
      <c r="A1922">
        <v>42963</v>
      </c>
      <c r="B1922" t="s">
        <v>773</v>
      </c>
      <c r="C1922" s="190" t="s">
        <v>884</v>
      </c>
      <c r="D1922" s="108" t="s">
        <v>815</v>
      </c>
      <c r="E1922" s="32">
        <f t="shared" si="150"/>
        <v>42963</v>
      </c>
      <c r="F1922" s="101" t="str">
        <f t="shared" si="151"/>
        <v>2017-18</v>
      </c>
      <c r="H1922" s="111"/>
      <c r="I1922" s="26"/>
      <c r="J1922" s="94">
        <f t="shared" si="149"/>
        <v>0.59165640875701331</v>
      </c>
      <c r="K1922" s="35"/>
      <c r="L1922" s="26">
        <v>44.775334840299998</v>
      </c>
      <c r="M1922" s="26" t="s">
        <v>203</v>
      </c>
      <c r="N1922" s="26">
        <v>812.22926829268283</v>
      </c>
      <c r="O1922" s="90">
        <f t="shared" si="152"/>
        <v>36367.837454896733</v>
      </c>
      <c r="P1922" s="92">
        <f t="shared" si="148"/>
        <v>862.01347444217004</v>
      </c>
      <c r="Q1922" s="188">
        <v>4.0061481344604424E-2</v>
      </c>
    </row>
    <row r="1923" spans="1:17" x14ac:dyDescent="0.25">
      <c r="A1923">
        <v>42963</v>
      </c>
      <c r="B1923" t="s">
        <v>773</v>
      </c>
      <c r="C1923" s="190" t="s">
        <v>884</v>
      </c>
      <c r="D1923" s="108" t="s">
        <v>815</v>
      </c>
      <c r="E1923" s="32">
        <f t="shared" si="150"/>
        <v>42963</v>
      </c>
      <c r="F1923" s="101" t="str">
        <f t="shared" si="151"/>
        <v>2017-18</v>
      </c>
      <c r="H1923" s="111"/>
      <c r="I1923" s="26"/>
      <c r="J1923" s="94">
        <f t="shared" si="149"/>
        <v>0.59165640875701331</v>
      </c>
      <c r="K1923" s="35"/>
      <c r="L1923" s="26">
        <v>21.515653476499999</v>
      </c>
      <c r="M1923" s="26" t="s">
        <v>203</v>
      </c>
      <c r="N1923" s="26">
        <v>3336.4019512195118</v>
      </c>
      <c r="O1923" s="90">
        <f t="shared" si="152"/>
        <v>71784.868240757467</v>
      </c>
      <c r="P1923" s="92">
        <f t="shared" si="148"/>
        <v>1701.4903281321442</v>
      </c>
      <c r="Q1923" s="188">
        <v>4.0061481344604424E-2</v>
      </c>
    </row>
    <row r="1924" spans="1:17" x14ac:dyDescent="0.25">
      <c r="A1924">
        <v>42963</v>
      </c>
      <c r="B1924" t="s">
        <v>773</v>
      </c>
      <c r="C1924" s="190" t="s">
        <v>884</v>
      </c>
      <c r="D1924" s="108" t="s">
        <v>815</v>
      </c>
      <c r="E1924" s="32">
        <f t="shared" si="150"/>
        <v>42963</v>
      </c>
      <c r="F1924" s="101" t="str">
        <f t="shared" si="151"/>
        <v>2017-18</v>
      </c>
      <c r="H1924" s="111"/>
      <c r="I1924" s="26"/>
      <c r="J1924" s="94">
        <f t="shared" si="149"/>
        <v>0.59165640875701331</v>
      </c>
      <c r="K1924" s="35"/>
      <c r="L1924" s="26">
        <v>17.167803184099999</v>
      </c>
      <c r="M1924" s="26" t="s">
        <v>203</v>
      </c>
      <c r="N1924" s="26">
        <v>812.22926829268283</v>
      </c>
      <c r="O1924" s="90">
        <f t="shared" si="152"/>
        <v>13944.192218414333</v>
      </c>
      <c r="P1924" s="92">
        <f t="shared" si="148"/>
        <v>330.51405922587708</v>
      </c>
      <c r="Q1924" s="188">
        <v>4.0061481344604424E-2</v>
      </c>
    </row>
    <row r="1925" spans="1:17" x14ac:dyDescent="0.25">
      <c r="A1925">
        <v>42963</v>
      </c>
      <c r="B1925" t="s">
        <v>773</v>
      </c>
      <c r="C1925" s="190" t="s">
        <v>884</v>
      </c>
      <c r="D1925" s="108" t="s">
        <v>815</v>
      </c>
      <c r="E1925" s="32">
        <f t="shared" si="150"/>
        <v>42963</v>
      </c>
      <c r="F1925" s="101" t="str">
        <f t="shared" si="151"/>
        <v>2017-18</v>
      </c>
      <c r="H1925" s="111"/>
      <c r="I1925" s="26"/>
      <c r="J1925" s="94">
        <f t="shared" si="149"/>
        <v>0.59165640875701331</v>
      </c>
      <c r="K1925" s="35"/>
      <c r="L1925" s="26">
        <v>4.9219177156900003</v>
      </c>
      <c r="M1925" s="26" t="s">
        <v>203</v>
      </c>
      <c r="N1925" s="26">
        <v>812.22926829268283</v>
      </c>
      <c r="O1925" s="90">
        <f t="shared" si="152"/>
        <v>3997.7256248116819</v>
      </c>
      <c r="P1925" s="92">
        <f t="shared" si="148"/>
        <v>94.756620048806766</v>
      </c>
      <c r="Q1925" s="188">
        <v>4.0061481344604424E-2</v>
      </c>
    </row>
    <row r="1926" spans="1:17" x14ac:dyDescent="0.25">
      <c r="A1926">
        <v>42963</v>
      </c>
      <c r="B1926" t="s">
        <v>773</v>
      </c>
      <c r="C1926" s="190" t="s">
        <v>884</v>
      </c>
      <c r="D1926" s="108" t="s">
        <v>815</v>
      </c>
      <c r="E1926" s="32">
        <f t="shared" si="150"/>
        <v>42963</v>
      </c>
      <c r="F1926" s="101" t="str">
        <f t="shared" si="151"/>
        <v>2017-18</v>
      </c>
      <c r="H1926" s="111"/>
      <c r="I1926" s="26"/>
      <c r="J1926" s="94">
        <f t="shared" si="149"/>
        <v>0.59165640875701331</v>
      </c>
      <c r="K1926" s="35"/>
      <c r="L1926" s="26">
        <v>33.822540606300002</v>
      </c>
      <c r="M1926" s="26" t="s">
        <v>203</v>
      </c>
      <c r="N1926" s="26">
        <v>812.22926829268283</v>
      </c>
      <c r="O1926" s="90">
        <f t="shared" si="152"/>
        <v>27471.657408454605</v>
      </c>
      <c r="P1926" s="92">
        <f t="shared" si="148"/>
        <v>651.15059097797473</v>
      </c>
      <c r="Q1926" s="188">
        <v>4.0061481344604424E-2</v>
      </c>
    </row>
    <row r="1927" spans="1:17" x14ac:dyDescent="0.25">
      <c r="A1927">
        <v>42963</v>
      </c>
      <c r="B1927" t="s">
        <v>773</v>
      </c>
      <c r="C1927" s="190" t="s">
        <v>884</v>
      </c>
      <c r="D1927" s="108" t="s">
        <v>815</v>
      </c>
      <c r="E1927" s="32">
        <f t="shared" si="150"/>
        <v>42963</v>
      </c>
      <c r="F1927" s="101" t="str">
        <f t="shared" si="151"/>
        <v>2017-18</v>
      </c>
      <c r="H1927" s="111"/>
      <c r="I1927" s="26"/>
      <c r="J1927" s="94">
        <f t="shared" si="149"/>
        <v>0.59165640875701331</v>
      </c>
      <c r="K1927" s="35"/>
      <c r="L1927" s="26">
        <v>4.9205102377700003</v>
      </c>
      <c r="M1927" s="26" t="s">
        <v>203</v>
      </c>
      <c r="N1927" s="26">
        <v>812.22926829268283</v>
      </c>
      <c r="O1927" s="90">
        <f t="shared" si="152"/>
        <v>3996.5824300505824</v>
      </c>
      <c r="P1927" s="92">
        <f t="shared" si="148"/>
        <v>94.729523323872215</v>
      </c>
      <c r="Q1927" s="188">
        <v>4.0061481344604424E-2</v>
      </c>
    </row>
    <row r="1928" spans="1:17" x14ac:dyDescent="0.25">
      <c r="A1928">
        <v>42963</v>
      </c>
      <c r="B1928" t="s">
        <v>773</v>
      </c>
      <c r="C1928" s="190" t="s">
        <v>884</v>
      </c>
      <c r="D1928" s="108" t="s">
        <v>815</v>
      </c>
      <c r="E1928" s="32">
        <f t="shared" si="150"/>
        <v>42963</v>
      </c>
      <c r="F1928" s="101" t="str">
        <f t="shared" si="151"/>
        <v>2017-18</v>
      </c>
      <c r="H1928" s="111"/>
      <c r="I1928" s="26"/>
      <c r="J1928" s="94">
        <f t="shared" si="149"/>
        <v>0.59165640875701331</v>
      </c>
      <c r="K1928" s="35"/>
      <c r="L1928" s="26">
        <v>17.9024117809</v>
      </c>
      <c r="M1928" s="26" t="s">
        <v>203</v>
      </c>
      <c r="N1928" s="26">
        <v>3336.4019512195118</v>
      </c>
      <c r="O1928" s="90">
        <f t="shared" si="152"/>
        <v>59729.641597329937</v>
      </c>
      <c r="P1928" s="92">
        <f t="shared" si="148"/>
        <v>1415.7497251343273</v>
      </c>
      <c r="Q1928" s="188">
        <v>4.0061481344604424E-2</v>
      </c>
    </row>
    <row r="1929" spans="1:17" x14ac:dyDescent="0.25">
      <c r="A1929">
        <v>42963</v>
      </c>
      <c r="B1929" t="s">
        <v>773</v>
      </c>
      <c r="C1929" s="190" t="s">
        <v>884</v>
      </c>
      <c r="D1929" s="108" t="s">
        <v>815</v>
      </c>
      <c r="E1929" s="32">
        <f t="shared" si="150"/>
        <v>42963</v>
      </c>
      <c r="F1929" s="101" t="str">
        <f t="shared" si="151"/>
        <v>2017-18</v>
      </c>
      <c r="H1929" s="111"/>
      <c r="I1929" s="26"/>
      <c r="J1929" s="94">
        <f t="shared" si="149"/>
        <v>0.59165640875701331</v>
      </c>
      <c r="K1929" s="35"/>
      <c r="L1929" s="26">
        <v>41.8288232373</v>
      </c>
      <c r="M1929" s="26" t="s">
        <v>203</v>
      </c>
      <c r="N1929" s="26">
        <v>812.22926829268283</v>
      </c>
      <c r="O1929" s="90">
        <f t="shared" si="152"/>
        <v>33974.59449157615</v>
      </c>
      <c r="P1929" s="92">
        <f t="shared" si="148"/>
        <v>805.28731676081816</v>
      </c>
      <c r="Q1929" s="188">
        <v>4.0061481344604424E-2</v>
      </c>
    </row>
    <row r="1930" spans="1:17" x14ac:dyDescent="0.25">
      <c r="A1930">
        <v>42963</v>
      </c>
      <c r="B1930" t="s">
        <v>773</v>
      </c>
      <c r="C1930" s="190" t="s">
        <v>884</v>
      </c>
      <c r="D1930" s="108" t="s">
        <v>815</v>
      </c>
      <c r="E1930" s="32">
        <f t="shared" si="150"/>
        <v>42963</v>
      </c>
      <c r="F1930" s="101" t="str">
        <f t="shared" si="151"/>
        <v>2017-18</v>
      </c>
      <c r="H1930" s="111"/>
      <c r="I1930" s="26"/>
      <c r="J1930" s="94">
        <f t="shared" si="149"/>
        <v>0.59165640875701331</v>
      </c>
      <c r="K1930" s="35"/>
      <c r="L1930" s="26">
        <v>4.64838434297</v>
      </c>
      <c r="M1930" s="26" t="s">
        <v>203</v>
      </c>
      <c r="N1930" s="26">
        <v>950.87219512195099</v>
      </c>
      <c r="O1930" s="90">
        <f t="shared" si="152"/>
        <v>4420.0194239703915</v>
      </c>
      <c r="P1930" s="92">
        <f t="shared" si="148"/>
        <v>104.76609464293524</v>
      </c>
      <c r="Q1930" s="188">
        <v>4.0061481344604424E-2</v>
      </c>
    </row>
    <row r="1931" spans="1:17" x14ac:dyDescent="0.25">
      <c r="A1931">
        <v>42963</v>
      </c>
      <c r="B1931" t="s">
        <v>773</v>
      </c>
      <c r="C1931" s="190" t="s">
        <v>884</v>
      </c>
      <c r="D1931" s="108" t="s">
        <v>815</v>
      </c>
      <c r="E1931" s="32">
        <f t="shared" si="150"/>
        <v>42963</v>
      </c>
      <c r="F1931" s="101" t="str">
        <f t="shared" si="151"/>
        <v>2017-18</v>
      </c>
      <c r="H1931" s="111"/>
      <c r="I1931" s="26"/>
      <c r="J1931" s="94">
        <f t="shared" si="149"/>
        <v>0.59165640875701331</v>
      </c>
      <c r="K1931" s="35"/>
      <c r="L1931" s="26">
        <v>47.986985988699999</v>
      </c>
      <c r="M1931" s="26" t="s">
        <v>203</v>
      </c>
      <c r="N1931" s="26">
        <v>812.22926829268283</v>
      </c>
      <c r="O1931" s="90">
        <f t="shared" si="152"/>
        <v>38976.434517173024</v>
      </c>
      <c r="P1931" s="92">
        <f t="shared" si="148"/>
        <v>923.84409111991965</v>
      </c>
      <c r="Q1931" s="188">
        <v>4.0061481344604424E-2</v>
      </c>
    </row>
    <row r="1932" spans="1:17" x14ac:dyDescent="0.25">
      <c r="A1932">
        <v>42963</v>
      </c>
      <c r="B1932" t="s">
        <v>773</v>
      </c>
      <c r="C1932" s="190" t="s">
        <v>884</v>
      </c>
      <c r="D1932" s="108" t="s">
        <v>815</v>
      </c>
      <c r="E1932" s="32">
        <f t="shared" si="150"/>
        <v>42963</v>
      </c>
      <c r="F1932" s="101" t="str">
        <f t="shared" si="151"/>
        <v>2017-18</v>
      </c>
      <c r="H1932" s="111"/>
      <c r="I1932" s="26"/>
      <c r="J1932" s="94">
        <f t="shared" si="149"/>
        <v>0.59165640875701331</v>
      </c>
      <c r="K1932" s="35"/>
      <c r="L1932" s="26">
        <v>15.3688948529</v>
      </c>
      <c r="M1932" s="26" t="s">
        <v>203</v>
      </c>
      <c r="N1932" s="26">
        <v>812.22926829268283</v>
      </c>
      <c r="O1932" s="90">
        <f t="shared" si="152"/>
        <v>12483.066220838147</v>
      </c>
      <c r="P1932" s="92">
        <f t="shared" si="148"/>
        <v>295.8815271340124</v>
      </c>
      <c r="Q1932" s="188">
        <v>4.0061481344604424E-2</v>
      </c>
    </row>
    <row r="1933" spans="1:17" x14ac:dyDescent="0.25">
      <c r="A1933">
        <v>42963</v>
      </c>
      <c r="B1933" t="s">
        <v>773</v>
      </c>
      <c r="C1933" s="190" t="s">
        <v>884</v>
      </c>
      <c r="D1933" s="108" t="s">
        <v>815</v>
      </c>
      <c r="E1933" s="32">
        <f t="shared" si="150"/>
        <v>42963</v>
      </c>
      <c r="F1933" s="101" t="str">
        <f t="shared" si="151"/>
        <v>2017-18</v>
      </c>
      <c r="H1933" s="111"/>
      <c r="I1933" s="26"/>
      <c r="J1933" s="94">
        <f t="shared" si="149"/>
        <v>0.59165640875701331</v>
      </c>
      <c r="K1933" s="35"/>
      <c r="L1933" s="26">
        <v>16.1460861511</v>
      </c>
      <c r="M1933" s="26" t="s">
        <v>203</v>
      </c>
      <c r="N1933" s="26">
        <v>812.22926829268283</v>
      </c>
      <c r="O1933" s="90">
        <f t="shared" si="152"/>
        <v>13114.323740298572</v>
      </c>
      <c r="P1933" s="92">
        <f t="shared" si="148"/>
        <v>310.84399192980027</v>
      </c>
      <c r="Q1933" s="188">
        <v>4.0061481344604424E-2</v>
      </c>
    </row>
    <row r="1934" spans="1:17" x14ac:dyDescent="0.25">
      <c r="A1934">
        <v>42963</v>
      </c>
      <c r="B1934" t="s">
        <v>773</v>
      </c>
      <c r="C1934" s="190" t="s">
        <v>884</v>
      </c>
      <c r="D1934" s="108" t="s">
        <v>815</v>
      </c>
      <c r="E1934" s="32">
        <f t="shared" si="150"/>
        <v>42963</v>
      </c>
      <c r="F1934" s="101" t="str">
        <f t="shared" si="151"/>
        <v>2017-18</v>
      </c>
      <c r="H1934" s="111"/>
      <c r="I1934" s="26"/>
      <c r="J1934" s="94">
        <f t="shared" si="149"/>
        <v>0.59165640875701331</v>
      </c>
      <c r="K1934" s="35"/>
      <c r="L1934" s="26">
        <v>4.8949240034999999</v>
      </c>
      <c r="M1934" s="26" t="s">
        <v>203</v>
      </c>
      <c r="N1934" s="26">
        <v>812.22926829268283</v>
      </c>
      <c r="O1934" s="90">
        <f t="shared" si="152"/>
        <v>3975.8005417110944</v>
      </c>
      <c r="P1934" s="92">
        <f t="shared" si="148"/>
        <v>94.236937868517359</v>
      </c>
      <c r="Q1934" s="188">
        <v>4.0061481344604424E-2</v>
      </c>
    </row>
    <row r="1935" spans="1:17" x14ac:dyDescent="0.25">
      <c r="A1935">
        <v>42963</v>
      </c>
      <c r="B1935" t="s">
        <v>773</v>
      </c>
      <c r="C1935" s="190" t="s">
        <v>884</v>
      </c>
      <c r="D1935" s="108" t="s">
        <v>815</v>
      </c>
      <c r="E1935" s="32">
        <f t="shared" si="150"/>
        <v>42963</v>
      </c>
      <c r="F1935" s="101" t="str">
        <f t="shared" si="151"/>
        <v>2017-18</v>
      </c>
      <c r="H1935" s="111"/>
      <c r="I1935" s="26"/>
      <c r="J1935" s="94">
        <f t="shared" si="149"/>
        <v>0.59165640875701331</v>
      </c>
      <c r="K1935" s="35"/>
      <c r="L1935" s="26">
        <v>6.2666901152000003</v>
      </c>
      <c r="M1935" s="26" t="s">
        <v>203</v>
      </c>
      <c r="N1935" s="26">
        <v>812.22926829268283</v>
      </c>
      <c r="O1935" s="90">
        <f t="shared" si="152"/>
        <v>5089.9891268858846</v>
      </c>
      <c r="P1935" s="92">
        <f t="shared" si="148"/>
        <v>120.64614008411426</v>
      </c>
      <c r="Q1935" s="188">
        <v>4.0061481344604424E-2</v>
      </c>
    </row>
    <row r="1936" spans="1:17" x14ac:dyDescent="0.25">
      <c r="A1936">
        <v>42963</v>
      </c>
      <c r="B1936" t="s">
        <v>773</v>
      </c>
      <c r="C1936" s="190" t="s">
        <v>884</v>
      </c>
      <c r="D1936" s="108" t="s">
        <v>815</v>
      </c>
      <c r="E1936" s="32">
        <f t="shared" si="150"/>
        <v>42963</v>
      </c>
      <c r="F1936" s="101" t="str">
        <f t="shared" si="151"/>
        <v>2017-18</v>
      </c>
      <c r="H1936" s="111"/>
      <c r="I1936" s="26"/>
      <c r="J1936" s="94">
        <f t="shared" si="149"/>
        <v>0.59165640875701331</v>
      </c>
      <c r="K1936" s="35"/>
      <c r="L1936" s="26">
        <v>91.724336767300002</v>
      </c>
      <c r="M1936" s="26" t="s">
        <v>203</v>
      </c>
      <c r="N1936" s="26">
        <v>3336.4019512195118</v>
      </c>
      <c r="O1936" s="90">
        <f t="shared" si="152"/>
        <v>306029.25616473536</v>
      </c>
      <c r="P1936" s="92">
        <f t="shared" si="148"/>
        <v>7253.6988957532039</v>
      </c>
      <c r="Q1936" s="188">
        <v>4.0061481344604424E-2</v>
      </c>
    </row>
    <row r="1937" spans="1:17" x14ac:dyDescent="0.25">
      <c r="A1937">
        <v>42963</v>
      </c>
      <c r="B1937" t="s">
        <v>773</v>
      </c>
      <c r="C1937" s="190" t="s">
        <v>884</v>
      </c>
      <c r="D1937" s="108" t="s">
        <v>815</v>
      </c>
      <c r="E1937" s="32">
        <f t="shared" si="150"/>
        <v>42963</v>
      </c>
      <c r="F1937" s="101" t="str">
        <f t="shared" si="151"/>
        <v>2017-18</v>
      </c>
      <c r="H1937" s="111"/>
      <c r="I1937" s="26"/>
      <c r="J1937" s="94">
        <f t="shared" si="149"/>
        <v>0.59165640875701331</v>
      </c>
      <c r="K1937" s="35"/>
      <c r="L1937" s="26">
        <v>75.008133990600001</v>
      </c>
      <c r="M1937" s="26" t="s">
        <v>203</v>
      </c>
      <c r="N1937" s="26">
        <v>3336.4019512195118</v>
      </c>
      <c r="O1937" s="90">
        <f t="shared" si="152"/>
        <v>250257.28460357242</v>
      </c>
      <c r="P1937" s="92">
        <f t="shared" si="148"/>
        <v>5931.7563677832104</v>
      </c>
      <c r="Q1937" s="188">
        <v>4.0061481344604424E-2</v>
      </c>
    </row>
    <row r="1938" spans="1:17" x14ac:dyDescent="0.25">
      <c r="A1938">
        <v>42963</v>
      </c>
      <c r="B1938" t="s">
        <v>773</v>
      </c>
      <c r="C1938" s="190" t="s">
        <v>884</v>
      </c>
      <c r="D1938" s="108" t="s">
        <v>815</v>
      </c>
      <c r="E1938" s="32">
        <f t="shared" si="150"/>
        <v>42963</v>
      </c>
      <c r="F1938" s="101" t="str">
        <f t="shared" si="151"/>
        <v>2017-18</v>
      </c>
      <c r="H1938" s="111"/>
      <c r="I1938" s="26"/>
      <c r="J1938" s="94">
        <f t="shared" si="149"/>
        <v>0.59165640875701331</v>
      </c>
      <c r="K1938" s="35"/>
      <c r="L1938" s="26">
        <v>90.166503007399996</v>
      </c>
      <c r="M1938" s="26" t="s">
        <v>203</v>
      </c>
      <c r="N1938" s="26">
        <v>812.22926829268283</v>
      </c>
      <c r="O1938" s="90">
        <f t="shared" si="152"/>
        <v>73235.872762210478</v>
      </c>
      <c r="P1938" s="92">
        <f t="shared" si="148"/>
        <v>1735.8829545983242</v>
      </c>
      <c r="Q1938" s="188">
        <v>4.0061481344604424E-2</v>
      </c>
    </row>
    <row r="1939" spans="1:17" x14ac:dyDescent="0.25">
      <c r="A1939">
        <v>42963</v>
      </c>
      <c r="B1939" t="s">
        <v>773</v>
      </c>
      <c r="C1939" s="190" t="s">
        <v>884</v>
      </c>
      <c r="D1939" s="108" t="s">
        <v>815</v>
      </c>
      <c r="E1939" s="32">
        <f t="shared" si="150"/>
        <v>42963</v>
      </c>
      <c r="F1939" s="101" t="str">
        <f t="shared" si="151"/>
        <v>2017-18</v>
      </c>
      <c r="H1939" s="111"/>
      <c r="I1939" s="26"/>
      <c r="J1939" s="94">
        <f t="shared" si="149"/>
        <v>0.59165640875701331</v>
      </c>
      <c r="K1939" s="35"/>
      <c r="L1939" s="26">
        <v>17.396276648800001</v>
      </c>
      <c r="M1939" s="26" t="s">
        <v>203</v>
      </c>
      <c r="N1939" s="26">
        <v>3336.4019512195118</v>
      </c>
      <c r="O1939" s="90">
        <f t="shared" si="152"/>
        <v>58040.971355010755</v>
      </c>
      <c r="P1939" s="92">
        <f t="shared" si="148"/>
        <v>1375.723795504226</v>
      </c>
      <c r="Q1939" s="188">
        <v>4.0061481344604424E-2</v>
      </c>
    </row>
    <row r="1940" spans="1:17" x14ac:dyDescent="0.25">
      <c r="A1940">
        <v>42963</v>
      </c>
      <c r="B1940" t="s">
        <v>773</v>
      </c>
      <c r="C1940" s="190" t="s">
        <v>884</v>
      </c>
      <c r="D1940" s="108" t="s">
        <v>815</v>
      </c>
      <c r="E1940" s="32">
        <f t="shared" si="150"/>
        <v>42963</v>
      </c>
      <c r="F1940" s="101" t="str">
        <f t="shared" si="151"/>
        <v>2017-18</v>
      </c>
      <c r="H1940" s="111"/>
      <c r="I1940" s="26"/>
      <c r="J1940" s="94">
        <f t="shared" si="149"/>
        <v>0.59165640875701331</v>
      </c>
      <c r="K1940" s="35"/>
      <c r="L1940" s="26">
        <v>84.820598832000002</v>
      </c>
      <c r="M1940" s="26" t="s">
        <v>203</v>
      </c>
      <c r="N1940" s="26">
        <v>812.22926829268283</v>
      </c>
      <c r="O1940" s="90">
        <f t="shared" si="152"/>
        <v>68893.772925462545</v>
      </c>
      <c r="P1940" s="92">
        <f t="shared" si="148"/>
        <v>1632.9637592710835</v>
      </c>
      <c r="Q1940" s="188">
        <v>4.0061481344604424E-2</v>
      </c>
    </row>
    <row r="1941" spans="1:17" x14ac:dyDescent="0.25">
      <c r="A1941">
        <v>42989</v>
      </c>
      <c r="B1941" t="s">
        <v>773</v>
      </c>
      <c r="C1941" s="190" t="s">
        <v>882</v>
      </c>
      <c r="D1941" s="108" t="s">
        <v>815</v>
      </c>
      <c r="E1941" s="32">
        <f t="shared" si="150"/>
        <v>42989</v>
      </c>
      <c r="F1941" s="101" t="str">
        <f t="shared" si="151"/>
        <v>2017-18</v>
      </c>
      <c r="H1941" s="111"/>
      <c r="I1941" s="26"/>
      <c r="J1941" s="94">
        <f t="shared" si="149"/>
        <v>0.59165640875701331</v>
      </c>
      <c r="K1941" s="35"/>
      <c r="L1941" s="26">
        <v>75.128415735299996</v>
      </c>
      <c r="M1941" s="26" t="s">
        <v>203</v>
      </c>
      <c r="N1941" s="26">
        <v>950.87219512195099</v>
      </c>
      <c r="O1941" s="90">
        <f t="shared" si="152"/>
        <v>71437.52158625923</v>
      </c>
      <c r="P1941" s="92">
        <f t="shared" si="148"/>
        <v>2040.1848106789589</v>
      </c>
      <c r="Q1941" s="188">
        <v>4.8269584204535511E-2</v>
      </c>
    </row>
    <row r="1942" spans="1:17" x14ac:dyDescent="0.25">
      <c r="A1942">
        <v>42989</v>
      </c>
      <c r="B1942" t="s">
        <v>773</v>
      </c>
      <c r="C1942" s="190" t="s">
        <v>882</v>
      </c>
      <c r="D1942" s="108" t="s">
        <v>815</v>
      </c>
      <c r="E1942" s="32">
        <f t="shared" si="150"/>
        <v>42989</v>
      </c>
      <c r="F1942" s="101" t="str">
        <f t="shared" si="151"/>
        <v>2017-18</v>
      </c>
      <c r="H1942" s="111"/>
      <c r="I1942" s="26"/>
      <c r="J1942" s="94">
        <f t="shared" si="149"/>
        <v>0.59165640875701331</v>
      </c>
      <c r="K1942" s="35"/>
      <c r="L1942" s="26">
        <v>21.435922125800001</v>
      </c>
      <c r="M1942" s="26" t="s">
        <v>203</v>
      </c>
      <c r="N1942" s="26">
        <v>3336.4019512195118</v>
      </c>
      <c r="O1942" s="90">
        <f t="shared" si="152"/>
        <v>71518.852406708625</v>
      </c>
      <c r="P1942" s="92">
        <f t="shared" si="148"/>
        <v>2042.507538299353</v>
      </c>
      <c r="Q1942" s="188">
        <v>4.8269584204535511E-2</v>
      </c>
    </row>
    <row r="1943" spans="1:17" x14ac:dyDescent="0.25">
      <c r="A1943">
        <v>42989</v>
      </c>
      <c r="B1943" t="s">
        <v>773</v>
      </c>
      <c r="C1943" s="190" t="s">
        <v>882</v>
      </c>
      <c r="D1943" s="108" t="s">
        <v>815</v>
      </c>
      <c r="E1943" s="32">
        <f t="shared" si="150"/>
        <v>42989</v>
      </c>
      <c r="F1943" s="101" t="str">
        <f t="shared" si="151"/>
        <v>2017-18</v>
      </c>
      <c r="H1943" s="111"/>
      <c r="I1943" s="26"/>
      <c r="J1943" s="94">
        <f t="shared" si="149"/>
        <v>0.59165640875701331</v>
      </c>
      <c r="K1943" s="35"/>
      <c r="L1943" s="26">
        <v>16.131674587599999</v>
      </c>
      <c r="M1943" s="26" t="s">
        <v>203</v>
      </c>
      <c r="N1943" s="26">
        <v>812.22926829268283</v>
      </c>
      <c r="O1943" s="90">
        <f t="shared" si="152"/>
        <v>13102.618246622013</v>
      </c>
      <c r="P1943" s="92">
        <f t="shared" ref="P1943:P2006" si="153">IF(O1943="-","-",IF(OR(E1943&lt;$E$15,E1943&gt;$E$16),0,O1943*J1943))*Q1943</f>
        <v>374.19779036714181</v>
      </c>
      <c r="Q1943" s="188">
        <v>4.8269584204535511E-2</v>
      </c>
    </row>
    <row r="1944" spans="1:17" x14ac:dyDescent="0.25">
      <c r="A1944">
        <v>42989</v>
      </c>
      <c r="B1944" t="s">
        <v>773</v>
      </c>
      <c r="C1944" s="190" t="s">
        <v>882</v>
      </c>
      <c r="D1944" s="108" t="s">
        <v>815</v>
      </c>
      <c r="E1944" s="32">
        <f t="shared" si="150"/>
        <v>42989</v>
      </c>
      <c r="F1944" s="101" t="str">
        <f t="shared" si="151"/>
        <v>2017-18</v>
      </c>
      <c r="H1944" s="111"/>
      <c r="I1944" s="26"/>
      <c r="J1944" s="94">
        <f t="shared" ref="J1944:J2007" si="154">J1943</f>
        <v>0.59165640875701331</v>
      </c>
      <c r="K1944" s="35"/>
      <c r="L1944" s="26">
        <v>4.8289743217399996</v>
      </c>
      <c r="M1944" s="26" t="s">
        <v>203</v>
      </c>
      <c r="N1944" s="26">
        <v>812.22926829268283</v>
      </c>
      <c r="O1944" s="90">
        <f t="shared" si="152"/>
        <v>3922.2342799510343</v>
      </c>
      <c r="P1944" s="92">
        <f t="shared" si="153"/>
        <v>112.01512348406551</v>
      </c>
      <c r="Q1944" s="188">
        <v>4.8269584204535511E-2</v>
      </c>
    </row>
    <row r="1945" spans="1:17" x14ac:dyDescent="0.25">
      <c r="A1945">
        <v>42989</v>
      </c>
      <c r="B1945" t="s">
        <v>773</v>
      </c>
      <c r="C1945" s="190" t="s">
        <v>882</v>
      </c>
      <c r="D1945" s="108" t="s">
        <v>815</v>
      </c>
      <c r="E1945" s="32">
        <f t="shared" si="150"/>
        <v>42989</v>
      </c>
      <c r="F1945" s="101" t="str">
        <f t="shared" si="151"/>
        <v>2017-18</v>
      </c>
      <c r="H1945" s="111"/>
      <c r="I1945" s="26"/>
      <c r="J1945" s="94">
        <f t="shared" si="154"/>
        <v>0.59165640875701331</v>
      </c>
      <c r="K1945" s="35"/>
      <c r="L1945" s="26">
        <v>18.3378298459</v>
      </c>
      <c r="M1945" s="26" t="s">
        <v>203</v>
      </c>
      <c r="N1945" s="26">
        <v>812.22926829268283</v>
      </c>
      <c r="O1945" s="90">
        <f t="shared" si="152"/>
        <v>14894.522117811077</v>
      </c>
      <c r="P1945" s="92">
        <f t="shared" si="153"/>
        <v>425.37278886960866</v>
      </c>
      <c r="Q1945" s="188">
        <v>4.8269584204535511E-2</v>
      </c>
    </row>
    <row r="1946" spans="1:17" x14ac:dyDescent="0.25">
      <c r="A1946">
        <v>42989</v>
      </c>
      <c r="B1946" t="s">
        <v>773</v>
      </c>
      <c r="C1946" s="190" t="s">
        <v>882</v>
      </c>
      <c r="D1946" s="108" t="s">
        <v>815</v>
      </c>
      <c r="E1946" s="32">
        <f t="shared" ref="E1946:E2009" si="155">A1946</f>
        <v>42989</v>
      </c>
      <c r="F1946" s="101" t="str">
        <f t="shared" ref="F1946:F2009" si="156">IF(E1946="","-",IF(OR(E1946&lt;$E$15,E1946&gt;$E$16),"ERROR - date outside of range",IF(MONTH(E1946)&gt;=7,YEAR(E1946)&amp;"-"&amp;IF(YEAR(E1946)=1999,"00",IF(AND(YEAR(E1946)&gt;=2000,YEAR(E1946)&lt;2009),"0","")&amp;RIGHT(YEAR(E1946),2)+1),RIGHT(YEAR(E1946),4)-1&amp;"-"&amp;RIGHT(YEAR(E1946),2))))</f>
        <v>2017-18</v>
      </c>
      <c r="H1946" s="111"/>
      <c r="I1946" s="26"/>
      <c r="J1946" s="94">
        <f t="shared" si="154"/>
        <v>0.59165640875701331</v>
      </c>
      <c r="K1946" s="35"/>
      <c r="L1946" s="26">
        <v>15.0840268463</v>
      </c>
      <c r="M1946" s="26" t="s">
        <v>203</v>
      </c>
      <c r="N1946" s="26">
        <v>812.22926829268283</v>
      </c>
      <c r="O1946" s="90">
        <f t="shared" si="152"/>
        <v>12251.688088277433</v>
      </c>
      <c r="P1946" s="92">
        <f t="shared" si="153"/>
        <v>349.89606845050162</v>
      </c>
      <c r="Q1946" s="188">
        <v>4.8269584204535511E-2</v>
      </c>
    </row>
    <row r="1947" spans="1:17" x14ac:dyDescent="0.25">
      <c r="A1947">
        <v>42989</v>
      </c>
      <c r="B1947" t="s">
        <v>773</v>
      </c>
      <c r="C1947" s="190" t="s">
        <v>882</v>
      </c>
      <c r="D1947" s="108" t="s">
        <v>815</v>
      </c>
      <c r="E1947" s="32">
        <f t="shared" si="155"/>
        <v>42989</v>
      </c>
      <c r="F1947" s="101" t="str">
        <f t="shared" si="156"/>
        <v>2017-18</v>
      </c>
      <c r="H1947" s="111"/>
      <c r="I1947" s="26"/>
      <c r="J1947" s="94">
        <f t="shared" si="154"/>
        <v>0.59165640875701331</v>
      </c>
      <c r="K1947" s="35"/>
      <c r="L1947" s="26">
        <v>12.5287159222</v>
      </c>
      <c r="M1947" s="26" t="s">
        <v>203</v>
      </c>
      <c r="N1947" s="26">
        <v>812.22926829268283</v>
      </c>
      <c r="O1947" s="90">
        <f t="shared" ref="O1947:O2010" si="157">IF(N1947="","-",L1947*N1947)</f>
        <v>10176.189766135391</v>
      </c>
      <c r="P1947" s="92">
        <f t="shared" si="153"/>
        <v>290.62189351554235</v>
      </c>
      <c r="Q1947" s="188">
        <v>4.8269584204535511E-2</v>
      </c>
    </row>
    <row r="1948" spans="1:17" x14ac:dyDescent="0.25">
      <c r="A1948">
        <v>42989</v>
      </c>
      <c r="B1948" t="s">
        <v>773</v>
      </c>
      <c r="C1948" s="190" t="s">
        <v>882</v>
      </c>
      <c r="D1948" s="108" t="s">
        <v>815</v>
      </c>
      <c r="E1948" s="32">
        <f t="shared" si="155"/>
        <v>42989</v>
      </c>
      <c r="F1948" s="101" t="str">
        <f t="shared" si="156"/>
        <v>2017-18</v>
      </c>
      <c r="H1948" s="111"/>
      <c r="I1948" s="26"/>
      <c r="J1948" s="94">
        <f t="shared" si="154"/>
        <v>0.59165640875701331</v>
      </c>
      <c r="K1948" s="35"/>
      <c r="L1948" s="26">
        <v>26.794638002799999</v>
      </c>
      <c r="M1948" s="26" t="s">
        <v>203</v>
      </c>
      <c r="N1948" s="26">
        <v>812.22926829268283</v>
      </c>
      <c r="O1948" s="90">
        <f t="shared" si="157"/>
        <v>21763.389219181558</v>
      </c>
      <c r="P1948" s="92">
        <f t="shared" si="153"/>
        <v>621.54082515663401</v>
      </c>
      <c r="Q1948" s="188">
        <v>4.8269584204535511E-2</v>
      </c>
    </row>
    <row r="1949" spans="1:17" x14ac:dyDescent="0.25">
      <c r="A1949">
        <v>42989</v>
      </c>
      <c r="B1949" t="s">
        <v>773</v>
      </c>
      <c r="C1949" s="190" t="s">
        <v>882</v>
      </c>
      <c r="D1949" s="108" t="s">
        <v>815</v>
      </c>
      <c r="E1949" s="32">
        <f t="shared" si="155"/>
        <v>42989</v>
      </c>
      <c r="F1949" s="101" t="str">
        <f t="shared" si="156"/>
        <v>2017-18</v>
      </c>
      <c r="H1949" s="111"/>
      <c r="I1949" s="26"/>
      <c r="J1949" s="94">
        <f t="shared" si="154"/>
        <v>0.59165640875701331</v>
      </c>
      <c r="K1949" s="35"/>
      <c r="L1949" s="26">
        <v>31.8215340637</v>
      </c>
      <c r="M1949" s="26" t="s">
        <v>203</v>
      </c>
      <c r="N1949" s="26">
        <v>812.22926829268283</v>
      </c>
      <c r="O1949" s="90">
        <f t="shared" si="157"/>
        <v>25846.381328509731</v>
      </c>
      <c r="P1949" s="92">
        <f t="shared" si="153"/>
        <v>738.14703291140643</v>
      </c>
      <c r="Q1949" s="188">
        <v>4.8269584204535511E-2</v>
      </c>
    </row>
    <row r="1950" spans="1:17" x14ac:dyDescent="0.25">
      <c r="A1950">
        <v>42989</v>
      </c>
      <c r="B1950" t="s">
        <v>773</v>
      </c>
      <c r="C1950" s="190" t="s">
        <v>882</v>
      </c>
      <c r="D1950" s="108" t="s">
        <v>815</v>
      </c>
      <c r="E1950" s="32">
        <f t="shared" si="155"/>
        <v>42989</v>
      </c>
      <c r="F1950" s="101" t="str">
        <f t="shared" si="156"/>
        <v>2017-18</v>
      </c>
      <c r="H1950" s="111"/>
      <c r="I1950" s="26"/>
      <c r="J1950" s="94">
        <f t="shared" si="154"/>
        <v>0.59165640875701331</v>
      </c>
      <c r="K1950" s="35"/>
      <c r="L1950" s="26">
        <v>15.014485172700001</v>
      </c>
      <c r="M1950" s="26" t="s">
        <v>203</v>
      </c>
      <c r="N1950" s="26">
        <v>812.22926829268283</v>
      </c>
      <c r="O1950" s="90">
        <f t="shared" si="157"/>
        <v>12195.204305613457</v>
      </c>
      <c r="P1950" s="92">
        <f t="shared" si="153"/>
        <v>348.28294760193484</v>
      </c>
      <c r="Q1950" s="188">
        <v>4.8269584204535511E-2</v>
      </c>
    </row>
    <row r="1951" spans="1:17" x14ac:dyDescent="0.25">
      <c r="A1951">
        <v>39309</v>
      </c>
      <c r="B1951" t="s">
        <v>773</v>
      </c>
      <c r="C1951" s="190" t="s">
        <v>892</v>
      </c>
      <c r="D1951" s="108" t="s">
        <v>815</v>
      </c>
      <c r="E1951" s="32">
        <f t="shared" si="155"/>
        <v>39309</v>
      </c>
      <c r="F1951" s="101" t="str">
        <f t="shared" si="156"/>
        <v>2007-08</v>
      </c>
      <c r="H1951" s="111"/>
      <c r="I1951" s="26"/>
      <c r="J1951" s="94">
        <f t="shared" si="154"/>
        <v>0.59165640875701331</v>
      </c>
      <c r="K1951" s="35"/>
      <c r="L1951" s="26">
        <v>3.0895711828399999</v>
      </c>
      <c r="M1951" s="26" t="s">
        <v>203</v>
      </c>
      <c r="N1951" s="26">
        <v>812.22926829268283</v>
      </c>
      <c r="O1951" s="90">
        <f t="shared" si="157"/>
        <v>2509.4401411762915</v>
      </c>
      <c r="P1951" s="92">
        <f t="shared" si="153"/>
        <v>878.8320837919041</v>
      </c>
      <c r="Q1951" s="188">
        <v>0.59191519607309251</v>
      </c>
    </row>
    <row r="1952" spans="1:17" x14ac:dyDescent="0.25">
      <c r="A1952">
        <v>39309</v>
      </c>
      <c r="B1952" t="s">
        <v>773</v>
      </c>
      <c r="C1952" s="190" t="s">
        <v>892</v>
      </c>
      <c r="D1952" s="108" t="s">
        <v>815</v>
      </c>
      <c r="E1952" s="32">
        <f t="shared" si="155"/>
        <v>39309</v>
      </c>
      <c r="F1952" s="101" t="str">
        <f t="shared" si="156"/>
        <v>2007-08</v>
      </c>
      <c r="H1952" s="111"/>
      <c r="I1952" s="26"/>
      <c r="J1952" s="94">
        <f t="shared" si="154"/>
        <v>0.59165640875701331</v>
      </c>
      <c r="K1952" s="35"/>
      <c r="L1952" s="26">
        <v>71.861874154399999</v>
      </c>
      <c r="M1952" s="26" t="s">
        <v>203</v>
      </c>
      <c r="N1952" s="26">
        <v>812.22926829268283</v>
      </c>
      <c r="O1952" s="90">
        <f t="shared" si="157"/>
        <v>58368.317462569168</v>
      </c>
      <c r="P1952" s="92">
        <f t="shared" si="153"/>
        <v>20441.192926407977</v>
      </c>
      <c r="Q1952" s="188">
        <v>0.59191519607309251</v>
      </c>
    </row>
    <row r="1953" spans="1:17" x14ac:dyDescent="0.25">
      <c r="A1953">
        <v>42822</v>
      </c>
      <c r="B1953" t="s">
        <v>773</v>
      </c>
      <c r="C1953" s="190" t="s">
        <v>878</v>
      </c>
      <c r="D1953" s="108" t="s">
        <v>815</v>
      </c>
      <c r="E1953" s="32">
        <f t="shared" si="155"/>
        <v>42822</v>
      </c>
      <c r="F1953" s="101" t="str">
        <f t="shared" si="156"/>
        <v>2016-17</v>
      </c>
      <c r="H1953" s="111"/>
      <c r="I1953" s="26"/>
      <c r="J1953" s="94">
        <f t="shared" si="154"/>
        <v>0.59165640875701331</v>
      </c>
      <c r="K1953" s="35"/>
      <c r="L1953" s="26">
        <v>24.845647445800001</v>
      </c>
      <c r="M1953" s="26" t="s">
        <v>203</v>
      </c>
      <c r="N1953" s="26">
        <v>1162.6195121951216</v>
      </c>
      <c r="O1953" s="90">
        <f t="shared" si="157"/>
        <v>28886.034513607967</v>
      </c>
      <c r="P1953" s="92">
        <f t="shared" si="153"/>
        <v>17090.607443552428</v>
      </c>
      <c r="Q1953" s="188">
        <v>1</v>
      </c>
    </row>
    <row r="1954" spans="1:17" x14ac:dyDescent="0.25">
      <c r="A1954">
        <v>42822</v>
      </c>
      <c r="B1954" t="s">
        <v>773</v>
      </c>
      <c r="C1954" s="190" t="s">
        <v>878</v>
      </c>
      <c r="D1954" s="108" t="s">
        <v>815</v>
      </c>
      <c r="E1954" s="32">
        <f t="shared" si="155"/>
        <v>42822</v>
      </c>
      <c r="F1954" s="101" t="str">
        <f t="shared" si="156"/>
        <v>2016-17</v>
      </c>
      <c r="H1954" s="111"/>
      <c r="I1954" s="26"/>
      <c r="J1954" s="94">
        <f t="shared" si="154"/>
        <v>0.59165640875701331</v>
      </c>
      <c r="K1954" s="35"/>
      <c r="L1954" s="26">
        <v>165.428504874</v>
      </c>
      <c r="M1954" s="26" t="s">
        <v>203</v>
      </c>
      <c r="N1954" s="26">
        <v>1361.4565853658535</v>
      </c>
      <c r="O1954" s="90">
        <f t="shared" si="157"/>
        <v>225223.72736793448</v>
      </c>
      <c r="P1954" s="92">
        <f t="shared" si="153"/>
        <v>133255.06170138076</v>
      </c>
      <c r="Q1954" s="188">
        <v>1</v>
      </c>
    </row>
    <row r="1955" spans="1:17" x14ac:dyDescent="0.25">
      <c r="A1955">
        <v>42822</v>
      </c>
      <c r="B1955" t="s">
        <v>773</v>
      </c>
      <c r="C1955" s="190" t="s">
        <v>878</v>
      </c>
      <c r="D1955" s="108" t="s">
        <v>815</v>
      </c>
      <c r="E1955" s="32">
        <f t="shared" si="155"/>
        <v>42822</v>
      </c>
      <c r="F1955" s="101" t="str">
        <f t="shared" si="156"/>
        <v>2016-17</v>
      </c>
      <c r="H1955" s="111"/>
      <c r="I1955" s="26"/>
      <c r="J1955" s="94">
        <f t="shared" si="154"/>
        <v>0.59165640875701331</v>
      </c>
      <c r="K1955" s="35"/>
      <c r="L1955" s="26">
        <v>177.646877203</v>
      </c>
      <c r="M1955" s="26" t="s">
        <v>203</v>
      </c>
      <c r="N1955" s="26">
        <v>4137.5668292682922</v>
      </c>
      <c r="O1955" s="90">
        <f t="shared" si="157"/>
        <v>735025.82643823035</v>
      </c>
      <c r="P1955" s="92">
        <f t="shared" si="153"/>
        <v>434882.74081409915</v>
      </c>
      <c r="Q1955" s="188">
        <v>1</v>
      </c>
    </row>
    <row r="1956" spans="1:17" x14ac:dyDescent="0.25">
      <c r="A1956">
        <v>41983</v>
      </c>
      <c r="B1956" t="s">
        <v>773</v>
      </c>
      <c r="C1956" s="190" t="s">
        <v>893</v>
      </c>
      <c r="D1956" s="108" t="s">
        <v>815</v>
      </c>
      <c r="E1956" s="32">
        <f t="shared" si="155"/>
        <v>41983</v>
      </c>
      <c r="F1956" s="101" t="str">
        <f t="shared" si="156"/>
        <v>2014-15</v>
      </c>
      <c r="H1956" s="111"/>
      <c r="I1956" s="26"/>
      <c r="J1956" s="94">
        <f t="shared" si="154"/>
        <v>0.59165640875701331</v>
      </c>
      <c r="K1956" s="35"/>
      <c r="L1956" s="26">
        <v>55.112101172099997</v>
      </c>
      <c r="M1956" s="26" t="s">
        <v>203</v>
      </c>
      <c r="N1956" s="26">
        <v>1162.6195121951216</v>
      </c>
      <c r="O1956" s="90">
        <f t="shared" si="157"/>
        <v>64074.404180755089</v>
      </c>
      <c r="P1956" s="92">
        <f t="shared" si="153"/>
        <v>37910.031870830913</v>
      </c>
      <c r="Q1956" s="188">
        <v>1</v>
      </c>
    </row>
    <row r="1957" spans="1:17" x14ac:dyDescent="0.25">
      <c r="A1957">
        <v>41983</v>
      </c>
      <c r="B1957" t="s">
        <v>773</v>
      </c>
      <c r="C1957" s="190" t="s">
        <v>893</v>
      </c>
      <c r="D1957" s="108" t="s">
        <v>815</v>
      </c>
      <c r="E1957" s="32">
        <f t="shared" si="155"/>
        <v>41983</v>
      </c>
      <c r="F1957" s="101" t="str">
        <f t="shared" si="156"/>
        <v>2014-15</v>
      </c>
      <c r="H1957" s="111"/>
      <c r="I1957" s="26"/>
      <c r="J1957" s="94">
        <f t="shared" si="154"/>
        <v>0.59165640875701331</v>
      </c>
      <c r="K1957" s="35"/>
      <c r="L1957" s="26">
        <v>2.5984660859800002</v>
      </c>
      <c r="M1957" s="26" t="s">
        <v>203</v>
      </c>
      <c r="N1957" s="26">
        <v>1162.6195121951216</v>
      </c>
      <c r="O1957" s="90">
        <f t="shared" si="157"/>
        <v>3021.0273733376348</v>
      </c>
      <c r="P1957" s="92">
        <f t="shared" si="153"/>
        <v>1787.4102064655779</v>
      </c>
      <c r="Q1957" s="188">
        <v>1</v>
      </c>
    </row>
    <row r="1958" spans="1:17" x14ac:dyDescent="0.25">
      <c r="A1958">
        <v>41983</v>
      </c>
      <c r="B1958" t="s">
        <v>773</v>
      </c>
      <c r="C1958" s="190" t="s">
        <v>893</v>
      </c>
      <c r="D1958" s="108" t="s">
        <v>815</v>
      </c>
      <c r="E1958" s="32">
        <f t="shared" si="155"/>
        <v>41983</v>
      </c>
      <c r="F1958" s="101" t="str">
        <f t="shared" si="156"/>
        <v>2014-15</v>
      </c>
      <c r="H1958" s="111"/>
      <c r="I1958" s="26"/>
      <c r="J1958" s="94">
        <f t="shared" si="154"/>
        <v>0.59165640875701331</v>
      </c>
      <c r="K1958" s="35"/>
      <c r="L1958" s="26">
        <v>48.123536084400001</v>
      </c>
      <c r="M1958" s="26" t="s">
        <v>203</v>
      </c>
      <c r="N1958" s="26">
        <v>3875.3912195121943</v>
      </c>
      <c r="O1958" s="90">
        <f t="shared" si="157"/>
        <v>186497.52919336202</v>
      </c>
      <c r="P1958" s="92">
        <f t="shared" si="153"/>
        <v>110342.45836460083</v>
      </c>
      <c r="Q1958" s="188">
        <v>1</v>
      </c>
    </row>
    <row r="1959" spans="1:17" x14ac:dyDescent="0.25">
      <c r="A1959">
        <v>41983</v>
      </c>
      <c r="B1959" t="s">
        <v>773</v>
      </c>
      <c r="C1959" s="190" t="s">
        <v>893</v>
      </c>
      <c r="D1959" s="108" t="s">
        <v>815</v>
      </c>
      <c r="E1959" s="32">
        <f t="shared" si="155"/>
        <v>41983</v>
      </c>
      <c r="F1959" s="101" t="str">
        <f t="shared" si="156"/>
        <v>2014-15</v>
      </c>
      <c r="H1959" s="111"/>
      <c r="I1959" s="26"/>
      <c r="J1959" s="94">
        <f t="shared" si="154"/>
        <v>0.59165640875701331</v>
      </c>
      <c r="K1959" s="35"/>
      <c r="L1959" s="26">
        <v>36.851852963200002</v>
      </c>
      <c r="M1959" s="26" t="s">
        <v>203</v>
      </c>
      <c r="N1959" s="26">
        <v>1162.6195121951216</v>
      </c>
      <c r="O1959" s="90">
        <f t="shared" si="157"/>
        <v>42844.683315561932</v>
      </c>
      <c r="P1959" s="92">
        <f t="shared" si="153"/>
        <v>25349.3314648169</v>
      </c>
      <c r="Q1959" s="188">
        <v>1</v>
      </c>
    </row>
    <row r="1960" spans="1:17" x14ac:dyDescent="0.25">
      <c r="A1960">
        <v>41983</v>
      </c>
      <c r="B1960" t="s">
        <v>773</v>
      </c>
      <c r="C1960" s="190" t="s">
        <v>893</v>
      </c>
      <c r="D1960" s="108" t="s">
        <v>815</v>
      </c>
      <c r="E1960" s="32">
        <f t="shared" si="155"/>
        <v>41983</v>
      </c>
      <c r="F1960" s="101" t="str">
        <f t="shared" si="156"/>
        <v>2014-15</v>
      </c>
      <c r="H1960" s="111"/>
      <c r="I1960" s="26"/>
      <c r="J1960" s="94">
        <f t="shared" si="154"/>
        <v>0.59165640875701331</v>
      </c>
      <c r="K1960" s="35"/>
      <c r="L1960" s="26">
        <v>24.176416442499999</v>
      </c>
      <c r="M1960" s="26" t="s">
        <v>203</v>
      </c>
      <c r="N1960" s="26">
        <v>3875.3912195121943</v>
      </c>
      <c r="O1960" s="90">
        <f t="shared" si="157"/>
        <v>93693.072000534739</v>
      </c>
      <c r="P1960" s="92">
        <f t="shared" si="153"/>
        <v>55434.106505248659</v>
      </c>
      <c r="Q1960" s="188">
        <v>1</v>
      </c>
    </row>
    <row r="1961" spans="1:17" x14ac:dyDescent="0.25">
      <c r="A1961">
        <v>41983</v>
      </c>
      <c r="B1961" t="s">
        <v>773</v>
      </c>
      <c r="C1961" s="190" t="s">
        <v>893</v>
      </c>
      <c r="D1961" s="108" t="s">
        <v>815</v>
      </c>
      <c r="E1961" s="32">
        <f t="shared" si="155"/>
        <v>41983</v>
      </c>
      <c r="F1961" s="101" t="str">
        <f t="shared" si="156"/>
        <v>2014-15</v>
      </c>
      <c r="H1961" s="111"/>
      <c r="I1961" s="26"/>
      <c r="J1961" s="94">
        <f t="shared" si="154"/>
        <v>0.59165640875701331</v>
      </c>
      <c r="K1961" s="35"/>
      <c r="L1961" s="26">
        <v>2.2989921705</v>
      </c>
      <c r="M1961" s="26" t="s">
        <v>203</v>
      </c>
      <c r="N1961" s="26">
        <v>1162.6195121951216</v>
      </c>
      <c r="O1961" s="90">
        <f t="shared" si="157"/>
        <v>2672.853155807114</v>
      </c>
      <c r="P1961" s="92">
        <f t="shared" si="153"/>
        <v>1581.4106992996869</v>
      </c>
      <c r="Q1961" s="188">
        <v>1</v>
      </c>
    </row>
    <row r="1962" spans="1:17" x14ac:dyDescent="0.25">
      <c r="A1962">
        <v>41983</v>
      </c>
      <c r="B1962" t="s">
        <v>773</v>
      </c>
      <c r="C1962" s="190" t="s">
        <v>893</v>
      </c>
      <c r="D1962" s="108" t="s">
        <v>815</v>
      </c>
      <c r="E1962" s="32">
        <f t="shared" si="155"/>
        <v>41983</v>
      </c>
      <c r="F1962" s="101" t="str">
        <f t="shared" si="156"/>
        <v>2014-15</v>
      </c>
      <c r="H1962" s="111"/>
      <c r="I1962" s="26"/>
      <c r="J1962" s="94">
        <f t="shared" si="154"/>
        <v>0.59165640875701331</v>
      </c>
      <c r="K1962" s="35"/>
      <c r="L1962" s="26">
        <v>67.510176651500004</v>
      </c>
      <c r="M1962" s="26" t="s">
        <v>203</v>
      </c>
      <c r="N1962" s="26">
        <v>3875.3912195121943</v>
      </c>
      <c r="O1962" s="90">
        <f t="shared" si="157"/>
        <v>261628.34582294026</v>
      </c>
      <c r="P1962" s="92">
        <f t="shared" si="153"/>
        <v>154794.08751863879</v>
      </c>
      <c r="Q1962" s="188">
        <v>1</v>
      </c>
    </row>
    <row r="1963" spans="1:17" x14ac:dyDescent="0.25">
      <c r="A1963">
        <v>41983</v>
      </c>
      <c r="B1963" t="s">
        <v>773</v>
      </c>
      <c r="C1963" s="190" t="s">
        <v>893</v>
      </c>
      <c r="D1963" s="108" t="s">
        <v>815</v>
      </c>
      <c r="E1963" s="32">
        <f t="shared" si="155"/>
        <v>41983</v>
      </c>
      <c r="F1963" s="101" t="str">
        <f t="shared" si="156"/>
        <v>2014-15</v>
      </c>
      <c r="H1963" s="111"/>
      <c r="I1963" s="26"/>
      <c r="J1963" s="94">
        <f t="shared" si="154"/>
        <v>0.59165640875701331</v>
      </c>
      <c r="K1963" s="35"/>
      <c r="L1963" s="26">
        <v>51.965688110000002</v>
      </c>
      <c r="M1963" s="26" t="s">
        <v>203</v>
      </c>
      <c r="N1963" s="26">
        <v>1162.6195121951216</v>
      </c>
      <c r="O1963" s="90">
        <f t="shared" si="157"/>
        <v>60416.322961332036</v>
      </c>
      <c r="P1963" s="92">
        <f t="shared" si="153"/>
        <v>35745.704673605593</v>
      </c>
      <c r="Q1963" s="188">
        <v>1</v>
      </c>
    </row>
    <row r="1964" spans="1:17" x14ac:dyDescent="0.25">
      <c r="A1964">
        <v>41983</v>
      </c>
      <c r="B1964" t="s">
        <v>773</v>
      </c>
      <c r="C1964" s="190" t="s">
        <v>893</v>
      </c>
      <c r="D1964" s="108" t="s">
        <v>815</v>
      </c>
      <c r="E1964" s="32">
        <f t="shared" si="155"/>
        <v>41983</v>
      </c>
      <c r="F1964" s="101" t="str">
        <f t="shared" si="156"/>
        <v>2014-15</v>
      </c>
      <c r="H1964" s="111"/>
      <c r="I1964" s="26"/>
      <c r="J1964" s="94">
        <f t="shared" si="154"/>
        <v>0.59165640875701331</v>
      </c>
      <c r="K1964" s="35"/>
      <c r="L1964" s="26">
        <v>15.3696045949</v>
      </c>
      <c r="M1964" s="26" t="s">
        <v>203</v>
      </c>
      <c r="N1964" s="26">
        <v>1162.6195121951216</v>
      </c>
      <c r="O1964" s="90">
        <f t="shared" si="157"/>
        <v>17869.002196754536</v>
      </c>
      <c r="P1964" s="92">
        <f t="shared" si="153"/>
        <v>10572.309667802971</v>
      </c>
      <c r="Q1964" s="188">
        <v>1</v>
      </c>
    </row>
    <row r="1965" spans="1:17" x14ac:dyDescent="0.25">
      <c r="A1965">
        <v>42822</v>
      </c>
      <c r="B1965" t="s">
        <v>773</v>
      </c>
      <c r="C1965" s="190" t="s">
        <v>878</v>
      </c>
      <c r="D1965" s="108" t="s">
        <v>815</v>
      </c>
      <c r="E1965" s="32">
        <f t="shared" si="155"/>
        <v>42822</v>
      </c>
      <c r="F1965" s="101" t="str">
        <f t="shared" si="156"/>
        <v>2016-17</v>
      </c>
      <c r="H1965" s="111"/>
      <c r="I1965" s="26"/>
      <c r="J1965" s="94">
        <f t="shared" si="154"/>
        <v>0.59165640875701331</v>
      </c>
      <c r="K1965" s="35"/>
      <c r="L1965" s="26">
        <v>444.28602862700001</v>
      </c>
      <c r="M1965" s="26" t="s">
        <v>203</v>
      </c>
      <c r="N1965" s="26">
        <v>4416.6341463414628</v>
      </c>
      <c r="O1965" s="90">
        <f t="shared" si="157"/>
        <v>1962248.8447764488</v>
      </c>
      <c r="P1965" s="92">
        <f t="shared" si="153"/>
        <v>1160977.1045880318</v>
      </c>
      <c r="Q1965" s="188">
        <v>1</v>
      </c>
    </row>
    <row r="1966" spans="1:17" x14ac:dyDescent="0.25">
      <c r="A1966">
        <v>42822</v>
      </c>
      <c r="B1966" t="s">
        <v>773</v>
      </c>
      <c r="C1966" s="190" t="s">
        <v>878</v>
      </c>
      <c r="D1966" s="108" t="s">
        <v>815</v>
      </c>
      <c r="E1966" s="32">
        <f t="shared" si="155"/>
        <v>42822</v>
      </c>
      <c r="F1966" s="101" t="str">
        <f t="shared" si="156"/>
        <v>2016-17</v>
      </c>
      <c r="H1966" s="111"/>
      <c r="I1966" s="26"/>
      <c r="J1966" s="94">
        <f t="shared" si="154"/>
        <v>0.59165640875701331</v>
      </c>
      <c r="K1966" s="35"/>
      <c r="L1966" s="26">
        <v>182.11081534300001</v>
      </c>
      <c r="M1966" s="26" t="s">
        <v>203</v>
      </c>
      <c r="N1966" s="26">
        <v>4137.5668292682922</v>
      </c>
      <c r="O1966" s="90">
        <f t="shared" si="157"/>
        <v>753495.66881419998</v>
      </c>
      <c r="P1966" s="92">
        <f t="shared" si="153"/>
        <v>445810.5414245734</v>
      </c>
      <c r="Q1966" s="188">
        <v>1</v>
      </c>
    </row>
    <row r="1967" spans="1:17" x14ac:dyDescent="0.25">
      <c r="A1967">
        <v>42822</v>
      </c>
      <c r="B1967" t="s">
        <v>773</v>
      </c>
      <c r="C1967" s="190" t="s">
        <v>878</v>
      </c>
      <c r="D1967" s="108" t="s">
        <v>815</v>
      </c>
      <c r="E1967" s="32">
        <f t="shared" si="155"/>
        <v>42822</v>
      </c>
      <c r="F1967" s="101" t="str">
        <f t="shared" si="156"/>
        <v>2016-17</v>
      </c>
      <c r="H1967" s="111"/>
      <c r="I1967" s="26"/>
      <c r="J1967" s="94">
        <f t="shared" si="154"/>
        <v>0.59165640875701331</v>
      </c>
      <c r="K1967" s="35"/>
      <c r="L1967" s="26">
        <v>99.180761304800001</v>
      </c>
      <c r="M1967" s="26" t="s">
        <v>203</v>
      </c>
      <c r="N1967" s="26">
        <v>1162.6195121951216</v>
      </c>
      <c r="O1967" s="90">
        <f t="shared" si="157"/>
        <v>115309.48832732737</v>
      </c>
      <c r="P1967" s="92">
        <f t="shared" si="153"/>
        <v>68223.597759355252</v>
      </c>
      <c r="Q1967" s="188">
        <v>1</v>
      </c>
    </row>
    <row r="1968" spans="1:17" x14ac:dyDescent="0.25">
      <c r="A1968">
        <v>42944</v>
      </c>
      <c r="B1968" t="s">
        <v>773</v>
      </c>
      <c r="C1968" s="190" t="s">
        <v>894</v>
      </c>
      <c r="D1968" s="108" t="s">
        <v>815</v>
      </c>
      <c r="E1968" s="32">
        <f t="shared" si="155"/>
        <v>42944</v>
      </c>
      <c r="F1968" s="101" t="str">
        <f t="shared" si="156"/>
        <v>2017-18</v>
      </c>
      <c r="H1968" s="111"/>
      <c r="I1968" s="26"/>
      <c r="J1968" s="94">
        <f t="shared" si="154"/>
        <v>0.59165640875701331</v>
      </c>
      <c r="K1968" s="35"/>
      <c r="L1968" s="26">
        <v>38.908769358599997</v>
      </c>
      <c r="M1968" s="26" t="s">
        <v>203</v>
      </c>
      <c r="N1968" s="26">
        <v>950.87219512195099</v>
      </c>
      <c r="O1968" s="90">
        <f t="shared" si="157"/>
        <v>36997.266929505684</v>
      </c>
      <c r="P1968" s="92">
        <f t="shared" si="153"/>
        <v>2028.3785330330643</v>
      </c>
      <c r="Q1968" s="188">
        <v>9.2663732487767839E-2</v>
      </c>
    </row>
    <row r="1969" spans="1:17" x14ac:dyDescent="0.25">
      <c r="A1969">
        <v>42944</v>
      </c>
      <c r="B1969" t="s">
        <v>773</v>
      </c>
      <c r="C1969" s="190" t="s">
        <v>894</v>
      </c>
      <c r="D1969" s="108" t="s">
        <v>815</v>
      </c>
      <c r="E1969" s="32">
        <f t="shared" si="155"/>
        <v>42944</v>
      </c>
      <c r="F1969" s="101" t="str">
        <f t="shared" si="156"/>
        <v>2017-18</v>
      </c>
      <c r="H1969" s="111"/>
      <c r="I1969" s="26"/>
      <c r="J1969" s="94">
        <f t="shared" si="154"/>
        <v>0.59165640875701331</v>
      </c>
      <c r="K1969" s="35"/>
      <c r="L1969" s="26">
        <v>70.997411065500003</v>
      </c>
      <c r="M1969" s="26" t="s">
        <v>203</v>
      </c>
      <c r="N1969" s="26">
        <v>950.87219512195099</v>
      </c>
      <c r="O1969" s="90">
        <f t="shared" si="157"/>
        <v>67509.464107827487</v>
      </c>
      <c r="P1969" s="92">
        <f t="shared" si="153"/>
        <v>3701.212525611631</v>
      </c>
      <c r="Q1969" s="188">
        <v>9.2663732487767839E-2</v>
      </c>
    </row>
    <row r="1970" spans="1:17" x14ac:dyDescent="0.25">
      <c r="A1970">
        <v>42944</v>
      </c>
      <c r="B1970" t="s">
        <v>773</v>
      </c>
      <c r="C1970" s="190" t="s">
        <v>894</v>
      </c>
      <c r="D1970" s="108" t="s">
        <v>815</v>
      </c>
      <c r="E1970" s="32">
        <f t="shared" si="155"/>
        <v>42944</v>
      </c>
      <c r="F1970" s="101" t="str">
        <f t="shared" si="156"/>
        <v>2017-18</v>
      </c>
      <c r="H1970" s="111"/>
      <c r="I1970" s="26"/>
      <c r="J1970" s="94">
        <f t="shared" si="154"/>
        <v>0.59165640875701331</v>
      </c>
      <c r="K1970" s="35"/>
      <c r="L1970" s="26">
        <v>61.0206720137</v>
      </c>
      <c r="M1970" s="26" t="s">
        <v>203</v>
      </c>
      <c r="N1970" s="26">
        <v>950.87219512195099</v>
      </c>
      <c r="O1970" s="90">
        <f t="shared" si="157"/>
        <v>58022.860345483525</v>
      </c>
      <c r="P1970" s="92">
        <f t="shared" si="153"/>
        <v>3181.1086092982032</v>
      </c>
      <c r="Q1970" s="188">
        <v>9.2663732487767839E-2</v>
      </c>
    </row>
    <row r="1971" spans="1:17" x14ac:dyDescent="0.25">
      <c r="A1971">
        <v>42944</v>
      </c>
      <c r="B1971" t="s">
        <v>773</v>
      </c>
      <c r="C1971" s="190" t="s">
        <v>894</v>
      </c>
      <c r="D1971" s="108" t="s">
        <v>815</v>
      </c>
      <c r="E1971" s="32">
        <f t="shared" si="155"/>
        <v>42944</v>
      </c>
      <c r="F1971" s="101" t="str">
        <f t="shared" si="156"/>
        <v>2017-18</v>
      </c>
      <c r="H1971" s="111"/>
      <c r="I1971" s="26"/>
      <c r="J1971" s="94">
        <f t="shared" si="154"/>
        <v>0.59165640875701331</v>
      </c>
      <c r="K1971" s="35"/>
      <c r="L1971" s="26">
        <v>5.7614085951299998</v>
      </c>
      <c r="M1971" s="26" t="s">
        <v>203</v>
      </c>
      <c r="N1971" s="26">
        <v>812.22926829268283</v>
      </c>
      <c r="O1971" s="90">
        <f t="shared" si="157"/>
        <v>4679.5846875576135</v>
      </c>
      <c r="P1971" s="92">
        <f t="shared" si="153"/>
        <v>256.55865720670744</v>
      </c>
      <c r="Q1971" s="188">
        <v>9.2663732487767839E-2</v>
      </c>
    </row>
    <row r="1972" spans="1:17" x14ac:dyDescent="0.25">
      <c r="A1972">
        <v>43369</v>
      </c>
      <c r="B1972" t="s">
        <v>773</v>
      </c>
      <c r="C1972" s="190" t="s">
        <v>895</v>
      </c>
      <c r="D1972" s="108" t="s">
        <v>815</v>
      </c>
      <c r="E1972" s="32">
        <f t="shared" si="155"/>
        <v>43369</v>
      </c>
      <c r="F1972" s="101" t="str">
        <f t="shared" si="156"/>
        <v>2018-19</v>
      </c>
      <c r="H1972" s="111"/>
      <c r="I1972" s="26"/>
      <c r="J1972" s="94">
        <f t="shared" si="154"/>
        <v>0.59165640875701331</v>
      </c>
      <c r="K1972" s="35"/>
      <c r="L1972" s="26">
        <v>96.679123061799999</v>
      </c>
      <c r="M1972" s="26" t="s">
        <v>203</v>
      </c>
      <c r="N1972" s="26">
        <v>950.87219512195099</v>
      </c>
      <c r="O1972" s="90">
        <f t="shared" si="157"/>
        <v>91929.489968238995</v>
      </c>
      <c r="P1972" s="92">
        <f t="shared" si="153"/>
        <v>2166.1181369858714</v>
      </c>
      <c r="Q1972" s="188">
        <v>3.9825177030876936E-2</v>
      </c>
    </row>
    <row r="1973" spans="1:17" x14ac:dyDescent="0.25">
      <c r="A1973">
        <v>42944</v>
      </c>
      <c r="B1973" t="s">
        <v>773</v>
      </c>
      <c r="C1973" s="190" t="s">
        <v>894</v>
      </c>
      <c r="D1973" s="108" t="s">
        <v>815</v>
      </c>
      <c r="E1973" s="32">
        <f t="shared" si="155"/>
        <v>42944</v>
      </c>
      <c r="F1973" s="101" t="str">
        <f t="shared" si="156"/>
        <v>2017-18</v>
      </c>
      <c r="H1973" s="111"/>
      <c r="I1973" s="26"/>
      <c r="J1973" s="94">
        <f t="shared" si="154"/>
        <v>0.59165640875701331</v>
      </c>
      <c r="K1973" s="35"/>
      <c r="L1973" s="26">
        <v>59.900732349400002</v>
      </c>
      <c r="M1973" s="26" t="s">
        <v>203</v>
      </c>
      <c r="N1973" s="26">
        <v>950.87219512195099</v>
      </c>
      <c r="O1973" s="90">
        <f t="shared" si="157"/>
        <v>56957.940858486443</v>
      </c>
      <c r="P1973" s="92">
        <f t="shared" si="153"/>
        <v>3122.7243013181237</v>
      </c>
      <c r="Q1973" s="188">
        <v>9.2663732487767839E-2</v>
      </c>
    </row>
    <row r="1974" spans="1:17" x14ac:dyDescent="0.25">
      <c r="A1974">
        <v>43369</v>
      </c>
      <c r="B1974" t="s">
        <v>773</v>
      </c>
      <c r="C1974" s="190" t="s">
        <v>895</v>
      </c>
      <c r="D1974" s="108" t="s">
        <v>815</v>
      </c>
      <c r="E1974" s="32">
        <f t="shared" si="155"/>
        <v>43369</v>
      </c>
      <c r="F1974" s="101" t="str">
        <f t="shared" si="156"/>
        <v>2018-19</v>
      </c>
      <c r="H1974" s="111"/>
      <c r="I1974" s="26"/>
      <c r="J1974" s="94">
        <f t="shared" si="154"/>
        <v>0.59165640875701331</v>
      </c>
      <c r="K1974" s="35"/>
      <c r="L1974" s="26">
        <v>21.033932894300001</v>
      </c>
      <c r="M1974" s="26" t="s">
        <v>203</v>
      </c>
      <c r="N1974" s="26">
        <v>950.87219512195099</v>
      </c>
      <c r="O1974" s="90">
        <f t="shared" si="157"/>
        <v>20000.581943250854</v>
      </c>
      <c r="P1974" s="92">
        <f t="shared" si="153"/>
        <v>471.27013662879904</v>
      </c>
      <c r="Q1974" s="188">
        <v>3.9825177030876936E-2</v>
      </c>
    </row>
    <row r="1975" spans="1:17" x14ac:dyDescent="0.25">
      <c r="A1975">
        <v>43369</v>
      </c>
      <c r="B1975" t="s">
        <v>773</v>
      </c>
      <c r="C1975" s="190" t="s">
        <v>895</v>
      </c>
      <c r="D1975" s="108" t="s">
        <v>815</v>
      </c>
      <c r="E1975" s="32">
        <f t="shared" si="155"/>
        <v>43369</v>
      </c>
      <c r="F1975" s="101" t="str">
        <f t="shared" si="156"/>
        <v>2018-19</v>
      </c>
      <c r="H1975" s="111"/>
      <c r="I1975" s="26"/>
      <c r="J1975" s="94">
        <f t="shared" si="154"/>
        <v>0.59165640875701331</v>
      </c>
      <c r="K1975" s="35"/>
      <c r="L1975" s="26">
        <v>94.924129471900002</v>
      </c>
      <c r="M1975" s="26" t="s">
        <v>203</v>
      </c>
      <c r="N1975" s="26">
        <v>950.87219512195099</v>
      </c>
      <c r="O1975" s="90">
        <f t="shared" si="157"/>
        <v>90260.715360985836</v>
      </c>
      <c r="P1975" s="92">
        <f t="shared" si="153"/>
        <v>2126.7970992583541</v>
      </c>
      <c r="Q1975" s="188">
        <v>3.9825177030876936E-2</v>
      </c>
    </row>
    <row r="1976" spans="1:17" x14ac:dyDescent="0.25">
      <c r="A1976">
        <v>43369</v>
      </c>
      <c r="B1976" t="s">
        <v>773</v>
      </c>
      <c r="C1976" s="190" t="s">
        <v>895</v>
      </c>
      <c r="D1976" s="108" t="s">
        <v>815</v>
      </c>
      <c r="E1976" s="32">
        <f t="shared" si="155"/>
        <v>43369</v>
      </c>
      <c r="F1976" s="101" t="str">
        <f t="shared" si="156"/>
        <v>2018-19</v>
      </c>
      <c r="H1976" s="111"/>
      <c r="I1976" s="26"/>
      <c r="J1976" s="94">
        <f t="shared" si="154"/>
        <v>0.59165640875701331</v>
      </c>
      <c r="K1976" s="35"/>
      <c r="L1976" s="26">
        <v>31.50181491</v>
      </c>
      <c r="M1976" s="26" t="s">
        <v>203</v>
      </c>
      <c r="N1976" s="26">
        <v>3336.4019512195118</v>
      </c>
      <c r="O1976" s="90">
        <f t="shared" si="157"/>
        <v>105102.71673267991</v>
      </c>
      <c r="P1976" s="92">
        <f t="shared" si="153"/>
        <v>2476.5165241295585</v>
      </c>
      <c r="Q1976" s="188">
        <v>3.9825177030876936E-2</v>
      </c>
    </row>
    <row r="1977" spans="1:17" x14ac:dyDescent="0.25">
      <c r="A1977">
        <v>43369</v>
      </c>
      <c r="B1977" t="s">
        <v>773</v>
      </c>
      <c r="C1977" s="190" t="s">
        <v>895</v>
      </c>
      <c r="D1977" s="108" t="s">
        <v>815</v>
      </c>
      <c r="E1977" s="32">
        <f t="shared" si="155"/>
        <v>43369</v>
      </c>
      <c r="F1977" s="101" t="str">
        <f t="shared" si="156"/>
        <v>2018-19</v>
      </c>
      <c r="H1977" s="111"/>
      <c r="I1977" s="26"/>
      <c r="J1977" s="94">
        <f t="shared" si="154"/>
        <v>0.59165640875701331</v>
      </c>
      <c r="K1977" s="35"/>
      <c r="L1977" s="26">
        <v>24.7780300278</v>
      </c>
      <c r="M1977" s="26" t="s">
        <v>203</v>
      </c>
      <c r="N1977" s="26">
        <v>3336.4019512195118</v>
      </c>
      <c r="O1977" s="90">
        <f t="shared" si="157"/>
        <v>82669.467732127581</v>
      </c>
      <c r="P1977" s="92">
        <f t="shared" si="153"/>
        <v>1947.9258885412928</v>
      </c>
      <c r="Q1977" s="188">
        <v>3.9825177030876936E-2</v>
      </c>
    </row>
    <row r="1978" spans="1:17" x14ac:dyDescent="0.25">
      <c r="A1978">
        <v>43369</v>
      </c>
      <c r="B1978" t="s">
        <v>773</v>
      </c>
      <c r="C1978" s="190" t="s">
        <v>895</v>
      </c>
      <c r="D1978" s="108" t="s">
        <v>815</v>
      </c>
      <c r="E1978" s="32">
        <f t="shared" si="155"/>
        <v>43369</v>
      </c>
      <c r="F1978" s="101" t="str">
        <f t="shared" si="156"/>
        <v>2018-19</v>
      </c>
      <c r="H1978" s="111"/>
      <c r="I1978" s="26"/>
      <c r="J1978" s="94">
        <f t="shared" si="154"/>
        <v>0.59165640875701331</v>
      </c>
      <c r="K1978" s="35"/>
      <c r="L1978" s="26">
        <v>9.84665404313</v>
      </c>
      <c r="M1978" s="26" t="s">
        <v>203</v>
      </c>
      <c r="N1978" s="26">
        <v>812.22926829268283</v>
      </c>
      <c r="O1978" s="90">
        <f t="shared" si="157"/>
        <v>7997.7406085826669</v>
      </c>
      <c r="P1978" s="92">
        <f t="shared" si="153"/>
        <v>188.44933212557447</v>
      </c>
      <c r="Q1978" s="188">
        <v>3.9825177030876936E-2</v>
      </c>
    </row>
    <row r="1979" spans="1:17" x14ac:dyDescent="0.25">
      <c r="A1979">
        <v>43369</v>
      </c>
      <c r="B1979" t="s">
        <v>773</v>
      </c>
      <c r="C1979" s="190" t="s">
        <v>895</v>
      </c>
      <c r="D1979" s="108" t="s">
        <v>815</v>
      </c>
      <c r="E1979" s="32">
        <f t="shared" si="155"/>
        <v>43369</v>
      </c>
      <c r="F1979" s="101" t="str">
        <f t="shared" si="156"/>
        <v>2018-19</v>
      </c>
      <c r="H1979" s="111"/>
      <c r="I1979" s="26"/>
      <c r="J1979" s="94">
        <f t="shared" si="154"/>
        <v>0.59165640875701331</v>
      </c>
      <c r="K1979" s="35"/>
      <c r="L1979" s="26">
        <v>22.2673396631</v>
      </c>
      <c r="M1979" s="26" t="s">
        <v>203</v>
      </c>
      <c r="N1979" s="26">
        <v>3336.4019512195118</v>
      </c>
      <c r="O1979" s="90">
        <f t="shared" si="157"/>
        <v>74292.795500434469</v>
      </c>
      <c r="P1979" s="92">
        <f t="shared" si="153"/>
        <v>1750.5478583256865</v>
      </c>
      <c r="Q1979" s="188">
        <v>3.9825177030876936E-2</v>
      </c>
    </row>
    <row r="1980" spans="1:17" x14ac:dyDescent="0.25">
      <c r="A1980">
        <v>43369</v>
      </c>
      <c r="B1980" t="s">
        <v>773</v>
      </c>
      <c r="C1980" s="190" t="s">
        <v>895</v>
      </c>
      <c r="D1980" s="108" t="s">
        <v>815</v>
      </c>
      <c r="E1980" s="32">
        <f t="shared" si="155"/>
        <v>43369</v>
      </c>
      <c r="F1980" s="101" t="str">
        <f t="shared" si="156"/>
        <v>2018-19</v>
      </c>
      <c r="H1980" s="111"/>
      <c r="I1980" s="26"/>
      <c r="J1980" s="94">
        <f t="shared" si="154"/>
        <v>0.59165640875701331</v>
      </c>
      <c r="K1980" s="35"/>
      <c r="L1980" s="26">
        <v>117.799510062</v>
      </c>
      <c r="M1980" s="26" t="s">
        <v>203</v>
      </c>
      <c r="N1980" s="26">
        <v>812.22926829268283</v>
      </c>
      <c r="O1980" s="90">
        <f t="shared" si="157"/>
        <v>95680.209862894786</v>
      </c>
      <c r="P1980" s="92">
        <f t="shared" si="153"/>
        <v>2254.4956793106967</v>
      </c>
      <c r="Q1980" s="188">
        <v>3.9825177030876936E-2</v>
      </c>
    </row>
    <row r="1981" spans="1:17" x14ac:dyDescent="0.25">
      <c r="A1981">
        <v>43369</v>
      </c>
      <c r="B1981" t="s">
        <v>773</v>
      </c>
      <c r="C1981" s="190" t="s">
        <v>895</v>
      </c>
      <c r="D1981" s="108" t="s">
        <v>815</v>
      </c>
      <c r="E1981" s="32">
        <f t="shared" si="155"/>
        <v>43369</v>
      </c>
      <c r="F1981" s="101" t="str">
        <f t="shared" si="156"/>
        <v>2018-19</v>
      </c>
      <c r="H1981" s="111"/>
      <c r="I1981" s="26"/>
      <c r="J1981" s="94">
        <f t="shared" si="154"/>
        <v>0.59165640875701331</v>
      </c>
      <c r="K1981" s="35"/>
      <c r="L1981" s="26">
        <v>63.702905393000002</v>
      </c>
      <c r="M1981" s="26" t="s">
        <v>203</v>
      </c>
      <c r="N1981" s="26">
        <v>812.22926829268283</v>
      </c>
      <c r="O1981" s="90">
        <f t="shared" si="157"/>
        <v>51741.364235474393</v>
      </c>
      <c r="P1981" s="92">
        <f t="shared" si="153"/>
        <v>1219.1725151697822</v>
      </c>
      <c r="Q1981" s="188">
        <v>3.9825177030876936E-2</v>
      </c>
    </row>
    <row r="1982" spans="1:17" x14ac:dyDescent="0.25">
      <c r="A1982">
        <v>43369</v>
      </c>
      <c r="B1982" t="s">
        <v>773</v>
      </c>
      <c r="C1982" s="190" t="s">
        <v>895</v>
      </c>
      <c r="D1982" s="108" t="s">
        <v>815</v>
      </c>
      <c r="E1982" s="32">
        <f t="shared" si="155"/>
        <v>43369</v>
      </c>
      <c r="F1982" s="101" t="str">
        <f t="shared" si="156"/>
        <v>2018-19</v>
      </c>
      <c r="H1982" s="111"/>
      <c r="I1982" s="26"/>
      <c r="J1982" s="94">
        <f t="shared" si="154"/>
        <v>0.59165640875701331</v>
      </c>
      <c r="K1982" s="35"/>
      <c r="L1982" s="26">
        <v>39.696670597900003</v>
      </c>
      <c r="M1982" s="26" t="s">
        <v>203</v>
      </c>
      <c r="N1982" s="26">
        <v>812.22926829268283</v>
      </c>
      <c r="O1982" s="90">
        <f t="shared" si="157"/>
        <v>32242.797713387976</v>
      </c>
      <c r="P1982" s="92">
        <f t="shared" si="153"/>
        <v>759.73127815966461</v>
      </c>
      <c r="Q1982" s="188">
        <v>3.9825177030876936E-2</v>
      </c>
    </row>
    <row r="1983" spans="1:17" x14ac:dyDescent="0.25">
      <c r="A1983">
        <v>43369</v>
      </c>
      <c r="B1983" t="s">
        <v>773</v>
      </c>
      <c r="C1983" s="190" t="s">
        <v>895</v>
      </c>
      <c r="D1983" s="108" t="s">
        <v>815</v>
      </c>
      <c r="E1983" s="32">
        <f t="shared" si="155"/>
        <v>43369</v>
      </c>
      <c r="F1983" s="101" t="str">
        <f t="shared" si="156"/>
        <v>2018-19</v>
      </c>
      <c r="H1983" s="111"/>
      <c r="I1983" s="26"/>
      <c r="J1983" s="94">
        <f t="shared" si="154"/>
        <v>0.59165640875701331</v>
      </c>
      <c r="K1983" s="35"/>
      <c r="L1983" s="26">
        <v>32.437707028600002</v>
      </c>
      <c r="M1983" s="26" t="s">
        <v>203</v>
      </c>
      <c r="N1983" s="26">
        <v>812.22926829268283</v>
      </c>
      <c r="O1983" s="90">
        <f t="shared" si="157"/>
        <v>26346.855044932196</v>
      </c>
      <c r="P1983" s="92">
        <f t="shared" si="153"/>
        <v>620.80623513828652</v>
      </c>
      <c r="Q1983" s="188">
        <v>3.9825177030876936E-2</v>
      </c>
    </row>
    <row r="1984" spans="1:17" x14ac:dyDescent="0.25">
      <c r="A1984">
        <v>43369</v>
      </c>
      <c r="B1984" t="s">
        <v>773</v>
      </c>
      <c r="C1984" s="190" t="s">
        <v>895</v>
      </c>
      <c r="D1984" s="108" t="s">
        <v>815</v>
      </c>
      <c r="E1984" s="32">
        <f t="shared" si="155"/>
        <v>43369</v>
      </c>
      <c r="F1984" s="101" t="str">
        <f t="shared" si="156"/>
        <v>2018-19</v>
      </c>
      <c r="H1984" s="111"/>
      <c r="I1984" s="26"/>
      <c r="J1984" s="94">
        <f t="shared" si="154"/>
        <v>0.59165640875701331</v>
      </c>
      <c r="K1984" s="35"/>
      <c r="L1984" s="26">
        <v>3.4008518050599998</v>
      </c>
      <c r="M1984" s="26" t="s">
        <v>203</v>
      </c>
      <c r="N1984" s="26">
        <v>3336.4019512195118</v>
      </c>
      <c r="O1984" s="90">
        <f t="shared" si="157"/>
        <v>11346.608598210581</v>
      </c>
      <c r="P1984" s="92">
        <f t="shared" si="153"/>
        <v>267.35810985523079</v>
      </c>
      <c r="Q1984" s="188">
        <v>3.9825177030876936E-2</v>
      </c>
    </row>
    <row r="1985" spans="1:17" x14ac:dyDescent="0.25">
      <c r="A1985">
        <v>43369</v>
      </c>
      <c r="B1985" t="s">
        <v>773</v>
      </c>
      <c r="C1985" s="190" t="s">
        <v>895</v>
      </c>
      <c r="D1985" s="108" t="s">
        <v>815</v>
      </c>
      <c r="E1985" s="32">
        <f t="shared" si="155"/>
        <v>43369</v>
      </c>
      <c r="F1985" s="101" t="str">
        <f t="shared" si="156"/>
        <v>2018-19</v>
      </c>
      <c r="H1985" s="111"/>
      <c r="I1985" s="26"/>
      <c r="J1985" s="94">
        <f t="shared" si="154"/>
        <v>0.59165640875701331</v>
      </c>
      <c r="K1985" s="35"/>
      <c r="L1985" s="26">
        <v>14.5556917592</v>
      </c>
      <c r="M1985" s="26" t="s">
        <v>203</v>
      </c>
      <c r="N1985" s="26">
        <v>3336.4019512195118</v>
      </c>
      <c r="O1985" s="90">
        <f t="shared" si="157"/>
        <v>48563.638386744649</v>
      </c>
      <c r="P1985" s="92">
        <f t="shared" si="153"/>
        <v>1144.2963291093517</v>
      </c>
      <c r="Q1985" s="188">
        <v>3.9825177030876936E-2</v>
      </c>
    </row>
    <row r="1986" spans="1:17" x14ac:dyDescent="0.25">
      <c r="A1986">
        <v>43369</v>
      </c>
      <c r="B1986" t="s">
        <v>773</v>
      </c>
      <c r="C1986" s="190" t="s">
        <v>895</v>
      </c>
      <c r="D1986" s="108" t="s">
        <v>815</v>
      </c>
      <c r="E1986" s="32">
        <f t="shared" si="155"/>
        <v>43369</v>
      </c>
      <c r="F1986" s="101" t="str">
        <f t="shared" si="156"/>
        <v>2018-19</v>
      </c>
      <c r="H1986" s="111"/>
      <c r="I1986" s="26"/>
      <c r="J1986" s="94">
        <f t="shared" si="154"/>
        <v>0.59165640875701331</v>
      </c>
      <c r="K1986" s="35"/>
      <c r="L1986" s="26">
        <v>25.993562301400001</v>
      </c>
      <c r="M1986" s="26" t="s">
        <v>203</v>
      </c>
      <c r="N1986" s="26">
        <v>3336.4019512195118</v>
      </c>
      <c r="O1986" s="90">
        <f t="shared" si="157"/>
        <v>86724.971981536903</v>
      </c>
      <c r="P1986" s="92">
        <f t="shared" si="153"/>
        <v>2043.4850101278898</v>
      </c>
      <c r="Q1986" s="188">
        <v>3.9825177030876936E-2</v>
      </c>
    </row>
    <row r="1987" spans="1:17" x14ac:dyDescent="0.25">
      <c r="A1987">
        <v>43369</v>
      </c>
      <c r="B1987" t="s">
        <v>773</v>
      </c>
      <c r="C1987" s="190" t="s">
        <v>895</v>
      </c>
      <c r="D1987" s="108" t="s">
        <v>815</v>
      </c>
      <c r="E1987" s="32">
        <f t="shared" si="155"/>
        <v>43369</v>
      </c>
      <c r="F1987" s="101" t="str">
        <f t="shared" si="156"/>
        <v>2018-19</v>
      </c>
      <c r="H1987" s="111"/>
      <c r="I1987" s="26"/>
      <c r="J1987" s="94">
        <f t="shared" si="154"/>
        <v>0.59165640875701331</v>
      </c>
      <c r="K1987" s="35"/>
      <c r="L1987" s="26">
        <v>60.823776039099997</v>
      </c>
      <c r="M1987" s="26" t="s">
        <v>203</v>
      </c>
      <c r="N1987" s="26">
        <v>812.22926829268283</v>
      </c>
      <c r="O1987" s="90">
        <f t="shared" si="157"/>
        <v>49402.851107036207</v>
      </c>
      <c r="P1987" s="92">
        <f t="shared" si="153"/>
        <v>1164.0705484033003</v>
      </c>
      <c r="Q1987" s="188">
        <v>3.9825177030876936E-2</v>
      </c>
    </row>
    <row r="1988" spans="1:17" x14ac:dyDescent="0.25">
      <c r="A1988">
        <v>43369</v>
      </c>
      <c r="B1988" t="s">
        <v>773</v>
      </c>
      <c r="C1988" s="190" t="s">
        <v>895</v>
      </c>
      <c r="D1988" s="108" t="s">
        <v>815</v>
      </c>
      <c r="E1988" s="32">
        <f t="shared" si="155"/>
        <v>43369</v>
      </c>
      <c r="F1988" s="101" t="str">
        <f t="shared" si="156"/>
        <v>2018-19</v>
      </c>
      <c r="H1988" s="111"/>
      <c r="I1988" s="26"/>
      <c r="J1988" s="94">
        <f t="shared" si="154"/>
        <v>0.59165640875701331</v>
      </c>
      <c r="K1988" s="35"/>
      <c r="L1988" s="26">
        <v>31.339598341199999</v>
      </c>
      <c r="M1988" s="26" t="s">
        <v>203</v>
      </c>
      <c r="N1988" s="26">
        <v>812.22926829268283</v>
      </c>
      <c r="O1988" s="90">
        <f t="shared" si="157"/>
        <v>25454.939029259451</v>
      </c>
      <c r="P1988" s="92">
        <f t="shared" si="153"/>
        <v>599.79017751755578</v>
      </c>
      <c r="Q1988" s="188">
        <v>3.9825177030876936E-2</v>
      </c>
    </row>
    <row r="1989" spans="1:17" x14ac:dyDescent="0.25">
      <c r="A1989">
        <v>43369</v>
      </c>
      <c r="B1989" t="s">
        <v>773</v>
      </c>
      <c r="C1989" s="190" t="s">
        <v>895</v>
      </c>
      <c r="D1989" s="108" t="s">
        <v>815</v>
      </c>
      <c r="E1989" s="32">
        <f t="shared" si="155"/>
        <v>43369</v>
      </c>
      <c r="F1989" s="101" t="str">
        <f t="shared" si="156"/>
        <v>2018-19</v>
      </c>
      <c r="H1989" s="111"/>
      <c r="I1989" s="26"/>
      <c r="J1989" s="94">
        <f t="shared" si="154"/>
        <v>0.59165640875701331</v>
      </c>
      <c r="K1989" s="35"/>
      <c r="L1989" s="26">
        <v>68.010294342500003</v>
      </c>
      <c r="M1989" s="26" t="s">
        <v>203</v>
      </c>
      <c r="N1989" s="26">
        <v>812.22926829268283</v>
      </c>
      <c r="O1989" s="90">
        <f t="shared" si="157"/>
        <v>55239.951610178767</v>
      </c>
      <c r="P1989" s="92">
        <f t="shared" si="153"/>
        <v>1301.6091040031934</v>
      </c>
      <c r="Q1989" s="188">
        <v>3.9825177030876936E-2</v>
      </c>
    </row>
    <row r="1990" spans="1:17" x14ac:dyDescent="0.25">
      <c r="A1990">
        <v>43369</v>
      </c>
      <c r="B1990" t="s">
        <v>773</v>
      </c>
      <c r="C1990" s="190" t="s">
        <v>895</v>
      </c>
      <c r="D1990" s="108" t="s">
        <v>815</v>
      </c>
      <c r="E1990" s="32">
        <f t="shared" si="155"/>
        <v>43369</v>
      </c>
      <c r="F1990" s="101" t="str">
        <f t="shared" si="156"/>
        <v>2018-19</v>
      </c>
      <c r="H1990" s="111"/>
      <c r="I1990" s="26"/>
      <c r="J1990" s="94">
        <f t="shared" si="154"/>
        <v>0.59165640875701331</v>
      </c>
      <c r="K1990" s="35"/>
      <c r="L1990" s="26">
        <v>18.680261387800002</v>
      </c>
      <c r="M1990" s="26" t="s">
        <v>203</v>
      </c>
      <c r="N1990" s="26">
        <v>3336.4019512195118</v>
      </c>
      <c r="O1990" s="90">
        <f t="shared" si="157"/>
        <v>62324.860543546434</v>
      </c>
      <c r="P1990" s="92">
        <f t="shared" si="153"/>
        <v>1468.5495465615404</v>
      </c>
      <c r="Q1990" s="188">
        <v>3.9825177030876936E-2</v>
      </c>
    </row>
    <row r="1991" spans="1:17" x14ac:dyDescent="0.25">
      <c r="A1991">
        <v>42822</v>
      </c>
      <c r="B1991" t="s">
        <v>773</v>
      </c>
      <c r="C1991" s="190" t="s">
        <v>878</v>
      </c>
      <c r="D1991" s="108" t="s">
        <v>815</v>
      </c>
      <c r="E1991" s="32">
        <f t="shared" si="155"/>
        <v>42822</v>
      </c>
      <c r="F1991" s="101" t="str">
        <f t="shared" si="156"/>
        <v>2016-17</v>
      </c>
      <c r="H1991" s="111"/>
      <c r="I1991" s="26"/>
      <c r="J1991" s="94">
        <f t="shared" si="154"/>
        <v>0.59165640875701331</v>
      </c>
      <c r="K1991" s="35"/>
      <c r="L1991" s="26">
        <v>179.84466446900001</v>
      </c>
      <c r="M1991" s="26" t="s">
        <v>203</v>
      </c>
      <c r="N1991" s="26">
        <v>1162.6195121951216</v>
      </c>
      <c r="O1991" s="90">
        <f t="shared" si="157"/>
        <v>209090.91607584411</v>
      </c>
      <c r="P1991" s="92">
        <f t="shared" si="153"/>
        <v>123709.98050914799</v>
      </c>
      <c r="Q1991" s="188">
        <v>1</v>
      </c>
    </row>
    <row r="1992" spans="1:17" x14ac:dyDescent="0.25">
      <c r="A1992">
        <v>42822</v>
      </c>
      <c r="B1992" t="s">
        <v>773</v>
      </c>
      <c r="C1992" s="190" t="s">
        <v>878</v>
      </c>
      <c r="D1992" s="108" t="s">
        <v>815</v>
      </c>
      <c r="E1992" s="32">
        <f t="shared" si="155"/>
        <v>42822</v>
      </c>
      <c r="F1992" s="101" t="str">
        <f t="shared" si="156"/>
        <v>2016-17</v>
      </c>
      <c r="H1992" s="111"/>
      <c r="I1992" s="26"/>
      <c r="J1992" s="94">
        <f t="shared" si="154"/>
        <v>0.59165640875701331</v>
      </c>
      <c r="K1992" s="35"/>
      <c r="L1992" s="26">
        <v>125.629146531</v>
      </c>
      <c r="M1992" s="26" t="s">
        <v>203</v>
      </c>
      <c r="N1992" s="26">
        <v>1162.6195121951216</v>
      </c>
      <c r="O1992" s="90">
        <f t="shared" si="157"/>
        <v>146058.89705736068</v>
      </c>
      <c r="P1992" s="92">
        <f t="shared" si="153"/>
        <v>86416.682499968316</v>
      </c>
      <c r="Q1992" s="188">
        <v>1</v>
      </c>
    </row>
    <row r="1993" spans="1:17" x14ac:dyDescent="0.25">
      <c r="A1993">
        <v>42822</v>
      </c>
      <c r="B1993" t="s">
        <v>773</v>
      </c>
      <c r="C1993" s="190" t="s">
        <v>878</v>
      </c>
      <c r="D1993" s="108" t="s">
        <v>815</v>
      </c>
      <c r="E1993" s="32">
        <f t="shared" si="155"/>
        <v>42822</v>
      </c>
      <c r="F1993" s="101" t="str">
        <f t="shared" si="156"/>
        <v>2016-17</v>
      </c>
      <c r="H1993" s="111"/>
      <c r="I1993" s="26"/>
      <c r="J1993" s="94">
        <f t="shared" si="154"/>
        <v>0.59165640875701331</v>
      </c>
      <c r="K1993" s="35"/>
      <c r="L1993" s="26">
        <v>143.264271181</v>
      </c>
      <c r="M1993" s="26" t="s">
        <v>203</v>
      </c>
      <c r="N1993" s="26">
        <v>1162.6195121951216</v>
      </c>
      <c r="O1993" s="90">
        <f t="shared" si="157"/>
        <v>166561.83707544385</v>
      </c>
      <c r="P1993" s="92">
        <f t="shared" si="153"/>
        <v>98547.378360027855</v>
      </c>
      <c r="Q1993" s="188">
        <v>1</v>
      </c>
    </row>
    <row r="1994" spans="1:17" x14ac:dyDescent="0.25">
      <c r="A1994">
        <v>43369</v>
      </c>
      <c r="B1994" t="s">
        <v>773</v>
      </c>
      <c r="C1994" s="190" t="s">
        <v>895</v>
      </c>
      <c r="D1994" s="108" t="s">
        <v>815</v>
      </c>
      <c r="E1994" s="32">
        <f t="shared" si="155"/>
        <v>43369</v>
      </c>
      <c r="F1994" s="101" t="str">
        <f t="shared" si="156"/>
        <v>2018-19</v>
      </c>
      <c r="H1994" s="111"/>
      <c r="I1994" s="26"/>
      <c r="J1994" s="94">
        <f t="shared" si="154"/>
        <v>0.59165640875701331</v>
      </c>
      <c r="K1994" s="35"/>
      <c r="L1994" s="26">
        <v>83.411221192200003</v>
      </c>
      <c r="M1994" s="26" t="s">
        <v>203</v>
      </c>
      <c r="N1994" s="26">
        <v>812.22926829268283</v>
      </c>
      <c r="O1994" s="90">
        <f t="shared" si="157"/>
        <v>67749.035156339727</v>
      </c>
      <c r="P1994" s="92">
        <f t="shared" si="153"/>
        <v>1596.3584032299414</v>
      </c>
      <c r="Q1994" s="188">
        <v>3.9825177030876936E-2</v>
      </c>
    </row>
    <row r="1995" spans="1:17" x14ac:dyDescent="0.25">
      <c r="A1995">
        <v>43178</v>
      </c>
      <c r="B1995" t="s">
        <v>773</v>
      </c>
      <c r="C1995" s="190" t="s">
        <v>896</v>
      </c>
      <c r="D1995" s="108" t="s">
        <v>815</v>
      </c>
      <c r="E1995" s="32">
        <f t="shared" si="155"/>
        <v>43178</v>
      </c>
      <c r="F1995" s="101" t="str">
        <f t="shared" si="156"/>
        <v>2017-18</v>
      </c>
      <c r="H1995" s="111"/>
      <c r="I1995" s="26"/>
      <c r="J1995" s="94">
        <f t="shared" si="154"/>
        <v>0.59165640875701331</v>
      </c>
      <c r="K1995" s="35"/>
      <c r="L1995" s="26">
        <v>36.909490953300001</v>
      </c>
      <c r="M1995" s="26" t="s">
        <v>203</v>
      </c>
      <c r="N1995" s="26">
        <v>812.22926829268283</v>
      </c>
      <c r="O1995" s="90">
        <f t="shared" si="157"/>
        <v>29978.968830054255</v>
      </c>
      <c r="P1995" s="92">
        <f t="shared" si="153"/>
        <v>604.53625495801532</v>
      </c>
      <c r="Q1995" s="188">
        <v>3.4082864469188519E-2</v>
      </c>
    </row>
    <row r="1996" spans="1:17" x14ac:dyDescent="0.25">
      <c r="A1996">
        <v>43178</v>
      </c>
      <c r="B1996" t="s">
        <v>773</v>
      </c>
      <c r="C1996" s="190" t="s">
        <v>896</v>
      </c>
      <c r="D1996" s="108" t="s">
        <v>815</v>
      </c>
      <c r="E1996" s="32">
        <f t="shared" si="155"/>
        <v>43178</v>
      </c>
      <c r="F1996" s="101" t="str">
        <f t="shared" si="156"/>
        <v>2017-18</v>
      </c>
      <c r="H1996" s="111"/>
      <c r="I1996" s="26"/>
      <c r="J1996" s="94">
        <f t="shared" si="154"/>
        <v>0.59165640875701331</v>
      </c>
      <c r="K1996" s="35"/>
      <c r="L1996" s="26">
        <v>18.868965065000001</v>
      </c>
      <c r="M1996" s="26" t="s">
        <v>203</v>
      </c>
      <c r="N1996" s="26">
        <v>812.22926829268283</v>
      </c>
      <c r="O1996" s="90">
        <f t="shared" si="157"/>
        <v>15325.925688185145</v>
      </c>
      <c r="P1996" s="92">
        <f t="shared" si="153"/>
        <v>309.05258188907237</v>
      </c>
      <c r="Q1996" s="188">
        <v>3.4082864469188519E-2</v>
      </c>
    </row>
    <row r="1997" spans="1:17" x14ac:dyDescent="0.25">
      <c r="A1997">
        <v>43178</v>
      </c>
      <c r="B1997" t="s">
        <v>773</v>
      </c>
      <c r="C1997" s="190" t="s">
        <v>896</v>
      </c>
      <c r="D1997" s="108" t="s">
        <v>815</v>
      </c>
      <c r="E1997" s="32">
        <f t="shared" si="155"/>
        <v>43178</v>
      </c>
      <c r="F1997" s="101" t="str">
        <f t="shared" si="156"/>
        <v>2017-18</v>
      </c>
      <c r="H1997" s="111"/>
      <c r="I1997" s="26"/>
      <c r="J1997" s="94">
        <f t="shared" si="154"/>
        <v>0.59165640875701331</v>
      </c>
      <c r="K1997" s="35"/>
      <c r="L1997" s="26">
        <v>31.583220690299999</v>
      </c>
      <c r="M1997" s="26" t="s">
        <v>203</v>
      </c>
      <c r="N1997" s="26">
        <v>3336.4019512195118</v>
      </c>
      <c r="O1997" s="90">
        <f t="shared" si="157"/>
        <v>105374.31913691337</v>
      </c>
      <c r="P1997" s="92">
        <f t="shared" si="153"/>
        <v>2124.9095197669958</v>
      </c>
      <c r="Q1997" s="188">
        <v>3.4082864469188519E-2</v>
      </c>
    </row>
    <row r="1998" spans="1:17" x14ac:dyDescent="0.25">
      <c r="A1998">
        <v>43178</v>
      </c>
      <c r="B1998" t="s">
        <v>773</v>
      </c>
      <c r="C1998" s="190" t="s">
        <v>896</v>
      </c>
      <c r="D1998" s="108" t="s">
        <v>815</v>
      </c>
      <c r="E1998" s="32">
        <f t="shared" si="155"/>
        <v>43178</v>
      </c>
      <c r="F1998" s="101" t="str">
        <f t="shared" si="156"/>
        <v>2017-18</v>
      </c>
      <c r="H1998" s="111"/>
      <c r="I1998" s="26"/>
      <c r="J1998" s="94">
        <f t="shared" si="154"/>
        <v>0.59165640875701331</v>
      </c>
      <c r="K1998" s="35"/>
      <c r="L1998" s="26">
        <v>19.777389115799998</v>
      </c>
      <c r="M1998" s="26" t="s">
        <v>203</v>
      </c>
      <c r="N1998" s="26">
        <v>3336.4019512195118</v>
      </c>
      <c r="O1998" s="90">
        <f t="shared" si="157"/>
        <v>65985.319635982654</v>
      </c>
      <c r="P1998" s="92">
        <f t="shared" si="153"/>
        <v>1330.6167480635238</v>
      </c>
      <c r="Q1998" s="188">
        <v>3.4082864469188519E-2</v>
      </c>
    </row>
    <row r="1999" spans="1:17" x14ac:dyDescent="0.25">
      <c r="A1999">
        <v>43178</v>
      </c>
      <c r="B1999" t="s">
        <v>773</v>
      </c>
      <c r="C1999" s="190" t="s">
        <v>896</v>
      </c>
      <c r="D1999" s="108" t="s">
        <v>815</v>
      </c>
      <c r="E1999" s="32">
        <f t="shared" si="155"/>
        <v>43178</v>
      </c>
      <c r="F1999" s="101" t="str">
        <f t="shared" si="156"/>
        <v>2017-18</v>
      </c>
      <c r="H1999" s="111"/>
      <c r="I1999" s="26"/>
      <c r="J1999" s="94">
        <f t="shared" si="154"/>
        <v>0.59165640875701331</v>
      </c>
      <c r="K1999" s="35"/>
      <c r="L1999" s="26">
        <v>11.8204560442</v>
      </c>
      <c r="M1999" s="26" t="s">
        <v>203</v>
      </c>
      <c r="N1999" s="26">
        <v>3336.4019512195118</v>
      </c>
      <c r="O1999" s="90">
        <f t="shared" si="157"/>
        <v>39437.792610173354</v>
      </c>
      <c r="P1999" s="92">
        <f t="shared" si="153"/>
        <v>795.27670159434024</v>
      </c>
      <c r="Q1999" s="188">
        <v>3.4082864469188519E-2</v>
      </c>
    </row>
    <row r="2000" spans="1:17" x14ac:dyDescent="0.25">
      <c r="A2000">
        <v>43178</v>
      </c>
      <c r="B2000" t="s">
        <v>773</v>
      </c>
      <c r="C2000" s="190" t="s">
        <v>896</v>
      </c>
      <c r="D2000" s="108" t="s">
        <v>815</v>
      </c>
      <c r="E2000" s="32">
        <f t="shared" si="155"/>
        <v>43178</v>
      </c>
      <c r="F2000" s="101" t="str">
        <f t="shared" si="156"/>
        <v>2017-18</v>
      </c>
      <c r="H2000" s="111"/>
      <c r="I2000" s="26"/>
      <c r="J2000" s="94">
        <f t="shared" si="154"/>
        <v>0.59165640875701331</v>
      </c>
      <c r="K2000" s="35"/>
      <c r="L2000" s="26">
        <v>6.2426008201699998</v>
      </c>
      <c r="M2000" s="26" t="s">
        <v>203</v>
      </c>
      <c r="N2000" s="26">
        <v>812.22926829268283</v>
      </c>
      <c r="O2000" s="90">
        <f t="shared" si="157"/>
        <v>5070.4230964099806</v>
      </c>
      <c r="P2000" s="92">
        <f t="shared" si="153"/>
        <v>102.24683200855664</v>
      </c>
      <c r="Q2000" s="188">
        <v>3.4082864469188519E-2</v>
      </c>
    </row>
    <row r="2001" spans="1:17" x14ac:dyDescent="0.25">
      <c r="A2001">
        <v>43178</v>
      </c>
      <c r="B2001" t="s">
        <v>773</v>
      </c>
      <c r="C2001" s="190" t="s">
        <v>896</v>
      </c>
      <c r="D2001" s="108" t="s">
        <v>815</v>
      </c>
      <c r="E2001" s="32">
        <f t="shared" si="155"/>
        <v>43178</v>
      </c>
      <c r="F2001" s="101" t="str">
        <f t="shared" si="156"/>
        <v>2017-18</v>
      </c>
      <c r="H2001" s="111"/>
      <c r="I2001" s="26"/>
      <c r="J2001" s="94">
        <f t="shared" si="154"/>
        <v>0.59165640875701331</v>
      </c>
      <c r="K2001" s="35"/>
      <c r="L2001" s="26">
        <v>11.5828302679</v>
      </c>
      <c r="M2001" s="26" t="s">
        <v>203</v>
      </c>
      <c r="N2001" s="26">
        <v>812.22926829268283</v>
      </c>
      <c r="O2001" s="90">
        <f t="shared" si="157"/>
        <v>9407.9137532547575</v>
      </c>
      <c r="P2001" s="92">
        <f t="shared" si="153"/>
        <v>189.71382837087205</v>
      </c>
      <c r="Q2001" s="188">
        <v>3.4082864469188519E-2</v>
      </c>
    </row>
    <row r="2002" spans="1:17" x14ac:dyDescent="0.25">
      <c r="A2002">
        <v>43178</v>
      </c>
      <c r="B2002" t="s">
        <v>773</v>
      </c>
      <c r="C2002" s="190" t="s">
        <v>896</v>
      </c>
      <c r="D2002" s="108" t="s">
        <v>815</v>
      </c>
      <c r="E2002" s="32">
        <f t="shared" si="155"/>
        <v>43178</v>
      </c>
      <c r="F2002" s="101" t="str">
        <f t="shared" si="156"/>
        <v>2017-18</v>
      </c>
      <c r="H2002" s="111"/>
      <c r="I2002" s="26"/>
      <c r="J2002" s="94">
        <f t="shared" si="154"/>
        <v>0.59165640875701331</v>
      </c>
      <c r="K2002" s="35"/>
      <c r="L2002" s="26">
        <v>42.9213874143</v>
      </c>
      <c r="M2002" s="26" t="s">
        <v>203</v>
      </c>
      <c r="N2002" s="26">
        <v>812.22926829268283</v>
      </c>
      <c r="O2002" s="90">
        <f t="shared" si="157"/>
        <v>34862.007093623652</v>
      </c>
      <c r="P2002" s="92">
        <f t="shared" si="153"/>
        <v>703.00440712859768</v>
      </c>
      <c r="Q2002" s="188">
        <v>3.4082864469188519E-2</v>
      </c>
    </row>
    <row r="2003" spans="1:17" x14ac:dyDescent="0.25">
      <c r="A2003">
        <v>43178</v>
      </c>
      <c r="B2003" t="s">
        <v>773</v>
      </c>
      <c r="C2003" s="190" t="s">
        <v>896</v>
      </c>
      <c r="D2003" s="108" t="s">
        <v>815</v>
      </c>
      <c r="E2003" s="32">
        <f t="shared" si="155"/>
        <v>43178</v>
      </c>
      <c r="F2003" s="101" t="str">
        <f t="shared" si="156"/>
        <v>2017-18</v>
      </c>
      <c r="H2003" s="111"/>
      <c r="I2003" s="26"/>
      <c r="J2003" s="94">
        <f t="shared" si="154"/>
        <v>0.59165640875701331</v>
      </c>
      <c r="K2003" s="35"/>
      <c r="L2003" s="26">
        <v>25.341973740699999</v>
      </c>
      <c r="M2003" s="26" t="s">
        <v>203</v>
      </c>
      <c r="N2003" s="26">
        <v>3336.4019512195118</v>
      </c>
      <c r="O2003" s="90">
        <f t="shared" si="157"/>
        <v>84551.01063622511</v>
      </c>
      <c r="P2003" s="92">
        <f t="shared" si="153"/>
        <v>1705.0003158112738</v>
      </c>
      <c r="Q2003" s="188">
        <v>3.4082864469188519E-2</v>
      </c>
    </row>
    <row r="2004" spans="1:17" x14ac:dyDescent="0.25">
      <c r="A2004">
        <v>43178</v>
      </c>
      <c r="B2004" t="s">
        <v>773</v>
      </c>
      <c r="C2004" s="190" t="s">
        <v>896</v>
      </c>
      <c r="D2004" s="108" t="s">
        <v>815</v>
      </c>
      <c r="E2004" s="32">
        <f t="shared" si="155"/>
        <v>43178</v>
      </c>
      <c r="F2004" s="101" t="str">
        <f t="shared" si="156"/>
        <v>2017-18</v>
      </c>
      <c r="H2004" s="111"/>
      <c r="I2004" s="26"/>
      <c r="J2004" s="94">
        <f t="shared" si="154"/>
        <v>0.59165640875701331</v>
      </c>
      <c r="K2004" s="35"/>
      <c r="L2004" s="26">
        <v>25.453298902099998</v>
      </c>
      <c r="M2004" s="26" t="s">
        <v>203</v>
      </c>
      <c r="N2004" s="26">
        <v>3336.4019512195118</v>
      </c>
      <c r="O2004" s="90">
        <f t="shared" si="157"/>
        <v>84922.4361219399</v>
      </c>
      <c r="P2004" s="92">
        <f t="shared" si="153"/>
        <v>1712.4902389438159</v>
      </c>
      <c r="Q2004" s="188">
        <v>3.4082864469188519E-2</v>
      </c>
    </row>
    <row r="2005" spans="1:17" x14ac:dyDescent="0.25">
      <c r="A2005">
        <v>43178</v>
      </c>
      <c r="B2005" t="s">
        <v>773</v>
      </c>
      <c r="C2005" s="190" t="s">
        <v>896</v>
      </c>
      <c r="D2005" s="108" t="s">
        <v>815</v>
      </c>
      <c r="E2005" s="32">
        <f t="shared" si="155"/>
        <v>43178</v>
      </c>
      <c r="F2005" s="101" t="str">
        <f t="shared" si="156"/>
        <v>2017-18</v>
      </c>
      <c r="H2005" s="111"/>
      <c r="I2005" s="26"/>
      <c r="J2005" s="94">
        <f t="shared" si="154"/>
        <v>0.59165640875701331</v>
      </c>
      <c r="K2005" s="35"/>
      <c r="L2005" s="26">
        <v>21.0206590367</v>
      </c>
      <c r="M2005" s="26" t="s">
        <v>203</v>
      </c>
      <c r="N2005" s="26">
        <v>812.22926829268283</v>
      </c>
      <c r="O2005" s="90">
        <f t="shared" si="157"/>
        <v>17073.594508408813</v>
      </c>
      <c r="P2005" s="92">
        <f t="shared" si="153"/>
        <v>344.29492693016419</v>
      </c>
      <c r="Q2005" s="188">
        <v>3.4082864469188519E-2</v>
      </c>
    </row>
    <row r="2006" spans="1:17" x14ac:dyDescent="0.25">
      <c r="A2006">
        <v>43178</v>
      </c>
      <c r="B2006" t="s">
        <v>773</v>
      </c>
      <c r="C2006" s="190" t="s">
        <v>896</v>
      </c>
      <c r="D2006" s="108" t="s">
        <v>815</v>
      </c>
      <c r="E2006" s="32">
        <f t="shared" si="155"/>
        <v>43178</v>
      </c>
      <c r="F2006" s="101" t="str">
        <f t="shared" si="156"/>
        <v>2017-18</v>
      </c>
      <c r="H2006" s="111"/>
      <c r="I2006" s="26"/>
      <c r="J2006" s="94">
        <f t="shared" si="154"/>
        <v>0.59165640875701331</v>
      </c>
      <c r="K2006" s="35"/>
      <c r="L2006" s="26">
        <v>26.4399753802</v>
      </c>
      <c r="M2006" s="26" t="s">
        <v>203</v>
      </c>
      <c r="N2006" s="26">
        <v>812.22926829268283</v>
      </c>
      <c r="O2006" s="90">
        <f t="shared" si="157"/>
        <v>21475.321856736395</v>
      </c>
      <c r="P2006" s="92">
        <f t="shared" si="153"/>
        <v>433.05727835022185</v>
      </c>
      <c r="Q2006" s="188">
        <v>3.4082864469188519E-2</v>
      </c>
    </row>
    <row r="2007" spans="1:17" x14ac:dyDescent="0.25">
      <c r="A2007">
        <v>43178</v>
      </c>
      <c r="B2007" t="s">
        <v>773</v>
      </c>
      <c r="C2007" s="190" t="s">
        <v>896</v>
      </c>
      <c r="D2007" s="108" t="s">
        <v>815</v>
      </c>
      <c r="E2007" s="32">
        <f t="shared" si="155"/>
        <v>43178</v>
      </c>
      <c r="F2007" s="101" t="str">
        <f t="shared" si="156"/>
        <v>2017-18</v>
      </c>
      <c r="H2007" s="111"/>
      <c r="I2007" s="26"/>
      <c r="J2007" s="94">
        <f t="shared" si="154"/>
        <v>0.59165640875701331</v>
      </c>
      <c r="K2007" s="35"/>
      <c r="L2007" s="26">
        <v>7.54641114035</v>
      </c>
      <c r="M2007" s="26" t="s">
        <v>203</v>
      </c>
      <c r="N2007" s="26">
        <v>812.22926829268283</v>
      </c>
      <c r="O2007" s="90">
        <f t="shared" si="157"/>
        <v>6129.4159987622306</v>
      </c>
      <c r="P2007" s="92">
        <f t="shared" ref="P2007:P2070" si="158">IF(O2007="-","-",IF(OR(E2007&lt;$E$15,E2007&gt;$E$16),0,O2007*J2007))*Q2007</f>
        <v>123.60178944035933</v>
      </c>
      <c r="Q2007" s="188">
        <v>3.4082864469188519E-2</v>
      </c>
    </row>
    <row r="2008" spans="1:17" x14ac:dyDescent="0.25">
      <c r="A2008">
        <v>43178</v>
      </c>
      <c r="B2008" t="s">
        <v>773</v>
      </c>
      <c r="C2008" s="190" t="s">
        <v>896</v>
      </c>
      <c r="D2008" s="108" t="s">
        <v>815</v>
      </c>
      <c r="E2008" s="32">
        <f t="shared" si="155"/>
        <v>43178</v>
      </c>
      <c r="F2008" s="101" t="str">
        <f t="shared" si="156"/>
        <v>2017-18</v>
      </c>
      <c r="H2008" s="111"/>
      <c r="I2008" s="26"/>
      <c r="J2008" s="94">
        <f t="shared" ref="J2008:J2071" si="159">J2007</f>
        <v>0.59165640875701331</v>
      </c>
      <c r="K2008" s="35"/>
      <c r="L2008" s="26">
        <v>44.444261424399997</v>
      </c>
      <c r="M2008" s="26" t="s">
        <v>203</v>
      </c>
      <c r="N2008" s="26">
        <v>3336.4019512195118</v>
      </c>
      <c r="O2008" s="90">
        <f t="shared" si="157"/>
        <v>148283.92053687823</v>
      </c>
      <c r="P2008" s="92">
        <f t="shared" si="158"/>
        <v>2990.1964440480742</v>
      </c>
      <c r="Q2008" s="188">
        <v>3.4082864469188519E-2</v>
      </c>
    </row>
    <row r="2009" spans="1:17" x14ac:dyDescent="0.25">
      <c r="A2009">
        <v>43178</v>
      </c>
      <c r="B2009" t="s">
        <v>773</v>
      </c>
      <c r="C2009" s="190" t="s">
        <v>896</v>
      </c>
      <c r="D2009" s="108" t="s">
        <v>815</v>
      </c>
      <c r="E2009" s="32">
        <f t="shared" si="155"/>
        <v>43178</v>
      </c>
      <c r="F2009" s="101" t="str">
        <f t="shared" si="156"/>
        <v>2017-18</v>
      </c>
      <c r="H2009" s="111"/>
      <c r="I2009" s="26"/>
      <c r="J2009" s="94">
        <f t="shared" si="159"/>
        <v>0.59165640875701331</v>
      </c>
      <c r="K2009" s="35"/>
      <c r="L2009" s="26">
        <v>28.707394983099999</v>
      </c>
      <c r="M2009" s="26" t="s">
        <v>203</v>
      </c>
      <c r="N2009" s="26">
        <v>812.22926829268283</v>
      </c>
      <c r="O2009" s="90">
        <f t="shared" si="157"/>
        <v>23316.986421712347</v>
      </c>
      <c r="P2009" s="92">
        <f t="shared" si="158"/>
        <v>470.19508003082188</v>
      </c>
      <c r="Q2009" s="188">
        <v>3.4082864469188519E-2</v>
      </c>
    </row>
    <row r="2010" spans="1:17" x14ac:dyDescent="0.25">
      <c r="A2010">
        <v>43178</v>
      </c>
      <c r="B2010" t="s">
        <v>773</v>
      </c>
      <c r="C2010" s="190" t="s">
        <v>896</v>
      </c>
      <c r="D2010" s="108" t="s">
        <v>815</v>
      </c>
      <c r="E2010" s="32">
        <f t="shared" ref="E2010:E2073" si="160">A2010</f>
        <v>43178</v>
      </c>
      <c r="F2010" s="101" t="str">
        <f t="shared" ref="F2010:F2073" si="161">IF(E2010="","-",IF(OR(E2010&lt;$E$15,E2010&gt;$E$16),"ERROR - date outside of range",IF(MONTH(E2010)&gt;=7,YEAR(E2010)&amp;"-"&amp;IF(YEAR(E2010)=1999,"00",IF(AND(YEAR(E2010)&gt;=2000,YEAR(E2010)&lt;2009),"0","")&amp;RIGHT(YEAR(E2010),2)+1),RIGHT(YEAR(E2010),4)-1&amp;"-"&amp;RIGHT(YEAR(E2010),2))))</f>
        <v>2017-18</v>
      </c>
      <c r="H2010" s="111"/>
      <c r="I2010" s="26"/>
      <c r="J2010" s="94">
        <f t="shared" si="159"/>
        <v>0.59165640875701331</v>
      </c>
      <c r="K2010" s="35"/>
      <c r="L2010" s="26">
        <v>69.8761819363</v>
      </c>
      <c r="M2010" s="26" t="s">
        <v>203</v>
      </c>
      <c r="N2010" s="26">
        <v>812.22926829268283</v>
      </c>
      <c r="O2010" s="90">
        <f t="shared" si="157"/>
        <v>56755.48012520733</v>
      </c>
      <c r="P2010" s="92">
        <f t="shared" si="158"/>
        <v>1144.4938482620521</v>
      </c>
      <c r="Q2010" s="188">
        <v>3.4082864469188519E-2</v>
      </c>
    </row>
    <row r="2011" spans="1:17" x14ac:dyDescent="0.25">
      <c r="A2011">
        <v>43178</v>
      </c>
      <c r="B2011" t="s">
        <v>773</v>
      </c>
      <c r="C2011" s="190" t="s">
        <v>896</v>
      </c>
      <c r="D2011" s="108" t="s">
        <v>815</v>
      </c>
      <c r="E2011" s="32">
        <f t="shared" si="160"/>
        <v>43178</v>
      </c>
      <c r="F2011" s="101" t="str">
        <f t="shared" si="161"/>
        <v>2017-18</v>
      </c>
      <c r="H2011" s="111"/>
      <c r="I2011" s="26"/>
      <c r="J2011" s="94">
        <f t="shared" si="159"/>
        <v>0.59165640875701331</v>
      </c>
      <c r="K2011" s="35"/>
      <c r="L2011" s="26">
        <v>26.662096355900001</v>
      </c>
      <c r="M2011" s="26" t="s">
        <v>203</v>
      </c>
      <c r="N2011" s="26">
        <v>812.22926829268283</v>
      </c>
      <c r="O2011" s="90">
        <f t="shared" ref="O2011:O2074" si="162">IF(N2011="","-",L2011*N2011)</f>
        <v>21655.735014301663</v>
      </c>
      <c r="P2011" s="92">
        <f t="shared" si="158"/>
        <v>436.69537194970275</v>
      </c>
      <c r="Q2011" s="188">
        <v>3.4082864469188519E-2</v>
      </c>
    </row>
    <row r="2012" spans="1:17" x14ac:dyDescent="0.25">
      <c r="A2012">
        <v>43178</v>
      </c>
      <c r="B2012" t="s">
        <v>773</v>
      </c>
      <c r="C2012" s="190" t="s">
        <v>896</v>
      </c>
      <c r="D2012" s="108" t="s">
        <v>815</v>
      </c>
      <c r="E2012" s="32">
        <f t="shared" si="160"/>
        <v>43178</v>
      </c>
      <c r="F2012" s="101" t="str">
        <f t="shared" si="161"/>
        <v>2017-18</v>
      </c>
      <c r="H2012" s="111"/>
      <c r="I2012" s="26"/>
      <c r="J2012" s="94">
        <f t="shared" si="159"/>
        <v>0.59165640875701331</v>
      </c>
      <c r="K2012" s="35"/>
      <c r="L2012" s="26">
        <v>18.4436445726</v>
      </c>
      <c r="M2012" s="26" t="s">
        <v>203</v>
      </c>
      <c r="N2012" s="26">
        <v>3336.4019512195118</v>
      </c>
      <c r="O2012" s="90">
        <f t="shared" si="162"/>
        <v>61535.411739621799</v>
      </c>
      <c r="P2012" s="92">
        <f t="shared" si="158"/>
        <v>1240.882819260836</v>
      </c>
      <c r="Q2012" s="188">
        <v>3.4082864469188519E-2</v>
      </c>
    </row>
    <row r="2013" spans="1:17" x14ac:dyDescent="0.25">
      <c r="A2013">
        <v>43178</v>
      </c>
      <c r="B2013" t="s">
        <v>773</v>
      </c>
      <c r="C2013" s="190" t="s">
        <v>896</v>
      </c>
      <c r="D2013" s="108" t="s">
        <v>815</v>
      </c>
      <c r="E2013" s="32">
        <f t="shared" si="160"/>
        <v>43178</v>
      </c>
      <c r="F2013" s="101" t="str">
        <f t="shared" si="161"/>
        <v>2017-18</v>
      </c>
      <c r="H2013" s="111"/>
      <c r="I2013" s="26"/>
      <c r="J2013" s="94">
        <f t="shared" si="159"/>
        <v>0.59165640875701331</v>
      </c>
      <c r="K2013" s="35"/>
      <c r="L2013" s="26">
        <v>6.5861664841699996</v>
      </c>
      <c r="M2013" s="26" t="s">
        <v>203</v>
      </c>
      <c r="N2013" s="26">
        <v>812.22926829268283</v>
      </c>
      <c r="O2013" s="90">
        <f t="shared" si="162"/>
        <v>5349.4771842911905</v>
      </c>
      <c r="P2013" s="92">
        <f t="shared" si="158"/>
        <v>107.87405401791773</v>
      </c>
      <c r="Q2013" s="188">
        <v>3.4082864469188519E-2</v>
      </c>
    </row>
    <row r="2014" spans="1:17" x14ac:dyDescent="0.25">
      <c r="A2014">
        <v>43178</v>
      </c>
      <c r="B2014" t="s">
        <v>773</v>
      </c>
      <c r="C2014" s="190" t="s">
        <v>896</v>
      </c>
      <c r="D2014" s="108" t="s">
        <v>815</v>
      </c>
      <c r="E2014" s="32">
        <f t="shared" si="160"/>
        <v>43178</v>
      </c>
      <c r="F2014" s="101" t="str">
        <f t="shared" si="161"/>
        <v>2017-18</v>
      </c>
      <c r="H2014" s="111"/>
      <c r="I2014" s="26"/>
      <c r="J2014" s="94">
        <f t="shared" si="159"/>
        <v>0.59165640875701331</v>
      </c>
      <c r="K2014" s="35"/>
      <c r="L2014" s="26">
        <v>30.2110161791</v>
      </c>
      <c r="M2014" s="26" t="s">
        <v>203</v>
      </c>
      <c r="N2014" s="26">
        <v>812.22926829268283</v>
      </c>
      <c r="O2014" s="90">
        <f t="shared" si="162"/>
        <v>24538.271565528794</v>
      </c>
      <c r="P2014" s="92">
        <f t="shared" si="158"/>
        <v>494.8227165337322</v>
      </c>
      <c r="Q2014" s="188">
        <v>3.4082864469188519E-2</v>
      </c>
    </row>
    <row r="2015" spans="1:17" x14ac:dyDescent="0.25">
      <c r="A2015">
        <v>43178</v>
      </c>
      <c r="B2015" t="s">
        <v>773</v>
      </c>
      <c r="C2015" s="190" t="s">
        <v>896</v>
      </c>
      <c r="D2015" s="108" t="s">
        <v>815</v>
      </c>
      <c r="E2015" s="32">
        <f t="shared" si="160"/>
        <v>43178</v>
      </c>
      <c r="F2015" s="101" t="str">
        <f t="shared" si="161"/>
        <v>2017-18</v>
      </c>
      <c r="H2015" s="111"/>
      <c r="I2015" s="26"/>
      <c r="J2015" s="94">
        <f t="shared" si="159"/>
        <v>0.59165640875701331</v>
      </c>
      <c r="K2015" s="35"/>
      <c r="L2015" s="26">
        <v>5.8513835974399999</v>
      </c>
      <c r="M2015" s="26" t="s">
        <v>203</v>
      </c>
      <c r="N2015" s="26">
        <v>812.22926829268283</v>
      </c>
      <c r="O2015" s="90">
        <f t="shared" si="162"/>
        <v>4752.665017848497</v>
      </c>
      <c r="P2015" s="92">
        <f t="shared" si="158"/>
        <v>95.839130666820168</v>
      </c>
      <c r="Q2015" s="188">
        <v>3.4082864469188519E-2</v>
      </c>
    </row>
    <row r="2016" spans="1:17" x14ac:dyDescent="0.25">
      <c r="A2016">
        <v>43178</v>
      </c>
      <c r="B2016" t="s">
        <v>773</v>
      </c>
      <c r="C2016" s="190" t="s">
        <v>896</v>
      </c>
      <c r="D2016" s="108" t="s">
        <v>815</v>
      </c>
      <c r="E2016" s="32">
        <f t="shared" si="160"/>
        <v>43178</v>
      </c>
      <c r="F2016" s="101" t="str">
        <f t="shared" si="161"/>
        <v>2017-18</v>
      </c>
      <c r="H2016" s="111"/>
      <c r="I2016" s="26"/>
      <c r="J2016" s="94">
        <f t="shared" si="159"/>
        <v>0.59165640875701331</v>
      </c>
      <c r="K2016" s="35"/>
      <c r="L2016" s="26">
        <v>6.2288250012899997</v>
      </c>
      <c r="M2016" s="26" t="s">
        <v>203</v>
      </c>
      <c r="N2016" s="26">
        <v>3336.4019512195118</v>
      </c>
      <c r="O2016" s="90">
        <f t="shared" si="162"/>
        <v>20781.863888108834</v>
      </c>
      <c r="P2016" s="92">
        <f t="shared" si="158"/>
        <v>419.07345903670944</v>
      </c>
      <c r="Q2016" s="188">
        <v>3.4082864469188519E-2</v>
      </c>
    </row>
    <row r="2017" spans="1:17" x14ac:dyDescent="0.25">
      <c r="A2017">
        <v>43369</v>
      </c>
      <c r="B2017" t="s">
        <v>773</v>
      </c>
      <c r="C2017" s="190" t="s">
        <v>895</v>
      </c>
      <c r="D2017" s="108" t="s">
        <v>815</v>
      </c>
      <c r="E2017" s="32">
        <f t="shared" si="160"/>
        <v>43369</v>
      </c>
      <c r="F2017" s="101" t="str">
        <f t="shared" si="161"/>
        <v>2018-19</v>
      </c>
      <c r="H2017" s="111"/>
      <c r="I2017" s="26"/>
      <c r="J2017" s="94">
        <f t="shared" si="159"/>
        <v>0.59165640875701331</v>
      </c>
      <c r="K2017" s="35"/>
      <c r="L2017" s="26">
        <v>57.4980794031</v>
      </c>
      <c r="M2017" s="26" t="s">
        <v>203</v>
      </c>
      <c r="N2017" s="26">
        <v>812.22926829268283</v>
      </c>
      <c r="O2017" s="90">
        <f t="shared" si="162"/>
        <v>46701.622961814493</v>
      </c>
      <c r="P2017" s="92">
        <f t="shared" si="158"/>
        <v>1100.4219925424661</v>
      </c>
      <c r="Q2017" s="188">
        <v>3.9825177030876936E-2</v>
      </c>
    </row>
    <row r="2018" spans="1:17" x14ac:dyDescent="0.25">
      <c r="A2018">
        <v>43369</v>
      </c>
      <c r="B2018" t="s">
        <v>773</v>
      </c>
      <c r="C2018" s="190" t="s">
        <v>895</v>
      </c>
      <c r="D2018" s="108" t="s">
        <v>815</v>
      </c>
      <c r="E2018" s="32">
        <f t="shared" si="160"/>
        <v>43369</v>
      </c>
      <c r="F2018" s="101" t="str">
        <f t="shared" si="161"/>
        <v>2018-19</v>
      </c>
      <c r="H2018" s="111"/>
      <c r="I2018" s="26"/>
      <c r="J2018" s="94">
        <f t="shared" si="159"/>
        <v>0.59165640875701331</v>
      </c>
      <c r="K2018" s="35"/>
      <c r="L2018" s="26">
        <v>84.880520829600002</v>
      </c>
      <c r="M2018" s="26" t="s">
        <v>203</v>
      </c>
      <c r="N2018" s="26">
        <v>812.22926829268283</v>
      </c>
      <c r="O2018" s="90">
        <f t="shared" si="162"/>
        <v>68942.443325727829</v>
      </c>
      <c r="P2018" s="92">
        <f t="shared" si="158"/>
        <v>1624.4784665679606</v>
      </c>
      <c r="Q2018" s="188">
        <v>3.9825177030876936E-2</v>
      </c>
    </row>
    <row r="2019" spans="1:17" x14ac:dyDescent="0.25">
      <c r="A2019">
        <v>43369</v>
      </c>
      <c r="B2019" t="s">
        <v>773</v>
      </c>
      <c r="C2019" s="190" t="s">
        <v>895</v>
      </c>
      <c r="D2019" s="108" t="s">
        <v>815</v>
      </c>
      <c r="E2019" s="32">
        <f t="shared" si="160"/>
        <v>43369</v>
      </c>
      <c r="F2019" s="101" t="str">
        <f t="shared" si="161"/>
        <v>2018-19</v>
      </c>
      <c r="H2019" s="111"/>
      <c r="I2019" s="26"/>
      <c r="J2019" s="94">
        <f t="shared" si="159"/>
        <v>0.59165640875701331</v>
      </c>
      <c r="K2019" s="35"/>
      <c r="L2019" s="26">
        <v>82.622410325800004</v>
      </c>
      <c r="M2019" s="26" t="s">
        <v>203</v>
      </c>
      <c r="N2019" s="26">
        <v>812.22926829268283</v>
      </c>
      <c r="O2019" s="90">
        <f t="shared" si="162"/>
        <v>67108.33988350234</v>
      </c>
      <c r="P2019" s="92">
        <f t="shared" si="158"/>
        <v>1581.2618150594462</v>
      </c>
      <c r="Q2019" s="188">
        <v>3.9825177030876936E-2</v>
      </c>
    </row>
    <row r="2020" spans="1:17" x14ac:dyDescent="0.25">
      <c r="A2020">
        <v>43369</v>
      </c>
      <c r="B2020" t="s">
        <v>773</v>
      </c>
      <c r="C2020" s="190" t="s">
        <v>895</v>
      </c>
      <c r="D2020" s="108" t="s">
        <v>815</v>
      </c>
      <c r="E2020" s="32">
        <f t="shared" si="160"/>
        <v>43369</v>
      </c>
      <c r="F2020" s="101" t="str">
        <f t="shared" si="161"/>
        <v>2018-19</v>
      </c>
      <c r="H2020" s="111"/>
      <c r="I2020" s="26"/>
      <c r="J2020" s="94">
        <f t="shared" si="159"/>
        <v>0.59165640875701331</v>
      </c>
      <c r="K2020" s="35"/>
      <c r="L2020" s="26">
        <v>79.883685520699999</v>
      </c>
      <c r="M2020" s="26" t="s">
        <v>203</v>
      </c>
      <c r="N2020" s="26">
        <v>3336.4019512195118</v>
      </c>
      <c r="O2020" s="90">
        <f t="shared" si="162"/>
        <v>266524.08424186934</v>
      </c>
      <c r="P2020" s="92">
        <f t="shared" si="158"/>
        <v>6280.0593478689425</v>
      </c>
      <c r="Q2020" s="188">
        <v>3.9825177030876936E-2</v>
      </c>
    </row>
    <row r="2021" spans="1:17" x14ac:dyDescent="0.25">
      <c r="A2021">
        <v>43369</v>
      </c>
      <c r="B2021" t="s">
        <v>773</v>
      </c>
      <c r="C2021" s="190" t="s">
        <v>895</v>
      </c>
      <c r="D2021" s="108" t="s">
        <v>815</v>
      </c>
      <c r="E2021" s="32">
        <f t="shared" si="160"/>
        <v>43369</v>
      </c>
      <c r="F2021" s="101" t="str">
        <f t="shared" si="161"/>
        <v>2018-19</v>
      </c>
      <c r="H2021" s="111"/>
      <c r="I2021" s="26"/>
      <c r="J2021" s="94">
        <f t="shared" si="159"/>
        <v>0.59165640875701331</v>
      </c>
      <c r="K2021" s="35"/>
      <c r="L2021" s="26">
        <v>55.067342181999997</v>
      </c>
      <c r="M2021" s="26" t="s">
        <v>203</v>
      </c>
      <c r="N2021" s="26">
        <v>812.22926829268283</v>
      </c>
      <c r="O2021" s="90">
        <f t="shared" si="162"/>
        <v>44727.307047308648</v>
      </c>
      <c r="P2021" s="92">
        <f t="shared" si="158"/>
        <v>1053.9015396167674</v>
      </c>
      <c r="Q2021" s="188">
        <v>3.9825177030876936E-2</v>
      </c>
    </row>
    <row r="2022" spans="1:17" x14ac:dyDescent="0.25">
      <c r="A2022">
        <v>43369</v>
      </c>
      <c r="B2022" t="s">
        <v>773</v>
      </c>
      <c r="C2022" s="190" t="s">
        <v>895</v>
      </c>
      <c r="D2022" s="108" t="s">
        <v>815</v>
      </c>
      <c r="E2022" s="32">
        <f t="shared" si="160"/>
        <v>43369</v>
      </c>
      <c r="F2022" s="101" t="str">
        <f t="shared" si="161"/>
        <v>2018-19</v>
      </c>
      <c r="H2022" s="111"/>
      <c r="I2022" s="26"/>
      <c r="J2022" s="94">
        <f t="shared" si="159"/>
        <v>0.59165640875701331</v>
      </c>
      <c r="K2022" s="35"/>
      <c r="L2022" s="26">
        <v>42.834765281300001</v>
      </c>
      <c r="M2022" s="26" t="s">
        <v>203</v>
      </c>
      <c r="N2022" s="26">
        <v>812.22926829268283</v>
      </c>
      <c r="O2022" s="90">
        <f t="shared" si="162"/>
        <v>34791.650061919114</v>
      </c>
      <c r="P2022" s="92">
        <f t="shared" si="158"/>
        <v>819.78943036479302</v>
      </c>
      <c r="Q2022" s="188">
        <v>3.9825177030876936E-2</v>
      </c>
    </row>
    <row r="2023" spans="1:17" x14ac:dyDescent="0.25">
      <c r="A2023">
        <v>43369</v>
      </c>
      <c r="B2023" t="s">
        <v>773</v>
      </c>
      <c r="C2023" s="190" t="s">
        <v>895</v>
      </c>
      <c r="D2023" s="108" t="s">
        <v>815</v>
      </c>
      <c r="E2023" s="32">
        <f t="shared" si="160"/>
        <v>43369</v>
      </c>
      <c r="F2023" s="101" t="str">
        <f t="shared" si="161"/>
        <v>2018-19</v>
      </c>
      <c r="H2023" s="111"/>
      <c r="I2023" s="26"/>
      <c r="J2023" s="94">
        <f t="shared" si="159"/>
        <v>0.59165640875701331</v>
      </c>
      <c r="K2023" s="35"/>
      <c r="L2023" s="26">
        <v>66.416968299800004</v>
      </c>
      <c r="M2023" s="26" t="s">
        <v>203</v>
      </c>
      <c r="N2023" s="26">
        <v>812.22926829268283</v>
      </c>
      <c r="O2023" s="90">
        <f t="shared" si="162"/>
        <v>53945.805564364869</v>
      </c>
      <c r="P2023" s="92">
        <f t="shared" si="158"/>
        <v>1271.1153720928505</v>
      </c>
      <c r="Q2023" s="188">
        <v>3.9825177030876936E-2</v>
      </c>
    </row>
    <row r="2024" spans="1:17" x14ac:dyDescent="0.25">
      <c r="A2024">
        <v>43369</v>
      </c>
      <c r="B2024" t="s">
        <v>773</v>
      </c>
      <c r="C2024" s="190" t="s">
        <v>895</v>
      </c>
      <c r="D2024" s="108" t="s">
        <v>815</v>
      </c>
      <c r="E2024" s="32">
        <f t="shared" si="160"/>
        <v>43369</v>
      </c>
      <c r="F2024" s="101" t="str">
        <f t="shared" si="161"/>
        <v>2018-19</v>
      </c>
      <c r="H2024" s="111"/>
      <c r="I2024" s="26"/>
      <c r="J2024" s="94">
        <f t="shared" si="159"/>
        <v>0.59165640875701331</v>
      </c>
      <c r="K2024" s="35"/>
      <c r="L2024" s="26">
        <v>26.56446261</v>
      </c>
      <c r="M2024" s="26" t="s">
        <v>203</v>
      </c>
      <c r="N2024" s="26">
        <v>812.22926829268283</v>
      </c>
      <c r="O2024" s="90">
        <f t="shared" si="162"/>
        <v>21576.434028308631</v>
      </c>
      <c r="P2024" s="92">
        <f t="shared" si="158"/>
        <v>508.40165757849627</v>
      </c>
      <c r="Q2024" s="188">
        <v>3.9825177030876936E-2</v>
      </c>
    </row>
    <row r="2025" spans="1:17" x14ac:dyDescent="0.25">
      <c r="A2025">
        <v>43369</v>
      </c>
      <c r="B2025" t="s">
        <v>773</v>
      </c>
      <c r="C2025" s="190" t="s">
        <v>895</v>
      </c>
      <c r="D2025" s="108" t="s">
        <v>815</v>
      </c>
      <c r="E2025" s="32">
        <f t="shared" si="160"/>
        <v>43369</v>
      </c>
      <c r="F2025" s="101" t="str">
        <f t="shared" si="161"/>
        <v>2018-19</v>
      </c>
      <c r="H2025" s="111"/>
      <c r="I2025" s="26"/>
      <c r="J2025" s="94">
        <f t="shared" si="159"/>
        <v>0.59165640875701331</v>
      </c>
      <c r="K2025" s="35"/>
      <c r="L2025" s="26">
        <v>36.476747042699998</v>
      </c>
      <c r="M2025" s="26" t="s">
        <v>203</v>
      </c>
      <c r="N2025" s="26">
        <v>812.22926829268283</v>
      </c>
      <c r="O2025" s="90">
        <f t="shared" si="162"/>
        <v>29627.481560189502</v>
      </c>
      <c r="P2025" s="92">
        <f t="shared" si="158"/>
        <v>698.1070512075454</v>
      </c>
      <c r="Q2025" s="188">
        <v>3.9825177030876936E-2</v>
      </c>
    </row>
    <row r="2026" spans="1:17" x14ac:dyDescent="0.25">
      <c r="A2026">
        <v>43369</v>
      </c>
      <c r="B2026" t="s">
        <v>773</v>
      </c>
      <c r="C2026" s="190" t="s">
        <v>895</v>
      </c>
      <c r="D2026" s="108" t="s">
        <v>815</v>
      </c>
      <c r="E2026" s="32">
        <f t="shared" si="160"/>
        <v>43369</v>
      </c>
      <c r="F2026" s="101" t="str">
        <f t="shared" si="161"/>
        <v>2018-19</v>
      </c>
      <c r="H2026" s="111"/>
      <c r="I2026" s="26"/>
      <c r="J2026" s="94">
        <f t="shared" si="159"/>
        <v>0.59165640875701331</v>
      </c>
      <c r="K2026" s="35"/>
      <c r="L2026" s="26">
        <v>20.305254147599999</v>
      </c>
      <c r="M2026" s="26" t="s">
        <v>203</v>
      </c>
      <c r="N2026" s="26">
        <v>3336.4019512195118</v>
      </c>
      <c r="O2026" s="90">
        <f t="shared" si="162"/>
        <v>67746.489558060726</v>
      </c>
      <c r="P2026" s="92">
        <f t="shared" si="158"/>
        <v>1596.2984217527949</v>
      </c>
      <c r="Q2026" s="188">
        <v>3.9825177030876936E-2</v>
      </c>
    </row>
    <row r="2027" spans="1:17" x14ac:dyDescent="0.25">
      <c r="A2027">
        <v>43369</v>
      </c>
      <c r="B2027" t="s">
        <v>773</v>
      </c>
      <c r="C2027" s="190" t="s">
        <v>895</v>
      </c>
      <c r="D2027" s="108" t="s">
        <v>815</v>
      </c>
      <c r="E2027" s="32">
        <f t="shared" si="160"/>
        <v>43369</v>
      </c>
      <c r="F2027" s="101" t="str">
        <f t="shared" si="161"/>
        <v>2018-19</v>
      </c>
      <c r="H2027" s="111"/>
      <c r="I2027" s="26"/>
      <c r="J2027" s="94">
        <f t="shared" si="159"/>
        <v>0.59165640875701331</v>
      </c>
      <c r="K2027" s="35"/>
      <c r="L2027" s="26">
        <v>26.694993553100002</v>
      </c>
      <c r="M2027" s="26" t="s">
        <v>203</v>
      </c>
      <c r="N2027" s="26">
        <v>812.22926829268283</v>
      </c>
      <c r="O2027" s="90">
        <f t="shared" si="162"/>
        <v>21682.455080712301</v>
      </c>
      <c r="P2027" s="92">
        <f t="shared" si="158"/>
        <v>510.89981268186153</v>
      </c>
      <c r="Q2027" s="188">
        <v>3.9825177030876936E-2</v>
      </c>
    </row>
    <row r="2028" spans="1:17" x14ac:dyDescent="0.25">
      <c r="A2028">
        <v>43369</v>
      </c>
      <c r="B2028" t="s">
        <v>773</v>
      </c>
      <c r="C2028" s="190" t="s">
        <v>895</v>
      </c>
      <c r="D2028" s="108" t="s">
        <v>815</v>
      </c>
      <c r="E2028" s="32">
        <f t="shared" si="160"/>
        <v>43369</v>
      </c>
      <c r="F2028" s="101" t="str">
        <f t="shared" si="161"/>
        <v>2018-19</v>
      </c>
      <c r="H2028" s="111"/>
      <c r="I2028" s="26"/>
      <c r="J2028" s="94">
        <f t="shared" si="159"/>
        <v>0.59165640875701331</v>
      </c>
      <c r="K2028" s="35"/>
      <c r="L2028" s="26">
        <v>67.790720152600002</v>
      </c>
      <c r="M2028" s="26" t="s">
        <v>203</v>
      </c>
      <c r="N2028" s="26">
        <v>812.22926829268283</v>
      </c>
      <c r="O2028" s="90">
        <f t="shared" si="162"/>
        <v>55061.607026580328</v>
      </c>
      <c r="P2028" s="92">
        <f t="shared" si="158"/>
        <v>1297.4068024642722</v>
      </c>
      <c r="Q2028" s="188">
        <v>3.9825177030876936E-2</v>
      </c>
    </row>
    <row r="2029" spans="1:17" x14ac:dyDescent="0.25">
      <c r="A2029">
        <v>43369</v>
      </c>
      <c r="B2029" t="s">
        <v>773</v>
      </c>
      <c r="C2029" s="190" t="s">
        <v>895</v>
      </c>
      <c r="D2029" s="108" t="s">
        <v>815</v>
      </c>
      <c r="E2029" s="32">
        <f t="shared" si="160"/>
        <v>43369</v>
      </c>
      <c r="F2029" s="101" t="str">
        <f t="shared" si="161"/>
        <v>2018-19</v>
      </c>
      <c r="H2029" s="111"/>
      <c r="I2029" s="26"/>
      <c r="J2029" s="94">
        <f t="shared" si="159"/>
        <v>0.59165640875701331</v>
      </c>
      <c r="K2029" s="35"/>
      <c r="L2029" s="26">
        <v>70.309885147200006</v>
      </c>
      <c r="M2029" s="26" t="s">
        <v>203</v>
      </c>
      <c r="N2029" s="26">
        <v>812.22926829268283</v>
      </c>
      <c r="O2029" s="90">
        <f t="shared" si="162"/>
        <v>57107.746566852831</v>
      </c>
      <c r="P2029" s="92">
        <f t="shared" si="158"/>
        <v>1345.6196226432974</v>
      </c>
      <c r="Q2029" s="188">
        <v>3.9825177030876936E-2</v>
      </c>
    </row>
    <row r="2030" spans="1:17" x14ac:dyDescent="0.25">
      <c r="A2030">
        <v>43369</v>
      </c>
      <c r="B2030" t="s">
        <v>773</v>
      </c>
      <c r="C2030" s="190" t="s">
        <v>895</v>
      </c>
      <c r="D2030" s="108" t="s">
        <v>815</v>
      </c>
      <c r="E2030" s="32">
        <f t="shared" si="160"/>
        <v>43369</v>
      </c>
      <c r="F2030" s="101" t="str">
        <f t="shared" si="161"/>
        <v>2018-19</v>
      </c>
      <c r="H2030" s="111"/>
      <c r="I2030" s="26"/>
      <c r="J2030" s="94">
        <f t="shared" si="159"/>
        <v>0.59165640875701331</v>
      </c>
      <c r="K2030" s="35"/>
      <c r="L2030" s="26">
        <v>61.9741503017</v>
      </c>
      <c r="M2030" s="26" t="s">
        <v>203</v>
      </c>
      <c r="N2030" s="26">
        <v>3336.4019512195118</v>
      </c>
      <c r="O2030" s="90">
        <f t="shared" si="162"/>
        <v>206770.67599176319</v>
      </c>
      <c r="P2030" s="92">
        <f t="shared" si="158"/>
        <v>4872.1004719740113</v>
      </c>
      <c r="Q2030" s="188">
        <v>3.9825177030876936E-2</v>
      </c>
    </row>
    <row r="2031" spans="1:17" x14ac:dyDescent="0.25">
      <c r="A2031">
        <v>43369</v>
      </c>
      <c r="B2031" t="s">
        <v>773</v>
      </c>
      <c r="C2031" s="190" t="s">
        <v>895</v>
      </c>
      <c r="D2031" s="108" t="s">
        <v>815</v>
      </c>
      <c r="E2031" s="32">
        <f t="shared" si="160"/>
        <v>43369</v>
      </c>
      <c r="F2031" s="101" t="str">
        <f t="shared" si="161"/>
        <v>2018-19</v>
      </c>
      <c r="H2031" s="111"/>
      <c r="I2031" s="26"/>
      <c r="J2031" s="94">
        <f t="shared" si="159"/>
        <v>0.59165640875701331</v>
      </c>
      <c r="K2031" s="35"/>
      <c r="L2031" s="26">
        <v>24.377033661799999</v>
      </c>
      <c r="M2031" s="26" t="s">
        <v>203</v>
      </c>
      <c r="N2031" s="26">
        <v>3336.4019512195118</v>
      </c>
      <c r="O2031" s="90">
        <f t="shared" si="162"/>
        <v>81331.582674173231</v>
      </c>
      <c r="P2031" s="92">
        <f t="shared" si="158"/>
        <v>1916.4015421075362</v>
      </c>
      <c r="Q2031" s="188">
        <v>3.9825177030876936E-2</v>
      </c>
    </row>
    <row r="2032" spans="1:17" x14ac:dyDescent="0.25">
      <c r="A2032">
        <v>43369</v>
      </c>
      <c r="B2032" t="s">
        <v>773</v>
      </c>
      <c r="C2032" s="190" t="s">
        <v>895</v>
      </c>
      <c r="D2032" s="108" t="s">
        <v>815</v>
      </c>
      <c r="E2032" s="32">
        <f t="shared" si="160"/>
        <v>43369</v>
      </c>
      <c r="F2032" s="101" t="str">
        <f t="shared" si="161"/>
        <v>2018-19</v>
      </c>
      <c r="H2032" s="111"/>
      <c r="I2032" s="26"/>
      <c r="J2032" s="94">
        <f t="shared" si="159"/>
        <v>0.59165640875701331</v>
      </c>
      <c r="K2032" s="35"/>
      <c r="L2032" s="26">
        <v>56.9041589614</v>
      </c>
      <c r="M2032" s="26" t="s">
        <v>203</v>
      </c>
      <c r="N2032" s="26">
        <v>3336.4019512195118</v>
      </c>
      <c r="O2032" s="90">
        <f t="shared" si="162"/>
        <v>189855.14699132022</v>
      </c>
      <c r="P2032" s="92">
        <f t="shared" si="158"/>
        <v>4473.5228862914491</v>
      </c>
      <c r="Q2032" s="188">
        <v>3.9825177030876936E-2</v>
      </c>
    </row>
    <row r="2033" spans="1:17" x14ac:dyDescent="0.25">
      <c r="A2033">
        <v>43369</v>
      </c>
      <c r="B2033" t="s">
        <v>773</v>
      </c>
      <c r="C2033" s="190" t="s">
        <v>895</v>
      </c>
      <c r="D2033" s="108" t="s">
        <v>815</v>
      </c>
      <c r="E2033" s="32">
        <f t="shared" si="160"/>
        <v>43369</v>
      </c>
      <c r="F2033" s="101" t="str">
        <f t="shared" si="161"/>
        <v>2018-19</v>
      </c>
      <c r="H2033" s="111"/>
      <c r="I2033" s="26"/>
      <c r="J2033" s="94">
        <f t="shared" si="159"/>
        <v>0.59165640875701331</v>
      </c>
      <c r="K2033" s="35"/>
      <c r="L2033" s="26">
        <v>19.0942660923</v>
      </c>
      <c r="M2033" s="26" t="s">
        <v>203</v>
      </c>
      <c r="N2033" s="26">
        <v>3336.4019512195118</v>
      </c>
      <c r="O2033" s="90">
        <f t="shared" si="162"/>
        <v>63706.146647454283</v>
      </c>
      <c r="P2033" s="92">
        <f t="shared" si="158"/>
        <v>1501.0965440818691</v>
      </c>
      <c r="Q2033" s="188">
        <v>3.9825177030876936E-2</v>
      </c>
    </row>
    <row r="2034" spans="1:17" x14ac:dyDescent="0.25">
      <c r="A2034">
        <v>43369</v>
      </c>
      <c r="B2034" t="s">
        <v>773</v>
      </c>
      <c r="C2034" s="190" t="s">
        <v>895</v>
      </c>
      <c r="D2034" s="108" t="s">
        <v>815</v>
      </c>
      <c r="E2034" s="32">
        <f t="shared" si="160"/>
        <v>43369</v>
      </c>
      <c r="F2034" s="101" t="str">
        <f t="shared" si="161"/>
        <v>2018-19</v>
      </c>
      <c r="H2034" s="111"/>
      <c r="I2034" s="26"/>
      <c r="J2034" s="94">
        <f t="shared" si="159"/>
        <v>0.59165640875701331</v>
      </c>
      <c r="K2034" s="35"/>
      <c r="L2034" s="26">
        <v>21.827533485299998</v>
      </c>
      <c r="M2034" s="26" t="s">
        <v>203</v>
      </c>
      <c r="N2034" s="26">
        <v>3336.4019512195118</v>
      </c>
      <c r="O2034" s="90">
        <f t="shared" si="162"/>
        <v>72825.425310664141</v>
      </c>
      <c r="P2034" s="92">
        <f t="shared" si="158"/>
        <v>1715.9724768802757</v>
      </c>
      <c r="Q2034" s="188">
        <v>3.9825177030876936E-2</v>
      </c>
    </row>
    <row r="2035" spans="1:17" x14ac:dyDescent="0.25">
      <c r="A2035">
        <v>43369</v>
      </c>
      <c r="B2035" t="s">
        <v>773</v>
      </c>
      <c r="C2035" s="190" t="s">
        <v>895</v>
      </c>
      <c r="D2035" s="108" t="s">
        <v>815</v>
      </c>
      <c r="E2035" s="32">
        <f t="shared" si="160"/>
        <v>43369</v>
      </c>
      <c r="F2035" s="101" t="str">
        <f t="shared" si="161"/>
        <v>2018-19</v>
      </c>
      <c r="H2035" s="111"/>
      <c r="I2035" s="26"/>
      <c r="J2035" s="94">
        <f t="shared" si="159"/>
        <v>0.59165640875701331</v>
      </c>
      <c r="K2035" s="35"/>
      <c r="L2035" s="26">
        <v>3.4196447183899998</v>
      </c>
      <c r="M2035" s="26" t="s">
        <v>203</v>
      </c>
      <c r="N2035" s="26">
        <v>3336.4019512195118</v>
      </c>
      <c r="O2035" s="90">
        <f t="shared" si="162"/>
        <v>11409.309310913894</v>
      </c>
      <c r="P2035" s="92">
        <f t="shared" si="158"/>
        <v>268.83551553903811</v>
      </c>
      <c r="Q2035" s="188">
        <v>3.9825177030876936E-2</v>
      </c>
    </row>
    <row r="2036" spans="1:17" x14ac:dyDescent="0.25">
      <c r="A2036">
        <v>43369</v>
      </c>
      <c r="B2036" t="s">
        <v>773</v>
      </c>
      <c r="C2036" s="190" t="s">
        <v>895</v>
      </c>
      <c r="D2036" s="108" t="s">
        <v>815</v>
      </c>
      <c r="E2036" s="32">
        <f t="shared" si="160"/>
        <v>43369</v>
      </c>
      <c r="F2036" s="101" t="str">
        <f t="shared" si="161"/>
        <v>2018-19</v>
      </c>
      <c r="H2036" s="111"/>
      <c r="I2036" s="26"/>
      <c r="J2036" s="94">
        <f t="shared" si="159"/>
        <v>0.59165640875701331</v>
      </c>
      <c r="K2036" s="35"/>
      <c r="L2036" s="26">
        <v>29.6168679982</v>
      </c>
      <c r="M2036" s="26" t="s">
        <v>203</v>
      </c>
      <c r="N2036" s="26">
        <v>812.22926829268283</v>
      </c>
      <c r="O2036" s="90">
        <f t="shared" si="162"/>
        <v>24055.68702329896</v>
      </c>
      <c r="P2036" s="92">
        <f t="shared" si="158"/>
        <v>566.81985265910112</v>
      </c>
      <c r="Q2036" s="188">
        <v>3.9825177030876936E-2</v>
      </c>
    </row>
    <row r="2037" spans="1:17" x14ac:dyDescent="0.25">
      <c r="A2037">
        <v>43369</v>
      </c>
      <c r="B2037" t="s">
        <v>773</v>
      </c>
      <c r="C2037" s="190" t="s">
        <v>895</v>
      </c>
      <c r="D2037" s="108" t="s">
        <v>815</v>
      </c>
      <c r="E2037" s="32">
        <f t="shared" si="160"/>
        <v>43369</v>
      </c>
      <c r="F2037" s="101" t="str">
        <f t="shared" si="161"/>
        <v>2018-19</v>
      </c>
      <c r="H2037" s="111"/>
      <c r="I2037" s="26"/>
      <c r="J2037" s="94">
        <f t="shared" si="159"/>
        <v>0.59165640875701331</v>
      </c>
      <c r="K2037" s="35"/>
      <c r="L2037" s="26">
        <v>17.499627371500001</v>
      </c>
      <c r="M2037" s="26" t="s">
        <v>203</v>
      </c>
      <c r="N2037" s="26">
        <v>812.22926829268283</v>
      </c>
      <c r="O2037" s="90">
        <f t="shared" si="162"/>
        <v>14213.709535348051</v>
      </c>
      <c r="P2037" s="92">
        <f t="shared" si="158"/>
        <v>334.91509665727148</v>
      </c>
      <c r="Q2037" s="188">
        <v>3.9825177030876936E-2</v>
      </c>
    </row>
    <row r="2038" spans="1:17" x14ac:dyDescent="0.25">
      <c r="A2038">
        <v>43369</v>
      </c>
      <c r="B2038" t="s">
        <v>773</v>
      </c>
      <c r="C2038" s="190" t="s">
        <v>895</v>
      </c>
      <c r="D2038" s="108" t="s">
        <v>815</v>
      </c>
      <c r="E2038" s="32">
        <f t="shared" si="160"/>
        <v>43369</v>
      </c>
      <c r="F2038" s="101" t="str">
        <f t="shared" si="161"/>
        <v>2018-19</v>
      </c>
      <c r="H2038" s="111"/>
      <c r="I2038" s="26"/>
      <c r="J2038" s="94">
        <f t="shared" si="159"/>
        <v>0.59165640875701331</v>
      </c>
      <c r="K2038" s="35"/>
      <c r="L2038" s="26">
        <v>17.542891606200001</v>
      </c>
      <c r="M2038" s="26" t="s">
        <v>203</v>
      </c>
      <c r="N2038" s="26">
        <v>812.22926829268283</v>
      </c>
      <c r="O2038" s="90">
        <f t="shared" si="162"/>
        <v>14248.850013041674</v>
      </c>
      <c r="P2038" s="92">
        <f t="shared" si="158"/>
        <v>335.74310545075883</v>
      </c>
      <c r="Q2038" s="188">
        <v>3.9825177030876936E-2</v>
      </c>
    </row>
    <row r="2039" spans="1:17" x14ac:dyDescent="0.25">
      <c r="A2039">
        <v>43178</v>
      </c>
      <c r="B2039" t="s">
        <v>773</v>
      </c>
      <c r="C2039" s="190" t="s">
        <v>896</v>
      </c>
      <c r="D2039" s="108" t="s">
        <v>815</v>
      </c>
      <c r="E2039" s="32">
        <f t="shared" si="160"/>
        <v>43178</v>
      </c>
      <c r="F2039" s="101" t="str">
        <f t="shared" si="161"/>
        <v>2017-18</v>
      </c>
      <c r="H2039" s="111"/>
      <c r="I2039" s="26"/>
      <c r="J2039" s="94">
        <f t="shared" si="159"/>
        <v>0.59165640875701331</v>
      </c>
      <c r="K2039" s="35"/>
      <c r="L2039" s="26">
        <v>30.387262370599998</v>
      </c>
      <c r="M2039" s="26" t="s">
        <v>203</v>
      </c>
      <c r="N2039" s="26">
        <v>812.22926829268283</v>
      </c>
      <c r="O2039" s="90">
        <f t="shared" si="162"/>
        <v>24681.42388069021</v>
      </c>
      <c r="P2039" s="92">
        <f t="shared" si="158"/>
        <v>497.70943238399502</v>
      </c>
      <c r="Q2039" s="188">
        <v>3.4082864469188519E-2</v>
      </c>
    </row>
    <row r="2040" spans="1:17" x14ac:dyDescent="0.25">
      <c r="A2040">
        <v>43178</v>
      </c>
      <c r="B2040" t="s">
        <v>773</v>
      </c>
      <c r="C2040" s="190" t="s">
        <v>896</v>
      </c>
      <c r="D2040" s="108" t="s">
        <v>815</v>
      </c>
      <c r="E2040" s="32">
        <f t="shared" si="160"/>
        <v>43178</v>
      </c>
      <c r="F2040" s="101" t="str">
        <f t="shared" si="161"/>
        <v>2017-18</v>
      </c>
      <c r="H2040" s="111"/>
      <c r="I2040" s="26"/>
      <c r="J2040" s="94">
        <f t="shared" si="159"/>
        <v>0.59165640875701331</v>
      </c>
      <c r="K2040" s="35"/>
      <c r="L2040" s="26">
        <v>37.368249886699999</v>
      </c>
      <c r="M2040" s="26" t="s">
        <v>203</v>
      </c>
      <c r="N2040" s="26">
        <v>812.22926829268283</v>
      </c>
      <c r="O2040" s="90">
        <f t="shared" si="162"/>
        <v>30351.58626285247</v>
      </c>
      <c r="P2040" s="92">
        <f t="shared" si="158"/>
        <v>612.05021411494522</v>
      </c>
      <c r="Q2040" s="188">
        <v>3.4082864469188519E-2</v>
      </c>
    </row>
    <row r="2041" spans="1:17" x14ac:dyDescent="0.25">
      <c r="A2041">
        <v>43178</v>
      </c>
      <c r="B2041" t="s">
        <v>773</v>
      </c>
      <c r="C2041" s="190" t="s">
        <v>896</v>
      </c>
      <c r="D2041" s="108" t="s">
        <v>815</v>
      </c>
      <c r="E2041" s="32">
        <f t="shared" si="160"/>
        <v>43178</v>
      </c>
      <c r="F2041" s="101" t="str">
        <f t="shared" si="161"/>
        <v>2017-18</v>
      </c>
      <c r="H2041" s="111"/>
      <c r="I2041" s="26"/>
      <c r="J2041" s="94">
        <f t="shared" si="159"/>
        <v>0.59165640875701331</v>
      </c>
      <c r="K2041" s="35"/>
      <c r="L2041" s="26">
        <v>30.332114788199998</v>
      </c>
      <c r="M2041" s="26" t="s">
        <v>203</v>
      </c>
      <c r="N2041" s="26">
        <v>3336.4019512195118</v>
      </c>
      <c r="O2041" s="90">
        <f t="shared" si="162"/>
        <v>101200.12696396468</v>
      </c>
      <c r="P2041" s="92">
        <f t="shared" si="158"/>
        <v>2040.735493701774</v>
      </c>
      <c r="Q2041" s="188">
        <v>3.4082864469188519E-2</v>
      </c>
    </row>
    <row r="2042" spans="1:17" x14ac:dyDescent="0.25">
      <c r="A2042">
        <v>43178</v>
      </c>
      <c r="B2042" t="s">
        <v>773</v>
      </c>
      <c r="C2042" s="190" t="s">
        <v>896</v>
      </c>
      <c r="D2042" s="108" t="s">
        <v>815</v>
      </c>
      <c r="E2042" s="32">
        <f t="shared" si="160"/>
        <v>43178</v>
      </c>
      <c r="F2042" s="101" t="str">
        <f t="shared" si="161"/>
        <v>2017-18</v>
      </c>
      <c r="H2042" s="111"/>
      <c r="I2042" s="26"/>
      <c r="J2042" s="94">
        <f t="shared" si="159"/>
        <v>0.59165640875701331</v>
      </c>
      <c r="K2042" s="35"/>
      <c r="L2042" s="26">
        <v>23.600116825600001</v>
      </c>
      <c r="M2042" s="26" t="s">
        <v>203</v>
      </c>
      <c r="N2042" s="26">
        <v>3336.4019512195118</v>
      </c>
      <c r="O2042" s="90">
        <f t="shared" si="162"/>
        <v>78739.475825940273</v>
      </c>
      <c r="P2042" s="92">
        <f t="shared" si="158"/>
        <v>1587.8087102666018</v>
      </c>
      <c r="Q2042" s="188">
        <v>3.4082864469188519E-2</v>
      </c>
    </row>
    <row r="2043" spans="1:17" x14ac:dyDescent="0.25">
      <c r="A2043">
        <v>43178</v>
      </c>
      <c r="B2043" t="s">
        <v>773</v>
      </c>
      <c r="C2043" s="190" t="s">
        <v>896</v>
      </c>
      <c r="D2043" s="108" t="s">
        <v>815</v>
      </c>
      <c r="E2043" s="32">
        <f t="shared" si="160"/>
        <v>43178</v>
      </c>
      <c r="F2043" s="101" t="str">
        <f t="shared" si="161"/>
        <v>2017-18</v>
      </c>
      <c r="H2043" s="111"/>
      <c r="I2043" s="26"/>
      <c r="J2043" s="94">
        <f t="shared" si="159"/>
        <v>0.59165640875701331</v>
      </c>
      <c r="K2043" s="35"/>
      <c r="L2043" s="26">
        <v>37.424034129699997</v>
      </c>
      <c r="M2043" s="26" t="s">
        <v>203</v>
      </c>
      <c r="N2043" s="26">
        <v>812.22926829268283</v>
      </c>
      <c r="O2043" s="90">
        <f t="shared" si="162"/>
        <v>30396.895857726617</v>
      </c>
      <c r="P2043" s="92">
        <f t="shared" si="158"/>
        <v>612.96389773609167</v>
      </c>
      <c r="Q2043" s="188">
        <v>3.4082864469188519E-2</v>
      </c>
    </row>
    <row r="2044" spans="1:17" x14ac:dyDescent="0.25">
      <c r="A2044">
        <v>43178</v>
      </c>
      <c r="B2044" t="s">
        <v>773</v>
      </c>
      <c r="C2044" s="190" t="s">
        <v>896</v>
      </c>
      <c r="D2044" s="108" t="s">
        <v>815</v>
      </c>
      <c r="E2044" s="32">
        <f t="shared" si="160"/>
        <v>43178</v>
      </c>
      <c r="F2044" s="101" t="str">
        <f t="shared" si="161"/>
        <v>2017-18</v>
      </c>
      <c r="H2044" s="111"/>
      <c r="I2044" s="26"/>
      <c r="J2044" s="94">
        <f t="shared" si="159"/>
        <v>0.59165640875701331</v>
      </c>
      <c r="K2044" s="35"/>
      <c r="L2044" s="26">
        <v>25.290448898299999</v>
      </c>
      <c r="M2044" s="26" t="s">
        <v>203</v>
      </c>
      <c r="N2044" s="26">
        <v>3336.4019512195118</v>
      </c>
      <c r="O2044" s="90">
        <f t="shared" si="162"/>
        <v>84379.103051505474</v>
      </c>
      <c r="P2044" s="92">
        <f t="shared" si="158"/>
        <v>1701.5337400242809</v>
      </c>
      <c r="Q2044" s="188">
        <v>3.4082864469188519E-2</v>
      </c>
    </row>
    <row r="2045" spans="1:17" x14ac:dyDescent="0.25">
      <c r="A2045">
        <v>43178</v>
      </c>
      <c r="B2045" t="s">
        <v>773</v>
      </c>
      <c r="C2045" s="190" t="s">
        <v>896</v>
      </c>
      <c r="D2045" s="108" t="s">
        <v>815</v>
      </c>
      <c r="E2045" s="32">
        <f t="shared" si="160"/>
        <v>43178</v>
      </c>
      <c r="F2045" s="101" t="str">
        <f t="shared" si="161"/>
        <v>2017-18</v>
      </c>
      <c r="H2045" s="111"/>
      <c r="I2045" s="26"/>
      <c r="J2045" s="94">
        <f t="shared" si="159"/>
        <v>0.59165640875701331</v>
      </c>
      <c r="K2045" s="35"/>
      <c r="L2045" s="26">
        <v>6.9909828350499996</v>
      </c>
      <c r="M2045" s="26" t="s">
        <v>203</v>
      </c>
      <c r="N2045" s="26">
        <v>812.22926829268283</v>
      </c>
      <c r="O2045" s="90">
        <f t="shared" si="162"/>
        <v>5678.2808727593665</v>
      </c>
      <c r="P2045" s="92">
        <f t="shared" si="158"/>
        <v>114.50449389627873</v>
      </c>
      <c r="Q2045" s="188">
        <v>3.4082864469188519E-2</v>
      </c>
    </row>
    <row r="2046" spans="1:17" x14ac:dyDescent="0.25">
      <c r="A2046">
        <v>43178</v>
      </c>
      <c r="B2046" t="s">
        <v>773</v>
      </c>
      <c r="C2046" s="190" t="s">
        <v>896</v>
      </c>
      <c r="D2046" s="108" t="s">
        <v>815</v>
      </c>
      <c r="E2046" s="32">
        <f t="shared" si="160"/>
        <v>43178</v>
      </c>
      <c r="F2046" s="101" t="str">
        <f t="shared" si="161"/>
        <v>2017-18</v>
      </c>
      <c r="H2046" s="111"/>
      <c r="I2046" s="26"/>
      <c r="J2046" s="94">
        <f t="shared" si="159"/>
        <v>0.59165640875701331</v>
      </c>
      <c r="K2046" s="35"/>
      <c r="L2046" s="26">
        <v>34.719779090499998</v>
      </c>
      <c r="M2046" s="26" t="s">
        <v>203</v>
      </c>
      <c r="N2046" s="26">
        <v>812.22926829268283</v>
      </c>
      <c r="O2046" s="90">
        <f t="shared" si="162"/>
        <v>28200.420765960404</v>
      </c>
      <c r="P2046" s="92">
        <f t="shared" si="158"/>
        <v>568.67121930501344</v>
      </c>
      <c r="Q2046" s="188">
        <v>3.4082864469188519E-2</v>
      </c>
    </row>
    <row r="2047" spans="1:17" x14ac:dyDescent="0.25">
      <c r="A2047">
        <v>43178</v>
      </c>
      <c r="B2047" t="s">
        <v>773</v>
      </c>
      <c r="C2047" s="190" t="s">
        <v>896</v>
      </c>
      <c r="D2047" s="108" t="s">
        <v>815</v>
      </c>
      <c r="E2047" s="32">
        <f t="shared" si="160"/>
        <v>43178</v>
      </c>
      <c r="F2047" s="101" t="str">
        <f t="shared" si="161"/>
        <v>2017-18</v>
      </c>
      <c r="H2047" s="111"/>
      <c r="I2047" s="26"/>
      <c r="J2047" s="94">
        <f t="shared" si="159"/>
        <v>0.59165640875701331</v>
      </c>
      <c r="K2047" s="35"/>
      <c r="L2047" s="26">
        <v>32.132068550100001</v>
      </c>
      <c r="M2047" s="26" t="s">
        <v>203</v>
      </c>
      <c r="N2047" s="26">
        <v>812.22926829268283</v>
      </c>
      <c r="O2047" s="90">
        <f t="shared" si="162"/>
        <v>26098.60652717805</v>
      </c>
      <c r="P2047" s="92">
        <f t="shared" si="158"/>
        <v>526.28740965052316</v>
      </c>
      <c r="Q2047" s="188">
        <v>3.4082864469188519E-2</v>
      </c>
    </row>
    <row r="2048" spans="1:17" x14ac:dyDescent="0.25">
      <c r="A2048">
        <v>43178</v>
      </c>
      <c r="B2048" t="s">
        <v>773</v>
      </c>
      <c r="C2048" s="190" t="s">
        <v>896</v>
      </c>
      <c r="D2048" s="108" t="s">
        <v>815</v>
      </c>
      <c r="E2048" s="32">
        <f t="shared" si="160"/>
        <v>43178</v>
      </c>
      <c r="F2048" s="101" t="str">
        <f t="shared" si="161"/>
        <v>2017-18</v>
      </c>
      <c r="H2048" s="111"/>
      <c r="I2048" s="26"/>
      <c r="J2048" s="94">
        <f t="shared" si="159"/>
        <v>0.59165640875701331</v>
      </c>
      <c r="K2048" s="35"/>
      <c r="L2048" s="26">
        <v>18.589474926099999</v>
      </c>
      <c r="M2048" s="26" t="s">
        <v>203</v>
      </c>
      <c r="N2048" s="26">
        <v>3336.4019512195118</v>
      </c>
      <c r="O2048" s="90">
        <f t="shared" si="162"/>
        <v>62021.960415586225</v>
      </c>
      <c r="P2048" s="92">
        <f t="shared" si="158"/>
        <v>1250.6942412643652</v>
      </c>
      <c r="Q2048" s="188">
        <v>3.4082864469188519E-2</v>
      </c>
    </row>
    <row r="2049" spans="1:17" x14ac:dyDescent="0.25">
      <c r="A2049">
        <v>43178</v>
      </c>
      <c r="B2049" t="s">
        <v>773</v>
      </c>
      <c r="C2049" s="190" t="s">
        <v>896</v>
      </c>
      <c r="D2049" s="108" t="s">
        <v>815</v>
      </c>
      <c r="E2049" s="32">
        <f t="shared" si="160"/>
        <v>43178</v>
      </c>
      <c r="F2049" s="101" t="str">
        <f t="shared" si="161"/>
        <v>2017-18</v>
      </c>
      <c r="H2049" s="111"/>
      <c r="I2049" s="26"/>
      <c r="J2049" s="94">
        <f t="shared" si="159"/>
        <v>0.59165640875701331</v>
      </c>
      <c r="K2049" s="35"/>
      <c r="L2049" s="26">
        <v>13.0595438681</v>
      </c>
      <c r="M2049" s="26" t="s">
        <v>203</v>
      </c>
      <c r="N2049" s="26">
        <v>812.22926829268283</v>
      </c>
      <c r="O2049" s="90">
        <f t="shared" si="162"/>
        <v>10607.343760223057</v>
      </c>
      <c r="P2049" s="92">
        <f t="shared" si="158"/>
        <v>213.9007484950213</v>
      </c>
      <c r="Q2049" s="188">
        <v>3.4082864469188519E-2</v>
      </c>
    </row>
    <row r="2050" spans="1:17" x14ac:dyDescent="0.25">
      <c r="A2050">
        <v>43178</v>
      </c>
      <c r="B2050" t="s">
        <v>773</v>
      </c>
      <c r="C2050" s="190" t="s">
        <v>896</v>
      </c>
      <c r="D2050" s="108" t="s">
        <v>815</v>
      </c>
      <c r="E2050" s="32">
        <f t="shared" si="160"/>
        <v>43178</v>
      </c>
      <c r="F2050" s="101" t="str">
        <f t="shared" si="161"/>
        <v>2017-18</v>
      </c>
      <c r="H2050" s="111"/>
      <c r="I2050" s="26"/>
      <c r="J2050" s="94">
        <f t="shared" si="159"/>
        <v>0.59165640875701331</v>
      </c>
      <c r="K2050" s="35"/>
      <c r="L2050" s="26">
        <v>27.702703304700002</v>
      </c>
      <c r="M2050" s="26" t="s">
        <v>203</v>
      </c>
      <c r="N2050" s="26">
        <v>812.22926829268283</v>
      </c>
      <c r="O2050" s="90">
        <f t="shared" si="162"/>
        <v>22500.946434905771</v>
      </c>
      <c r="P2050" s="92">
        <f t="shared" si="158"/>
        <v>453.73935200639858</v>
      </c>
      <c r="Q2050" s="188">
        <v>3.4082864469188519E-2</v>
      </c>
    </row>
    <row r="2051" spans="1:17" x14ac:dyDescent="0.25">
      <c r="A2051">
        <v>43178</v>
      </c>
      <c r="B2051" t="s">
        <v>773</v>
      </c>
      <c r="C2051" s="190" t="s">
        <v>896</v>
      </c>
      <c r="D2051" s="108" t="s">
        <v>815</v>
      </c>
      <c r="E2051" s="32">
        <f t="shared" si="160"/>
        <v>43178</v>
      </c>
      <c r="F2051" s="101" t="str">
        <f t="shared" si="161"/>
        <v>2017-18</v>
      </c>
      <c r="H2051" s="111"/>
      <c r="I2051" s="26"/>
      <c r="J2051" s="94">
        <f t="shared" si="159"/>
        <v>0.59165640875701331</v>
      </c>
      <c r="K2051" s="35"/>
      <c r="L2051" s="26">
        <v>8.1861010786499993</v>
      </c>
      <c r="M2051" s="26" t="s">
        <v>203</v>
      </c>
      <c r="N2051" s="26">
        <v>812.22926829268283</v>
      </c>
      <c r="O2051" s="90">
        <f t="shared" si="162"/>
        <v>6648.9908892818303</v>
      </c>
      <c r="P2051" s="92">
        <f t="shared" si="158"/>
        <v>134.07919646077855</v>
      </c>
      <c r="Q2051" s="188">
        <v>3.4082864469188519E-2</v>
      </c>
    </row>
    <row r="2052" spans="1:17" x14ac:dyDescent="0.25">
      <c r="A2052">
        <v>43178</v>
      </c>
      <c r="B2052" t="s">
        <v>773</v>
      </c>
      <c r="C2052" s="190" t="s">
        <v>896</v>
      </c>
      <c r="D2052" s="108" t="s">
        <v>815</v>
      </c>
      <c r="E2052" s="32">
        <f t="shared" si="160"/>
        <v>43178</v>
      </c>
      <c r="F2052" s="101" t="str">
        <f t="shared" si="161"/>
        <v>2017-18</v>
      </c>
      <c r="H2052" s="111"/>
      <c r="I2052" s="26"/>
      <c r="J2052" s="94">
        <f t="shared" si="159"/>
        <v>0.59165640875701331</v>
      </c>
      <c r="K2052" s="35"/>
      <c r="L2052" s="26">
        <v>9.8380352870800003</v>
      </c>
      <c r="M2052" s="26" t="s">
        <v>203</v>
      </c>
      <c r="N2052" s="26">
        <v>812.22926829268283</v>
      </c>
      <c r="O2052" s="90">
        <f t="shared" si="162"/>
        <v>7990.7402026625823</v>
      </c>
      <c r="P2052" s="92">
        <f t="shared" si="158"/>
        <v>161.13603452621976</v>
      </c>
      <c r="Q2052" s="188">
        <v>3.4082864469188519E-2</v>
      </c>
    </row>
    <row r="2053" spans="1:17" x14ac:dyDescent="0.25">
      <c r="A2053">
        <v>43178</v>
      </c>
      <c r="B2053" t="s">
        <v>773</v>
      </c>
      <c r="C2053" s="190" t="s">
        <v>896</v>
      </c>
      <c r="D2053" s="108" t="s">
        <v>815</v>
      </c>
      <c r="E2053" s="32">
        <f t="shared" si="160"/>
        <v>43178</v>
      </c>
      <c r="F2053" s="101" t="str">
        <f t="shared" si="161"/>
        <v>2017-18</v>
      </c>
      <c r="H2053" s="111"/>
      <c r="I2053" s="26"/>
      <c r="J2053" s="94">
        <f t="shared" si="159"/>
        <v>0.59165640875701331</v>
      </c>
      <c r="K2053" s="35"/>
      <c r="L2053" s="26">
        <v>36.896352826399998</v>
      </c>
      <c r="M2053" s="26" t="s">
        <v>203</v>
      </c>
      <c r="N2053" s="26">
        <v>812.22926829268283</v>
      </c>
      <c r="O2053" s="90">
        <f t="shared" si="162"/>
        <v>29968.297658855528</v>
      </c>
      <c r="P2053" s="92">
        <f t="shared" si="158"/>
        <v>604.32106710719006</v>
      </c>
      <c r="Q2053" s="188">
        <v>3.4082864469188519E-2</v>
      </c>
    </row>
    <row r="2054" spans="1:17" x14ac:dyDescent="0.25">
      <c r="A2054">
        <v>43178</v>
      </c>
      <c r="B2054" t="s">
        <v>773</v>
      </c>
      <c r="C2054" s="190" t="s">
        <v>896</v>
      </c>
      <c r="D2054" s="108" t="s">
        <v>815</v>
      </c>
      <c r="E2054" s="32">
        <f t="shared" si="160"/>
        <v>43178</v>
      </c>
      <c r="F2054" s="101" t="str">
        <f t="shared" si="161"/>
        <v>2017-18</v>
      </c>
      <c r="H2054" s="111"/>
      <c r="I2054" s="26"/>
      <c r="J2054" s="94">
        <f t="shared" si="159"/>
        <v>0.59165640875701331</v>
      </c>
      <c r="K2054" s="35"/>
      <c r="L2054" s="26">
        <v>21.829394921199999</v>
      </c>
      <c r="M2054" s="26" t="s">
        <v>203</v>
      </c>
      <c r="N2054" s="26">
        <v>3336.4019512195118</v>
      </c>
      <c r="O2054" s="90">
        <f t="shared" si="162"/>
        <v>72831.635809032974</v>
      </c>
      <c r="P2054" s="92">
        <f t="shared" si="158"/>
        <v>1468.6750769866017</v>
      </c>
      <c r="Q2054" s="188">
        <v>3.4082864469188519E-2</v>
      </c>
    </row>
    <row r="2055" spans="1:17" x14ac:dyDescent="0.25">
      <c r="A2055">
        <v>43178</v>
      </c>
      <c r="B2055" t="s">
        <v>773</v>
      </c>
      <c r="C2055" s="190" t="s">
        <v>896</v>
      </c>
      <c r="D2055" s="108" t="s">
        <v>815</v>
      </c>
      <c r="E2055" s="32">
        <f t="shared" si="160"/>
        <v>43178</v>
      </c>
      <c r="F2055" s="101" t="str">
        <f t="shared" si="161"/>
        <v>2017-18</v>
      </c>
      <c r="H2055" s="111"/>
      <c r="I2055" s="26"/>
      <c r="J2055" s="94">
        <f t="shared" si="159"/>
        <v>0.59165640875701331</v>
      </c>
      <c r="K2055" s="35"/>
      <c r="L2055" s="26">
        <v>68.536775151800001</v>
      </c>
      <c r="M2055" s="26" t="s">
        <v>203</v>
      </c>
      <c r="N2055" s="26">
        <v>3336.4019512195118</v>
      </c>
      <c r="O2055" s="90">
        <f t="shared" si="162"/>
        <v>228666.23034675847</v>
      </c>
      <c r="P2055" s="92">
        <f t="shared" si="158"/>
        <v>4611.1334686939608</v>
      </c>
      <c r="Q2055" s="188">
        <v>3.4082864469188519E-2</v>
      </c>
    </row>
    <row r="2056" spans="1:17" x14ac:dyDescent="0.25">
      <c r="A2056">
        <v>43178</v>
      </c>
      <c r="B2056" t="s">
        <v>773</v>
      </c>
      <c r="C2056" s="190" t="s">
        <v>896</v>
      </c>
      <c r="D2056" s="108" t="s">
        <v>815</v>
      </c>
      <c r="E2056" s="32">
        <f t="shared" si="160"/>
        <v>43178</v>
      </c>
      <c r="F2056" s="101" t="str">
        <f t="shared" si="161"/>
        <v>2017-18</v>
      </c>
      <c r="H2056" s="111"/>
      <c r="I2056" s="26"/>
      <c r="J2056" s="94">
        <f t="shared" si="159"/>
        <v>0.59165640875701331</v>
      </c>
      <c r="K2056" s="35"/>
      <c r="L2056" s="26">
        <v>20.1561509223</v>
      </c>
      <c r="M2056" s="26" t="s">
        <v>203</v>
      </c>
      <c r="N2056" s="26">
        <v>812.22926829268283</v>
      </c>
      <c r="O2056" s="90">
        <f t="shared" si="162"/>
        <v>16371.415715216614</v>
      </c>
      <c r="P2056" s="92">
        <f t="shared" si="158"/>
        <v>330.13524917894705</v>
      </c>
      <c r="Q2056" s="188">
        <v>3.4082864469188519E-2</v>
      </c>
    </row>
    <row r="2057" spans="1:17" x14ac:dyDescent="0.25">
      <c r="A2057">
        <v>43178</v>
      </c>
      <c r="B2057" t="s">
        <v>773</v>
      </c>
      <c r="C2057" s="190" t="s">
        <v>896</v>
      </c>
      <c r="D2057" s="108" t="s">
        <v>815</v>
      </c>
      <c r="E2057" s="32">
        <f t="shared" si="160"/>
        <v>43178</v>
      </c>
      <c r="F2057" s="101" t="str">
        <f t="shared" si="161"/>
        <v>2017-18</v>
      </c>
      <c r="H2057" s="111"/>
      <c r="I2057" s="26"/>
      <c r="J2057" s="94">
        <f t="shared" si="159"/>
        <v>0.59165640875701331</v>
      </c>
      <c r="K2057" s="35"/>
      <c r="L2057" s="26">
        <v>85.257057233899999</v>
      </c>
      <c r="M2057" s="26" t="s">
        <v>203</v>
      </c>
      <c r="N2057" s="26">
        <v>812.22926829268283</v>
      </c>
      <c r="O2057" s="90">
        <f t="shared" si="162"/>
        <v>69248.277213877984</v>
      </c>
      <c r="P2057" s="92">
        <f t="shared" si="158"/>
        <v>1396.4154139686095</v>
      </c>
      <c r="Q2057" s="188">
        <v>3.4082864469188519E-2</v>
      </c>
    </row>
    <row r="2058" spans="1:17" x14ac:dyDescent="0.25">
      <c r="A2058">
        <v>43178</v>
      </c>
      <c r="B2058" t="s">
        <v>773</v>
      </c>
      <c r="C2058" s="190" t="s">
        <v>896</v>
      </c>
      <c r="D2058" s="108" t="s">
        <v>815</v>
      </c>
      <c r="E2058" s="32">
        <f t="shared" si="160"/>
        <v>43178</v>
      </c>
      <c r="F2058" s="101" t="str">
        <f t="shared" si="161"/>
        <v>2017-18</v>
      </c>
      <c r="H2058" s="111"/>
      <c r="I2058" s="26"/>
      <c r="J2058" s="94">
        <f t="shared" si="159"/>
        <v>0.59165640875701331</v>
      </c>
      <c r="K2058" s="35"/>
      <c r="L2058" s="26">
        <v>41.881592269000002</v>
      </c>
      <c r="M2058" s="26" t="s">
        <v>203</v>
      </c>
      <c r="N2058" s="26">
        <v>812.22926829268283</v>
      </c>
      <c r="O2058" s="90">
        <f t="shared" si="162"/>
        <v>34017.455043582355</v>
      </c>
      <c r="P2058" s="92">
        <f t="shared" si="158"/>
        <v>685.97372350691046</v>
      </c>
      <c r="Q2058" s="188">
        <v>3.4082864469188519E-2</v>
      </c>
    </row>
    <row r="2059" spans="1:17" x14ac:dyDescent="0.25">
      <c r="A2059">
        <v>43178</v>
      </c>
      <c r="B2059" t="s">
        <v>773</v>
      </c>
      <c r="C2059" s="190" t="s">
        <v>896</v>
      </c>
      <c r="D2059" s="108" t="s">
        <v>815</v>
      </c>
      <c r="E2059" s="32">
        <f t="shared" si="160"/>
        <v>43178</v>
      </c>
      <c r="F2059" s="101" t="str">
        <f t="shared" si="161"/>
        <v>2017-18</v>
      </c>
      <c r="H2059" s="111"/>
      <c r="I2059" s="26"/>
      <c r="J2059" s="94">
        <f t="shared" si="159"/>
        <v>0.59165640875701331</v>
      </c>
      <c r="K2059" s="35"/>
      <c r="L2059" s="26">
        <v>59.821544021599998</v>
      </c>
      <c r="M2059" s="26" t="s">
        <v>203</v>
      </c>
      <c r="N2059" s="26">
        <v>3336.4019512195118</v>
      </c>
      <c r="O2059" s="90">
        <f t="shared" si="162"/>
        <v>199588.71619863017</v>
      </c>
      <c r="P2059" s="92">
        <f t="shared" si="158"/>
        <v>4024.7753585719202</v>
      </c>
      <c r="Q2059" s="188">
        <v>3.4082864469188519E-2</v>
      </c>
    </row>
    <row r="2060" spans="1:17" x14ac:dyDescent="0.25">
      <c r="A2060">
        <v>43178</v>
      </c>
      <c r="B2060" t="s">
        <v>773</v>
      </c>
      <c r="C2060" s="190" t="s">
        <v>896</v>
      </c>
      <c r="D2060" s="108" t="s">
        <v>815</v>
      </c>
      <c r="E2060" s="32">
        <f t="shared" si="160"/>
        <v>43178</v>
      </c>
      <c r="F2060" s="101" t="str">
        <f t="shared" si="161"/>
        <v>2017-18</v>
      </c>
      <c r="H2060" s="111"/>
      <c r="I2060" s="26"/>
      <c r="J2060" s="94">
        <f t="shared" si="159"/>
        <v>0.59165640875701331</v>
      </c>
      <c r="K2060" s="35"/>
      <c r="L2060" s="26">
        <v>10.0005000085</v>
      </c>
      <c r="M2060" s="26" t="s">
        <v>203</v>
      </c>
      <c r="N2060" s="26">
        <v>812.22926829268283</v>
      </c>
      <c r="O2060" s="90">
        <f t="shared" si="162"/>
        <v>8122.6988044649233</v>
      </c>
      <c r="P2060" s="92">
        <f t="shared" si="158"/>
        <v>163.79702528261663</v>
      </c>
      <c r="Q2060" s="188">
        <v>3.4082864469188519E-2</v>
      </c>
    </row>
    <row r="2061" spans="1:17" x14ac:dyDescent="0.25">
      <c r="A2061">
        <v>43178</v>
      </c>
      <c r="B2061" t="s">
        <v>773</v>
      </c>
      <c r="C2061" s="190" t="s">
        <v>896</v>
      </c>
      <c r="D2061" s="108" t="s">
        <v>815</v>
      </c>
      <c r="E2061" s="32">
        <f t="shared" si="160"/>
        <v>43178</v>
      </c>
      <c r="F2061" s="101" t="str">
        <f t="shared" si="161"/>
        <v>2017-18</v>
      </c>
      <c r="H2061" s="111"/>
      <c r="I2061" s="26"/>
      <c r="J2061" s="94">
        <f t="shared" si="159"/>
        <v>0.59165640875701331</v>
      </c>
      <c r="K2061" s="35"/>
      <c r="L2061" s="26">
        <v>19.747947994800001</v>
      </c>
      <c r="M2061" s="26" t="s">
        <v>203</v>
      </c>
      <c r="N2061" s="26">
        <v>3336.4019512195118</v>
      </c>
      <c r="O2061" s="90">
        <f t="shared" si="162"/>
        <v>65887.092222432169</v>
      </c>
      <c r="P2061" s="92">
        <f t="shared" si="158"/>
        <v>1328.6359583619619</v>
      </c>
      <c r="Q2061" s="188">
        <v>3.4082864469188519E-2</v>
      </c>
    </row>
    <row r="2062" spans="1:17" x14ac:dyDescent="0.25">
      <c r="A2062">
        <v>43178</v>
      </c>
      <c r="B2062" t="s">
        <v>773</v>
      </c>
      <c r="C2062" s="190" t="s">
        <v>896</v>
      </c>
      <c r="D2062" s="108" t="s">
        <v>815</v>
      </c>
      <c r="E2062" s="32">
        <f t="shared" si="160"/>
        <v>43178</v>
      </c>
      <c r="F2062" s="101" t="str">
        <f t="shared" si="161"/>
        <v>2017-18</v>
      </c>
      <c r="H2062" s="111"/>
      <c r="I2062" s="26"/>
      <c r="J2062" s="94">
        <f t="shared" si="159"/>
        <v>0.59165640875701331</v>
      </c>
      <c r="K2062" s="35"/>
      <c r="L2062" s="26">
        <v>9.9730550022099997</v>
      </c>
      <c r="M2062" s="26" t="s">
        <v>203</v>
      </c>
      <c r="N2062" s="26">
        <v>3336.4019512195118</v>
      </c>
      <c r="O2062" s="90">
        <f t="shared" si="162"/>
        <v>33274.120168992958</v>
      </c>
      <c r="P2062" s="92">
        <f t="shared" si="158"/>
        <v>670.98411916756913</v>
      </c>
      <c r="Q2062" s="188">
        <v>3.4082864469188519E-2</v>
      </c>
    </row>
    <row r="2063" spans="1:17" x14ac:dyDescent="0.25">
      <c r="A2063">
        <v>43178</v>
      </c>
      <c r="B2063" t="s">
        <v>773</v>
      </c>
      <c r="C2063" s="190" t="s">
        <v>896</v>
      </c>
      <c r="D2063" s="108" t="s">
        <v>815</v>
      </c>
      <c r="E2063" s="32">
        <f t="shared" si="160"/>
        <v>43178</v>
      </c>
      <c r="F2063" s="101" t="str">
        <f t="shared" si="161"/>
        <v>2017-18</v>
      </c>
      <c r="H2063" s="111"/>
      <c r="I2063" s="26"/>
      <c r="J2063" s="94">
        <f t="shared" si="159"/>
        <v>0.59165640875701331</v>
      </c>
      <c r="K2063" s="35"/>
      <c r="L2063" s="26">
        <v>19.057764113299999</v>
      </c>
      <c r="M2063" s="26" t="s">
        <v>203</v>
      </c>
      <c r="N2063" s="26">
        <v>3336.4019512195118</v>
      </c>
      <c r="O2063" s="90">
        <f t="shared" si="162"/>
        <v>63584.361373495311</v>
      </c>
      <c r="P2063" s="92">
        <f t="shared" si="158"/>
        <v>1282.2005959089013</v>
      </c>
      <c r="Q2063" s="188">
        <v>3.4082864469188519E-2</v>
      </c>
    </row>
    <row r="2064" spans="1:17" x14ac:dyDescent="0.25">
      <c r="A2064">
        <v>43178</v>
      </c>
      <c r="B2064" t="s">
        <v>773</v>
      </c>
      <c r="C2064" s="190" t="s">
        <v>896</v>
      </c>
      <c r="D2064" s="108" t="s">
        <v>815</v>
      </c>
      <c r="E2064" s="32">
        <f t="shared" si="160"/>
        <v>43178</v>
      </c>
      <c r="F2064" s="101" t="str">
        <f t="shared" si="161"/>
        <v>2017-18</v>
      </c>
      <c r="H2064" s="111"/>
      <c r="I2064" s="26"/>
      <c r="J2064" s="94">
        <f t="shared" si="159"/>
        <v>0.59165640875701331</v>
      </c>
      <c r="K2064" s="35"/>
      <c r="L2064" s="26">
        <v>42.830055268199999</v>
      </c>
      <c r="M2064" s="26" t="s">
        <v>203</v>
      </c>
      <c r="N2064" s="26">
        <v>3336.4019512195118</v>
      </c>
      <c r="O2064" s="90">
        <f t="shared" si="162"/>
        <v>142898.27996766201</v>
      </c>
      <c r="P2064" s="92">
        <f t="shared" si="158"/>
        <v>2881.5931428898325</v>
      </c>
      <c r="Q2064" s="188">
        <v>3.4082864469188519E-2</v>
      </c>
    </row>
    <row r="2065" spans="1:17" x14ac:dyDescent="0.25">
      <c r="A2065">
        <v>43178</v>
      </c>
      <c r="B2065" t="s">
        <v>773</v>
      </c>
      <c r="C2065" s="190" t="s">
        <v>896</v>
      </c>
      <c r="D2065" s="108" t="s">
        <v>815</v>
      </c>
      <c r="E2065" s="32">
        <f t="shared" si="160"/>
        <v>43178</v>
      </c>
      <c r="F2065" s="101" t="str">
        <f t="shared" si="161"/>
        <v>2017-18</v>
      </c>
      <c r="H2065" s="111"/>
      <c r="I2065" s="26"/>
      <c r="J2065" s="94">
        <f t="shared" si="159"/>
        <v>0.59165640875701331</v>
      </c>
      <c r="K2065" s="35"/>
      <c r="L2065" s="26">
        <v>52.923826921299998</v>
      </c>
      <c r="M2065" s="26" t="s">
        <v>203</v>
      </c>
      <c r="N2065" s="26">
        <v>812.22926829268283</v>
      </c>
      <c r="O2065" s="90">
        <f t="shared" si="162"/>
        <v>42986.281215536088</v>
      </c>
      <c r="P2065" s="92">
        <f t="shared" si="158"/>
        <v>866.83319923133047</v>
      </c>
      <c r="Q2065" s="188">
        <v>3.4082864469188519E-2</v>
      </c>
    </row>
    <row r="2066" spans="1:17" x14ac:dyDescent="0.25">
      <c r="A2066">
        <v>43178</v>
      </c>
      <c r="B2066" t="s">
        <v>773</v>
      </c>
      <c r="C2066" s="190" t="s">
        <v>896</v>
      </c>
      <c r="D2066" s="108" t="s">
        <v>815</v>
      </c>
      <c r="E2066" s="32">
        <f t="shared" si="160"/>
        <v>43178</v>
      </c>
      <c r="F2066" s="101" t="str">
        <f t="shared" si="161"/>
        <v>2017-18</v>
      </c>
      <c r="H2066" s="111"/>
      <c r="I2066" s="26"/>
      <c r="J2066" s="94">
        <f t="shared" si="159"/>
        <v>0.59165640875701331</v>
      </c>
      <c r="K2066" s="35"/>
      <c r="L2066" s="26">
        <v>19.0665741553</v>
      </c>
      <c r="M2066" s="26" t="s">
        <v>203</v>
      </c>
      <c r="N2066" s="26">
        <v>3336.4019512195118</v>
      </c>
      <c r="O2066" s="90">
        <f t="shared" si="162"/>
        <v>63613.755214814431</v>
      </c>
      <c r="P2066" s="92">
        <f t="shared" si="158"/>
        <v>1282.7933328656197</v>
      </c>
      <c r="Q2066" s="188">
        <v>3.4082864469188519E-2</v>
      </c>
    </row>
    <row r="2067" spans="1:17" x14ac:dyDescent="0.25">
      <c r="A2067">
        <v>43178</v>
      </c>
      <c r="B2067" t="s">
        <v>773</v>
      </c>
      <c r="C2067" s="190" t="s">
        <v>896</v>
      </c>
      <c r="D2067" s="108" t="s">
        <v>815</v>
      </c>
      <c r="E2067" s="32">
        <f t="shared" si="160"/>
        <v>43178</v>
      </c>
      <c r="F2067" s="101" t="str">
        <f t="shared" si="161"/>
        <v>2017-18</v>
      </c>
      <c r="H2067" s="111"/>
      <c r="I2067" s="26"/>
      <c r="J2067" s="94">
        <f t="shared" si="159"/>
        <v>0.59165640875701331</v>
      </c>
      <c r="K2067" s="35"/>
      <c r="L2067" s="26">
        <v>58.748567847499999</v>
      </c>
      <c r="M2067" s="26" t="s">
        <v>203</v>
      </c>
      <c r="N2067" s="26">
        <v>3336.4019512195118</v>
      </c>
      <c r="O2067" s="90">
        <f t="shared" si="162"/>
        <v>196008.83639775089</v>
      </c>
      <c r="P2067" s="92">
        <f t="shared" si="158"/>
        <v>3952.5858466413497</v>
      </c>
      <c r="Q2067" s="188">
        <v>3.4082864469188519E-2</v>
      </c>
    </row>
    <row r="2068" spans="1:17" x14ac:dyDescent="0.25">
      <c r="A2068">
        <v>43178</v>
      </c>
      <c r="B2068" t="s">
        <v>773</v>
      </c>
      <c r="C2068" s="190" t="s">
        <v>896</v>
      </c>
      <c r="D2068" s="108" t="s">
        <v>815</v>
      </c>
      <c r="E2068" s="32">
        <f t="shared" si="160"/>
        <v>43178</v>
      </c>
      <c r="F2068" s="101" t="str">
        <f t="shared" si="161"/>
        <v>2017-18</v>
      </c>
      <c r="H2068" s="111"/>
      <c r="I2068" s="26"/>
      <c r="J2068" s="94">
        <f t="shared" si="159"/>
        <v>0.59165640875701331</v>
      </c>
      <c r="K2068" s="35"/>
      <c r="L2068" s="26">
        <v>21.875628311</v>
      </c>
      <c r="M2068" s="26" t="s">
        <v>203</v>
      </c>
      <c r="N2068" s="26">
        <v>3336.4019512195118</v>
      </c>
      <c r="O2068" s="90">
        <f t="shared" si="162"/>
        <v>72985.888980973192</v>
      </c>
      <c r="P2068" s="92">
        <f t="shared" si="158"/>
        <v>1471.785645445736</v>
      </c>
      <c r="Q2068" s="188">
        <v>3.4082864469188519E-2</v>
      </c>
    </row>
    <row r="2069" spans="1:17" x14ac:dyDescent="0.25">
      <c r="A2069">
        <v>43178</v>
      </c>
      <c r="B2069" t="s">
        <v>773</v>
      </c>
      <c r="C2069" s="190" t="s">
        <v>896</v>
      </c>
      <c r="D2069" s="108" t="s">
        <v>815</v>
      </c>
      <c r="E2069" s="32">
        <f t="shared" si="160"/>
        <v>43178</v>
      </c>
      <c r="F2069" s="101" t="str">
        <f t="shared" si="161"/>
        <v>2017-18</v>
      </c>
      <c r="H2069" s="111"/>
      <c r="I2069" s="26"/>
      <c r="J2069" s="94">
        <f t="shared" si="159"/>
        <v>0.59165640875701331</v>
      </c>
      <c r="K2069" s="35"/>
      <c r="L2069" s="26">
        <v>24.196466635</v>
      </c>
      <c r="M2069" s="26" t="s">
        <v>203</v>
      </c>
      <c r="N2069" s="26">
        <v>3336.4019512195118</v>
      </c>
      <c r="O2069" s="90">
        <f t="shared" si="162"/>
        <v>80729.138493631821</v>
      </c>
      <c r="P2069" s="92">
        <f t="shared" si="158"/>
        <v>1627.9309447762218</v>
      </c>
      <c r="Q2069" s="188">
        <v>3.4082864469188519E-2</v>
      </c>
    </row>
    <row r="2070" spans="1:17" x14ac:dyDescent="0.25">
      <c r="A2070">
        <v>43178</v>
      </c>
      <c r="B2070" t="s">
        <v>773</v>
      </c>
      <c r="C2070" s="190" t="s">
        <v>896</v>
      </c>
      <c r="D2070" s="108" t="s">
        <v>815</v>
      </c>
      <c r="E2070" s="32">
        <f t="shared" si="160"/>
        <v>43178</v>
      </c>
      <c r="F2070" s="101" t="str">
        <f t="shared" si="161"/>
        <v>2017-18</v>
      </c>
      <c r="H2070" s="111"/>
      <c r="I2070" s="26"/>
      <c r="J2070" s="94">
        <f t="shared" si="159"/>
        <v>0.59165640875701331</v>
      </c>
      <c r="K2070" s="35"/>
      <c r="L2070" s="26">
        <v>29.567294915000002</v>
      </c>
      <c r="M2070" s="26" t="s">
        <v>203</v>
      </c>
      <c r="N2070" s="26">
        <v>3336.4019512195118</v>
      </c>
      <c r="O2070" s="90">
        <f t="shared" si="162"/>
        <v>98648.380446688752</v>
      </c>
      <c r="P2070" s="92">
        <f t="shared" si="158"/>
        <v>1989.2786443384412</v>
      </c>
      <c r="Q2070" s="188">
        <v>3.4082864469188519E-2</v>
      </c>
    </row>
    <row r="2071" spans="1:17" x14ac:dyDescent="0.25">
      <c r="A2071">
        <v>43178</v>
      </c>
      <c r="B2071" t="s">
        <v>773</v>
      </c>
      <c r="C2071" s="190" t="s">
        <v>896</v>
      </c>
      <c r="D2071" s="108" t="s">
        <v>815</v>
      </c>
      <c r="E2071" s="32">
        <f t="shared" si="160"/>
        <v>43178</v>
      </c>
      <c r="F2071" s="101" t="str">
        <f t="shared" si="161"/>
        <v>2017-18</v>
      </c>
      <c r="H2071" s="111"/>
      <c r="I2071" s="26"/>
      <c r="J2071" s="94">
        <f t="shared" si="159"/>
        <v>0.59165640875701331</v>
      </c>
      <c r="K2071" s="35"/>
      <c r="L2071" s="26">
        <v>24.099706172400001</v>
      </c>
      <c r="M2071" s="26" t="s">
        <v>203</v>
      </c>
      <c r="N2071" s="26">
        <v>3336.4019512195118</v>
      </c>
      <c r="O2071" s="90">
        <f t="shared" si="162"/>
        <v>80406.306697412278</v>
      </c>
      <c r="P2071" s="92">
        <f t="shared" ref="P2071:P2134" si="163">IF(O2071="-","-",IF(OR(E2071&lt;$E$15,E2071&gt;$E$16),0,O2071*J2071))*Q2071</f>
        <v>1621.4209301665039</v>
      </c>
      <c r="Q2071" s="188">
        <v>3.4082864469188519E-2</v>
      </c>
    </row>
    <row r="2072" spans="1:17" x14ac:dyDescent="0.25">
      <c r="A2072">
        <v>43178</v>
      </c>
      <c r="B2072" t="s">
        <v>773</v>
      </c>
      <c r="C2072" s="190" t="s">
        <v>896</v>
      </c>
      <c r="D2072" s="108" t="s">
        <v>815</v>
      </c>
      <c r="E2072" s="32">
        <f t="shared" si="160"/>
        <v>43178</v>
      </c>
      <c r="F2072" s="101" t="str">
        <f t="shared" si="161"/>
        <v>2017-18</v>
      </c>
      <c r="H2072" s="111"/>
      <c r="I2072" s="26"/>
      <c r="J2072" s="94">
        <f t="shared" ref="J2072:J2135" si="164">J2071</f>
        <v>0.59165640875701331</v>
      </c>
      <c r="K2072" s="35"/>
      <c r="L2072" s="26">
        <v>18.5835616886</v>
      </c>
      <c r="M2072" s="26" t="s">
        <v>203</v>
      </c>
      <c r="N2072" s="26">
        <v>812.22926829268283</v>
      </c>
      <c r="O2072" s="90">
        <f t="shared" si="162"/>
        <v>15094.112712603512</v>
      </c>
      <c r="P2072" s="92">
        <f t="shared" si="163"/>
        <v>304.37799321648589</v>
      </c>
      <c r="Q2072" s="188">
        <v>3.4082864469188519E-2</v>
      </c>
    </row>
    <row r="2073" spans="1:17" x14ac:dyDescent="0.25">
      <c r="A2073">
        <v>43178</v>
      </c>
      <c r="B2073" t="s">
        <v>773</v>
      </c>
      <c r="C2073" s="190" t="s">
        <v>896</v>
      </c>
      <c r="D2073" s="108" t="s">
        <v>815</v>
      </c>
      <c r="E2073" s="32">
        <f t="shared" si="160"/>
        <v>43178</v>
      </c>
      <c r="F2073" s="101" t="str">
        <f t="shared" si="161"/>
        <v>2017-18</v>
      </c>
      <c r="H2073" s="111"/>
      <c r="I2073" s="26"/>
      <c r="J2073" s="94">
        <f t="shared" si="164"/>
        <v>0.59165640875701331</v>
      </c>
      <c r="K2073" s="35"/>
      <c r="L2073" s="26">
        <v>19.092318083799999</v>
      </c>
      <c r="M2073" s="26" t="s">
        <v>203</v>
      </c>
      <c r="N2073" s="26">
        <v>812.22926829268283</v>
      </c>
      <c r="O2073" s="90">
        <f t="shared" si="162"/>
        <v>15507.33954721603</v>
      </c>
      <c r="P2073" s="92">
        <f t="shared" si="163"/>
        <v>312.71085497904153</v>
      </c>
      <c r="Q2073" s="188">
        <v>3.4082864469188519E-2</v>
      </c>
    </row>
    <row r="2074" spans="1:17" x14ac:dyDescent="0.25">
      <c r="A2074">
        <v>43178</v>
      </c>
      <c r="B2074" t="s">
        <v>773</v>
      </c>
      <c r="C2074" s="190" t="s">
        <v>896</v>
      </c>
      <c r="D2074" s="108" t="s">
        <v>815</v>
      </c>
      <c r="E2074" s="32">
        <f t="shared" ref="E2074:E2137" si="165">A2074</f>
        <v>43178</v>
      </c>
      <c r="F2074" s="101" t="str">
        <f t="shared" ref="F2074:F2137" si="166">IF(E2074="","-",IF(OR(E2074&lt;$E$15,E2074&gt;$E$16),"ERROR - date outside of range",IF(MONTH(E2074)&gt;=7,YEAR(E2074)&amp;"-"&amp;IF(YEAR(E2074)=1999,"00",IF(AND(YEAR(E2074)&gt;=2000,YEAR(E2074)&lt;2009),"0","")&amp;RIGHT(YEAR(E2074),2)+1),RIGHT(YEAR(E2074),4)-1&amp;"-"&amp;RIGHT(YEAR(E2074),2))))</f>
        <v>2017-18</v>
      </c>
      <c r="H2074" s="111"/>
      <c r="I2074" s="26"/>
      <c r="J2074" s="94">
        <f t="shared" si="164"/>
        <v>0.59165640875701331</v>
      </c>
      <c r="K2074" s="35"/>
      <c r="L2074" s="26">
        <v>18.975537858300001</v>
      </c>
      <c r="M2074" s="26" t="s">
        <v>203</v>
      </c>
      <c r="N2074" s="26">
        <v>812.22926829268283</v>
      </c>
      <c r="O2074" s="90">
        <f t="shared" si="162"/>
        <v>15412.487230107112</v>
      </c>
      <c r="P2074" s="92">
        <f t="shared" si="163"/>
        <v>310.79812526227988</v>
      </c>
      <c r="Q2074" s="188">
        <v>3.4082864469188519E-2</v>
      </c>
    </row>
    <row r="2075" spans="1:17" x14ac:dyDescent="0.25">
      <c r="A2075">
        <v>43178</v>
      </c>
      <c r="B2075" t="s">
        <v>773</v>
      </c>
      <c r="C2075" s="190" t="s">
        <v>896</v>
      </c>
      <c r="D2075" s="108" t="s">
        <v>815</v>
      </c>
      <c r="E2075" s="32">
        <f t="shared" si="165"/>
        <v>43178</v>
      </c>
      <c r="F2075" s="101" t="str">
        <f t="shared" si="166"/>
        <v>2017-18</v>
      </c>
      <c r="H2075" s="111"/>
      <c r="I2075" s="26"/>
      <c r="J2075" s="94">
        <f t="shared" si="164"/>
        <v>0.59165640875701331</v>
      </c>
      <c r="K2075" s="35"/>
      <c r="L2075" s="26">
        <v>30.490463614399999</v>
      </c>
      <c r="M2075" s="26" t="s">
        <v>203</v>
      </c>
      <c r="N2075" s="26">
        <v>812.22926829268283</v>
      </c>
      <c r="O2075" s="90">
        <f t="shared" ref="O2075:O2138" si="167">IF(N2075="","-",L2075*N2075)</f>
        <v>24765.24695142878</v>
      </c>
      <c r="P2075" s="92">
        <f t="shared" si="163"/>
        <v>499.39975354049108</v>
      </c>
      <c r="Q2075" s="188">
        <v>3.4082864469188519E-2</v>
      </c>
    </row>
    <row r="2076" spans="1:17" x14ac:dyDescent="0.25">
      <c r="A2076">
        <v>43178</v>
      </c>
      <c r="B2076" t="s">
        <v>773</v>
      </c>
      <c r="C2076" s="190" t="s">
        <v>896</v>
      </c>
      <c r="D2076" s="108" t="s">
        <v>815</v>
      </c>
      <c r="E2076" s="32">
        <f t="shared" si="165"/>
        <v>43178</v>
      </c>
      <c r="F2076" s="101" t="str">
        <f t="shared" si="166"/>
        <v>2017-18</v>
      </c>
      <c r="H2076" s="111"/>
      <c r="I2076" s="26"/>
      <c r="J2076" s="94">
        <f t="shared" si="164"/>
        <v>0.59165640875701331</v>
      </c>
      <c r="K2076" s="35"/>
      <c r="L2076" s="26">
        <v>32.090132106699997</v>
      </c>
      <c r="M2076" s="26" t="s">
        <v>203</v>
      </c>
      <c r="N2076" s="26">
        <v>812.22926829268283</v>
      </c>
      <c r="O2076" s="90">
        <f t="shared" si="167"/>
        <v>26064.544520440468</v>
      </c>
      <c r="P2076" s="92">
        <f t="shared" si="163"/>
        <v>525.60053752672786</v>
      </c>
      <c r="Q2076" s="188">
        <v>3.4082864469188519E-2</v>
      </c>
    </row>
    <row r="2077" spans="1:17" x14ac:dyDescent="0.25">
      <c r="A2077">
        <v>43178</v>
      </c>
      <c r="B2077" t="s">
        <v>773</v>
      </c>
      <c r="C2077" s="190" t="s">
        <v>896</v>
      </c>
      <c r="D2077" s="108" t="s">
        <v>815</v>
      </c>
      <c r="E2077" s="32">
        <f t="shared" si="165"/>
        <v>43178</v>
      </c>
      <c r="F2077" s="101" t="str">
        <f t="shared" si="166"/>
        <v>2017-18</v>
      </c>
      <c r="H2077" s="111"/>
      <c r="I2077" s="26"/>
      <c r="J2077" s="94">
        <f t="shared" si="164"/>
        <v>0.59165640875701331</v>
      </c>
      <c r="K2077" s="35"/>
      <c r="L2077" s="26">
        <v>8.1682914370099997</v>
      </c>
      <c r="M2077" s="26" t="s">
        <v>203</v>
      </c>
      <c r="N2077" s="26">
        <v>3336.4019512195118</v>
      </c>
      <c r="O2077" s="90">
        <f t="shared" si="167"/>
        <v>27252.703488569794</v>
      </c>
      <c r="P2077" s="92">
        <f t="shared" si="163"/>
        <v>549.56017326201686</v>
      </c>
      <c r="Q2077" s="188">
        <v>3.4082864469188519E-2</v>
      </c>
    </row>
    <row r="2078" spans="1:17" x14ac:dyDescent="0.25">
      <c r="A2078">
        <v>43178</v>
      </c>
      <c r="B2078" t="s">
        <v>773</v>
      </c>
      <c r="C2078" s="190" t="s">
        <v>896</v>
      </c>
      <c r="D2078" s="108" t="s">
        <v>815</v>
      </c>
      <c r="E2078" s="32">
        <f t="shared" si="165"/>
        <v>43178</v>
      </c>
      <c r="F2078" s="101" t="str">
        <f t="shared" si="166"/>
        <v>2017-18</v>
      </c>
      <c r="H2078" s="111"/>
      <c r="I2078" s="26"/>
      <c r="J2078" s="94">
        <f t="shared" si="164"/>
        <v>0.59165640875701331</v>
      </c>
      <c r="K2078" s="35"/>
      <c r="L2078" s="26">
        <v>16.414305259300001</v>
      </c>
      <c r="M2078" s="26" t="s">
        <v>203</v>
      </c>
      <c r="N2078" s="26">
        <v>812.22926829268283</v>
      </c>
      <c r="O2078" s="90">
        <f t="shared" si="167"/>
        <v>13332.179150293976</v>
      </c>
      <c r="P2078" s="92">
        <f t="shared" si="163"/>
        <v>268.84799472715775</v>
      </c>
      <c r="Q2078" s="188">
        <v>3.4082864469188519E-2</v>
      </c>
    </row>
    <row r="2079" spans="1:17" x14ac:dyDescent="0.25">
      <c r="A2079">
        <v>43178</v>
      </c>
      <c r="B2079" t="s">
        <v>773</v>
      </c>
      <c r="C2079" s="190" t="s">
        <v>896</v>
      </c>
      <c r="D2079" s="108" t="s">
        <v>815</v>
      </c>
      <c r="E2079" s="32">
        <f t="shared" si="165"/>
        <v>43178</v>
      </c>
      <c r="F2079" s="101" t="str">
        <f t="shared" si="166"/>
        <v>2017-18</v>
      </c>
      <c r="H2079" s="111"/>
      <c r="I2079" s="26"/>
      <c r="J2079" s="94">
        <f t="shared" si="164"/>
        <v>0.59165640875701331</v>
      </c>
      <c r="K2079" s="35"/>
      <c r="L2079" s="26">
        <v>42.220989422300001</v>
      </c>
      <c r="M2079" s="26" t="s">
        <v>203</v>
      </c>
      <c r="N2079" s="26">
        <v>3336.4019512195118</v>
      </c>
      <c r="O2079" s="90">
        <f t="shared" si="167"/>
        <v>140866.1914909801</v>
      </c>
      <c r="P2079" s="92">
        <f t="shared" si="163"/>
        <v>2840.6153772968723</v>
      </c>
      <c r="Q2079" s="188">
        <v>3.4082864469188519E-2</v>
      </c>
    </row>
    <row r="2080" spans="1:17" x14ac:dyDescent="0.25">
      <c r="A2080">
        <v>43178</v>
      </c>
      <c r="B2080" t="s">
        <v>773</v>
      </c>
      <c r="C2080" s="190" t="s">
        <v>896</v>
      </c>
      <c r="D2080" s="108" t="s">
        <v>815</v>
      </c>
      <c r="E2080" s="32">
        <f t="shared" si="165"/>
        <v>43178</v>
      </c>
      <c r="F2080" s="101" t="str">
        <f t="shared" si="166"/>
        <v>2017-18</v>
      </c>
      <c r="H2080" s="111"/>
      <c r="I2080" s="26"/>
      <c r="J2080" s="94">
        <f t="shared" si="164"/>
        <v>0.59165640875701331</v>
      </c>
      <c r="K2080" s="35"/>
      <c r="L2080" s="26">
        <v>22.795937586699999</v>
      </c>
      <c r="M2080" s="26" t="s">
        <v>203</v>
      </c>
      <c r="N2080" s="26">
        <v>812.22926829268283</v>
      </c>
      <c r="O2080" s="90">
        <f t="shared" si="167"/>
        <v>18515.527706091005</v>
      </c>
      <c r="P2080" s="92">
        <f t="shared" si="163"/>
        <v>373.37200760521853</v>
      </c>
      <c r="Q2080" s="188">
        <v>3.4082864469188519E-2</v>
      </c>
    </row>
    <row r="2081" spans="1:17" x14ac:dyDescent="0.25">
      <c r="A2081">
        <v>43178</v>
      </c>
      <c r="B2081" t="s">
        <v>773</v>
      </c>
      <c r="C2081" s="190" t="s">
        <v>896</v>
      </c>
      <c r="D2081" s="108" t="s">
        <v>815</v>
      </c>
      <c r="E2081" s="32">
        <f t="shared" si="165"/>
        <v>43178</v>
      </c>
      <c r="F2081" s="101" t="str">
        <f t="shared" si="166"/>
        <v>2017-18</v>
      </c>
      <c r="H2081" s="111"/>
      <c r="I2081" s="26"/>
      <c r="J2081" s="94">
        <f t="shared" si="164"/>
        <v>0.59165640875701331</v>
      </c>
      <c r="K2081" s="35"/>
      <c r="L2081" s="26">
        <v>19.100201569599999</v>
      </c>
      <c r="M2081" s="26" t="s">
        <v>203</v>
      </c>
      <c r="N2081" s="26">
        <v>3336.4019512195118</v>
      </c>
      <c r="O2081" s="90">
        <f t="shared" si="167"/>
        <v>63725.949785499419</v>
      </c>
      <c r="P2081" s="92">
        <f t="shared" si="163"/>
        <v>1285.0557751121498</v>
      </c>
      <c r="Q2081" s="188">
        <v>3.4082864469188519E-2</v>
      </c>
    </row>
    <row r="2082" spans="1:17" x14ac:dyDescent="0.25">
      <c r="A2082">
        <v>43178</v>
      </c>
      <c r="B2082" t="s">
        <v>773</v>
      </c>
      <c r="C2082" s="190" t="s">
        <v>896</v>
      </c>
      <c r="D2082" s="108" t="s">
        <v>815</v>
      </c>
      <c r="E2082" s="32">
        <f t="shared" si="165"/>
        <v>43178</v>
      </c>
      <c r="F2082" s="101" t="str">
        <f t="shared" si="166"/>
        <v>2017-18</v>
      </c>
      <c r="H2082" s="111"/>
      <c r="I2082" s="26"/>
      <c r="J2082" s="94">
        <f t="shared" si="164"/>
        <v>0.59165640875701331</v>
      </c>
      <c r="K2082" s="35"/>
      <c r="L2082" s="26">
        <v>7.5789922812999997</v>
      </c>
      <c r="M2082" s="26" t="s">
        <v>203</v>
      </c>
      <c r="N2082" s="26">
        <v>3336.4019512195118</v>
      </c>
      <c r="O2082" s="90">
        <f t="shared" si="167"/>
        <v>25286.564635606937</v>
      </c>
      <c r="P2082" s="92">
        <f t="shared" si="163"/>
        <v>509.91230459663348</v>
      </c>
      <c r="Q2082" s="188">
        <v>3.4082864469188519E-2</v>
      </c>
    </row>
    <row r="2083" spans="1:17" x14ac:dyDescent="0.25">
      <c r="A2083">
        <v>43178</v>
      </c>
      <c r="B2083" t="s">
        <v>773</v>
      </c>
      <c r="C2083" s="190" t="s">
        <v>896</v>
      </c>
      <c r="D2083" s="108" t="s">
        <v>815</v>
      </c>
      <c r="E2083" s="32">
        <f t="shared" si="165"/>
        <v>43178</v>
      </c>
      <c r="F2083" s="101" t="str">
        <f t="shared" si="166"/>
        <v>2017-18</v>
      </c>
      <c r="H2083" s="111"/>
      <c r="I2083" s="26"/>
      <c r="J2083" s="94">
        <f t="shared" si="164"/>
        <v>0.59165640875701331</v>
      </c>
      <c r="K2083" s="35"/>
      <c r="L2083" s="26">
        <v>63.749337894600004</v>
      </c>
      <c r="M2083" s="26" t="s">
        <v>203</v>
      </c>
      <c r="N2083" s="26">
        <v>812.22926829268283</v>
      </c>
      <c r="O2083" s="90">
        <f t="shared" si="167"/>
        <v>51779.078072273958</v>
      </c>
      <c r="P2083" s="92">
        <f t="shared" si="163"/>
        <v>1044.1429830505126</v>
      </c>
      <c r="Q2083" s="188">
        <v>3.4082864469188519E-2</v>
      </c>
    </row>
    <row r="2084" spans="1:17" x14ac:dyDescent="0.25">
      <c r="A2084">
        <v>43178</v>
      </c>
      <c r="B2084" t="s">
        <v>773</v>
      </c>
      <c r="C2084" s="190" t="s">
        <v>896</v>
      </c>
      <c r="D2084" s="108" t="s">
        <v>815</v>
      </c>
      <c r="E2084" s="32">
        <f t="shared" si="165"/>
        <v>43178</v>
      </c>
      <c r="F2084" s="101" t="str">
        <f t="shared" si="166"/>
        <v>2017-18</v>
      </c>
      <c r="H2084" s="111"/>
      <c r="I2084" s="26"/>
      <c r="J2084" s="94">
        <f t="shared" si="164"/>
        <v>0.59165640875701331</v>
      </c>
      <c r="K2084" s="35"/>
      <c r="L2084" s="26">
        <v>42.112103852700002</v>
      </c>
      <c r="M2084" s="26" t="s">
        <v>203</v>
      </c>
      <c r="N2084" s="26">
        <v>3336.4019512195118</v>
      </c>
      <c r="O2084" s="90">
        <f t="shared" si="167"/>
        <v>140502.905464107</v>
      </c>
      <c r="P2084" s="92">
        <f t="shared" si="163"/>
        <v>2833.2895891615485</v>
      </c>
      <c r="Q2084" s="188">
        <v>3.4082864469188519E-2</v>
      </c>
    </row>
    <row r="2085" spans="1:17" x14ac:dyDescent="0.25">
      <c r="A2085">
        <v>43178</v>
      </c>
      <c r="B2085" t="s">
        <v>773</v>
      </c>
      <c r="C2085" s="190" t="s">
        <v>896</v>
      </c>
      <c r="D2085" s="108" t="s">
        <v>815</v>
      </c>
      <c r="E2085" s="32">
        <f t="shared" si="165"/>
        <v>43178</v>
      </c>
      <c r="F2085" s="101" t="str">
        <f t="shared" si="166"/>
        <v>2017-18</v>
      </c>
      <c r="H2085" s="111"/>
      <c r="I2085" s="26"/>
      <c r="J2085" s="94">
        <f t="shared" si="164"/>
        <v>0.59165640875701331</v>
      </c>
      <c r="K2085" s="35"/>
      <c r="L2085" s="26">
        <v>25.202333622099999</v>
      </c>
      <c r="M2085" s="26" t="s">
        <v>203</v>
      </c>
      <c r="N2085" s="26">
        <v>3336.4019512195118</v>
      </c>
      <c r="O2085" s="90">
        <f t="shared" si="167"/>
        <v>84085.115072059547</v>
      </c>
      <c r="P2085" s="92">
        <f t="shared" si="163"/>
        <v>1695.6053709364573</v>
      </c>
      <c r="Q2085" s="188">
        <v>3.4082864469188519E-2</v>
      </c>
    </row>
    <row r="2086" spans="1:17" x14ac:dyDescent="0.25">
      <c r="A2086">
        <v>42870</v>
      </c>
      <c r="B2086" t="s">
        <v>773</v>
      </c>
      <c r="C2086" s="190" t="s">
        <v>897</v>
      </c>
      <c r="D2086" s="108" t="s">
        <v>815</v>
      </c>
      <c r="E2086" s="32">
        <f t="shared" si="165"/>
        <v>42870</v>
      </c>
      <c r="F2086" s="101" t="str">
        <f t="shared" si="166"/>
        <v>2016-17</v>
      </c>
      <c r="H2086" s="111"/>
      <c r="I2086" s="26"/>
      <c r="J2086" s="94">
        <f t="shared" si="164"/>
        <v>0.59165640875701331</v>
      </c>
      <c r="K2086" s="35"/>
      <c r="L2086" s="26">
        <v>77.979586691999998</v>
      </c>
      <c r="M2086" s="26" t="s">
        <v>203</v>
      </c>
      <c r="N2086" s="26">
        <v>3336.4019512195118</v>
      </c>
      <c r="O2086" s="90">
        <f t="shared" si="167"/>
        <v>260171.24519447988</v>
      </c>
      <c r="P2086" s="92">
        <f t="shared" si="163"/>
        <v>4456.9409146506478</v>
      </c>
      <c r="Q2086" s="188">
        <v>2.895396253363039E-2</v>
      </c>
    </row>
    <row r="2087" spans="1:17" x14ac:dyDescent="0.25">
      <c r="A2087">
        <v>43178</v>
      </c>
      <c r="B2087" t="s">
        <v>773</v>
      </c>
      <c r="C2087" s="190" t="s">
        <v>896</v>
      </c>
      <c r="D2087" s="108" t="s">
        <v>815</v>
      </c>
      <c r="E2087" s="32">
        <f t="shared" si="165"/>
        <v>43178</v>
      </c>
      <c r="F2087" s="101" t="str">
        <f t="shared" si="166"/>
        <v>2017-18</v>
      </c>
      <c r="H2087" s="111"/>
      <c r="I2087" s="26"/>
      <c r="J2087" s="94">
        <f t="shared" si="164"/>
        <v>0.59165640875701331</v>
      </c>
      <c r="K2087" s="35"/>
      <c r="L2087" s="26">
        <v>78.184064568099998</v>
      </c>
      <c r="M2087" s="26" t="s">
        <v>203</v>
      </c>
      <c r="N2087" s="26">
        <v>812.22926829268283</v>
      </c>
      <c r="O2087" s="90">
        <f t="shared" si="167"/>
        <v>63503.385556295732</v>
      </c>
      <c r="P2087" s="92">
        <f t="shared" si="163"/>
        <v>1280.567690602868</v>
      </c>
      <c r="Q2087" s="188">
        <v>3.4082864469188519E-2</v>
      </c>
    </row>
    <row r="2088" spans="1:17" x14ac:dyDescent="0.25">
      <c r="A2088">
        <v>43178</v>
      </c>
      <c r="B2088" t="s">
        <v>773</v>
      </c>
      <c r="C2088" s="190" t="s">
        <v>896</v>
      </c>
      <c r="D2088" s="108" t="s">
        <v>815</v>
      </c>
      <c r="E2088" s="32">
        <f t="shared" si="165"/>
        <v>43178</v>
      </c>
      <c r="F2088" s="101" t="str">
        <f t="shared" si="166"/>
        <v>2017-18</v>
      </c>
      <c r="H2088" s="111"/>
      <c r="I2088" s="26"/>
      <c r="J2088" s="94">
        <f t="shared" si="164"/>
        <v>0.59165640875701331</v>
      </c>
      <c r="K2088" s="35"/>
      <c r="L2088" s="26">
        <v>67.474406929899999</v>
      </c>
      <c r="M2088" s="26" t="s">
        <v>203</v>
      </c>
      <c r="N2088" s="26">
        <v>812.22926829268283</v>
      </c>
      <c r="O2088" s="90">
        <f t="shared" si="167"/>
        <v>54804.688169155401</v>
      </c>
      <c r="P2088" s="92">
        <f t="shared" si="163"/>
        <v>1105.1554550705034</v>
      </c>
      <c r="Q2088" s="188">
        <v>3.4082864469188519E-2</v>
      </c>
    </row>
    <row r="2089" spans="1:17" x14ac:dyDescent="0.25">
      <c r="A2089">
        <v>43178</v>
      </c>
      <c r="B2089" t="s">
        <v>773</v>
      </c>
      <c r="C2089" s="190" t="s">
        <v>896</v>
      </c>
      <c r="D2089" s="108" t="s">
        <v>815</v>
      </c>
      <c r="E2089" s="32">
        <f t="shared" si="165"/>
        <v>43178</v>
      </c>
      <c r="F2089" s="101" t="str">
        <f t="shared" si="166"/>
        <v>2017-18</v>
      </c>
      <c r="H2089" s="111"/>
      <c r="I2089" s="26"/>
      <c r="J2089" s="94">
        <f t="shared" si="164"/>
        <v>0.59165640875701331</v>
      </c>
      <c r="K2089" s="35"/>
      <c r="L2089" s="26">
        <v>62.0718524997</v>
      </c>
      <c r="M2089" s="26" t="s">
        <v>203</v>
      </c>
      <c r="N2089" s="26">
        <v>812.22926829268283</v>
      </c>
      <c r="O2089" s="90">
        <f t="shared" si="167"/>
        <v>50416.575337402668</v>
      </c>
      <c r="P2089" s="92">
        <f t="shared" si="163"/>
        <v>1016.6676450767998</v>
      </c>
      <c r="Q2089" s="188">
        <v>3.4082864469188519E-2</v>
      </c>
    </row>
    <row r="2090" spans="1:17" x14ac:dyDescent="0.25">
      <c r="A2090">
        <v>43178</v>
      </c>
      <c r="B2090" t="s">
        <v>773</v>
      </c>
      <c r="C2090" s="190" t="s">
        <v>896</v>
      </c>
      <c r="D2090" s="108" t="s">
        <v>815</v>
      </c>
      <c r="E2090" s="32">
        <f t="shared" si="165"/>
        <v>43178</v>
      </c>
      <c r="F2090" s="101" t="str">
        <f t="shared" si="166"/>
        <v>2017-18</v>
      </c>
      <c r="H2090" s="111"/>
      <c r="I2090" s="26"/>
      <c r="J2090" s="94">
        <f t="shared" si="164"/>
        <v>0.59165640875701331</v>
      </c>
      <c r="K2090" s="35"/>
      <c r="L2090" s="26">
        <v>14.3934211041</v>
      </c>
      <c r="M2090" s="26" t="s">
        <v>203</v>
      </c>
      <c r="N2090" s="26">
        <v>812.22926829268283</v>
      </c>
      <c r="O2090" s="90">
        <f t="shared" si="167"/>
        <v>11690.757891611602</v>
      </c>
      <c r="P2090" s="92">
        <f t="shared" si="163"/>
        <v>235.7481684403536</v>
      </c>
      <c r="Q2090" s="188">
        <v>3.4082864469188519E-2</v>
      </c>
    </row>
    <row r="2091" spans="1:17" x14ac:dyDescent="0.25">
      <c r="A2091">
        <v>43178</v>
      </c>
      <c r="B2091" t="s">
        <v>773</v>
      </c>
      <c r="C2091" s="190" t="s">
        <v>896</v>
      </c>
      <c r="D2091" s="108" t="s">
        <v>815</v>
      </c>
      <c r="E2091" s="32">
        <f t="shared" si="165"/>
        <v>43178</v>
      </c>
      <c r="F2091" s="101" t="str">
        <f t="shared" si="166"/>
        <v>2017-18</v>
      </c>
      <c r="H2091" s="111"/>
      <c r="I2091" s="26"/>
      <c r="J2091" s="94">
        <f t="shared" si="164"/>
        <v>0.59165640875701331</v>
      </c>
      <c r="K2091" s="35"/>
      <c r="L2091" s="26">
        <v>19.007005181499999</v>
      </c>
      <c r="M2091" s="26" t="s">
        <v>203</v>
      </c>
      <c r="N2091" s="26">
        <v>3336.4019512195118</v>
      </c>
      <c r="O2091" s="90">
        <f t="shared" si="167"/>
        <v>63415.009174395964</v>
      </c>
      <c r="P2091" s="92">
        <f t="shared" si="163"/>
        <v>1278.7855503550397</v>
      </c>
      <c r="Q2091" s="188">
        <v>3.4082864469188519E-2</v>
      </c>
    </row>
    <row r="2092" spans="1:17" x14ac:dyDescent="0.25">
      <c r="A2092">
        <v>43178</v>
      </c>
      <c r="B2092" t="s">
        <v>773</v>
      </c>
      <c r="C2092" s="190" t="s">
        <v>896</v>
      </c>
      <c r="D2092" s="108" t="s">
        <v>815</v>
      </c>
      <c r="E2092" s="32">
        <f t="shared" si="165"/>
        <v>43178</v>
      </c>
      <c r="F2092" s="101" t="str">
        <f t="shared" si="166"/>
        <v>2017-18</v>
      </c>
      <c r="H2092" s="111"/>
      <c r="I2092" s="26"/>
      <c r="J2092" s="94">
        <f t="shared" si="164"/>
        <v>0.59165640875701331</v>
      </c>
      <c r="K2092" s="35"/>
      <c r="L2092" s="26">
        <v>16.919598370399999</v>
      </c>
      <c r="M2092" s="26" t="s">
        <v>203</v>
      </c>
      <c r="N2092" s="26">
        <v>3336.4019512195118</v>
      </c>
      <c r="O2092" s="90">
        <f t="shared" si="167"/>
        <v>56450.58101685303</v>
      </c>
      <c r="P2092" s="92">
        <f t="shared" si="163"/>
        <v>1138.345452493357</v>
      </c>
      <c r="Q2092" s="188">
        <v>3.4082864469188519E-2</v>
      </c>
    </row>
    <row r="2093" spans="1:17" x14ac:dyDescent="0.25">
      <c r="A2093">
        <v>43178</v>
      </c>
      <c r="B2093" t="s">
        <v>773</v>
      </c>
      <c r="C2093" s="190" t="s">
        <v>896</v>
      </c>
      <c r="D2093" s="108" t="s">
        <v>815</v>
      </c>
      <c r="E2093" s="32">
        <f t="shared" si="165"/>
        <v>43178</v>
      </c>
      <c r="F2093" s="101" t="str">
        <f t="shared" si="166"/>
        <v>2017-18</v>
      </c>
      <c r="H2093" s="111"/>
      <c r="I2093" s="26"/>
      <c r="J2093" s="94">
        <f t="shared" si="164"/>
        <v>0.59165640875701331</v>
      </c>
      <c r="K2093" s="35"/>
      <c r="L2093" s="26">
        <v>18.2398080034</v>
      </c>
      <c r="M2093" s="26" t="s">
        <v>203</v>
      </c>
      <c r="N2093" s="26">
        <v>3336.4019512195118</v>
      </c>
      <c r="O2093" s="90">
        <f t="shared" si="167"/>
        <v>60855.331012413029</v>
      </c>
      <c r="P2093" s="92">
        <f t="shared" si="163"/>
        <v>1227.1687566382502</v>
      </c>
      <c r="Q2093" s="188">
        <v>3.4082864469188519E-2</v>
      </c>
    </row>
    <row r="2094" spans="1:17" x14ac:dyDescent="0.25">
      <c r="A2094">
        <v>43178</v>
      </c>
      <c r="B2094" t="s">
        <v>773</v>
      </c>
      <c r="C2094" s="190" t="s">
        <v>896</v>
      </c>
      <c r="D2094" s="108" t="s">
        <v>815</v>
      </c>
      <c r="E2094" s="32">
        <f t="shared" si="165"/>
        <v>43178</v>
      </c>
      <c r="F2094" s="101" t="str">
        <f t="shared" si="166"/>
        <v>2017-18</v>
      </c>
      <c r="H2094" s="111"/>
      <c r="I2094" s="26"/>
      <c r="J2094" s="94">
        <f t="shared" si="164"/>
        <v>0.59165640875701331</v>
      </c>
      <c r="K2094" s="35"/>
      <c r="L2094" s="26">
        <v>15.2130176173</v>
      </c>
      <c r="M2094" s="26" t="s">
        <v>203</v>
      </c>
      <c r="N2094" s="26">
        <v>812.22926829268283</v>
      </c>
      <c r="O2094" s="90">
        <f t="shared" si="167"/>
        <v>12356.458167823272</v>
      </c>
      <c r="P2094" s="92">
        <f t="shared" si="163"/>
        <v>249.17224430456636</v>
      </c>
      <c r="Q2094" s="188">
        <v>3.4082864469188519E-2</v>
      </c>
    </row>
    <row r="2095" spans="1:17" x14ac:dyDescent="0.25">
      <c r="A2095">
        <v>43178</v>
      </c>
      <c r="B2095" t="s">
        <v>773</v>
      </c>
      <c r="C2095" s="190" t="s">
        <v>896</v>
      </c>
      <c r="D2095" s="108" t="s">
        <v>815</v>
      </c>
      <c r="E2095" s="32">
        <f t="shared" si="165"/>
        <v>43178</v>
      </c>
      <c r="F2095" s="101" t="str">
        <f t="shared" si="166"/>
        <v>2017-18</v>
      </c>
      <c r="H2095" s="111"/>
      <c r="I2095" s="26"/>
      <c r="J2095" s="94">
        <f t="shared" si="164"/>
        <v>0.59165640875701331</v>
      </c>
      <c r="K2095" s="35"/>
      <c r="L2095" s="26">
        <v>10.386621635499999</v>
      </c>
      <c r="M2095" s="26" t="s">
        <v>203</v>
      </c>
      <c r="N2095" s="26">
        <v>3336.4019512195118</v>
      </c>
      <c r="O2095" s="90">
        <f t="shared" si="167"/>
        <v>34653.944691260993</v>
      </c>
      <c r="P2095" s="92">
        <f t="shared" si="163"/>
        <v>698.8087569634796</v>
      </c>
      <c r="Q2095" s="188">
        <v>3.4082864469188519E-2</v>
      </c>
    </row>
    <row r="2096" spans="1:17" x14ac:dyDescent="0.25">
      <c r="A2096">
        <v>43178</v>
      </c>
      <c r="B2096" t="s">
        <v>773</v>
      </c>
      <c r="C2096" s="190" t="s">
        <v>896</v>
      </c>
      <c r="D2096" s="108" t="s">
        <v>815</v>
      </c>
      <c r="E2096" s="32">
        <f t="shared" si="165"/>
        <v>43178</v>
      </c>
      <c r="F2096" s="101" t="str">
        <f t="shared" si="166"/>
        <v>2017-18</v>
      </c>
      <c r="H2096" s="111"/>
      <c r="I2096" s="26"/>
      <c r="J2096" s="94">
        <f t="shared" si="164"/>
        <v>0.59165640875701331</v>
      </c>
      <c r="K2096" s="35"/>
      <c r="L2096" s="26">
        <v>41.315023650199997</v>
      </c>
      <c r="M2096" s="26" t="s">
        <v>203</v>
      </c>
      <c r="N2096" s="26">
        <v>812.22926829268283</v>
      </c>
      <c r="O2096" s="90">
        <f t="shared" si="167"/>
        <v>33557.271428896827</v>
      </c>
      <c r="P2096" s="92">
        <f t="shared" si="163"/>
        <v>676.69396206507804</v>
      </c>
      <c r="Q2096" s="188">
        <v>3.4082864469188519E-2</v>
      </c>
    </row>
    <row r="2097" spans="1:17" x14ac:dyDescent="0.25">
      <c r="A2097">
        <v>43178</v>
      </c>
      <c r="B2097" t="s">
        <v>773</v>
      </c>
      <c r="C2097" s="190" t="s">
        <v>896</v>
      </c>
      <c r="D2097" s="108" t="s">
        <v>815</v>
      </c>
      <c r="E2097" s="32">
        <f t="shared" si="165"/>
        <v>43178</v>
      </c>
      <c r="F2097" s="101" t="str">
        <f t="shared" si="166"/>
        <v>2017-18</v>
      </c>
      <c r="H2097" s="111"/>
      <c r="I2097" s="26"/>
      <c r="J2097" s="94">
        <f t="shared" si="164"/>
        <v>0.59165640875701331</v>
      </c>
      <c r="K2097" s="35"/>
      <c r="L2097" s="26">
        <v>7.56711893656</v>
      </c>
      <c r="M2097" s="26" t="s">
        <v>203</v>
      </c>
      <c r="N2097" s="26">
        <v>3592.3639024390236</v>
      </c>
      <c r="O2097" s="90">
        <f t="shared" si="167"/>
        <v>27183.844913160916</v>
      </c>
      <c r="P2097" s="92">
        <f t="shared" si="163"/>
        <v>548.17161631946806</v>
      </c>
      <c r="Q2097" s="188">
        <v>3.4082864469188519E-2</v>
      </c>
    </row>
    <row r="2098" spans="1:17" x14ac:dyDescent="0.25">
      <c r="A2098">
        <v>43178</v>
      </c>
      <c r="B2098" t="s">
        <v>773</v>
      </c>
      <c r="C2098" s="190" t="s">
        <v>896</v>
      </c>
      <c r="D2098" s="108" t="s">
        <v>815</v>
      </c>
      <c r="E2098" s="32">
        <f t="shared" si="165"/>
        <v>43178</v>
      </c>
      <c r="F2098" s="101" t="str">
        <f t="shared" si="166"/>
        <v>2017-18</v>
      </c>
      <c r="H2098" s="111"/>
      <c r="I2098" s="26"/>
      <c r="J2098" s="94">
        <f t="shared" si="164"/>
        <v>0.59165640875701331</v>
      </c>
      <c r="K2098" s="35"/>
      <c r="L2098" s="26">
        <v>23.0949294218</v>
      </c>
      <c r="M2098" s="26" t="s">
        <v>203</v>
      </c>
      <c r="N2098" s="26">
        <v>3592.3639024390236</v>
      </c>
      <c r="O2098" s="90">
        <f t="shared" si="167"/>
        <v>82965.390784251271</v>
      </c>
      <c r="P2098" s="92">
        <f t="shared" si="163"/>
        <v>1673.0257441529461</v>
      </c>
      <c r="Q2098" s="188">
        <v>3.4082864469188519E-2</v>
      </c>
    </row>
    <row r="2099" spans="1:17" x14ac:dyDescent="0.25">
      <c r="A2099">
        <v>43178</v>
      </c>
      <c r="B2099" t="s">
        <v>773</v>
      </c>
      <c r="C2099" s="190" t="s">
        <v>896</v>
      </c>
      <c r="D2099" s="108" t="s">
        <v>815</v>
      </c>
      <c r="E2099" s="32">
        <f t="shared" si="165"/>
        <v>43178</v>
      </c>
      <c r="F2099" s="101" t="str">
        <f t="shared" si="166"/>
        <v>2017-18</v>
      </c>
      <c r="H2099" s="111"/>
      <c r="I2099" s="26"/>
      <c r="J2099" s="94">
        <f t="shared" si="164"/>
        <v>0.59165640875701331</v>
      </c>
      <c r="K2099" s="35"/>
      <c r="L2099" s="26">
        <v>17.9574797844</v>
      </c>
      <c r="M2099" s="26" t="s">
        <v>203</v>
      </c>
      <c r="N2099" s="26">
        <v>3336.4019512195118</v>
      </c>
      <c r="O2099" s="90">
        <f t="shared" si="167"/>
        <v>59913.370591657098</v>
      </c>
      <c r="P2099" s="92">
        <f t="shared" si="163"/>
        <v>1208.1737995965125</v>
      </c>
      <c r="Q2099" s="188">
        <v>3.4082864469188519E-2</v>
      </c>
    </row>
    <row r="2100" spans="1:17" x14ac:dyDescent="0.25">
      <c r="A2100">
        <v>43178</v>
      </c>
      <c r="B2100" t="s">
        <v>773</v>
      </c>
      <c r="C2100" s="190" t="s">
        <v>896</v>
      </c>
      <c r="D2100" s="108" t="s">
        <v>815</v>
      </c>
      <c r="E2100" s="32">
        <f t="shared" si="165"/>
        <v>43178</v>
      </c>
      <c r="F2100" s="101" t="str">
        <f t="shared" si="166"/>
        <v>2017-18</v>
      </c>
      <c r="H2100" s="111"/>
      <c r="I2100" s="26"/>
      <c r="J2100" s="94">
        <f t="shared" si="164"/>
        <v>0.59165640875701331</v>
      </c>
      <c r="K2100" s="35"/>
      <c r="L2100" s="26">
        <v>20.900601484399999</v>
      </c>
      <c r="M2100" s="26" t="s">
        <v>203</v>
      </c>
      <c r="N2100" s="26">
        <v>950.87219512195099</v>
      </c>
      <c r="O2100" s="90">
        <f t="shared" si="167"/>
        <v>19873.800812840534</v>
      </c>
      <c r="P2100" s="92">
        <f t="shared" si="163"/>
        <v>400.76205366782233</v>
      </c>
      <c r="Q2100" s="188">
        <v>3.4082864469188519E-2</v>
      </c>
    </row>
    <row r="2101" spans="1:17" x14ac:dyDescent="0.25">
      <c r="A2101">
        <v>43178</v>
      </c>
      <c r="B2101" t="s">
        <v>773</v>
      </c>
      <c r="C2101" s="190" t="s">
        <v>896</v>
      </c>
      <c r="D2101" s="108" t="s">
        <v>815</v>
      </c>
      <c r="E2101" s="32">
        <f t="shared" si="165"/>
        <v>43178</v>
      </c>
      <c r="F2101" s="101" t="str">
        <f t="shared" si="166"/>
        <v>2017-18</v>
      </c>
      <c r="H2101" s="111"/>
      <c r="I2101" s="26"/>
      <c r="J2101" s="94">
        <f t="shared" si="164"/>
        <v>0.59165640875701331</v>
      </c>
      <c r="K2101" s="35"/>
      <c r="L2101" s="26">
        <v>80.769858976899997</v>
      </c>
      <c r="M2101" s="26" t="s">
        <v>203</v>
      </c>
      <c r="N2101" s="26">
        <v>3336.4019512195118</v>
      </c>
      <c r="O2101" s="90">
        <f t="shared" si="167"/>
        <v>269480.71509025397</v>
      </c>
      <c r="P2101" s="92">
        <f t="shared" si="163"/>
        <v>5434.1716423798425</v>
      </c>
      <c r="Q2101" s="188">
        <v>3.4082864469188519E-2</v>
      </c>
    </row>
    <row r="2102" spans="1:17" x14ac:dyDescent="0.25">
      <c r="A2102">
        <v>43178</v>
      </c>
      <c r="B2102" t="s">
        <v>773</v>
      </c>
      <c r="C2102" s="190" t="s">
        <v>896</v>
      </c>
      <c r="D2102" s="108" t="s">
        <v>815</v>
      </c>
      <c r="E2102" s="32">
        <f t="shared" si="165"/>
        <v>43178</v>
      </c>
      <c r="F2102" s="101" t="str">
        <f t="shared" si="166"/>
        <v>2017-18</v>
      </c>
      <c r="H2102" s="111"/>
      <c r="I2102" s="26"/>
      <c r="J2102" s="94">
        <f t="shared" si="164"/>
        <v>0.59165640875701331</v>
      </c>
      <c r="K2102" s="35"/>
      <c r="L2102" s="26">
        <v>78.105902642999993</v>
      </c>
      <c r="M2102" s="26" t="s">
        <v>203</v>
      </c>
      <c r="N2102" s="26">
        <v>3336.4019512195118</v>
      </c>
      <c r="O2102" s="90">
        <f t="shared" si="167"/>
        <v>260592.68597986639</v>
      </c>
      <c r="P2102" s="92">
        <f t="shared" si="163"/>
        <v>5254.9414672924031</v>
      </c>
      <c r="Q2102" s="188">
        <v>3.4082864469188519E-2</v>
      </c>
    </row>
    <row r="2103" spans="1:17" x14ac:dyDescent="0.25">
      <c r="A2103">
        <v>43178</v>
      </c>
      <c r="B2103" t="s">
        <v>773</v>
      </c>
      <c r="C2103" s="190" t="s">
        <v>896</v>
      </c>
      <c r="D2103" s="108" t="s">
        <v>815</v>
      </c>
      <c r="E2103" s="32">
        <f t="shared" si="165"/>
        <v>43178</v>
      </c>
      <c r="F2103" s="101" t="str">
        <f t="shared" si="166"/>
        <v>2017-18</v>
      </c>
      <c r="H2103" s="111"/>
      <c r="I2103" s="26"/>
      <c r="J2103" s="94">
        <f t="shared" si="164"/>
        <v>0.59165640875701331</v>
      </c>
      <c r="K2103" s="35"/>
      <c r="L2103" s="26">
        <v>58.977168224000003</v>
      </c>
      <c r="M2103" s="26" t="s">
        <v>203</v>
      </c>
      <c r="N2103" s="26">
        <v>3336.4019512195118</v>
      </c>
      <c r="O2103" s="90">
        <f t="shared" si="167"/>
        <v>196771.53913995501</v>
      </c>
      <c r="P2103" s="92">
        <f t="shared" si="163"/>
        <v>3967.9660107167747</v>
      </c>
      <c r="Q2103" s="188">
        <v>3.4082864469188519E-2</v>
      </c>
    </row>
    <row r="2104" spans="1:17" x14ac:dyDescent="0.25">
      <c r="A2104">
        <v>43178</v>
      </c>
      <c r="B2104" t="s">
        <v>773</v>
      </c>
      <c r="C2104" s="190" t="s">
        <v>896</v>
      </c>
      <c r="D2104" s="108" t="s">
        <v>815</v>
      </c>
      <c r="E2104" s="32">
        <f t="shared" si="165"/>
        <v>43178</v>
      </c>
      <c r="F2104" s="101" t="str">
        <f t="shared" si="166"/>
        <v>2017-18</v>
      </c>
      <c r="H2104" s="111"/>
      <c r="I2104" s="26"/>
      <c r="J2104" s="94">
        <f t="shared" si="164"/>
        <v>0.59165640875701331</v>
      </c>
      <c r="K2104" s="35"/>
      <c r="L2104" s="26">
        <v>85.484298289099996</v>
      </c>
      <c r="M2104" s="26" t="s">
        <v>203</v>
      </c>
      <c r="N2104" s="26">
        <v>3336.4019512195118</v>
      </c>
      <c r="O2104" s="90">
        <f t="shared" si="167"/>
        <v>285209.97961038398</v>
      </c>
      <c r="P2104" s="92">
        <f t="shared" si="163"/>
        <v>5751.3576910444181</v>
      </c>
      <c r="Q2104" s="188">
        <v>3.4082864469188519E-2</v>
      </c>
    </row>
    <row r="2105" spans="1:17" x14ac:dyDescent="0.25">
      <c r="A2105">
        <v>43178</v>
      </c>
      <c r="B2105" t="s">
        <v>773</v>
      </c>
      <c r="C2105" s="190" t="s">
        <v>896</v>
      </c>
      <c r="D2105" s="108" t="s">
        <v>815</v>
      </c>
      <c r="E2105" s="32">
        <f t="shared" si="165"/>
        <v>43178</v>
      </c>
      <c r="F2105" s="101" t="str">
        <f t="shared" si="166"/>
        <v>2017-18</v>
      </c>
      <c r="H2105" s="111"/>
      <c r="I2105" s="26"/>
      <c r="J2105" s="94">
        <f t="shared" si="164"/>
        <v>0.59165640875701331</v>
      </c>
      <c r="K2105" s="35"/>
      <c r="L2105" s="26">
        <v>58.580855213</v>
      </c>
      <c r="M2105" s="26" t="s">
        <v>203</v>
      </c>
      <c r="N2105" s="26">
        <v>3336.4019512195118</v>
      </c>
      <c r="O2105" s="90">
        <f t="shared" si="167"/>
        <v>195449.27963676091</v>
      </c>
      <c r="P2105" s="92">
        <f t="shared" si="163"/>
        <v>3941.3021914014735</v>
      </c>
      <c r="Q2105" s="188">
        <v>3.4082864469188519E-2</v>
      </c>
    </row>
    <row r="2106" spans="1:17" x14ac:dyDescent="0.25">
      <c r="A2106">
        <v>43178</v>
      </c>
      <c r="B2106" t="s">
        <v>773</v>
      </c>
      <c r="C2106" s="190" t="s">
        <v>896</v>
      </c>
      <c r="D2106" s="108" t="s">
        <v>815</v>
      </c>
      <c r="E2106" s="32">
        <f t="shared" si="165"/>
        <v>43178</v>
      </c>
      <c r="F2106" s="101" t="str">
        <f t="shared" si="166"/>
        <v>2017-18</v>
      </c>
      <c r="H2106" s="111"/>
      <c r="I2106" s="26"/>
      <c r="J2106" s="94">
        <f t="shared" si="164"/>
        <v>0.59165640875701331</v>
      </c>
      <c r="K2106" s="35"/>
      <c r="L2106" s="26">
        <v>30.401340110900001</v>
      </c>
      <c r="M2106" s="26" t="s">
        <v>203</v>
      </c>
      <c r="N2106" s="26">
        <v>812.22926829268283</v>
      </c>
      <c r="O2106" s="90">
        <f t="shared" si="167"/>
        <v>24692.858233393297</v>
      </c>
      <c r="P2106" s="92">
        <f t="shared" si="163"/>
        <v>497.94001005329977</v>
      </c>
      <c r="Q2106" s="188">
        <v>3.4082864469188519E-2</v>
      </c>
    </row>
    <row r="2107" spans="1:17" x14ac:dyDescent="0.25">
      <c r="A2107">
        <v>43178</v>
      </c>
      <c r="B2107" t="s">
        <v>773</v>
      </c>
      <c r="C2107" s="190" t="s">
        <v>896</v>
      </c>
      <c r="D2107" s="108" t="s">
        <v>815</v>
      </c>
      <c r="E2107" s="32">
        <f t="shared" si="165"/>
        <v>43178</v>
      </c>
      <c r="F2107" s="101" t="str">
        <f t="shared" si="166"/>
        <v>2017-18</v>
      </c>
      <c r="H2107" s="111"/>
      <c r="I2107" s="26"/>
      <c r="J2107" s="94">
        <f t="shared" si="164"/>
        <v>0.59165640875701331</v>
      </c>
      <c r="K2107" s="35"/>
      <c r="L2107" s="26">
        <v>18.302344896699999</v>
      </c>
      <c r="M2107" s="26" t="s">
        <v>203</v>
      </c>
      <c r="N2107" s="26">
        <v>812.22926829268283</v>
      </c>
      <c r="O2107" s="90">
        <f t="shared" si="167"/>
        <v>14865.700203486958</v>
      </c>
      <c r="P2107" s="92">
        <f t="shared" si="163"/>
        <v>299.77197612398152</v>
      </c>
      <c r="Q2107" s="188">
        <v>3.4082864469188519E-2</v>
      </c>
    </row>
    <row r="2108" spans="1:17" x14ac:dyDescent="0.25">
      <c r="A2108">
        <v>43178</v>
      </c>
      <c r="B2108" t="s">
        <v>773</v>
      </c>
      <c r="C2108" s="190" t="s">
        <v>896</v>
      </c>
      <c r="D2108" s="108" t="s">
        <v>815</v>
      </c>
      <c r="E2108" s="32">
        <f t="shared" si="165"/>
        <v>43178</v>
      </c>
      <c r="F2108" s="101" t="str">
        <f t="shared" si="166"/>
        <v>2017-18</v>
      </c>
      <c r="H2108" s="111"/>
      <c r="I2108" s="26"/>
      <c r="J2108" s="94">
        <f t="shared" si="164"/>
        <v>0.59165640875701331</v>
      </c>
      <c r="K2108" s="35"/>
      <c r="L2108" s="26">
        <v>16.313248896600001</v>
      </c>
      <c r="M2108" s="26" t="s">
        <v>203</v>
      </c>
      <c r="N2108" s="26">
        <v>812.22926829268283</v>
      </c>
      <c r="O2108" s="90">
        <f t="shared" si="167"/>
        <v>13250.098214761834</v>
      </c>
      <c r="P2108" s="92">
        <f t="shared" si="163"/>
        <v>267.19280432847052</v>
      </c>
      <c r="Q2108" s="188">
        <v>3.4082864469188519E-2</v>
      </c>
    </row>
    <row r="2109" spans="1:17" x14ac:dyDescent="0.25">
      <c r="A2109">
        <v>43178</v>
      </c>
      <c r="B2109" t="s">
        <v>773</v>
      </c>
      <c r="C2109" s="190" t="s">
        <v>896</v>
      </c>
      <c r="D2109" s="108" t="s">
        <v>815</v>
      </c>
      <c r="E2109" s="32">
        <f t="shared" si="165"/>
        <v>43178</v>
      </c>
      <c r="F2109" s="101" t="str">
        <f t="shared" si="166"/>
        <v>2017-18</v>
      </c>
      <c r="H2109" s="111"/>
      <c r="I2109" s="26"/>
      <c r="J2109" s="94">
        <f t="shared" si="164"/>
        <v>0.59165640875701331</v>
      </c>
      <c r="K2109" s="35"/>
      <c r="L2109" s="26">
        <v>95.063292582900004</v>
      </c>
      <c r="M2109" s="26" t="s">
        <v>203</v>
      </c>
      <c r="N2109" s="26">
        <v>812.22926829268283</v>
      </c>
      <c r="O2109" s="90">
        <f t="shared" si="167"/>
        <v>77213.188576102097</v>
      </c>
      <c r="P2109" s="92">
        <f t="shared" si="163"/>
        <v>1557.0306010114787</v>
      </c>
      <c r="Q2109" s="188">
        <v>3.4082864469188519E-2</v>
      </c>
    </row>
    <row r="2110" spans="1:17" x14ac:dyDescent="0.25">
      <c r="A2110">
        <v>43178</v>
      </c>
      <c r="B2110" t="s">
        <v>773</v>
      </c>
      <c r="C2110" s="190" t="s">
        <v>896</v>
      </c>
      <c r="D2110" s="108" t="s">
        <v>815</v>
      </c>
      <c r="E2110" s="32">
        <f t="shared" si="165"/>
        <v>43178</v>
      </c>
      <c r="F2110" s="101" t="str">
        <f t="shared" si="166"/>
        <v>2017-18</v>
      </c>
      <c r="H2110" s="111"/>
      <c r="I2110" s="26"/>
      <c r="J2110" s="94">
        <f t="shared" si="164"/>
        <v>0.59165640875701331</v>
      </c>
      <c r="K2110" s="35"/>
      <c r="L2110" s="26">
        <v>15.849354998400001</v>
      </c>
      <c r="M2110" s="26" t="s">
        <v>203</v>
      </c>
      <c r="N2110" s="26">
        <v>812.22926829268283</v>
      </c>
      <c r="O2110" s="90">
        <f t="shared" si="167"/>
        <v>12873.310013261407</v>
      </c>
      <c r="P2110" s="92">
        <f t="shared" si="163"/>
        <v>259.59474018094454</v>
      </c>
      <c r="Q2110" s="188">
        <v>3.4082864469188519E-2</v>
      </c>
    </row>
    <row r="2111" spans="1:17" x14ac:dyDescent="0.25">
      <c r="A2111">
        <v>42870</v>
      </c>
      <c r="B2111" t="s">
        <v>773</v>
      </c>
      <c r="C2111" s="190" t="s">
        <v>897</v>
      </c>
      <c r="D2111" s="108" t="s">
        <v>815</v>
      </c>
      <c r="E2111" s="32">
        <f t="shared" si="165"/>
        <v>42870</v>
      </c>
      <c r="F2111" s="101" t="str">
        <f t="shared" si="166"/>
        <v>2016-17</v>
      </c>
      <c r="H2111" s="111"/>
      <c r="I2111" s="26"/>
      <c r="J2111" s="94">
        <f t="shared" si="164"/>
        <v>0.59165640875701331</v>
      </c>
      <c r="K2111" s="35"/>
      <c r="L2111" s="26">
        <v>32.271607295599999</v>
      </c>
      <c r="M2111" s="26" t="s">
        <v>203</v>
      </c>
      <c r="N2111" s="26">
        <v>3336.4019512195118</v>
      </c>
      <c r="O2111" s="90">
        <f t="shared" si="167"/>
        <v>107671.05355002967</v>
      </c>
      <c r="P2111" s="92">
        <f t="shared" si="163"/>
        <v>1844.4910141086179</v>
      </c>
      <c r="Q2111" s="188">
        <v>2.895396253363039E-2</v>
      </c>
    </row>
    <row r="2112" spans="1:17" x14ac:dyDescent="0.25">
      <c r="A2112">
        <v>42870</v>
      </c>
      <c r="B2112" t="s">
        <v>773</v>
      </c>
      <c r="C2112" s="190" t="s">
        <v>897</v>
      </c>
      <c r="D2112" s="108" t="s">
        <v>815</v>
      </c>
      <c r="E2112" s="32">
        <f t="shared" si="165"/>
        <v>42870</v>
      </c>
      <c r="F2112" s="101" t="str">
        <f t="shared" si="166"/>
        <v>2016-17</v>
      </c>
      <c r="H2112" s="111"/>
      <c r="I2112" s="26"/>
      <c r="J2112" s="94">
        <f t="shared" si="164"/>
        <v>0.59165640875701331</v>
      </c>
      <c r="K2112" s="35"/>
      <c r="L2112" s="26">
        <v>29.748735279800002</v>
      </c>
      <c r="M2112" s="26" t="s">
        <v>203</v>
      </c>
      <c r="N2112" s="26">
        <v>3336.4019512195118</v>
      </c>
      <c r="O2112" s="90">
        <f t="shared" si="167"/>
        <v>99253.738433837454</v>
      </c>
      <c r="P2112" s="92">
        <f t="shared" si="163"/>
        <v>1700.2956934273438</v>
      </c>
      <c r="Q2112" s="188">
        <v>2.895396253363039E-2</v>
      </c>
    </row>
    <row r="2113" spans="1:17" x14ac:dyDescent="0.25">
      <c r="A2113">
        <v>42870</v>
      </c>
      <c r="B2113" t="s">
        <v>773</v>
      </c>
      <c r="C2113" s="190" t="s">
        <v>897</v>
      </c>
      <c r="D2113" s="108" t="s">
        <v>815</v>
      </c>
      <c r="E2113" s="32">
        <f t="shared" si="165"/>
        <v>42870</v>
      </c>
      <c r="F2113" s="101" t="str">
        <f t="shared" si="166"/>
        <v>2016-17</v>
      </c>
      <c r="H2113" s="111"/>
      <c r="I2113" s="26"/>
      <c r="J2113" s="94">
        <f t="shared" si="164"/>
        <v>0.59165640875701331</v>
      </c>
      <c r="K2113" s="35"/>
      <c r="L2113" s="26">
        <v>55.369243088200001</v>
      </c>
      <c r="M2113" s="26" t="s">
        <v>203</v>
      </c>
      <c r="N2113" s="26">
        <v>3336.4019512195118</v>
      </c>
      <c r="O2113" s="90">
        <f t="shared" si="167"/>
        <v>184734.05067701795</v>
      </c>
      <c r="P2113" s="92">
        <f t="shared" si="163"/>
        <v>3164.6416120124591</v>
      </c>
      <c r="Q2113" s="188">
        <v>2.895396253363039E-2</v>
      </c>
    </row>
    <row r="2114" spans="1:17" x14ac:dyDescent="0.25">
      <c r="A2114">
        <v>42870</v>
      </c>
      <c r="B2114" t="s">
        <v>773</v>
      </c>
      <c r="C2114" s="190" t="s">
        <v>897</v>
      </c>
      <c r="D2114" s="108" t="s">
        <v>815</v>
      </c>
      <c r="E2114" s="32">
        <f t="shared" si="165"/>
        <v>42870</v>
      </c>
      <c r="F2114" s="101" t="str">
        <f t="shared" si="166"/>
        <v>2016-17</v>
      </c>
      <c r="H2114" s="111"/>
      <c r="I2114" s="26"/>
      <c r="J2114" s="94">
        <f t="shared" si="164"/>
        <v>0.59165640875701331</v>
      </c>
      <c r="K2114" s="35"/>
      <c r="L2114" s="26">
        <v>15.8736330263</v>
      </c>
      <c r="M2114" s="26" t="s">
        <v>203</v>
      </c>
      <c r="N2114" s="26">
        <v>812.22926829268283</v>
      </c>
      <c r="O2114" s="90">
        <f t="shared" si="167"/>
        <v>12893.029338098213</v>
      </c>
      <c r="P2114" s="92">
        <f t="shared" si="163"/>
        <v>220.86787464850977</v>
      </c>
      <c r="Q2114" s="188">
        <v>2.895396253363039E-2</v>
      </c>
    </row>
    <row r="2115" spans="1:17" x14ac:dyDescent="0.25">
      <c r="A2115">
        <v>42870</v>
      </c>
      <c r="B2115" t="s">
        <v>773</v>
      </c>
      <c r="C2115" s="190" t="s">
        <v>897</v>
      </c>
      <c r="D2115" s="108" t="s">
        <v>815</v>
      </c>
      <c r="E2115" s="32">
        <f t="shared" si="165"/>
        <v>42870</v>
      </c>
      <c r="F2115" s="101" t="str">
        <f t="shared" si="166"/>
        <v>2016-17</v>
      </c>
      <c r="H2115" s="111"/>
      <c r="I2115" s="26"/>
      <c r="J2115" s="94">
        <f t="shared" si="164"/>
        <v>0.59165640875701331</v>
      </c>
      <c r="K2115" s="35"/>
      <c r="L2115" s="26">
        <v>30.5042586852</v>
      </c>
      <c r="M2115" s="26" t="s">
        <v>203</v>
      </c>
      <c r="N2115" s="26">
        <v>3336.4019512195118</v>
      </c>
      <c r="O2115" s="90">
        <f t="shared" si="167"/>
        <v>101774.46819780603</v>
      </c>
      <c r="P2115" s="92">
        <f t="shared" si="163"/>
        <v>1743.4778045457772</v>
      </c>
      <c r="Q2115" s="188">
        <v>2.895396253363039E-2</v>
      </c>
    </row>
    <row r="2116" spans="1:17" x14ac:dyDescent="0.25">
      <c r="A2116">
        <v>42870</v>
      </c>
      <c r="B2116" t="s">
        <v>773</v>
      </c>
      <c r="C2116" s="190" t="s">
        <v>897</v>
      </c>
      <c r="D2116" s="108" t="s">
        <v>815</v>
      </c>
      <c r="E2116" s="32">
        <f t="shared" si="165"/>
        <v>42870</v>
      </c>
      <c r="F2116" s="101" t="str">
        <f t="shared" si="166"/>
        <v>2016-17</v>
      </c>
      <c r="H2116" s="111"/>
      <c r="I2116" s="26"/>
      <c r="J2116" s="94">
        <f t="shared" si="164"/>
        <v>0.59165640875701331</v>
      </c>
      <c r="K2116" s="35"/>
      <c r="L2116" s="26">
        <v>15.515933864200001</v>
      </c>
      <c r="M2116" s="26" t="s">
        <v>203</v>
      </c>
      <c r="N2116" s="26">
        <v>812.22926829268283</v>
      </c>
      <c r="O2116" s="90">
        <f t="shared" si="167"/>
        <v>12602.495609396825</v>
      </c>
      <c r="P2116" s="92">
        <f t="shared" si="163"/>
        <v>215.89080017755012</v>
      </c>
      <c r="Q2116" s="188">
        <v>2.895396253363039E-2</v>
      </c>
    </row>
    <row r="2117" spans="1:17" x14ac:dyDescent="0.25">
      <c r="A2117">
        <v>42870</v>
      </c>
      <c r="B2117" t="s">
        <v>773</v>
      </c>
      <c r="C2117" s="190" t="s">
        <v>897</v>
      </c>
      <c r="D2117" s="108" t="s">
        <v>815</v>
      </c>
      <c r="E2117" s="32">
        <f t="shared" si="165"/>
        <v>42870</v>
      </c>
      <c r="F2117" s="101" t="str">
        <f t="shared" si="166"/>
        <v>2016-17</v>
      </c>
      <c r="H2117" s="111"/>
      <c r="I2117" s="26"/>
      <c r="J2117" s="94">
        <f t="shared" si="164"/>
        <v>0.59165640875701331</v>
      </c>
      <c r="K2117" s="35"/>
      <c r="L2117" s="26">
        <v>13.366054263200001</v>
      </c>
      <c r="M2117" s="26" t="s">
        <v>203</v>
      </c>
      <c r="N2117" s="26">
        <v>3336.4019512195118</v>
      </c>
      <c r="O2117" s="90">
        <f t="shared" si="167"/>
        <v>44594.529523846359</v>
      </c>
      <c r="P2117" s="92">
        <f t="shared" si="163"/>
        <v>763.93985452103357</v>
      </c>
      <c r="Q2117" s="188">
        <v>2.895396253363039E-2</v>
      </c>
    </row>
    <row r="2118" spans="1:17" x14ac:dyDescent="0.25">
      <c r="A2118">
        <v>42870</v>
      </c>
      <c r="B2118" t="s">
        <v>773</v>
      </c>
      <c r="C2118" s="190" t="s">
        <v>897</v>
      </c>
      <c r="D2118" s="108" t="s">
        <v>815</v>
      </c>
      <c r="E2118" s="32">
        <f t="shared" si="165"/>
        <v>42870</v>
      </c>
      <c r="F2118" s="101" t="str">
        <f t="shared" si="166"/>
        <v>2016-17</v>
      </c>
      <c r="H2118" s="111"/>
      <c r="I2118" s="26"/>
      <c r="J2118" s="94">
        <f t="shared" si="164"/>
        <v>0.59165640875701331</v>
      </c>
      <c r="K2118" s="35"/>
      <c r="L2118" s="26">
        <v>26.379635882500001</v>
      </c>
      <c r="M2118" s="26" t="s">
        <v>203</v>
      </c>
      <c r="N2118" s="26">
        <v>812.22926829268283</v>
      </c>
      <c r="O2118" s="90">
        <f t="shared" si="167"/>
        <v>21426.312350670378</v>
      </c>
      <c r="P2118" s="92">
        <f t="shared" si="163"/>
        <v>367.04981787823436</v>
      </c>
      <c r="Q2118" s="188">
        <v>2.895396253363039E-2</v>
      </c>
    </row>
    <row r="2119" spans="1:17" x14ac:dyDescent="0.25">
      <c r="A2119">
        <v>42870</v>
      </c>
      <c r="B2119" t="s">
        <v>773</v>
      </c>
      <c r="C2119" s="190" t="s">
        <v>897</v>
      </c>
      <c r="D2119" s="108" t="s">
        <v>815</v>
      </c>
      <c r="E2119" s="32">
        <f t="shared" si="165"/>
        <v>42870</v>
      </c>
      <c r="F2119" s="101" t="str">
        <f t="shared" si="166"/>
        <v>2016-17</v>
      </c>
      <c r="H2119" s="111"/>
      <c r="I2119" s="26"/>
      <c r="J2119" s="94">
        <f t="shared" si="164"/>
        <v>0.59165640875701331</v>
      </c>
      <c r="K2119" s="35"/>
      <c r="L2119" s="26">
        <v>19.372985480000001</v>
      </c>
      <c r="M2119" s="26" t="s">
        <v>203</v>
      </c>
      <c r="N2119" s="26">
        <v>812.22926829268283</v>
      </c>
      <c r="O2119" s="90">
        <f t="shared" si="167"/>
        <v>15735.305821065169</v>
      </c>
      <c r="P2119" s="92">
        <f t="shared" si="163"/>
        <v>269.55833749429991</v>
      </c>
      <c r="Q2119" s="188">
        <v>2.895396253363039E-2</v>
      </c>
    </row>
    <row r="2120" spans="1:17" x14ac:dyDescent="0.25">
      <c r="A2120">
        <v>42870</v>
      </c>
      <c r="B2120" t="s">
        <v>773</v>
      </c>
      <c r="C2120" s="190" t="s">
        <v>897</v>
      </c>
      <c r="D2120" s="108" t="s">
        <v>815</v>
      </c>
      <c r="E2120" s="32">
        <f t="shared" si="165"/>
        <v>42870</v>
      </c>
      <c r="F2120" s="101" t="str">
        <f t="shared" si="166"/>
        <v>2016-17</v>
      </c>
      <c r="H2120" s="111"/>
      <c r="I2120" s="26"/>
      <c r="J2120" s="94">
        <f t="shared" si="164"/>
        <v>0.59165640875701331</v>
      </c>
      <c r="K2120" s="35"/>
      <c r="L2120" s="26">
        <v>19.133257158500001</v>
      </c>
      <c r="M2120" s="26" t="s">
        <v>203</v>
      </c>
      <c r="N2120" s="26">
        <v>3336.4019512195118</v>
      </c>
      <c r="O2120" s="90">
        <f t="shared" si="167"/>
        <v>63836.2365168041</v>
      </c>
      <c r="P2120" s="92">
        <f t="shared" si="163"/>
        <v>1093.5656404165013</v>
      </c>
      <c r="Q2120" s="188">
        <v>2.895396253363039E-2</v>
      </c>
    </row>
    <row r="2121" spans="1:17" x14ac:dyDescent="0.25">
      <c r="A2121">
        <v>42870</v>
      </c>
      <c r="B2121" t="s">
        <v>773</v>
      </c>
      <c r="C2121" s="190" t="s">
        <v>897</v>
      </c>
      <c r="D2121" s="108" t="s">
        <v>815</v>
      </c>
      <c r="E2121" s="32">
        <f t="shared" si="165"/>
        <v>42870</v>
      </c>
      <c r="F2121" s="101" t="str">
        <f t="shared" si="166"/>
        <v>2016-17</v>
      </c>
      <c r="H2121" s="111"/>
      <c r="I2121" s="26"/>
      <c r="J2121" s="94">
        <f t="shared" si="164"/>
        <v>0.59165640875701331</v>
      </c>
      <c r="K2121" s="35"/>
      <c r="L2121" s="26">
        <v>18.419463890100001</v>
      </c>
      <c r="M2121" s="26" t="s">
        <v>203</v>
      </c>
      <c r="N2121" s="26">
        <v>812.22926829268283</v>
      </c>
      <c r="O2121" s="90">
        <f t="shared" si="167"/>
        <v>14960.827677799418</v>
      </c>
      <c r="P2121" s="92">
        <f t="shared" si="163"/>
        <v>256.29090926008615</v>
      </c>
      <c r="Q2121" s="188">
        <v>2.895396253363039E-2</v>
      </c>
    </row>
    <row r="2122" spans="1:17" x14ac:dyDescent="0.25">
      <c r="A2122">
        <v>42870</v>
      </c>
      <c r="B2122" t="s">
        <v>773</v>
      </c>
      <c r="C2122" s="190" t="s">
        <v>897</v>
      </c>
      <c r="D2122" s="108" t="s">
        <v>815</v>
      </c>
      <c r="E2122" s="32">
        <f t="shared" si="165"/>
        <v>42870</v>
      </c>
      <c r="F2122" s="101" t="str">
        <f t="shared" si="166"/>
        <v>2016-17</v>
      </c>
      <c r="H2122" s="111"/>
      <c r="I2122" s="26"/>
      <c r="J2122" s="94">
        <f t="shared" si="164"/>
        <v>0.59165640875701331</v>
      </c>
      <c r="K2122" s="35"/>
      <c r="L2122" s="26">
        <v>5.2728661086699997</v>
      </c>
      <c r="M2122" s="26" t="s">
        <v>203</v>
      </c>
      <c r="N2122" s="26">
        <v>3336.4019512195118</v>
      </c>
      <c r="O2122" s="90">
        <f t="shared" si="167"/>
        <v>17592.400773485821</v>
      </c>
      <c r="P2122" s="92">
        <f t="shared" si="163"/>
        <v>301.3718550475088</v>
      </c>
      <c r="Q2122" s="188">
        <v>2.895396253363039E-2</v>
      </c>
    </row>
    <row r="2123" spans="1:17" x14ac:dyDescent="0.25">
      <c r="A2123">
        <v>42870</v>
      </c>
      <c r="B2123" t="s">
        <v>773</v>
      </c>
      <c r="C2123" s="190" t="s">
        <v>897</v>
      </c>
      <c r="D2123" s="108" t="s">
        <v>815</v>
      </c>
      <c r="E2123" s="32">
        <f t="shared" si="165"/>
        <v>42870</v>
      </c>
      <c r="F2123" s="101" t="str">
        <f t="shared" si="166"/>
        <v>2016-17</v>
      </c>
      <c r="H2123" s="111"/>
      <c r="I2123" s="26"/>
      <c r="J2123" s="94">
        <f t="shared" si="164"/>
        <v>0.59165640875701331</v>
      </c>
      <c r="K2123" s="35"/>
      <c r="L2123" s="26">
        <v>52.408323239399998</v>
      </c>
      <c r="M2123" s="26" t="s">
        <v>203</v>
      </c>
      <c r="N2123" s="26">
        <v>812.22926829268283</v>
      </c>
      <c r="O2123" s="90">
        <f t="shared" si="167"/>
        <v>42567.574037184262</v>
      </c>
      <c r="P2123" s="92">
        <f t="shared" si="163"/>
        <v>729.21649055386297</v>
      </c>
      <c r="Q2123" s="188">
        <v>2.895396253363039E-2</v>
      </c>
    </row>
    <row r="2124" spans="1:17" x14ac:dyDescent="0.25">
      <c r="A2124">
        <v>42870</v>
      </c>
      <c r="B2124" t="s">
        <v>773</v>
      </c>
      <c r="C2124" s="190" t="s">
        <v>897</v>
      </c>
      <c r="D2124" s="108" t="s">
        <v>815</v>
      </c>
      <c r="E2124" s="32">
        <f t="shared" si="165"/>
        <v>42870</v>
      </c>
      <c r="F2124" s="101" t="str">
        <f t="shared" si="166"/>
        <v>2016-17</v>
      </c>
      <c r="H2124" s="111"/>
      <c r="I2124" s="26"/>
      <c r="J2124" s="94">
        <f t="shared" si="164"/>
        <v>0.59165640875701331</v>
      </c>
      <c r="K2124" s="35"/>
      <c r="L2124" s="26">
        <v>27.509157334699999</v>
      </c>
      <c r="M2124" s="26" t="s">
        <v>203</v>
      </c>
      <c r="N2124" s="26">
        <v>812.22926829268283</v>
      </c>
      <c r="O2124" s="90">
        <f t="shared" si="167"/>
        <v>22343.742733311668</v>
      </c>
      <c r="P2124" s="92">
        <f t="shared" si="163"/>
        <v>382.76613197620884</v>
      </c>
      <c r="Q2124" s="188">
        <v>2.895396253363039E-2</v>
      </c>
    </row>
    <row r="2125" spans="1:17" x14ac:dyDescent="0.25">
      <c r="A2125">
        <v>42870</v>
      </c>
      <c r="B2125" t="s">
        <v>773</v>
      </c>
      <c r="C2125" s="190" t="s">
        <v>897</v>
      </c>
      <c r="D2125" s="108" t="s">
        <v>815</v>
      </c>
      <c r="E2125" s="32">
        <f t="shared" si="165"/>
        <v>42870</v>
      </c>
      <c r="F2125" s="101" t="str">
        <f t="shared" si="166"/>
        <v>2016-17</v>
      </c>
      <c r="H2125" s="111"/>
      <c r="I2125" s="26"/>
      <c r="J2125" s="94">
        <f t="shared" si="164"/>
        <v>0.59165640875701331</v>
      </c>
      <c r="K2125" s="35"/>
      <c r="L2125" s="26">
        <v>15.5579513287</v>
      </c>
      <c r="M2125" s="26" t="s">
        <v>203</v>
      </c>
      <c r="N2125" s="26">
        <v>812.22926829268283</v>
      </c>
      <c r="O2125" s="90">
        <f t="shared" si="167"/>
        <v>12636.623423843173</v>
      </c>
      <c r="P2125" s="92">
        <f t="shared" si="163"/>
        <v>216.4754368556728</v>
      </c>
      <c r="Q2125" s="188">
        <v>2.895396253363039E-2</v>
      </c>
    </row>
    <row r="2126" spans="1:17" x14ac:dyDescent="0.25">
      <c r="A2126">
        <v>42870</v>
      </c>
      <c r="B2126" t="s">
        <v>773</v>
      </c>
      <c r="C2126" s="190" t="s">
        <v>897</v>
      </c>
      <c r="D2126" s="108" t="s">
        <v>815</v>
      </c>
      <c r="E2126" s="32">
        <f t="shared" si="165"/>
        <v>42870</v>
      </c>
      <c r="F2126" s="101" t="str">
        <f t="shared" si="166"/>
        <v>2016-17</v>
      </c>
      <c r="H2126" s="111"/>
      <c r="I2126" s="26"/>
      <c r="J2126" s="94">
        <f t="shared" si="164"/>
        <v>0.59165640875701331</v>
      </c>
      <c r="K2126" s="35"/>
      <c r="L2126" s="26">
        <v>27.406353410200001</v>
      </c>
      <c r="M2126" s="26" t="s">
        <v>203</v>
      </c>
      <c r="N2126" s="26">
        <v>812.22926829268283</v>
      </c>
      <c r="O2126" s="90">
        <f t="shared" si="167"/>
        <v>22260.242376937418</v>
      </c>
      <c r="P2126" s="92">
        <f t="shared" si="163"/>
        <v>381.33570428065735</v>
      </c>
      <c r="Q2126" s="188">
        <v>2.895396253363039E-2</v>
      </c>
    </row>
    <row r="2127" spans="1:17" x14ac:dyDescent="0.25">
      <c r="A2127">
        <v>42870</v>
      </c>
      <c r="B2127" t="s">
        <v>773</v>
      </c>
      <c r="C2127" s="190" t="s">
        <v>897</v>
      </c>
      <c r="D2127" s="108" t="s">
        <v>815</v>
      </c>
      <c r="E2127" s="32">
        <f t="shared" si="165"/>
        <v>42870</v>
      </c>
      <c r="F2127" s="101" t="str">
        <f t="shared" si="166"/>
        <v>2016-17</v>
      </c>
      <c r="H2127" s="111"/>
      <c r="I2127" s="26"/>
      <c r="J2127" s="94">
        <f t="shared" si="164"/>
        <v>0.59165640875701331</v>
      </c>
      <c r="K2127" s="35"/>
      <c r="L2127" s="26">
        <v>27.404581873800002</v>
      </c>
      <c r="M2127" s="26" t="s">
        <v>203</v>
      </c>
      <c r="N2127" s="26">
        <v>812.22926829268283</v>
      </c>
      <c r="O2127" s="90">
        <f t="shared" si="167"/>
        <v>22258.803483223495</v>
      </c>
      <c r="P2127" s="92">
        <f t="shared" si="163"/>
        <v>381.31105488383167</v>
      </c>
      <c r="Q2127" s="188">
        <v>2.895396253363039E-2</v>
      </c>
    </row>
    <row r="2128" spans="1:17" x14ac:dyDescent="0.25">
      <c r="A2128">
        <v>42870</v>
      </c>
      <c r="B2128" t="s">
        <v>773</v>
      </c>
      <c r="C2128" s="190" t="s">
        <v>897</v>
      </c>
      <c r="D2128" s="108" t="s">
        <v>815</v>
      </c>
      <c r="E2128" s="32">
        <f t="shared" si="165"/>
        <v>42870</v>
      </c>
      <c r="F2128" s="101" t="str">
        <f t="shared" si="166"/>
        <v>2016-17</v>
      </c>
      <c r="H2128" s="111"/>
      <c r="I2128" s="26"/>
      <c r="J2128" s="94">
        <f t="shared" si="164"/>
        <v>0.59165640875701331</v>
      </c>
      <c r="K2128" s="35"/>
      <c r="L2128" s="26">
        <v>46.8941910884</v>
      </c>
      <c r="M2128" s="26" t="s">
        <v>203</v>
      </c>
      <c r="N2128" s="26">
        <v>3592.3639024390236</v>
      </c>
      <c r="O2128" s="90">
        <f t="shared" si="167"/>
        <v>168460.99930004589</v>
      </c>
      <c r="P2128" s="92">
        <f t="shared" si="163"/>
        <v>2885.8712642977312</v>
      </c>
      <c r="Q2128" s="188">
        <v>2.895396253363039E-2</v>
      </c>
    </row>
    <row r="2129" spans="1:17" x14ac:dyDescent="0.25">
      <c r="A2129">
        <v>42870</v>
      </c>
      <c r="B2129" t="s">
        <v>773</v>
      </c>
      <c r="C2129" s="190" t="s">
        <v>897</v>
      </c>
      <c r="D2129" s="108" t="s">
        <v>815</v>
      </c>
      <c r="E2129" s="32">
        <f t="shared" si="165"/>
        <v>42870</v>
      </c>
      <c r="F2129" s="101" t="str">
        <f t="shared" si="166"/>
        <v>2016-17</v>
      </c>
      <c r="H2129" s="111"/>
      <c r="I2129" s="26"/>
      <c r="J2129" s="94">
        <f t="shared" si="164"/>
        <v>0.59165640875701331</v>
      </c>
      <c r="K2129" s="35"/>
      <c r="L2129" s="26">
        <v>54.173578897399999</v>
      </c>
      <c r="M2129" s="26" t="s">
        <v>203</v>
      </c>
      <c r="N2129" s="26">
        <v>3336.4019512195118</v>
      </c>
      <c r="O2129" s="90">
        <f t="shared" si="167"/>
        <v>180744.83433782952</v>
      </c>
      <c r="P2129" s="92">
        <f t="shared" si="163"/>
        <v>3096.3031547543119</v>
      </c>
      <c r="Q2129" s="188">
        <v>2.895396253363039E-2</v>
      </c>
    </row>
    <row r="2130" spans="1:17" x14ac:dyDescent="0.25">
      <c r="A2130">
        <v>42870</v>
      </c>
      <c r="B2130" t="s">
        <v>773</v>
      </c>
      <c r="C2130" s="190" t="s">
        <v>897</v>
      </c>
      <c r="D2130" s="108" t="s">
        <v>815</v>
      </c>
      <c r="E2130" s="32">
        <f t="shared" si="165"/>
        <v>42870</v>
      </c>
      <c r="F2130" s="101" t="str">
        <f t="shared" si="166"/>
        <v>2016-17</v>
      </c>
      <c r="H2130" s="111"/>
      <c r="I2130" s="26"/>
      <c r="J2130" s="94">
        <f t="shared" si="164"/>
        <v>0.59165640875701331</v>
      </c>
      <c r="K2130" s="35"/>
      <c r="L2130" s="26">
        <v>47.528435784300001</v>
      </c>
      <c r="M2130" s="26" t="s">
        <v>203</v>
      </c>
      <c r="N2130" s="26">
        <v>3592.3639024390236</v>
      </c>
      <c r="O2130" s="90">
        <f t="shared" si="167"/>
        <v>170739.43705091049</v>
      </c>
      <c r="P2130" s="92">
        <f t="shared" si="163"/>
        <v>2924.9027200057676</v>
      </c>
      <c r="Q2130" s="188">
        <v>2.895396253363039E-2</v>
      </c>
    </row>
    <row r="2131" spans="1:17" x14ac:dyDescent="0.25">
      <c r="A2131">
        <v>42870</v>
      </c>
      <c r="B2131" t="s">
        <v>773</v>
      </c>
      <c r="C2131" s="190" t="s">
        <v>897</v>
      </c>
      <c r="D2131" s="108" t="s">
        <v>815</v>
      </c>
      <c r="E2131" s="32">
        <f t="shared" si="165"/>
        <v>42870</v>
      </c>
      <c r="F2131" s="101" t="str">
        <f t="shared" si="166"/>
        <v>2016-17</v>
      </c>
      <c r="H2131" s="111"/>
      <c r="I2131" s="26"/>
      <c r="J2131" s="94">
        <f t="shared" si="164"/>
        <v>0.59165640875701331</v>
      </c>
      <c r="K2131" s="35"/>
      <c r="L2131" s="26">
        <v>13.302632046099999</v>
      </c>
      <c r="M2131" s="26" t="s">
        <v>203</v>
      </c>
      <c r="N2131" s="26">
        <v>3592.3639024390236</v>
      </c>
      <c r="O2131" s="90">
        <f t="shared" si="167"/>
        <v>47787.895169838208</v>
      </c>
      <c r="P2131" s="92">
        <f t="shared" si="163"/>
        <v>818.64475472021525</v>
      </c>
      <c r="Q2131" s="188">
        <v>2.895396253363039E-2</v>
      </c>
    </row>
    <row r="2132" spans="1:17" x14ac:dyDescent="0.25">
      <c r="A2132">
        <v>42870</v>
      </c>
      <c r="B2132" t="s">
        <v>773</v>
      </c>
      <c r="C2132" s="190" t="s">
        <v>897</v>
      </c>
      <c r="D2132" s="108" t="s">
        <v>815</v>
      </c>
      <c r="E2132" s="32">
        <f t="shared" si="165"/>
        <v>42870</v>
      </c>
      <c r="F2132" s="101" t="str">
        <f t="shared" si="166"/>
        <v>2016-17</v>
      </c>
      <c r="H2132" s="111"/>
      <c r="I2132" s="26"/>
      <c r="J2132" s="94">
        <f t="shared" si="164"/>
        <v>0.59165640875701331</v>
      </c>
      <c r="K2132" s="35"/>
      <c r="L2132" s="26">
        <v>8.1776298598900006</v>
      </c>
      <c r="M2132" s="26" t="s">
        <v>203</v>
      </c>
      <c r="N2132" s="26">
        <v>3336.4019512195118</v>
      </c>
      <c r="O2132" s="90">
        <f t="shared" si="167"/>
        <v>27283.860220887942</v>
      </c>
      <c r="P2132" s="92">
        <f t="shared" si="163"/>
        <v>467.39428424223416</v>
      </c>
      <c r="Q2132" s="188">
        <v>2.895396253363039E-2</v>
      </c>
    </row>
    <row r="2133" spans="1:17" x14ac:dyDescent="0.25">
      <c r="A2133">
        <v>42870</v>
      </c>
      <c r="B2133" t="s">
        <v>773</v>
      </c>
      <c r="C2133" s="190" t="s">
        <v>897</v>
      </c>
      <c r="D2133" s="108" t="s">
        <v>815</v>
      </c>
      <c r="E2133" s="32">
        <f t="shared" si="165"/>
        <v>42870</v>
      </c>
      <c r="F2133" s="101" t="str">
        <f t="shared" si="166"/>
        <v>2016-17</v>
      </c>
      <c r="H2133" s="111"/>
      <c r="I2133" s="26"/>
      <c r="J2133" s="94">
        <f t="shared" si="164"/>
        <v>0.59165640875701331</v>
      </c>
      <c r="K2133" s="35"/>
      <c r="L2133" s="26">
        <v>8.3637092249799991</v>
      </c>
      <c r="M2133" s="26" t="s">
        <v>203</v>
      </c>
      <c r="N2133" s="26">
        <v>3336.4019512195118</v>
      </c>
      <c r="O2133" s="90">
        <f t="shared" si="167"/>
        <v>27904.695777655899</v>
      </c>
      <c r="P2133" s="92">
        <f t="shared" si="163"/>
        <v>478.0296924410174</v>
      </c>
      <c r="Q2133" s="188">
        <v>2.895396253363039E-2</v>
      </c>
    </row>
    <row r="2134" spans="1:17" x14ac:dyDescent="0.25">
      <c r="A2134">
        <v>42870</v>
      </c>
      <c r="B2134" t="s">
        <v>773</v>
      </c>
      <c r="C2134" s="190" t="s">
        <v>897</v>
      </c>
      <c r="D2134" s="108" t="s">
        <v>815</v>
      </c>
      <c r="E2134" s="32">
        <f t="shared" si="165"/>
        <v>42870</v>
      </c>
      <c r="F2134" s="101" t="str">
        <f t="shared" si="166"/>
        <v>2016-17</v>
      </c>
      <c r="H2134" s="111"/>
      <c r="I2134" s="26"/>
      <c r="J2134" s="94">
        <f t="shared" si="164"/>
        <v>0.59165640875701331</v>
      </c>
      <c r="K2134" s="35"/>
      <c r="L2134" s="26">
        <v>13.6109163909</v>
      </c>
      <c r="M2134" s="26" t="s">
        <v>203</v>
      </c>
      <c r="N2134" s="26">
        <v>3592.3639024390236</v>
      </c>
      <c r="O2134" s="90">
        <f t="shared" si="167"/>
        <v>48895.364721784797</v>
      </c>
      <c r="P2134" s="92">
        <f t="shared" si="163"/>
        <v>837.616591343094</v>
      </c>
      <c r="Q2134" s="188">
        <v>2.895396253363039E-2</v>
      </c>
    </row>
    <row r="2135" spans="1:17" x14ac:dyDescent="0.25">
      <c r="A2135">
        <v>42870</v>
      </c>
      <c r="B2135" t="s">
        <v>773</v>
      </c>
      <c r="C2135" s="190" t="s">
        <v>897</v>
      </c>
      <c r="D2135" s="108" t="s">
        <v>815</v>
      </c>
      <c r="E2135" s="32">
        <f t="shared" si="165"/>
        <v>42870</v>
      </c>
      <c r="F2135" s="101" t="str">
        <f t="shared" si="166"/>
        <v>2016-17</v>
      </c>
      <c r="H2135" s="111"/>
      <c r="I2135" s="26"/>
      <c r="J2135" s="94">
        <f t="shared" si="164"/>
        <v>0.59165640875701331</v>
      </c>
      <c r="K2135" s="35"/>
      <c r="L2135" s="26">
        <v>1.29913817587</v>
      </c>
      <c r="M2135" s="26" t="s">
        <v>203</v>
      </c>
      <c r="N2135" s="26">
        <v>812.22926829268283</v>
      </c>
      <c r="O2135" s="90">
        <f t="shared" si="167"/>
        <v>1055.1980499979809</v>
      </c>
      <c r="P2135" s="92">
        <f t="shared" ref="P2135:P2198" si="168">IF(O2135="-","-",IF(OR(E2135&lt;$E$15,E2135&gt;$E$16),0,O2135*J2135))*Q2135</f>
        <v>18.076384108397868</v>
      </c>
      <c r="Q2135" s="188">
        <v>2.895396253363039E-2</v>
      </c>
    </row>
    <row r="2136" spans="1:17" x14ac:dyDescent="0.25">
      <c r="A2136">
        <v>42870</v>
      </c>
      <c r="B2136" t="s">
        <v>773</v>
      </c>
      <c r="C2136" s="190" t="s">
        <v>897</v>
      </c>
      <c r="D2136" s="108" t="s">
        <v>815</v>
      </c>
      <c r="E2136" s="32">
        <f t="shared" si="165"/>
        <v>42870</v>
      </c>
      <c r="F2136" s="101" t="str">
        <f t="shared" si="166"/>
        <v>2016-17</v>
      </c>
      <c r="H2136" s="111"/>
      <c r="I2136" s="26"/>
      <c r="J2136" s="94">
        <f t="shared" ref="J2136:J2199" si="169">J2135</f>
        <v>0.59165640875701331</v>
      </c>
      <c r="K2136" s="35"/>
      <c r="L2136" s="26">
        <v>54.647284035799998</v>
      </c>
      <c r="M2136" s="26" t="s">
        <v>203</v>
      </c>
      <c r="N2136" s="26">
        <v>3592.3639024390236</v>
      </c>
      <c r="O2136" s="90">
        <f t="shared" si="167"/>
        <v>196312.93053654023</v>
      </c>
      <c r="P2136" s="92">
        <f t="shared" si="168"/>
        <v>3362.9970580693553</v>
      </c>
      <c r="Q2136" s="188">
        <v>2.895396253363039E-2</v>
      </c>
    </row>
    <row r="2137" spans="1:17" x14ac:dyDescent="0.25">
      <c r="A2137">
        <v>42870</v>
      </c>
      <c r="B2137" t="s">
        <v>773</v>
      </c>
      <c r="C2137" s="190" t="s">
        <v>897</v>
      </c>
      <c r="D2137" s="108" t="s">
        <v>815</v>
      </c>
      <c r="E2137" s="32">
        <f t="shared" si="165"/>
        <v>42870</v>
      </c>
      <c r="F2137" s="101" t="str">
        <f t="shared" si="166"/>
        <v>2016-17</v>
      </c>
      <c r="H2137" s="111"/>
      <c r="I2137" s="26"/>
      <c r="J2137" s="94">
        <f t="shared" si="169"/>
        <v>0.59165640875701331</v>
      </c>
      <c r="K2137" s="35"/>
      <c r="L2137" s="26">
        <v>24.709858864099999</v>
      </c>
      <c r="M2137" s="26" t="s">
        <v>203</v>
      </c>
      <c r="N2137" s="26">
        <v>812.22926829268283</v>
      </c>
      <c r="O2137" s="90">
        <f t="shared" si="167"/>
        <v>20070.070584803405</v>
      </c>
      <c r="P2137" s="92">
        <f t="shared" si="168"/>
        <v>343.81631483706587</v>
      </c>
      <c r="Q2137" s="188">
        <v>2.895396253363039E-2</v>
      </c>
    </row>
    <row r="2138" spans="1:17" x14ac:dyDescent="0.25">
      <c r="A2138">
        <v>42870</v>
      </c>
      <c r="B2138" t="s">
        <v>773</v>
      </c>
      <c r="C2138" s="190" t="s">
        <v>897</v>
      </c>
      <c r="D2138" s="108" t="s">
        <v>815</v>
      </c>
      <c r="E2138" s="32">
        <f t="shared" ref="E2138:E2201" si="170">A2138</f>
        <v>42870</v>
      </c>
      <c r="F2138" s="101" t="str">
        <f t="shared" ref="F2138:F2201" si="171">IF(E2138="","-",IF(OR(E2138&lt;$E$15,E2138&gt;$E$16),"ERROR - date outside of range",IF(MONTH(E2138)&gt;=7,YEAR(E2138)&amp;"-"&amp;IF(YEAR(E2138)=1999,"00",IF(AND(YEAR(E2138)&gt;=2000,YEAR(E2138)&lt;2009),"0","")&amp;RIGHT(YEAR(E2138),2)+1),RIGHT(YEAR(E2138),4)-1&amp;"-"&amp;RIGHT(YEAR(E2138),2))))</f>
        <v>2016-17</v>
      </c>
      <c r="H2138" s="111"/>
      <c r="I2138" s="26"/>
      <c r="J2138" s="94">
        <f t="shared" si="169"/>
        <v>0.59165640875701331</v>
      </c>
      <c r="K2138" s="35"/>
      <c r="L2138" s="26">
        <v>46.646462532999998</v>
      </c>
      <c r="M2138" s="26" t="s">
        <v>203</v>
      </c>
      <c r="N2138" s="26">
        <v>3336.4019512195118</v>
      </c>
      <c r="O2138" s="90">
        <f t="shared" si="167"/>
        <v>155631.34861258903</v>
      </c>
      <c r="P2138" s="92">
        <f t="shared" si="168"/>
        <v>2666.0891164786703</v>
      </c>
      <c r="Q2138" s="188">
        <v>2.895396253363039E-2</v>
      </c>
    </row>
    <row r="2139" spans="1:17" x14ac:dyDescent="0.25">
      <c r="A2139">
        <v>42870</v>
      </c>
      <c r="B2139" t="s">
        <v>773</v>
      </c>
      <c r="C2139" s="190" t="s">
        <v>897</v>
      </c>
      <c r="D2139" s="108" t="s">
        <v>815</v>
      </c>
      <c r="E2139" s="32">
        <f t="shared" si="170"/>
        <v>42870</v>
      </c>
      <c r="F2139" s="101" t="str">
        <f t="shared" si="171"/>
        <v>2016-17</v>
      </c>
      <c r="H2139" s="111"/>
      <c r="I2139" s="26"/>
      <c r="J2139" s="94">
        <f t="shared" si="169"/>
        <v>0.59165640875701331</v>
      </c>
      <c r="K2139" s="35"/>
      <c r="L2139" s="26">
        <v>27.500420047799999</v>
      </c>
      <c r="M2139" s="26" t="s">
        <v>203</v>
      </c>
      <c r="N2139" s="26">
        <v>812.22926829268283</v>
      </c>
      <c r="O2139" s="90">
        <f t="shared" ref="O2139:O2202" si="172">IF(N2139="","-",L2139*N2139)</f>
        <v>22336.64605316602</v>
      </c>
      <c r="P2139" s="92">
        <f t="shared" si="168"/>
        <v>382.64456018576868</v>
      </c>
      <c r="Q2139" s="188">
        <v>2.895396253363039E-2</v>
      </c>
    </row>
    <row r="2140" spans="1:17" x14ac:dyDescent="0.25">
      <c r="A2140">
        <v>42870</v>
      </c>
      <c r="B2140" t="s">
        <v>773</v>
      </c>
      <c r="C2140" s="190" t="s">
        <v>897</v>
      </c>
      <c r="D2140" s="108" t="s">
        <v>815</v>
      </c>
      <c r="E2140" s="32">
        <f t="shared" si="170"/>
        <v>42870</v>
      </c>
      <c r="F2140" s="101" t="str">
        <f t="shared" si="171"/>
        <v>2016-17</v>
      </c>
      <c r="H2140" s="111"/>
      <c r="I2140" s="26"/>
      <c r="J2140" s="94">
        <f t="shared" si="169"/>
        <v>0.59165640875701331</v>
      </c>
      <c r="K2140" s="35"/>
      <c r="L2140" s="26">
        <v>17.9357587326</v>
      </c>
      <c r="M2140" s="26" t="s">
        <v>203</v>
      </c>
      <c r="N2140" s="26">
        <v>812.22926829268283</v>
      </c>
      <c r="O2140" s="90">
        <f t="shared" si="172"/>
        <v>14567.948191653795</v>
      </c>
      <c r="P2140" s="92">
        <f t="shared" si="168"/>
        <v>249.56057034419084</v>
      </c>
      <c r="Q2140" s="188">
        <v>2.895396253363039E-2</v>
      </c>
    </row>
    <row r="2141" spans="1:17" x14ac:dyDescent="0.25">
      <c r="A2141">
        <v>42870</v>
      </c>
      <c r="B2141" t="s">
        <v>773</v>
      </c>
      <c r="C2141" s="190" t="s">
        <v>897</v>
      </c>
      <c r="D2141" s="108" t="s">
        <v>815</v>
      </c>
      <c r="E2141" s="32">
        <f t="shared" si="170"/>
        <v>42870</v>
      </c>
      <c r="F2141" s="101" t="str">
        <f t="shared" si="171"/>
        <v>2016-17</v>
      </c>
      <c r="H2141" s="111"/>
      <c r="I2141" s="26"/>
      <c r="J2141" s="94">
        <f t="shared" si="169"/>
        <v>0.59165640875701331</v>
      </c>
      <c r="K2141" s="35"/>
      <c r="L2141" s="26">
        <v>29.889464865600001</v>
      </c>
      <c r="M2141" s="26" t="s">
        <v>203</v>
      </c>
      <c r="N2141" s="26">
        <v>812.22926829268283</v>
      </c>
      <c r="O2141" s="90">
        <f t="shared" si="172"/>
        <v>24277.09817744614</v>
      </c>
      <c r="P2141" s="92">
        <f t="shared" si="168"/>
        <v>415.88605256960238</v>
      </c>
      <c r="Q2141" s="188">
        <v>2.895396253363039E-2</v>
      </c>
    </row>
    <row r="2142" spans="1:17" x14ac:dyDescent="0.25">
      <c r="A2142">
        <v>42719</v>
      </c>
      <c r="B2142" t="s">
        <v>773</v>
      </c>
      <c r="C2142" s="190" t="s">
        <v>898</v>
      </c>
      <c r="D2142" s="108" t="s">
        <v>815</v>
      </c>
      <c r="E2142" s="32">
        <f t="shared" si="170"/>
        <v>42719</v>
      </c>
      <c r="F2142" s="101" t="str">
        <f t="shared" si="171"/>
        <v>2016-17</v>
      </c>
      <c r="H2142" s="111"/>
      <c r="I2142" s="26"/>
      <c r="J2142" s="94">
        <f t="shared" si="169"/>
        <v>0.59165640875701331</v>
      </c>
      <c r="K2142" s="35"/>
      <c r="L2142" s="26">
        <v>54.587594164599999</v>
      </c>
      <c r="M2142" s="26" t="s">
        <v>203</v>
      </c>
      <c r="N2142" s="26">
        <v>3336.4019512195118</v>
      </c>
      <c r="O2142" s="90">
        <f t="shared" si="172"/>
        <v>182126.15568315028</v>
      </c>
      <c r="P2142" s="92">
        <f t="shared" si="168"/>
        <v>17234.8984052866</v>
      </c>
      <c r="Q2142" s="188">
        <v>0.15994358789654889</v>
      </c>
    </row>
    <row r="2143" spans="1:17" x14ac:dyDescent="0.25">
      <c r="A2143">
        <v>42719</v>
      </c>
      <c r="B2143" t="s">
        <v>773</v>
      </c>
      <c r="C2143" s="190" t="s">
        <v>898</v>
      </c>
      <c r="D2143" s="108" t="s">
        <v>815</v>
      </c>
      <c r="E2143" s="32">
        <f t="shared" si="170"/>
        <v>42719</v>
      </c>
      <c r="F2143" s="101" t="str">
        <f t="shared" si="171"/>
        <v>2016-17</v>
      </c>
      <c r="H2143" s="111"/>
      <c r="I2143" s="26"/>
      <c r="J2143" s="94">
        <f t="shared" si="169"/>
        <v>0.59165640875701331</v>
      </c>
      <c r="K2143" s="35"/>
      <c r="L2143" s="26">
        <v>30.705455063500001</v>
      </c>
      <c r="M2143" s="26" t="s">
        <v>203</v>
      </c>
      <c r="N2143" s="26">
        <v>812.22926829268283</v>
      </c>
      <c r="O2143" s="90">
        <f t="shared" si="172"/>
        <v>24939.86929882046</v>
      </c>
      <c r="P2143" s="92">
        <f t="shared" si="168"/>
        <v>2360.1009530673582</v>
      </c>
      <c r="Q2143" s="188">
        <v>0.15994358789654889</v>
      </c>
    </row>
    <row r="2144" spans="1:17" x14ac:dyDescent="0.25">
      <c r="A2144">
        <v>42719</v>
      </c>
      <c r="B2144" t="s">
        <v>773</v>
      </c>
      <c r="C2144" s="190" t="s">
        <v>898</v>
      </c>
      <c r="D2144" s="108" t="s">
        <v>815</v>
      </c>
      <c r="E2144" s="32">
        <f t="shared" si="170"/>
        <v>42719</v>
      </c>
      <c r="F2144" s="101" t="str">
        <f t="shared" si="171"/>
        <v>2016-17</v>
      </c>
      <c r="H2144" s="111"/>
      <c r="I2144" s="26"/>
      <c r="J2144" s="94">
        <f t="shared" si="169"/>
        <v>0.59165640875701331</v>
      </c>
      <c r="K2144" s="35"/>
      <c r="L2144" s="26">
        <v>30.140096110399998</v>
      </c>
      <c r="M2144" s="26" t="s">
        <v>203</v>
      </c>
      <c r="N2144" s="26">
        <v>3592.3639024390236</v>
      </c>
      <c r="O2144" s="90">
        <f t="shared" si="172"/>
        <v>108274.19328304377</v>
      </c>
      <c r="P2144" s="92">
        <f t="shared" si="168"/>
        <v>10246.165434876464</v>
      </c>
      <c r="Q2144" s="188">
        <v>0.15994358789654889</v>
      </c>
    </row>
    <row r="2145" spans="1:17" x14ac:dyDescent="0.25">
      <c r="A2145">
        <v>42719</v>
      </c>
      <c r="B2145" t="s">
        <v>773</v>
      </c>
      <c r="C2145" s="190" t="s">
        <v>898</v>
      </c>
      <c r="D2145" s="108" t="s">
        <v>815</v>
      </c>
      <c r="E2145" s="32">
        <f t="shared" si="170"/>
        <v>42719</v>
      </c>
      <c r="F2145" s="101" t="str">
        <f t="shared" si="171"/>
        <v>2016-17</v>
      </c>
      <c r="H2145" s="111"/>
      <c r="I2145" s="26"/>
      <c r="J2145" s="94">
        <f t="shared" si="169"/>
        <v>0.59165640875701331</v>
      </c>
      <c r="K2145" s="35"/>
      <c r="L2145" s="26">
        <v>46.861131331700001</v>
      </c>
      <c r="M2145" s="26" t="s">
        <v>203</v>
      </c>
      <c r="N2145" s="26">
        <v>3336.4019512195118</v>
      </c>
      <c r="O2145" s="90">
        <f t="shared" si="172"/>
        <v>156347.5700114377</v>
      </c>
      <c r="P2145" s="92">
        <f t="shared" si="168"/>
        <v>14795.428338961317</v>
      </c>
      <c r="Q2145" s="188">
        <v>0.15994358789654889</v>
      </c>
    </row>
    <row r="2146" spans="1:17" x14ac:dyDescent="0.25">
      <c r="A2146">
        <v>42870</v>
      </c>
      <c r="B2146" t="s">
        <v>773</v>
      </c>
      <c r="C2146" s="190" t="s">
        <v>897</v>
      </c>
      <c r="D2146" s="108" t="s">
        <v>815</v>
      </c>
      <c r="E2146" s="32">
        <f t="shared" si="170"/>
        <v>42870</v>
      </c>
      <c r="F2146" s="101" t="str">
        <f t="shared" si="171"/>
        <v>2016-17</v>
      </c>
      <c r="H2146" s="111"/>
      <c r="I2146" s="26"/>
      <c r="J2146" s="94">
        <f t="shared" si="169"/>
        <v>0.59165640875701331</v>
      </c>
      <c r="K2146" s="35"/>
      <c r="L2146" s="26">
        <v>30.468773999</v>
      </c>
      <c r="M2146" s="26" t="s">
        <v>203</v>
      </c>
      <c r="N2146" s="26">
        <v>3336.4019512195118</v>
      </c>
      <c r="O2146" s="90">
        <f t="shared" si="172"/>
        <v>101656.07702152993</v>
      </c>
      <c r="P2146" s="92">
        <f t="shared" si="168"/>
        <v>1741.4496692801597</v>
      </c>
      <c r="Q2146" s="188">
        <v>2.895396253363039E-2</v>
      </c>
    </row>
    <row r="2147" spans="1:17" x14ac:dyDescent="0.25">
      <c r="A2147">
        <v>42719</v>
      </c>
      <c r="B2147" t="s">
        <v>773</v>
      </c>
      <c r="C2147" s="190" t="s">
        <v>898</v>
      </c>
      <c r="D2147" s="108" t="s">
        <v>815</v>
      </c>
      <c r="E2147" s="32">
        <f t="shared" si="170"/>
        <v>42719</v>
      </c>
      <c r="F2147" s="101" t="str">
        <f t="shared" si="171"/>
        <v>2016-17</v>
      </c>
      <c r="H2147" s="111"/>
      <c r="I2147" s="26"/>
      <c r="J2147" s="94">
        <f t="shared" si="169"/>
        <v>0.59165640875701331</v>
      </c>
      <c r="K2147" s="35"/>
      <c r="L2147" s="26">
        <v>36.361809532700001</v>
      </c>
      <c r="M2147" s="26" t="s">
        <v>203</v>
      </c>
      <c r="N2147" s="26">
        <v>3592.3639024390236</v>
      </c>
      <c r="O2147" s="90">
        <f t="shared" si="172"/>
        <v>130624.85199263466</v>
      </c>
      <c r="P2147" s="92">
        <f t="shared" si="168"/>
        <v>12361.245120746491</v>
      </c>
      <c r="Q2147" s="188">
        <v>0.15994358789654889</v>
      </c>
    </row>
    <row r="2148" spans="1:17" x14ac:dyDescent="0.25">
      <c r="A2148">
        <v>42870</v>
      </c>
      <c r="B2148" t="s">
        <v>773</v>
      </c>
      <c r="C2148" s="190" t="s">
        <v>897</v>
      </c>
      <c r="D2148" s="108" t="s">
        <v>815</v>
      </c>
      <c r="E2148" s="32">
        <f t="shared" si="170"/>
        <v>42870</v>
      </c>
      <c r="F2148" s="101" t="str">
        <f t="shared" si="171"/>
        <v>2016-17</v>
      </c>
      <c r="H2148" s="111"/>
      <c r="I2148" s="26"/>
      <c r="J2148" s="94">
        <f t="shared" si="169"/>
        <v>0.59165640875701331</v>
      </c>
      <c r="K2148" s="35"/>
      <c r="L2148" s="26">
        <v>27.3038714562</v>
      </c>
      <c r="M2148" s="26" t="s">
        <v>203</v>
      </c>
      <c r="N2148" s="26">
        <v>950.87219512195099</v>
      </c>
      <c r="O2148" s="90">
        <f t="shared" si="172"/>
        <v>25962.492186884476</v>
      </c>
      <c r="P2148" s="92">
        <f t="shared" si="168"/>
        <v>444.75819603940732</v>
      </c>
      <c r="Q2148" s="188">
        <v>2.895396253363039E-2</v>
      </c>
    </row>
    <row r="2149" spans="1:17" x14ac:dyDescent="0.25">
      <c r="A2149">
        <v>42719</v>
      </c>
      <c r="B2149" t="s">
        <v>773</v>
      </c>
      <c r="C2149" s="190" t="s">
        <v>898</v>
      </c>
      <c r="D2149" s="108" t="s">
        <v>815</v>
      </c>
      <c r="E2149" s="32">
        <f t="shared" si="170"/>
        <v>42719</v>
      </c>
      <c r="F2149" s="101" t="str">
        <f t="shared" si="171"/>
        <v>2016-17</v>
      </c>
      <c r="H2149" s="111"/>
      <c r="I2149" s="26"/>
      <c r="J2149" s="94">
        <f t="shared" si="169"/>
        <v>0.59165640875701331</v>
      </c>
      <c r="K2149" s="35"/>
      <c r="L2149" s="26">
        <v>6.8553932782900002</v>
      </c>
      <c r="M2149" s="26" t="s">
        <v>203</v>
      </c>
      <c r="N2149" s="26">
        <v>950.87219512195099</v>
      </c>
      <c r="O2149" s="90">
        <f t="shared" si="172"/>
        <v>6518.6028549518805</v>
      </c>
      <c r="P2149" s="92">
        <f t="shared" si="168"/>
        <v>616.86613615762417</v>
      </c>
      <c r="Q2149" s="188">
        <v>0.15994358789654889</v>
      </c>
    </row>
    <row r="2150" spans="1:17" x14ac:dyDescent="0.25">
      <c r="A2150">
        <v>42870</v>
      </c>
      <c r="B2150" t="s">
        <v>773</v>
      </c>
      <c r="C2150" s="190" t="s">
        <v>897</v>
      </c>
      <c r="D2150" s="108" t="s">
        <v>815</v>
      </c>
      <c r="E2150" s="32">
        <f t="shared" si="170"/>
        <v>42870</v>
      </c>
      <c r="F2150" s="101" t="str">
        <f t="shared" si="171"/>
        <v>2016-17</v>
      </c>
      <c r="H2150" s="111"/>
      <c r="I2150" s="26"/>
      <c r="J2150" s="94">
        <f t="shared" si="169"/>
        <v>0.59165640875701331</v>
      </c>
      <c r="K2150" s="35"/>
      <c r="L2150" s="26">
        <v>52.543608610500002</v>
      </c>
      <c r="M2150" s="26" t="s">
        <v>203</v>
      </c>
      <c r="N2150" s="26">
        <v>812.22926829268283</v>
      </c>
      <c r="O2150" s="90">
        <f t="shared" si="172"/>
        <v>42677.456775163526</v>
      </c>
      <c r="P2150" s="92">
        <f t="shared" si="168"/>
        <v>731.0988694860448</v>
      </c>
      <c r="Q2150" s="188">
        <v>2.895396253363039E-2</v>
      </c>
    </row>
    <row r="2151" spans="1:17" x14ac:dyDescent="0.25">
      <c r="A2151">
        <v>42870</v>
      </c>
      <c r="B2151" t="s">
        <v>773</v>
      </c>
      <c r="C2151" s="190" t="s">
        <v>897</v>
      </c>
      <c r="D2151" s="108" t="s">
        <v>815</v>
      </c>
      <c r="E2151" s="32">
        <f t="shared" si="170"/>
        <v>42870</v>
      </c>
      <c r="F2151" s="101" t="str">
        <f t="shared" si="171"/>
        <v>2016-17</v>
      </c>
      <c r="H2151" s="111"/>
      <c r="I2151" s="26"/>
      <c r="J2151" s="94">
        <f t="shared" si="169"/>
        <v>0.59165640875701331</v>
      </c>
      <c r="K2151" s="35"/>
      <c r="L2151" s="26">
        <v>29.893835031599998</v>
      </c>
      <c r="M2151" s="26" t="s">
        <v>203</v>
      </c>
      <c r="N2151" s="26">
        <v>812.22926829268283</v>
      </c>
      <c r="O2151" s="90">
        <f t="shared" si="172"/>
        <v>24280.647754178637</v>
      </c>
      <c r="P2151" s="92">
        <f t="shared" si="168"/>
        <v>415.94685964978885</v>
      </c>
      <c r="Q2151" s="188">
        <v>2.895396253363039E-2</v>
      </c>
    </row>
    <row r="2152" spans="1:17" x14ac:dyDescent="0.25">
      <c r="A2152">
        <v>42870</v>
      </c>
      <c r="B2152" t="s">
        <v>773</v>
      </c>
      <c r="C2152" s="190" t="s">
        <v>897</v>
      </c>
      <c r="D2152" s="108" t="s">
        <v>815</v>
      </c>
      <c r="E2152" s="32">
        <f t="shared" si="170"/>
        <v>42870</v>
      </c>
      <c r="F2152" s="101" t="str">
        <f t="shared" si="171"/>
        <v>2016-17</v>
      </c>
      <c r="H2152" s="111"/>
      <c r="I2152" s="26"/>
      <c r="J2152" s="94">
        <f t="shared" si="169"/>
        <v>0.59165640875701331</v>
      </c>
      <c r="K2152" s="35"/>
      <c r="L2152" s="26">
        <v>21.851045420399998</v>
      </c>
      <c r="M2152" s="26" t="s">
        <v>203</v>
      </c>
      <c r="N2152" s="26">
        <v>812.22926829268283</v>
      </c>
      <c r="O2152" s="90">
        <f t="shared" si="172"/>
        <v>17748.058633241668</v>
      </c>
      <c r="P2152" s="92">
        <f t="shared" si="168"/>
        <v>304.03839832101391</v>
      </c>
      <c r="Q2152" s="188">
        <v>2.895396253363039E-2</v>
      </c>
    </row>
    <row r="2153" spans="1:17" x14ac:dyDescent="0.25">
      <c r="A2153">
        <v>42719</v>
      </c>
      <c r="B2153" t="s">
        <v>773</v>
      </c>
      <c r="C2153" s="190" t="s">
        <v>898</v>
      </c>
      <c r="D2153" s="108" t="s">
        <v>815</v>
      </c>
      <c r="E2153" s="32">
        <f t="shared" si="170"/>
        <v>42719</v>
      </c>
      <c r="F2153" s="101" t="str">
        <f t="shared" si="171"/>
        <v>2016-17</v>
      </c>
      <c r="H2153" s="111"/>
      <c r="I2153" s="26"/>
      <c r="J2153" s="94">
        <f t="shared" si="169"/>
        <v>0.59165640875701331</v>
      </c>
      <c r="K2153" s="35"/>
      <c r="L2153" s="26">
        <v>36.118843922499998</v>
      </c>
      <c r="M2153" s="26" t="s">
        <v>203</v>
      </c>
      <c r="N2153" s="26">
        <v>3336.4019512195118</v>
      </c>
      <c r="O2153" s="90">
        <f t="shared" si="172"/>
        <v>120506.98133882201</v>
      </c>
      <c r="P2153" s="92">
        <f t="shared" si="168"/>
        <v>11403.774338243038</v>
      </c>
      <c r="Q2153" s="188">
        <v>0.15994358789654889</v>
      </c>
    </row>
    <row r="2154" spans="1:17" x14ac:dyDescent="0.25">
      <c r="A2154">
        <v>42870</v>
      </c>
      <c r="B2154" t="s">
        <v>773</v>
      </c>
      <c r="C2154" s="190" t="s">
        <v>897</v>
      </c>
      <c r="D2154" s="108" t="s">
        <v>815</v>
      </c>
      <c r="E2154" s="32">
        <f t="shared" si="170"/>
        <v>42870</v>
      </c>
      <c r="F2154" s="101" t="str">
        <f t="shared" si="171"/>
        <v>2016-17</v>
      </c>
      <c r="H2154" s="111"/>
      <c r="I2154" s="26"/>
      <c r="J2154" s="94">
        <f t="shared" si="169"/>
        <v>0.59165640875701331</v>
      </c>
      <c r="K2154" s="35"/>
      <c r="L2154" s="26">
        <v>30.683947855500001</v>
      </c>
      <c r="M2154" s="26" t="s">
        <v>203</v>
      </c>
      <c r="N2154" s="26">
        <v>3336.4019512195118</v>
      </c>
      <c r="O2154" s="90">
        <f t="shared" si="172"/>
        <v>102373.98349620796</v>
      </c>
      <c r="P2154" s="92">
        <f t="shared" si="168"/>
        <v>1753.7479797160165</v>
      </c>
      <c r="Q2154" s="188">
        <v>2.895396253363039E-2</v>
      </c>
    </row>
    <row r="2155" spans="1:17" x14ac:dyDescent="0.25">
      <c r="A2155">
        <v>42870</v>
      </c>
      <c r="B2155" t="s">
        <v>773</v>
      </c>
      <c r="C2155" s="190" t="s">
        <v>897</v>
      </c>
      <c r="D2155" s="108" t="s">
        <v>815</v>
      </c>
      <c r="E2155" s="32">
        <f t="shared" si="170"/>
        <v>42870</v>
      </c>
      <c r="F2155" s="101" t="str">
        <f t="shared" si="171"/>
        <v>2016-17</v>
      </c>
      <c r="H2155" s="111"/>
      <c r="I2155" s="26"/>
      <c r="J2155" s="94">
        <f t="shared" si="169"/>
        <v>0.59165640875701331</v>
      </c>
      <c r="K2155" s="35"/>
      <c r="L2155" s="26">
        <v>19.336746650199998</v>
      </c>
      <c r="M2155" s="26" t="s">
        <v>203</v>
      </c>
      <c r="N2155" s="26">
        <v>812.22926829268283</v>
      </c>
      <c r="O2155" s="90">
        <f t="shared" si="172"/>
        <v>15705.871582852931</v>
      </c>
      <c r="P2155" s="92">
        <f t="shared" si="168"/>
        <v>269.05410552015678</v>
      </c>
      <c r="Q2155" s="188">
        <v>2.895396253363039E-2</v>
      </c>
    </row>
    <row r="2156" spans="1:17" x14ac:dyDescent="0.25">
      <c r="A2156">
        <v>42870</v>
      </c>
      <c r="B2156" t="s">
        <v>773</v>
      </c>
      <c r="C2156" s="190" t="s">
        <v>897</v>
      </c>
      <c r="D2156" s="108" t="s">
        <v>815</v>
      </c>
      <c r="E2156" s="32">
        <f t="shared" si="170"/>
        <v>42870</v>
      </c>
      <c r="F2156" s="101" t="str">
        <f t="shared" si="171"/>
        <v>2016-17</v>
      </c>
      <c r="H2156" s="111"/>
      <c r="I2156" s="26"/>
      <c r="J2156" s="94">
        <f t="shared" si="169"/>
        <v>0.59165640875701331</v>
      </c>
      <c r="K2156" s="35"/>
      <c r="L2156" s="26">
        <v>4.7893282531099999</v>
      </c>
      <c r="M2156" s="26" t="s">
        <v>203</v>
      </c>
      <c r="N2156" s="26">
        <v>812.22926829268283</v>
      </c>
      <c r="O2156" s="90">
        <f t="shared" si="172"/>
        <v>3890.0325826370081</v>
      </c>
      <c r="P2156" s="92">
        <f t="shared" si="168"/>
        <v>66.6393604101752</v>
      </c>
      <c r="Q2156" s="188">
        <v>2.895396253363039E-2</v>
      </c>
    </row>
    <row r="2157" spans="1:17" x14ac:dyDescent="0.25">
      <c r="A2157">
        <v>42870</v>
      </c>
      <c r="B2157" t="s">
        <v>773</v>
      </c>
      <c r="C2157" s="190" t="s">
        <v>897</v>
      </c>
      <c r="D2157" s="108" t="s">
        <v>815</v>
      </c>
      <c r="E2157" s="32">
        <f t="shared" si="170"/>
        <v>42870</v>
      </c>
      <c r="F2157" s="101" t="str">
        <f t="shared" si="171"/>
        <v>2016-17</v>
      </c>
      <c r="H2157" s="111"/>
      <c r="I2157" s="26"/>
      <c r="J2157" s="94">
        <f t="shared" si="169"/>
        <v>0.59165640875701331</v>
      </c>
      <c r="K2157" s="35"/>
      <c r="L2157" s="26">
        <v>4.8551721914500003</v>
      </c>
      <c r="M2157" s="26" t="s">
        <v>203</v>
      </c>
      <c r="N2157" s="26">
        <v>812.22926829268283</v>
      </c>
      <c r="O2157" s="90">
        <f t="shared" si="172"/>
        <v>3943.512956496415</v>
      </c>
      <c r="P2157" s="92">
        <f t="shared" si="168"/>
        <v>67.555521864553555</v>
      </c>
      <c r="Q2157" s="188">
        <v>2.895396253363039E-2</v>
      </c>
    </row>
    <row r="2158" spans="1:17" x14ac:dyDescent="0.25">
      <c r="A2158">
        <v>42719</v>
      </c>
      <c r="B2158" t="s">
        <v>773</v>
      </c>
      <c r="C2158" s="190" t="s">
        <v>898</v>
      </c>
      <c r="D2158" s="108" t="s">
        <v>815</v>
      </c>
      <c r="E2158" s="32">
        <f t="shared" si="170"/>
        <v>42719</v>
      </c>
      <c r="F2158" s="101" t="str">
        <f t="shared" si="171"/>
        <v>2016-17</v>
      </c>
      <c r="H2158" s="111"/>
      <c r="I2158" s="26"/>
      <c r="J2158" s="94">
        <f t="shared" si="169"/>
        <v>0.59165640875701331</v>
      </c>
      <c r="K2158" s="35"/>
      <c r="L2158" s="26">
        <v>24.525052848800001</v>
      </c>
      <c r="M2158" s="26" t="s">
        <v>203</v>
      </c>
      <c r="N2158" s="26">
        <v>3336.4019512195118</v>
      </c>
      <c r="O2158" s="90">
        <f t="shared" si="172"/>
        <v>81825.434178497977</v>
      </c>
      <c r="P2158" s="92">
        <f t="shared" si="168"/>
        <v>7743.2757516077654</v>
      </c>
      <c r="Q2158" s="188">
        <v>0.15994358789654889</v>
      </c>
    </row>
    <row r="2159" spans="1:17" x14ac:dyDescent="0.25">
      <c r="A2159">
        <v>42719</v>
      </c>
      <c r="B2159" t="s">
        <v>773</v>
      </c>
      <c r="C2159" s="190" t="s">
        <v>898</v>
      </c>
      <c r="D2159" s="108" t="s">
        <v>815</v>
      </c>
      <c r="E2159" s="32">
        <f t="shared" si="170"/>
        <v>42719</v>
      </c>
      <c r="F2159" s="101" t="str">
        <f t="shared" si="171"/>
        <v>2016-17</v>
      </c>
      <c r="H2159" s="111"/>
      <c r="I2159" s="26"/>
      <c r="J2159" s="94">
        <f t="shared" si="169"/>
        <v>0.59165640875701331</v>
      </c>
      <c r="K2159" s="35"/>
      <c r="L2159" s="26">
        <v>27.929079782199999</v>
      </c>
      <c r="M2159" s="26" t="s">
        <v>203</v>
      </c>
      <c r="N2159" s="26">
        <v>3336.4019512195118</v>
      </c>
      <c r="O2159" s="90">
        <f t="shared" si="172"/>
        <v>93182.636281097497</v>
      </c>
      <c r="P2159" s="92">
        <f t="shared" si="168"/>
        <v>8818.0265125426449</v>
      </c>
      <c r="Q2159" s="188">
        <v>0.15994358789654889</v>
      </c>
    </row>
    <row r="2160" spans="1:17" x14ac:dyDescent="0.25">
      <c r="A2160">
        <v>42719</v>
      </c>
      <c r="B2160" t="s">
        <v>773</v>
      </c>
      <c r="C2160" s="190" t="s">
        <v>898</v>
      </c>
      <c r="D2160" s="108" t="s">
        <v>815</v>
      </c>
      <c r="E2160" s="32">
        <f t="shared" si="170"/>
        <v>42719</v>
      </c>
      <c r="F2160" s="101" t="str">
        <f t="shared" si="171"/>
        <v>2016-17</v>
      </c>
      <c r="H2160" s="111"/>
      <c r="I2160" s="26"/>
      <c r="J2160" s="94">
        <f t="shared" si="169"/>
        <v>0.59165640875701331</v>
      </c>
      <c r="K2160" s="35"/>
      <c r="L2160" s="26">
        <v>7.0291804643200004</v>
      </c>
      <c r="M2160" s="26" t="s">
        <v>203</v>
      </c>
      <c r="N2160" s="26">
        <v>812.22926829268283</v>
      </c>
      <c r="O2160" s="90">
        <f t="shared" si="172"/>
        <v>5709.3061052318544</v>
      </c>
      <c r="P2160" s="92">
        <f t="shared" si="168"/>
        <v>540.28105034809732</v>
      </c>
      <c r="Q2160" s="188">
        <v>0.15994358789654889</v>
      </c>
    </row>
    <row r="2161" spans="1:17" x14ac:dyDescent="0.25">
      <c r="A2161">
        <v>42719</v>
      </c>
      <c r="B2161" t="s">
        <v>773</v>
      </c>
      <c r="C2161" s="190" t="s">
        <v>898</v>
      </c>
      <c r="D2161" s="108" t="s">
        <v>815</v>
      </c>
      <c r="E2161" s="32">
        <f t="shared" si="170"/>
        <v>42719</v>
      </c>
      <c r="F2161" s="101" t="str">
        <f t="shared" si="171"/>
        <v>2016-17</v>
      </c>
      <c r="H2161" s="111"/>
      <c r="I2161" s="26"/>
      <c r="J2161" s="94">
        <f t="shared" si="169"/>
        <v>0.59165640875701331</v>
      </c>
      <c r="K2161" s="35"/>
      <c r="L2161" s="26">
        <v>46.943596670200002</v>
      </c>
      <c r="M2161" s="26" t="s">
        <v>203</v>
      </c>
      <c r="N2161" s="26">
        <v>3336.4019512195118</v>
      </c>
      <c r="O2161" s="90">
        <f t="shared" si="172"/>
        <v>156622.70752771705</v>
      </c>
      <c r="P2161" s="92">
        <f t="shared" si="168"/>
        <v>14821.465055778684</v>
      </c>
      <c r="Q2161" s="188">
        <v>0.15994358789654889</v>
      </c>
    </row>
    <row r="2162" spans="1:17" x14ac:dyDescent="0.25">
      <c r="A2162">
        <v>42719</v>
      </c>
      <c r="B2162" t="s">
        <v>773</v>
      </c>
      <c r="C2162" s="190" t="s">
        <v>898</v>
      </c>
      <c r="D2162" s="108" t="s">
        <v>815</v>
      </c>
      <c r="E2162" s="32">
        <f t="shared" si="170"/>
        <v>42719</v>
      </c>
      <c r="F2162" s="101" t="str">
        <f t="shared" si="171"/>
        <v>2016-17</v>
      </c>
      <c r="H2162" s="111"/>
      <c r="I2162" s="26"/>
      <c r="J2162" s="94">
        <f t="shared" si="169"/>
        <v>0.59165640875701331</v>
      </c>
      <c r="K2162" s="35"/>
      <c r="L2162" s="26">
        <v>29.762766093300002</v>
      </c>
      <c r="M2162" s="26" t="s">
        <v>203</v>
      </c>
      <c r="N2162" s="26">
        <v>3336.4019512195118</v>
      </c>
      <c r="O2162" s="90">
        <f t="shared" si="172"/>
        <v>99300.550867376049</v>
      </c>
      <c r="P2162" s="92">
        <f t="shared" si="168"/>
        <v>9396.974857173449</v>
      </c>
      <c r="Q2162" s="188">
        <v>0.15994358789654889</v>
      </c>
    </row>
    <row r="2163" spans="1:17" x14ac:dyDescent="0.25">
      <c r="A2163">
        <v>42719</v>
      </c>
      <c r="B2163" t="s">
        <v>773</v>
      </c>
      <c r="C2163" s="190" t="s">
        <v>898</v>
      </c>
      <c r="D2163" s="108" t="s">
        <v>815</v>
      </c>
      <c r="E2163" s="32">
        <f t="shared" si="170"/>
        <v>42719</v>
      </c>
      <c r="F2163" s="101" t="str">
        <f t="shared" si="171"/>
        <v>2016-17</v>
      </c>
      <c r="H2163" s="111"/>
      <c r="I2163" s="26"/>
      <c r="J2163" s="94">
        <f t="shared" si="169"/>
        <v>0.59165640875701331</v>
      </c>
      <c r="K2163" s="35"/>
      <c r="L2163" s="26">
        <v>17.3704156531</v>
      </c>
      <c r="M2163" s="26" t="s">
        <v>203</v>
      </c>
      <c r="N2163" s="26">
        <v>3336.4019512195118</v>
      </c>
      <c r="O2163" s="90">
        <f t="shared" si="172"/>
        <v>57954.688678496794</v>
      </c>
      <c r="P2163" s="92">
        <f t="shared" si="168"/>
        <v>5484.3477464138641</v>
      </c>
      <c r="Q2163" s="188">
        <v>0.15994358789654889</v>
      </c>
    </row>
    <row r="2164" spans="1:17" x14ac:dyDescent="0.25">
      <c r="A2164">
        <v>42719</v>
      </c>
      <c r="B2164" t="s">
        <v>773</v>
      </c>
      <c r="C2164" s="190" t="s">
        <v>898</v>
      </c>
      <c r="D2164" s="108" t="s">
        <v>815</v>
      </c>
      <c r="E2164" s="32">
        <f t="shared" si="170"/>
        <v>42719</v>
      </c>
      <c r="F2164" s="101" t="str">
        <f t="shared" si="171"/>
        <v>2016-17</v>
      </c>
      <c r="H2164" s="111"/>
      <c r="I2164" s="26"/>
      <c r="J2164" s="94">
        <f t="shared" si="169"/>
        <v>0.59165640875701331</v>
      </c>
      <c r="K2164" s="35"/>
      <c r="L2164" s="26">
        <v>33.002287464299997</v>
      </c>
      <c r="M2164" s="26" t="s">
        <v>203</v>
      </c>
      <c r="N2164" s="26">
        <v>3592.3639024390236</v>
      </c>
      <c r="O2164" s="90">
        <f t="shared" si="172"/>
        <v>118556.2261846672</v>
      </c>
      <c r="P2164" s="92">
        <f t="shared" si="168"/>
        <v>11219.171161564018</v>
      </c>
      <c r="Q2164" s="188">
        <v>0.15994358789654889</v>
      </c>
    </row>
    <row r="2165" spans="1:17" x14ac:dyDescent="0.25">
      <c r="A2165">
        <v>42719</v>
      </c>
      <c r="B2165" t="s">
        <v>773</v>
      </c>
      <c r="C2165" s="190" t="s">
        <v>898</v>
      </c>
      <c r="D2165" s="108" t="s">
        <v>815</v>
      </c>
      <c r="E2165" s="32">
        <f t="shared" si="170"/>
        <v>42719</v>
      </c>
      <c r="F2165" s="101" t="str">
        <f t="shared" si="171"/>
        <v>2016-17</v>
      </c>
      <c r="H2165" s="111"/>
      <c r="I2165" s="26"/>
      <c r="J2165" s="94">
        <f t="shared" si="169"/>
        <v>0.59165640875701331</v>
      </c>
      <c r="K2165" s="35"/>
      <c r="L2165" s="26">
        <v>36.8299417064</v>
      </c>
      <c r="M2165" s="26" t="s">
        <v>203</v>
      </c>
      <c r="N2165" s="26">
        <v>812.22926829268283</v>
      </c>
      <c r="O2165" s="90">
        <f t="shared" si="172"/>
        <v>29914.356603451433</v>
      </c>
      <c r="P2165" s="92">
        <f t="shared" si="168"/>
        <v>2830.8448887316995</v>
      </c>
      <c r="Q2165" s="188">
        <v>0.15994358789654889</v>
      </c>
    </row>
    <row r="2166" spans="1:17" x14ac:dyDescent="0.25">
      <c r="A2166">
        <v>42719</v>
      </c>
      <c r="B2166" t="s">
        <v>773</v>
      </c>
      <c r="C2166" s="190" t="s">
        <v>898</v>
      </c>
      <c r="D2166" s="108" t="s">
        <v>815</v>
      </c>
      <c r="E2166" s="32">
        <f t="shared" si="170"/>
        <v>42719</v>
      </c>
      <c r="F2166" s="101" t="str">
        <f t="shared" si="171"/>
        <v>2016-17</v>
      </c>
      <c r="H2166" s="111"/>
      <c r="I2166" s="26"/>
      <c r="J2166" s="94">
        <f t="shared" si="169"/>
        <v>0.59165640875701331</v>
      </c>
      <c r="K2166" s="35"/>
      <c r="L2166" s="26">
        <v>21.534279277500001</v>
      </c>
      <c r="M2166" s="26" t="s">
        <v>203</v>
      </c>
      <c r="N2166" s="26">
        <v>3592.3639024390236</v>
      </c>
      <c r="O2166" s="90">
        <f t="shared" si="172"/>
        <v>77358.967541531703</v>
      </c>
      <c r="P2166" s="92">
        <f t="shared" si="168"/>
        <v>7320.6066493584522</v>
      </c>
      <c r="Q2166" s="188">
        <v>0.15994358789654889</v>
      </c>
    </row>
    <row r="2167" spans="1:17" x14ac:dyDescent="0.25">
      <c r="A2167">
        <v>42719</v>
      </c>
      <c r="B2167" t="s">
        <v>773</v>
      </c>
      <c r="C2167" s="190" t="s">
        <v>898</v>
      </c>
      <c r="D2167" s="108" t="s">
        <v>815</v>
      </c>
      <c r="E2167" s="32">
        <f t="shared" si="170"/>
        <v>42719</v>
      </c>
      <c r="F2167" s="101" t="str">
        <f t="shared" si="171"/>
        <v>2016-17</v>
      </c>
      <c r="H2167" s="111"/>
      <c r="I2167" s="26"/>
      <c r="J2167" s="94">
        <f t="shared" si="169"/>
        <v>0.59165640875701331</v>
      </c>
      <c r="K2167" s="35"/>
      <c r="L2167" s="26">
        <v>15.160368467</v>
      </c>
      <c r="M2167" s="26" t="s">
        <v>203</v>
      </c>
      <c r="N2167" s="26">
        <v>812.22926829268283</v>
      </c>
      <c r="O2167" s="90">
        <f t="shared" si="172"/>
        <v>12313.694986998871</v>
      </c>
      <c r="P2167" s="92">
        <f t="shared" si="168"/>
        <v>1165.2652596688333</v>
      </c>
      <c r="Q2167" s="188">
        <v>0.15994358789654889</v>
      </c>
    </row>
    <row r="2168" spans="1:17" x14ac:dyDescent="0.25">
      <c r="A2168">
        <v>42719</v>
      </c>
      <c r="B2168" t="s">
        <v>773</v>
      </c>
      <c r="C2168" s="190" t="s">
        <v>898</v>
      </c>
      <c r="D2168" s="108" t="s">
        <v>815</v>
      </c>
      <c r="E2168" s="32">
        <f t="shared" si="170"/>
        <v>42719</v>
      </c>
      <c r="F2168" s="101" t="str">
        <f t="shared" si="171"/>
        <v>2016-17</v>
      </c>
      <c r="H2168" s="111"/>
      <c r="I2168" s="26"/>
      <c r="J2168" s="94">
        <f t="shared" si="169"/>
        <v>0.59165640875701331</v>
      </c>
      <c r="K2168" s="35"/>
      <c r="L2168" s="26">
        <v>18.549197916299999</v>
      </c>
      <c r="M2168" s="26" t="s">
        <v>203</v>
      </c>
      <c r="N2168" s="26">
        <v>812.22926829268283</v>
      </c>
      <c r="O2168" s="90">
        <f t="shared" si="172"/>
        <v>15066.201450972505</v>
      </c>
      <c r="P2168" s="92">
        <f t="shared" si="168"/>
        <v>1425.739484738468</v>
      </c>
      <c r="Q2168" s="188">
        <v>0.15994358789654889</v>
      </c>
    </row>
    <row r="2169" spans="1:17" x14ac:dyDescent="0.25">
      <c r="A2169">
        <v>42719</v>
      </c>
      <c r="B2169" t="s">
        <v>773</v>
      </c>
      <c r="C2169" s="190" t="s">
        <v>898</v>
      </c>
      <c r="D2169" s="108" t="s">
        <v>815</v>
      </c>
      <c r="E2169" s="32">
        <f t="shared" si="170"/>
        <v>42719</v>
      </c>
      <c r="F2169" s="101" t="str">
        <f t="shared" si="171"/>
        <v>2016-17</v>
      </c>
      <c r="H2169" s="111"/>
      <c r="I2169" s="26"/>
      <c r="J2169" s="94">
        <f t="shared" si="169"/>
        <v>0.59165640875701331</v>
      </c>
      <c r="K2169" s="35"/>
      <c r="L2169" s="26">
        <v>24.809336271300001</v>
      </c>
      <c r="M2169" s="26" t="s">
        <v>203</v>
      </c>
      <c r="N2169" s="26">
        <v>812.22926829268283</v>
      </c>
      <c r="O2169" s="90">
        <f t="shared" si="172"/>
        <v>20150.869046465115</v>
      </c>
      <c r="P2169" s="92">
        <f t="shared" si="168"/>
        <v>1906.9099629943576</v>
      </c>
      <c r="Q2169" s="188">
        <v>0.15994358789654889</v>
      </c>
    </row>
    <row r="2170" spans="1:17" x14ac:dyDescent="0.25">
      <c r="A2170">
        <v>42719</v>
      </c>
      <c r="B2170" t="s">
        <v>773</v>
      </c>
      <c r="C2170" s="190" t="s">
        <v>898</v>
      </c>
      <c r="D2170" s="108" t="s">
        <v>815</v>
      </c>
      <c r="E2170" s="32">
        <f t="shared" si="170"/>
        <v>42719</v>
      </c>
      <c r="F2170" s="101" t="str">
        <f t="shared" si="171"/>
        <v>2016-17</v>
      </c>
      <c r="H2170" s="111"/>
      <c r="I2170" s="26"/>
      <c r="J2170" s="94">
        <f t="shared" si="169"/>
        <v>0.59165640875701331</v>
      </c>
      <c r="K2170" s="35"/>
      <c r="L2170" s="26">
        <v>39.557539441999999</v>
      </c>
      <c r="M2170" s="26" t="s">
        <v>203</v>
      </c>
      <c r="N2170" s="26">
        <v>3592.3639024390236</v>
      </c>
      <c r="O2170" s="90">
        <f t="shared" si="172"/>
        <v>142105.07676074872</v>
      </c>
      <c r="P2170" s="92">
        <f t="shared" si="168"/>
        <v>13447.637719361068</v>
      </c>
      <c r="Q2170" s="188">
        <v>0.15994358789654889</v>
      </c>
    </row>
    <row r="2171" spans="1:17" x14ac:dyDescent="0.25">
      <c r="A2171">
        <v>42719</v>
      </c>
      <c r="B2171" t="s">
        <v>773</v>
      </c>
      <c r="C2171" s="190" t="s">
        <v>898</v>
      </c>
      <c r="D2171" s="108" t="s">
        <v>815</v>
      </c>
      <c r="E2171" s="32">
        <f t="shared" si="170"/>
        <v>42719</v>
      </c>
      <c r="F2171" s="101" t="str">
        <f t="shared" si="171"/>
        <v>2016-17</v>
      </c>
      <c r="H2171" s="111"/>
      <c r="I2171" s="26"/>
      <c r="J2171" s="94">
        <f t="shared" si="169"/>
        <v>0.59165640875701331</v>
      </c>
      <c r="K2171" s="35"/>
      <c r="L2171" s="26">
        <v>27.655690209599999</v>
      </c>
      <c r="M2171" s="26" t="s">
        <v>203</v>
      </c>
      <c r="N2171" s="26">
        <v>3336.4019512195118</v>
      </c>
      <c r="O2171" s="90">
        <f t="shared" si="172"/>
        <v>92270.498777631787</v>
      </c>
      <c r="P2171" s="92">
        <f t="shared" si="168"/>
        <v>8731.7094366404181</v>
      </c>
      <c r="Q2171" s="188">
        <v>0.15994358789654889</v>
      </c>
    </row>
    <row r="2172" spans="1:17" x14ac:dyDescent="0.25">
      <c r="A2172">
        <v>42870</v>
      </c>
      <c r="B2172" t="s">
        <v>773</v>
      </c>
      <c r="C2172" s="190" t="s">
        <v>897</v>
      </c>
      <c r="D2172" s="108" t="s">
        <v>815</v>
      </c>
      <c r="E2172" s="32">
        <f t="shared" si="170"/>
        <v>42870</v>
      </c>
      <c r="F2172" s="101" t="str">
        <f t="shared" si="171"/>
        <v>2016-17</v>
      </c>
      <c r="H2172" s="111"/>
      <c r="I2172" s="26"/>
      <c r="J2172" s="94">
        <f t="shared" si="169"/>
        <v>0.59165640875701331</v>
      </c>
      <c r="K2172" s="35"/>
      <c r="L2172" s="26">
        <v>22.204301259600001</v>
      </c>
      <c r="M2172" s="26" t="s">
        <v>203</v>
      </c>
      <c r="N2172" s="26">
        <v>812.22926829268283</v>
      </c>
      <c r="O2172" s="90">
        <f t="shared" si="172"/>
        <v>18034.983365035205</v>
      </c>
      <c r="P2172" s="92">
        <f t="shared" si="168"/>
        <v>308.95364779679613</v>
      </c>
      <c r="Q2172" s="188">
        <v>2.895396253363039E-2</v>
      </c>
    </row>
    <row r="2173" spans="1:17" x14ac:dyDescent="0.25">
      <c r="A2173">
        <v>42870</v>
      </c>
      <c r="B2173" t="s">
        <v>773</v>
      </c>
      <c r="C2173" s="190" t="s">
        <v>897</v>
      </c>
      <c r="D2173" s="108" t="s">
        <v>815</v>
      </c>
      <c r="E2173" s="32">
        <f t="shared" si="170"/>
        <v>42870</v>
      </c>
      <c r="F2173" s="101" t="str">
        <f t="shared" si="171"/>
        <v>2016-17</v>
      </c>
      <c r="H2173" s="111"/>
      <c r="I2173" s="26"/>
      <c r="J2173" s="94">
        <f t="shared" si="169"/>
        <v>0.59165640875701331</v>
      </c>
      <c r="K2173" s="35"/>
      <c r="L2173" s="26">
        <v>24.794830148100001</v>
      </c>
      <c r="M2173" s="26" t="s">
        <v>203</v>
      </c>
      <c r="N2173" s="26">
        <v>812.22926829268283</v>
      </c>
      <c r="O2173" s="90">
        <f t="shared" si="172"/>
        <v>20139.086748632617</v>
      </c>
      <c r="P2173" s="92">
        <f t="shared" si="168"/>
        <v>344.99861676329414</v>
      </c>
      <c r="Q2173" s="188">
        <v>2.895396253363039E-2</v>
      </c>
    </row>
    <row r="2174" spans="1:17" x14ac:dyDescent="0.25">
      <c r="A2174">
        <v>42870</v>
      </c>
      <c r="B2174" t="s">
        <v>773</v>
      </c>
      <c r="C2174" s="190" t="s">
        <v>897</v>
      </c>
      <c r="D2174" s="108" t="s">
        <v>815</v>
      </c>
      <c r="E2174" s="32">
        <f t="shared" si="170"/>
        <v>42870</v>
      </c>
      <c r="F2174" s="101" t="str">
        <f t="shared" si="171"/>
        <v>2016-17</v>
      </c>
      <c r="H2174" s="111"/>
      <c r="I2174" s="26"/>
      <c r="J2174" s="94">
        <f t="shared" si="169"/>
        <v>0.59165640875701331</v>
      </c>
      <c r="K2174" s="35"/>
      <c r="L2174" s="26">
        <v>45.318648289599999</v>
      </c>
      <c r="M2174" s="26" t="s">
        <v>203</v>
      </c>
      <c r="N2174" s="26">
        <v>812.22926829268283</v>
      </c>
      <c r="O2174" s="90">
        <f t="shared" si="172"/>
        <v>36809.132540275248</v>
      </c>
      <c r="P2174" s="92">
        <f t="shared" si="168"/>
        <v>630.56979540117186</v>
      </c>
      <c r="Q2174" s="188">
        <v>2.895396253363039E-2</v>
      </c>
    </row>
    <row r="2175" spans="1:17" x14ac:dyDescent="0.25">
      <c r="A2175">
        <v>42870</v>
      </c>
      <c r="B2175" t="s">
        <v>773</v>
      </c>
      <c r="C2175" s="190" t="s">
        <v>897</v>
      </c>
      <c r="D2175" s="108" t="s">
        <v>815</v>
      </c>
      <c r="E2175" s="32">
        <f t="shared" si="170"/>
        <v>42870</v>
      </c>
      <c r="F2175" s="101" t="str">
        <f t="shared" si="171"/>
        <v>2016-17</v>
      </c>
      <c r="H2175" s="111"/>
      <c r="I2175" s="26"/>
      <c r="J2175" s="94">
        <f t="shared" si="169"/>
        <v>0.59165640875701331</v>
      </c>
      <c r="K2175" s="35"/>
      <c r="L2175" s="26">
        <v>53.797244383299997</v>
      </c>
      <c r="M2175" s="26" t="s">
        <v>203</v>
      </c>
      <c r="N2175" s="26">
        <v>3336.4019512195118</v>
      </c>
      <c r="O2175" s="90">
        <f t="shared" si="172"/>
        <v>179489.23113067503</v>
      </c>
      <c r="P2175" s="92">
        <f t="shared" si="168"/>
        <v>3074.7936704823269</v>
      </c>
      <c r="Q2175" s="188">
        <v>2.895396253363039E-2</v>
      </c>
    </row>
    <row r="2176" spans="1:17" x14ac:dyDescent="0.25">
      <c r="A2176">
        <v>42870</v>
      </c>
      <c r="B2176" t="s">
        <v>773</v>
      </c>
      <c r="C2176" s="190" t="s">
        <v>897</v>
      </c>
      <c r="D2176" s="108" t="s">
        <v>815</v>
      </c>
      <c r="E2176" s="32">
        <f t="shared" si="170"/>
        <v>42870</v>
      </c>
      <c r="F2176" s="101" t="str">
        <f t="shared" si="171"/>
        <v>2016-17</v>
      </c>
      <c r="H2176" s="111"/>
      <c r="I2176" s="26"/>
      <c r="J2176" s="94">
        <f t="shared" si="169"/>
        <v>0.59165640875701331</v>
      </c>
      <c r="K2176" s="35"/>
      <c r="L2176" s="26">
        <v>44.879617240199998</v>
      </c>
      <c r="M2176" s="26" t="s">
        <v>203</v>
      </c>
      <c r="N2176" s="26">
        <v>3336.4019512195118</v>
      </c>
      <c r="O2176" s="90">
        <f t="shared" si="172"/>
        <v>149736.44253018813</v>
      </c>
      <c r="P2176" s="92">
        <f t="shared" si="168"/>
        <v>2565.1046741470973</v>
      </c>
      <c r="Q2176" s="188">
        <v>2.895396253363039E-2</v>
      </c>
    </row>
    <row r="2177" spans="1:17" x14ac:dyDescent="0.25">
      <c r="A2177">
        <v>42870</v>
      </c>
      <c r="B2177" t="s">
        <v>773</v>
      </c>
      <c r="C2177" s="190" t="s">
        <v>897</v>
      </c>
      <c r="D2177" s="108" t="s">
        <v>815</v>
      </c>
      <c r="E2177" s="32">
        <f t="shared" si="170"/>
        <v>42870</v>
      </c>
      <c r="F2177" s="101" t="str">
        <f t="shared" si="171"/>
        <v>2016-17</v>
      </c>
      <c r="H2177" s="111"/>
      <c r="I2177" s="26"/>
      <c r="J2177" s="94">
        <f t="shared" si="169"/>
        <v>0.59165640875701331</v>
      </c>
      <c r="K2177" s="35"/>
      <c r="L2177" s="26">
        <v>5.0596759777700004</v>
      </c>
      <c r="M2177" s="26" t="s">
        <v>203</v>
      </c>
      <c r="N2177" s="26">
        <v>812.22926829268283</v>
      </c>
      <c r="O2177" s="90">
        <f t="shared" si="172"/>
        <v>4109.6169172221917</v>
      </c>
      <c r="P2177" s="92">
        <f t="shared" si="168"/>
        <v>70.401015178354811</v>
      </c>
      <c r="Q2177" s="188">
        <v>2.895396253363039E-2</v>
      </c>
    </row>
    <row r="2178" spans="1:17" x14ac:dyDescent="0.25">
      <c r="A2178">
        <v>42870</v>
      </c>
      <c r="B2178" t="s">
        <v>773</v>
      </c>
      <c r="C2178" s="190" t="s">
        <v>897</v>
      </c>
      <c r="D2178" s="108" t="s">
        <v>815</v>
      </c>
      <c r="E2178" s="32">
        <f t="shared" si="170"/>
        <v>42870</v>
      </c>
      <c r="F2178" s="101" t="str">
        <f t="shared" si="171"/>
        <v>2016-17</v>
      </c>
      <c r="H2178" s="111"/>
      <c r="I2178" s="26"/>
      <c r="J2178" s="94">
        <f t="shared" si="169"/>
        <v>0.59165640875701331</v>
      </c>
      <c r="K2178" s="35"/>
      <c r="L2178" s="26">
        <v>28.708212275200001</v>
      </c>
      <c r="M2178" s="26" t="s">
        <v>203</v>
      </c>
      <c r="N2178" s="26">
        <v>812.22926829268283</v>
      </c>
      <c r="O2178" s="90">
        <f t="shared" si="172"/>
        <v>23317.650250276711</v>
      </c>
      <c r="P2178" s="92">
        <f t="shared" si="168"/>
        <v>399.44994442520812</v>
      </c>
      <c r="Q2178" s="188">
        <v>2.895396253363039E-2</v>
      </c>
    </row>
    <row r="2179" spans="1:17" x14ac:dyDescent="0.25">
      <c r="A2179">
        <v>42719</v>
      </c>
      <c r="B2179" t="s">
        <v>773</v>
      </c>
      <c r="C2179" s="190" t="s">
        <v>898</v>
      </c>
      <c r="D2179" s="108" t="s">
        <v>815</v>
      </c>
      <c r="E2179" s="32">
        <f t="shared" si="170"/>
        <v>42719</v>
      </c>
      <c r="F2179" s="101" t="str">
        <f t="shared" si="171"/>
        <v>2016-17</v>
      </c>
      <c r="H2179" s="111"/>
      <c r="I2179" s="26"/>
      <c r="J2179" s="94">
        <f t="shared" si="169"/>
        <v>0.59165640875701331</v>
      </c>
      <c r="K2179" s="35"/>
      <c r="L2179" s="26">
        <v>47.072848375299998</v>
      </c>
      <c r="M2179" s="26" t="s">
        <v>203</v>
      </c>
      <c r="N2179" s="26">
        <v>812.22926829268283</v>
      </c>
      <c r="O2179" s="90">
        <f t="shared" si="172"/>
        <v>38233.945192322324</v>
      </c>
      <c r="P2179" s="92">
        <f t="shared" si="168"/>
        <v>3618.1412743888272</v>
      </c>
      <c r="Q2179" s="188">
        <v>0.15994358789654889</v>
      </c>
    </row>
    <row r="2180" spans="1:17" x14ac:dyDescent="0.25">
      <c r="A2180">
        <v>42719</v>
      </c>
      <c r="B2180" t="s">
        <v>773</v>
      </c>
      <c r="C2180" s="190" t="s">
        <v>898</v>
      </c>
      <c r="D2180" s="108" t="s">
        <v>815</v>
      </c>
      <c r="E2180" s="32">
        <f t="shared" si="170"/>
        <v>42719</v>
      </c>
      <c r="F2180" s="101" t="str">
        <f t="shared" si="171"/>
        <v>2016-17</v>
      </c>
      <c r="H2180" s="111"/>
      <c r="I2180" s="26"/>
      <c r="J2180" s="94">
        <f t="shared" si="169"/>
        <v>0.59165640875701331</v>
      </c>
      <c r="K2180" s="35"/>
      <c r="L2180" s="26">
        <v>47.355403366300003</v>
      </c>
      <c r="M2180" s="26" t="s">
        <v>203</v>
      </c>
      <c r="N2180" s="26">
        <v>3336.4019512195118</v>
      </c>
      <c r="O2180" s="90">
        <f t="shared" si="172"/>
        <v>157996.66019211037</v>
      </c>
      <c r="P2180" s="92">
        <f t="shared" si="168"/>
        <v>14951.484461808908</v>
      </c>
      <c r="Q2180" s="188">
        <v>0.15994358789654889</v>
      </c>
    </row>
    <row r="2181" spans="1:17" x14ac:dyDescent="0.25">
      <c r="A2181">
        <v>42870</v>
      </c>
      <c r="B2181" t="s">
        <v>773</v>
      </c>
      <c r="C2181" s="190" t="s">
        <v>897</v>
      </c>
      <c r="D2181" s="108" t="s">
        <v>815</v>
      </c>
      <c r="E2181" s="32">
        <f t="shared" si="170"/>
        <v>42870</v>
      </c>
      <c r="F2181" s="101" t="str">
        <f t="shared" si="171"/>
        <v>2016-17</v>
      </c>
      <c r="H2181" s="111"/>
      <c r="I2181" s="26"/>
      <c r="J2181" s="94">
        <f t="shared" si="169"/>
        <v>0.59165640875701331</v>
      </c>
      <c r="K2181" s="35"/>
      <c r="L2181" s="26">
        <v>30.4876274085</v>
      </c>
      <c r="M2181" s="26" t="s">
        <v>203</v>
      </c>
      <c r="N2181" s="26">
        <v>3336.4019512195118</v>
      </c>
      <c r="O2181" s="90">
        <f t="shared" si="172"/>
        <v>101718.97957377287</v>
      </c>
      <c r="P2181" s="92">
        <f t="shared" si="168"/>
        <v>1742.527240164359</v>
      </c>
      <c r="Q2181" s="188">
        <v>2.895396253363039E-2</v>
      </c>
    </row>
    <row r="2182" spans="1:17" x14ac:dyDescent="0.25">
      <c r="A2182">
        <v>42719</v>
      </c>
      <c r="B2182" t="s">
        <v>773</v>
      </c>
      <c r="C2182" s="190" t="s">
        <v>898</v>
      </c>
      <c r="D2182" s="108" t="s">
        <v>815</v>
      </c>
      <c r="E2182" s="32">
        <f t="shared" si="170"/>
        <v>42719</v>
      </c>
      <c r="F2182" s="101" t="str">
        <f t="shared" si="171"/>
        <v>2016-17</v>
      </c>
      <c r="H2182" s="111"/>
      <c r="I2182" s="26"/>
      <c r="J2182" s="94">
        <f t="shared" si="169"/>
        <v>0.59165640875701331</v>
      </c>
      <c r="K2182" s="35"/>
      <c r="L2182" s="26">
        <v>38.5685911339</v>
      </c>
      <c r="M2182" s="26" t="s">
        <v>203</v>
      </c>
      <c r="N2182" s="26">
        <v>3336.4019512195118</v>
      </c>
      <c r="O2182" s="90">
        <f t="shared" si="172"/>
        <v>128680.32271493152</v>
      </c>
      <c r="P2182" s="92">
        <f t="shared" si="168"/>
        <v>12177.231109021433</v>
      </c>
      <c r="Q2182" s="188">
        <v>0.15994358789654889</v>
      </c>
    </row>
    <row r="2183" spans="1:17" x14ac:dyDescent="0.25">
      <c r="A2183">
        <v>42719</v>
      </c>
      <c r="B2183" t="s">
        <v>773</v>
      </c>
      <c r="C2183" s="190" t="s">
        <v>898</v>
      </c>
      <c r="D2183" s="108" t="s">
        <v>815</v>
      </c>
      <c r="E2183" s="32">
        <f t="shared" si="170"/>
        <v>42719</v>
      </c>
      <c r="F2183" s="101" t="str">
        <f t="shared" si="171"/>
        <v>2016-17</v>
      </c>
      <c r="H2183" s="111"/>
      <c r="I2183" s="26"/>
      <c r="J2183" s="94">
        <f t="shared" si="169"/>
        <v>0.59165640875701331</v>
      </c>
      <c r="K2183" s="35"/>
      <c r="L2183" s="26">
        <v>24.616144095300001</v>
      </c>
      <c r="M2183" s="26" t="s">
        <v>203</v>
      </c>
      <c r="N2183" s="26">
        <v>3336.4019512195118</v>
      </c>
      <c r="O2183" s="90">
        <f t="shared" si="172"/>
        <v>82129.351191059584</v>
      </c>
      <c r="P2183" s="92">
        <f t="shared" si="168"/>
        <v>7772.0359196104882</v>
      </c>
      <c r="Q2183" s="188">
        <v>0.15994358789654889</v>
      </c>
    </row>
    <row r="2184" spans="1:17" x14ac:dyDescent="0.25">
      <c r="A2184">
        <v>42719</v>
      </c>
      <c r="B2184" t="s">
        <v>773</v>
      </c>
      <c r="C2184" s="190" t="s">
        <v>898</v>
      </c>
      <c r="D2184" s="108" t="s">
        <v>815</v>
      </c>
      <c r="E2184" s="32">
        <f t="shared" si="170"/>
        <v>42719</v>
      </c>
      <c r="F2184" s="101" t="str">
        <f t="shared" si="171"/>
        <v>2016-17</v>
      </c>
      <c r="H2184" s="111"/>
      <c r="I2184" s="26"/>
      <c r="J2184" s="94">
        <f t="shared" si="169"/>
        <v>0.59165640875701331</v>
      </c>
      <c r="K2184" s="35"/>
      <c r="L2184" s="26">
        <v>6.9806150158899998</v>
      </c>
      <c r="M2184" s="26" t="s">
        <v>203</v>
      </c>
      <c r="N2184" s="26">
        <v>812.22926829268283</v>
      </c>
      <c r="O2184" s="90">
        <f t="shared" si="172"/>
        <v>5669.8598265892488</v>
      </c>
      <c r="P2184" s="92">
        <f t="shared" si="168"/>
        <v>536.54818396039025</v>
      </c>
      <c r="Q2184" s="188">
        <v>0.15994358789654889</v>
      </c>
    </row>
    <row r="2185" spans="1:17" x14ac:dyDescent="0.25">
      <c r="A2185">
        <v>42870</v>
      </c>
      <c r="B2185" t="s">
        <v>773</v>
      </c>
      <c r="C2185" s="190" t="s">
        <v>897</v>
      </c>
      <c r="D2185" s="108" t="s">
        <v>815</v>
      </c>
      <c r="E2185" s="32">
        <f t="shared" si="170"/>
        <v>42870</v>
      </c>
      <c r="F2185" s="101" t="str">
        <f t="shared" si="171"/>
        <v>2016-17</v>
      </c>
      <c r="H2185" s="111"/>
      <c r="I2185" s="26"/>
      <c r="J2185" s="94">
        <f t="shared" si="169"/>
        <v>0.59165640875701331</v>
      </c>
      <c r="K2185" s="35"/>
      <c r="L2185" s="26">
        <v>4.4786241734300001</v>
      </c>
      <c r="M2185" s="26" t="s">
        <v>203</v>
      </c>
      <c r="N2185" s="26">
        <v>812.22926829268283</v>
      </c>
      <c r="O2185" s="90">
        <f t="shared" si="172"/>
        <v>3637.6696353429702</v>
      </c>
      <c r="P2185" s="92">
        <f t="shared" si="168"/>
        <v>62.316181865613714</v>
      </c>
      <c r="Q2185" s="188">
        <v>2.895396253363039E-2</v>
      </c>
    </row>
    <row r="2186" spans="1:17" x14ac:dyDescent="0.25">
      <c r="A2186">
        <v>42719</v>
      </c>
      <c r="B2186" t="s">
        <v>773</v>
      </c>
      <c r="C2186" s="190" t="s">
        <v>898</v>
      </c>
      <c r="D2186" s="108" t="s">
        <v>815</v>
      </c>
      <c r="E2186" s="32">
        <f t="shared" si="170"/>
        <v>42719</v>
      </c>
      <c r="F2186" s="101" t="str">
        <f t="shared" si="171"/>
        <v>2016-17</v>
      </c>
      <c r="H2186" s="111"/>
      <c r="I2186" s="26"/>
      <c r="J2186" s="94">
        <f t="shared" si="169"/>
        <v>0.59165640875701331</v>
      </c>
      <c r="K2186" s="35"/>
      <c r="L2186" s="26">
        <v>18.074820954900002</v>
      </c>
      <c r="M2186" s="26" t="s">
        <v>203</v>
      </c>
      <c r="N2186" s="26">
        <v>3336.4019512195118</v>
      </c>
      <c r="O2186" s="90">
        <f t="shared" si="172"/>
        <v>60304.867901871687</v>
      </c>
      <c r="P2186" s="92">
        <f t="shared" si="168"/>
        <v>5706.7490813410086</v>
      </c>
      <c r="Q2186" s="188">
        <v>0.15994358789654889</v>
      </c>
    </row>
    <row r="2187" spans="1:17" x14ac:dyDescent="0.25">
      <c r="A2187">
        <v>42719</v>
      </c>
      <c r="B2187" t="s">
        <v>773</v>
      </c>
      <c r="C2187" s="190" t="s">
        <v>898</v>
      </c>
      <c r="D2187" s="108" t="s">
        <v>815</v>
      </c>
      <c r="E2187" s="32">
        <f t="shared" si="170"/>
        <v>42719</v>
      </c>
      <c r="F2187" s="101" t="str">
        <f t="shared" si="171"/>
        <v>2016-17</v>
      </c>
      <c r="H2187" s="111"/>
      <c r="I2187" s="26"/>
      <c r="J2187" s="94">
        <f t="shared" si="169"/>
        <v>0.59165640875701331</v>
      </c>
      <c r="K2187" s="35"/>
      <c r="L2187" s="26">
        <v>27.4115487264</v>
      </c>
      <c r="M2187" s="26" t="s">
        <v>203</v>
      </c>
      <c r="N2187" s="26">
        <v>3336.4019512195118</v>
      </c>
      <c r="O2187" s="90">
        <f t="shared" si="172"/>
        <v>91455.944656709689</v>
      </c>
      <c r="P2187" s="92">
        <f t="shared" si="168"/>
        <v>8654.6268371255883</v>
      </c>
      <c r="Q2187" s="188">
        <v>0.15994358789654889</v>
      </c>
    </row>
    <row r="2188" spans="1:17" x14ac:dyDescent="0.25">
      <c r="A2188">
        <v>42719</v>
      </c>
      <c r="B2188" t="s">
        <v>773</v>
      </c>
      <c r="C2188" s="190" t="s">
        <v>898</v>
      </c>
      <c r="D2188" s="108" t="s">
        <v>815</v>
      </c>
      <c r="E2188" s="32">
        <f t="shared" si="170"/>
        <v>42719</v>
      </c>
      <c r="F2188" s="101" t="str">
        <f t="shared" si="171"/>
        <v>2016-17</v>
      </c>
      <c r="H2188" s="111"/>
      <c r="I2188" s="26"/>
      <c r="J2188" s="94">
        <f t="shared" si="169"/>
        <v>0.59165640875701331</v>
      </c>
      <c r="K2188" s="35"/>
      <c r="L2188" s="26">
        <v>25.120161201599998</v>
      </c>
      <c r="M2188" s="26" t="s">
        <v>203</v>
      </c>
      <c r="N2188" s="26">
        <v>812.22926829268283</v>
      </c>
      <c r="O2188" s="90">
        <f t="shared" si="172"/>
        <v>20403.330152169809</v>
      </c>
      <c r="P2188" s="92">
        <f t="shared" si="168"/>
        <v>1930.8007736897557</v>
      </c>
      <c r="Q2188" s="188">
        <v>0.15994358789654889</v>
      </c>
    </row>
    <row r="2189" spans="1:17" x14ac:dyDescent="0.25">
      <c r="A2189">
        <v>42719</v>
      </c>
      <c r="B2189" t="s">
        <v>773</v>
      </c>
      <c r="C2189" s="190" t="s">
        <v>898</v>
      </c>
      <c r="D2189" s="108" t="s">
        <v>815</v>
      </c>
      <c r="E2189" s="32">
        <f t="shared" si="170"/>
        <v>42719</v>
      </c>
      <c r="F2189" s="101" t="str">
        <f t="shared" si="171"/>
        <v>2016-17</v>
      </c>
      <c r="H2189" s="111"/>
      <c r="I2189" s="26"/>
      <c r="J2189" s="94">
        <f t="shared" si="169"/>
        <v>0.59165640875701331</v>
      </c>
      <c r="K2189" s="35"/>
      <c r="L2189" s="26">
        <v>17.947963091799998</v>
      </c>
      <c r="M2189" s="26" t="s">
        <v>203</v>
      </c>
      <c r="N2189" s="26">
        <v>812.22926829268283</v>
      </c>
      <c r="O2189" s="90">
        <f t="shared" si="172"/>
        <v>14577.860929396789</v>
      </c>
      <c r="P2189" s="92">
        <f t="shared" si="168"/>
        <v>1379.5270159968309</v>
      </c>
      <c r="Q2189" s="188">
        <v>0.15994358789654889</v>
      </c>
    </row>
    <row r="2190" spans="1:17" x14ac:dyDescent="0.25">
      <c r="A2190">
        <v>42719</v>
      </c>
      <c r="B2190" t="s">
        <v>773</v>
      </c>
      <c r="C2190" s="190" t="s">
        <v>898</v>
      </c>
      <c r="D2190" s="108" t="s">
        <v>815</v>
      </c>
      <c r="E2190" s="32">
        <f t="shared" si="170"/>
        <v>42719</v>
      </c>
      <c r="F2190" s="101" t="str">
        <f t="shared" si="171"/>
        <v>2016-17</v>
      </c>
      <c r="H2190" s="111"/>
      <c r="I2190" s="26"/>
      <c r="J2190" s="94">
        <f t="shared" si="169"/>
        <v>0.59165640875701331</v>
      </c>
      <c r="K2190" s="35"/>
      <c r="L2190" s="26">
        <v>31.3093998234</v>
      </c>
      <c r="M2190" s="26" t="s">
        <v>203</v>
      </c>
      <c r="N2190" s="26">
        <v>812.22926829268283</v>
      </c>
      <c r="O2190" s="90">
        <f t="shared" si="172"/>
        <v>25430.410909243234</v>
      </c>
      <c r="P2190" s="92">
        <f t="shared" si="168"/>
        <v>2406.5217144757885</v>
      </c>
      <c r="Q2190" s="188">
        <v>0.15994358789654889</v>
      </c>
    </row>
    <row r="2191" spans="1:17" x14ac:dyDescent="0.25">
      <c r="A2191">
        <v>42719</v>
      </c>
      <c r="B2191" t="s">
        <v>773</v>
      </c>
      <c r="C2191" s="190" t="s">
        <v>898</v>
      </c>
      <c r="D2191" s="108" t="s">
        <v>815</v>
      </c>
      <c r="E2191" s="32">
        <f t="shared" si="170"/>
        <v>42719</v>
      </c>
      <c r="F2191" s="101" t="str">
        <f t="shared" si="171"/>
        <v>2016-17</v>
      </c>
      <c r="H2191" s="111"/>
      <c r="I2191" s="26"/>
      <c r="J2191" s="94">
        <f t="shared" si="169"/>
        <v>0.59165640875701331</v>
      </c>
      <c r="K2191" s="35"/>
      <c r="L2191" s="26">
        <v>31.931697230200001</v>
      </c>
      <c r="M2191" s="26" t="s">
        <v>203</v>
      </c>
      <c r="N2191" s="26">
        <v>3336.4019512195118</v>
      </c>
      <c r="O2191" s="90">
        <f t="shared" si="172"/>
        <v>106536.97694458996</v>
      </c>
      <c r="P2191" s="92">
        <f t="shared" si="168"/>
        <v>10081.769788413998</v>
      </c>
      <c r="Q2191" s="188">
        <v>0.15994358789654889</v>
      </c>
    </row>
    <row r="2192" spans="1:17" x14ac:dyDescent="0.25">
      <c r="A2192">
        <v>42719</v>
      </c>
      <c r="B2192" t="s">
        <v>773</v>
      </c>
      <c r="C2192" s="190" t="s">
        <v>898</v>
      </c>
      <c r="D2192" s="108" t="s">
        <v>815</v>
      </c>
      <c r="E2192" s="32">
        <f t="shared" si="170"/>
        <v>42719</v>
      </c>
      <c r="F2192" s="101" t="str">
        <f t="shared" si="171"/>
        <v>2016-17</v>
      </c>
      <c r="H2192" s="111"/>
      <c r="I2192" s="26"/>
      <c r="J2192" s="94">
        <f t="shared" si="169"/>
        <v>0.59165640875701331</v>
      </c>
      <c r="K2192" s="35"/>
      <c r="L2192" s="26">
        <v>30.5826519395</v>
      </c>
      <c r="M2192" s="26" t="s">
        <v>203</v>
      </c>
      <c r="N2192" s="26">
        <v>812.22926829268283</v>
      </c>
      <c r="O2192" s="90">
        <f t="shared" si="172"/>
        <v>24840.125007269882</v>
      </c>
      <c r="P2192" s="92">
        <f t="shared" si="168"/>
        <v>2350.661986297685</v>
      </c>
      <c r="Q2192" s="188">
        <v>0.15994358789654889</v>
      </c>
    </row>
    <row r="2193" spans="1:17" x14ac:dyDescent="0.25">
      <c r="A2193">
        <v>42719</v>
      </c>
      <c r="B2193" t="s">
        <v>773</v>
      </c>
      <c r="C2193" s="190" t="s">
        <v>898</v>
      </c>
      <c r="D2193" s="108" t="s">
        <v>815</v>
      </c>
      <c r="E2193" s="32">
        <f t="shared" si="170"/>
        <v>42719</v>
      </c>
      <c r="F2193" s="101" t="str">
        <f t="shared" si="171"/>
        <v>2016-17</v>
      </c>
      <c r="H2193" s="111"/>
      <c r="I2193" s="26"/>
      <c r="J2193" s="94">
        <f t="shared" si="169"/>
        <v>0.59165640875701331</v>
      </c>
      <c r="K2193" s="35"/>
      <c r="L2193" s="26">
        <v>22.9397212119</v>
      </c>
      <c r="M2193" s="26" t="s">
        <v>203</v>
      </c>
      <c r="N2193" s="26">
        <v>3336.4019512195118</v>
      </c>
      <c r="O2193" s="90">
        <f t="shared" si="172"/>
        <v>76536.130611814791</v>
      </c>
      <c r="P2193" s="92">
        <f t="shared" si="168"/>
        <v>7242.7402339905202</v>
      </c>
      <c r="Q2193" s="188">
        <v>0.15994358789654889</v>
      </c>
    </row>
    <row r="2194" spans="1:17" x14ac:dyDescent="0.25">
      <c r="A2194">
        <v>42719</v>
      </c>
      <c r="B2194" t="s">
        <v>773</v>
      </c>
      <c r="C2194" s="190" t="s">
        <v>898</v>
      </c>
      <c r="D2194" s="108" t="s">
        <v>815</v>
      </c>
      <c r="E2194" s="32">
        <f t="shared" si="170"/>
        <v>42719</v>
      </c>
      <c r="F2194" s="101" t="str">
        <f t="shared" si="171"/>
        <v>2016-17</v>
      </c>
      <c r="H2194" s="111"/>
      <c r="I2194" s="26"/>
      <c r="J2194" s="94">
        <f t="shared" si="169"/>
        <v>0.59165640875701331</v>
      </c>
      <c r="K2194" s="35"/>
      <c r="L2194" s="26">
        <v>26.018209984999999</v>
      </c>
      <c r="M2194" s="26" t="s">
        <v>203</v>
      </c>
      <c r="N2194" s="26">
        <v>812.22926829268283</v>
      </c>
      <c r="O2194" s="90">
        <f t="shared" si="172"/>
        <v>21132.751658401925</v>
      </c>
      <c r="P2194" s="92">
        <f t="shared" si="168"/>
        <v>1999.8271335082356</v>
      </c>
      <c r="Q2194" s="188">
        <v>0.15994358789654889</v>
      </c>
    </row>
    <row r="2195" spans="1:17" x14ac:dyDescent="0.25">
      <c r="A2195">
        <v>42719</v>
      </c>
      <c r="B2195" t="s">
        <v>773</v>
      </c>
      <c r="C2195" s="190" t="s">
        <v>898</v>
      </c>
      <c r="D2195" s="108" t="s">
        <v>815</v>
      </c>
      <c r="E2195" s="32">
        <f t="shared" si="170"/>
        <v>42719</v>
      </c>
      <c r="F2195" s="101" t="str">
        <f t="shared" si="171"/>
        <v>2016-17</v>
      </c>
      <c r="H2195" s="111"/>
      <c r="I2195" s="26"/>
      <c r="J2195" s="94">
        <f t="shared" si="169"/>
        <v>0.59165640875701331</v>
      </c>
      <c r="K2195" s="35"/>
      <c r="L2195" s="26">
        <v>27.298074731700002</v>
      </c>
      <c r="M2195" s="26" t="s">
        <v>203</v>
      </c>
      <c r="N2195" s="26">
        <v>812.22926829268283</v>
      </c>
      <c r="O2195" s="90">
        <f t="shared" si="172"/>
        <v>22172.295265127668</v>
      </c>
      <c r="P2195" s="92">
        <f t="shared" si="168"/>
        <v>2098.2008590315099</v>
      </c>
      <c r="Q2195" s="188">
        <v>0.15994358789654889</v>
      </c>
    </row>
    <row r="2196" spans="1:17" x14ac:dyDescent="0.25">
      <c r="A2196">
        <v>42719</v>
      </c>
      <c r="B2196" t="s">
        <v>773</v>
      </c>
      <c r="C2196" s="190" t="s">
        <v>898</v>
      </c>
      <c r="D2196" s="108" t="s">
        <v>815</v>
      </c>
      <c r="E2196" s="32">
        <f t="shared" si="170"/>
        <v>42719</v>
      </c>
      <c r="F2196" s="101" t="str">
        <f t="shared" si="171"/>
        <v>2016-17</v>
      </c>
      <c r="H2196" s="111"/>
      <c r="I2196" s="26"/>
      <c r="J2196" s="94">
        <f t="shared" si="169"/>
        <v>0.59165640875701331</v>
      </c>
      <c r="K2196" s="35"/>
      <c r="L2196" s="26">
        <v>27.498506098499998</v>
      </c>
      <c r="M2196" s="26" t="s">
        <v>203</v>
      </c>
      <c r="N2196" s="26">
        <v>812.22926829268283</v>
      </c>
      <c r="O2196" s="90">
        <f t="shared" si="172"/>
        <v>22335.09148752653</v>
      </c>
      <c r="P2196" s="92">
        <f t="shared" si="168"/>
        <v>2113.6065339785514</v>
      </c>
      <c r="Q2196" s="188">
        <v>0.15994358789654889</v>
      </c>
    </row>
    <row r="2197" spans="1:17" x14ac:dyDescent="0.25">
      <c r="A2197">
        <v>42719</v>
      </c>
      <c r="B2197" t="s">
        <v>773</v>
      </c>
      <c r="C2197" s="190" t="s">
        <v>898</v>
      </c>
      <c r="D2197" s="108" t="s">
        <v>815</v>
      </c>
      <c r="E2197" s="32">
        <f t="shared" si="170"/>
        <v>42719</v>
      </c>
      <c r="F2197" s="101" t="str">
        <f t="shared" si="171"/>
        <v>2016-17</v>
      </c>
      <c r="H2197" s="111"/>
      <c r="I2197" s="26"/>
      <c r="J2197" s="94">
        <f t="shared" si="169"/>
        <v>0.59165640875701331</v>
      </c>
      <c r="K2197" s="35"/>
      <c r="L2197" s="26">
        <v>23.162867912999999</v>
      </c>
      <c r="M2197" s="26" t="s">
        <v>203</v>
      </c>
      <c r="N2197" s="26">
        <v>3336.4019512195118</v>
      </c>
      <c r="O2197" s="90">
        <f t="shared" si="172"/>
        <v>77280.637700773019</v>
      </c>
      <c r="P2197" s="92">
        <f t="shared" si="168"/>
        <v>7313.194167375761</v>
      </c>
      <c r="Q2197" s="188">
        <v>0.15994358789654889</v>
      </c>
    </row>
    <row r="2198" spans="1:17" x14ac:dyDescent="0.25">
      <c r="A2198">
        <v>42719</v>
      </c>
      <c r="B2198" t="s">
        <v>773</v>
      </c>
      <c r="C2198" s="190" t="s">
        <v>898</v>
      </c>
      <c r="D2198" s="108" t="s">
        <v>815</v>
      </c>
      <c r="E2198" s="32">
        <f t="shared" si="170"/>
        <v>42719</v>
      </c>
      <c r="F2198" s="101" t="str">
        <f t="shared" si="171"/>
        <v>2016-17</v>
      </c>
      <c r="H2198" s="111"/>
      <c r="I2198" s="26"/>
      <c r="J2198" s="94">
        <f t="shared" si="169"/>
        <v>0.59165640875701331</v>
      </c>
      <c r="K2198" s="35"/>
      <c r="L2198" s="26">
        <v>46.655927044899997</v>
      </c>
      <c r="M2198" s="26" t="s">
        <v>203</v>
      </c>
      <c r="N2198" s="26">
        <v>812.22926829268283</v>
      </c>
      <c r="O2198" s="90">
        <f t="shared" si="172"/>
        <v>37895.309485195918</v>
      </c>
      <c r="P2198" s="92">
        <f t="shared" si="168"/>
        <v>3586.0956190746083</v>
      </c>
      <c r="Q2198" s="188">
        <v>0.15994358789654889</v>
      </c>
    </row>
    <row r="2199" spans="1:17" x14ac:dyDescent="0.25">
      <c r="A2199">
        <v>42719</v>
      </c>
      <c r="B2199" t="s">
        <v>773</v>
      </c>
      <c r="C2199" s="190" t="s">
        <v>898</v>
      </c>
      <c r="D2199" s="108" t="s">
        <v>815</v>
      </c>
      <c r="E2199" s="32">
        <f t="shared" si="170"/>
        <v>42719</v>
      </c>
      <c r="F2199" s="101" t="str">
        <f t="shared" si="171"/>
        <v>2016-17</v>
      </c>
      <c r="H2199" s="111"/>
      <c r="I2199" s="26"/>
      <c r="J2199" s="94">
        <f t="shared" si="169"/>
        <v>0.59165640875701331</v>
      </c>
      <c r="K2199" s="35"/>
      <c r="L2199" s="26">
        <v>24.109627987</v>
      </c>
      <c r="M2199" s="26" t="s">
        <v>203</v>
      </c>
      <c r="N2199" s="26">
        <v>3336.4019512195118</v>
      </c>
      <c r="O2199" s="90">
        <f t="shared" si="172"/>
        <v>80439.409859003354</v>
      </c>
      <c r="P2199" s="92">
        <f t="shared" ref="P2199:P2262" si="173">IF(O2199="-","-",IF(OR(E2199&lt;$E$15,E2199&gt;$E$16),0,O2199*J2199))*Q2199</f>
        <v>7612.1139849513347</v>
      </c>
      <c r="Q2199" s="188">
        <v>0.15994358789654889</v>
      </c>
    </row>
    <row r="2200" spans="1:17" x14ac:dyDescent="0.25">
      <c r="A2200">
        <v>42719</v>
      </c>
      <c r="B2200" t="s">
        <v>773</v>
      </c>
      <c r="C2200" s="190" t="s">
        <v>898</v>
      </c>
      <c r="D2200" s="108" t="s">
        <v>815</v>
      </c>
      <c r="E2200" s="32">
        <f t="shared" si="170"/>
        <v>42719</v>
      </c>
      <c r="F2200" s="101" t="str">
        <f t="shared" si="171"/>
        <v>2016-17</v>
      </c>
      <c r="H2200" s="111"/>
      <c r="I2200" s="26"/>
      <c r="J2200" s="94">
        <f t="shared" ref="J2200:J2263" si="174">J2199</f>
        <v>0.59165640875701331</v>
      </c>
      <c r="K2200" s="35"/>
      <c r="L2200" s="26">
        <v>34.431256133399998</v>
      </c>
      <c r="M2200" s="26" t="s">
        <v>203</v>
      </c>
      <c r="N2200" s="26">
        <v>3336.4019512195118</v>
      </c>
      <c r="O2200" s="90">
        <f t="shared" si="172"/>
        <v>114876.51014641454</v>
      </c>
      <c r="P2200" s="92">
        <f t="shared" si="173"/>
        <v>10870.95356567998</v>
      </c>
      <c r="Q2200" s="188">
        <v>0.15994358789654889</v>
      </c>
    </row>
    <row r="2201" spans="1:17" x14ac:dyDescent="0.25">
      <c r="A2201">
        <v>42719</v>
      </c>
      <c r="B2201" t="s">
        <v>773</v>
      </c>
      <c r="C2201" s="190" t="s">
        <v>898</v>
      </c>
      <c r="D2201" s="108" t="s">
        <v>815</v>
      </c>
      <c r="E2201" s="32">
        <f t="shared" si="170"/>
        <v>42719</v>
      </c>
      <c r="F2201" s="101" t="str">
        <f t="shared" si="171"/>
        <v>2016-17</v>
      </c>
      <c r="H2201" s="111"/>
      <c r="I2201" s="26"/>
      <c r="J2201" s="94">
        <f t="shared" si="174"/>
        <v>0.59165640875701331</v>
      </c>
      <c r="K2201" s="35"/>
      <c r="L2201" s="26">
        <v>27.503276695699999</v>
      </c>
      <c r="M2201" s="26" t="s">
        <v>203</v>
      </c>
      <c r="N2201" s="26">
        <v>3336.4019512195118</v>
      </c>
      <c r="O2201" s="90">
        <f t="shared" si="172"/>
        <v>91761.98603246361</v>
      </c>
      <c r="P2201" s="92">
        <f t="shared" si="173"/>
        <v>8683.5880371198909</v>
      </c>
      <c r="Q2201" s="188">
        <v>0.15994358789654889</v>
      </c>
    </row>
    <row r="2202" spans="1:17" x14ac:dyDescent="0.25">
      <c r="A2202">
        <v>42719</v>
      </c>
      <c r="B2202" t="s">
        <v>773</v>
      </c>
      <c r="C2202" s="190" t="s">
        <v>898</v>
      </c>
      <c r="D2202" s="108" t="s">
        <v>815</v>
      </c>
      <c r="E2202" s="32">
        <f t="shared" ref="E2202:E2265" si="175">A2202</f>
        <v>42719</v>
      </c>
      <c r="F2202" s="101" t="str">
        <f t="shared" ref="F2202:F2265" si="176">IF(E2202="","-",IF(OR(E2202&lt;$E$15,E2202&gt;$E$16),"ERROR - date outside of range",IF(MONTH(E2202)&gt;=7,YEAR(E2202)&amp;"-"&amp;IF(YEAR(E2202)=1999,"00",IF(AND(YEAR(E2202)&gt;=2000,YEAR(E2202)&lt;2009),"0","")&amp;RIGHT(YEAR(E2202),2)+1),RIGHT(YEAR(E2202),4)-1&amp;"-"&amp;RIGHT(YEAR(E2202),2))))</f>
        <v>2016-17</v>
      </c>
      <c r="H2202" s="111"/>
      <c r="I2202" s="26"/>
      <c r="J2202" s="94">
        <f t="shared" si="174"/>
        <v>0.59165640875701331</v>
      </c>
      <c r="K2202" s="35"/>
      <c r="L2202" s="26">
        <v>22.424574935300001</v>
      </c>
      <c r="M2202" s="26" t="s">
        <v>203</v>
      </c>
      <c r="N2202" s="26">
        <v>812.22926829268283</v>
      </c>
      <c r="O2202" s="90">
        <f t="shared" si="172"/>
        <v>18213.896091473154</v>
      </c>
      <c r="P2202" s="92">
        <f t="shared" si="173"/>
        <v>1723.611018546464</v>
      </c>
      <c r="Q2202" s="188">
        <v>0.15994358789654889</v>
      </c>
    </row>
    <row r="2203" spans="1:17" x14ac:dyDescent="0.25">
      <c r="A2203">
        <v>42719</v>
      </c>
      <c r="B2203" t="s">
        <v>773</v>
      </c>
      <c r="C2203" s="190" t="s">
        <v>898</v>
      </c>
      <c r="D2203" s="108" t="s">
        <v>815</v>
      </c>
      <c r="E2203" s="32">
        <f t="shared" si="175"/>
        <v>42719</v>
      </c>
      <c r="F2203" s="101" t="str">
        <f t="shared" si="176"/>
        <v>2016-17</v>
      </c>
      <c r="H2203" s="111"/>
      <c r="I2203" s="26"/>
      <c r="J2203" s="94">
        <f t="shared" si="174"/>
        <v>0.59165640875701331</v>
      </c>
      <c r="K2203" s="35"/>
      <c r="L2203" s="26">
        <v>44.863366389900001</v>
      </c>
      <c r="M2203" s="26" t="s">
        <v>203</v>
      </c>
      <c r="N2203" s="26">
        <v>3336.4019512195118</v>
      </c>
      <c r="O2203" s="90">
        <f t="shared" ref="O2203:O2266" si="177">IF(N2203="","-",L2203*N2203)</f>
        <v>149682.22316153822</v>
      </c>
      <c r="P2203" s="92">
        <f t="shared" si="173"/>
        <v>14164.675576607577</v>
      </c>
      <c r="Q2203" s="188">
        <v>0.15994358789654889</v>
      </c>
    </row>
    <row r="2204" spans="1:17" x14ac:dyDescent="0.25">
      <c r="A2204">
        <v>42719</v>
      </c>
      <c r="B2204" t="s">
        <v>773</v>
      </c>
      <c r="C2204" s="190" t="s">
        <v>898</v>
      </c>
      <c r="D2204" s="108" t="s">
        <v>815</v>
      </c>
      <c r="E2204" s="32">
        <f t="shared" si="175"/>
        <v>42719</v>
      </c>
      <c r="F2204" s="101" t="str">
        <f t="shared" si="176"/>
        <v>2016-17</v>
      </c>
      <c r="H2204" s="111"/>
      <c r="I2204" s="26"/>
      <c r="J2204" s="94">
        <f t="shared" si="174"/>
        <v>0.59165640875701331</v>
      </c>
      <c r="K2204" s="35"/>
      <c r="L2204" s="26">
        <v>69.769787535899994</v>
      </c>
      <c r="M2204" s="26" t="s">
        <v>203</v>
      </c>
      <c r="N2204" s="26">
        <v>3336.4019512195118</v>
      </c>
      <c r="O2204" s="90">
        <f t="shared" si="177"/>
        <v>232780.05527094752</v>
      </c>
      <c r="P2204" s="92">
        <f t="shared" si="173"/>
        <v>22028.360442370835</v>
      </c>
      <c r="Q2204" s="188">
        <v>0.15994358789654889</v>
      </c>
    </row>
    <row r="2205" spans="1:17" x14ac:dyDescent="0.25">
      <c r="A2205">
        <v>42719</v>
      </c>
      <c r="B2205" t="s">
        <v>773</v>
      </c>
      <c r="C2205" s="190" t="s">
        <v>898</v>
      </c>
      <c r="D2205" s="108" t="s">
        <v>815</v>
      </c>
      <c r="E2205" s="32">
        <f t="shared" si="175"/>
        <v>42719</v>
      </c>
      <c r="F2205" s="101" t="str">
        <f t="shared" si="176"/>
        <v>2016-17</v>
      </c>
      <c r="H2205" s="111"/>
      <c r="I2205" s="26"/>
      <c r="J2205" s="94">
        <f t="shared" si="174"/>
        <v>0.59165640875701331</v>
      </c>
      <c r="K2205" s="35"/>
      <c r="L2205" s="26">
        <v>19.932686477699999</v>
      </c>
      <c r="M2205" s="26" t="s">
        <v>203</v>
      </c>
      <c r="N2205" s="26">
        <v>812.22926829268283</v>
      </c>
      <c r="O2205" s="90">
        <f t="shared" si="177"/>
        <v>16189.911352889723</v>
      </c>
      <c r="P2205" s="92">
        <f t="shared" si="173"/>
        <v>1532.0780055506634</v>
      </c>
      <c r="Q2205" s="188">
        <v>0.15994358789654889</v>
      </c>
    </row>
    <row r="2206" spans="1:17" x14ac:dyDescent="0.25">
      <c r="A2206">
        <v>42719</v>
      </c>
      <c r="B2206" t="s">
        <v>773</v>
      </c>
      <c r="C2206" s="190" t="s">
        <v>898</v>
      </c>
      <c r="D2206" s="108" t="s">
        <v>815</v>
      </c>
      <c r="E2206" s="32">
        <f t="shared" si="175"/>
        <v>42719</v>
      </c>
      <c r="F2206" s="101" t="str">
        <f t="shared" si="176"/>
        <v>2016-17</v>
      </c>
      <c r="H2206" s="111"/>
      <c r="I2206" s="26"/>
      <c r="J2206" s="94">
        <f t="shared" si="174"/>
        <v>0.59165640875701331</v>
      </c>
      <c r="K2206" s="35"/>
      <c r="L2206" s="26">
        <v>27.509862454499999</v>
      </c>
      <c r="M2206" s="26" t="s">
        <v>203</v>
      </c>
      <c r="N2206" s="26">
        <v>812.22926829268283</v>
      </c>
      <c r="O2206" s="90">
        <f t="shared" si="177"/>
        <v>22344.315452250881</v>
      </c>
      <c r="P2206" s="92">
        <f t="shared" si="173"/>
        <v>2114.4794129690613</v>
      </c>
      <c r="Q2206" s="188">
        <v>0.15994358789654889</v>
      </c>
    </row>
    <row r="2207" spans="1:17" x14ac:dyDescent="0.25">
      <c r="A2207">
        <v>42719</v>
      </c>
      <c r="B2207" t="s">
        <v>773</v>
      </c>
      <c r="C2207" s="190" t="s">
        <v>898</v>
      </c>
      <c r="D2207" s="108" t="s">
        <v>815</v>
      </c>
      <c r="E2207" s="32">
        <f t="shared" si="175"/>
        <v>42719</v>
      </c>
      <c r="F2207" s="101" t="str">
        <f t="shared" si="176"/>
        <v>2016-17</v>
      </c>
      <c r="H2207" s="111"/>
      <c r="I2207" s="26"/>
      <c r="J2207" s="94">
        <f t="shared" si="174"/>
        <v>0.59165640875701331</v>
      </c>
      <c r="K2207" s="35"/>
      <c r="L2207" s="26">
        <v>36.774954910799998</v>
      </c>
      <c r="M2207" s="26" t="s">
        <v>203</v>
      </c>
      <c r="N2207" s="26">
        <v>3336.4019512195118</v>
      </c>
      <c r="O2207" s="90">
        <f t="shared" si="177"/>
        <v>122696.03132040269</v>
      </c>
      <c r="P2207" s="92">
        <f t="shared" si="173"/>
        <v>11610.927747346308</v>
      </c>
      <c r="Q2207" s="188">
        <v>0.15994358789654889</v>
      </c>
    </row>
    <row r="2208" spans="1:17" x14ac:dyDescent="0.25">
      <c r="A2208">
        <v>42719</v>
      </c>
      <c r="B2208" t="s">
        <v>773</v>
      </c>
      <c r="C2208" s="190" t="s">
        <v>898</v>
      </c>
      <c r="D2208" s="108" t="s">
        <v>815</v>
      </c>
      <c r="E2208" s="32">
        <f t="shared" si="175"/>
        <v>42719</v>
      </c>
      <c r="F2208" s="101" t="str">
        <f t="shared" si="176"/>
        <v>2016-17</v>
      </c>
      <c r="H2208" s="111"/>
      <c r="I2208" s="26"/>
      <c r="J2208" s="94">
        <f t="shared" si="174"/>
        <v>0.59165640875701331</v>
      </c>
      <c r="K2208" s="35"/>
      <c r="L2208" s="26">
        <v>59.092218982299997</v>
      </c>
      <c r="M2208" s="26" t="s">
        <v>203</v>
      </c>
      <c r="N2208" s="26">
        <v>3336.4019512195118</v>
      </c>
      <c r="O2208" s="90">
        <f t="shared" si="177"/>
        <v>197155.39471443638</v>
      </c>
      <c r="P2208" s="92">
        <f t="shared" si="173"/>
        <v>18657.140075305819</v>
      </c>
      <c r="Q2208" s="188">
        <v>0.15994358789654889</v>
      </c>
    </row>
    <row r="2209" spans="1:17" x14ac:dyDescent="0.25">
      <c r="A2209">
        <v>42719</v>
      </c>
      <c r="B2209" t="s">
        <v>773</v>
      </c>
      <c r="C2209" s="190" t="s">
        <v>898</v>
      </c>
      <c r="D2209" s="108" t="s">
        <v>815</v>
      </c>
      <c r="E2209" s="32">
        <f t="shared" si="175"/>
        <v>42719</v>
      </c>
      <c r="F2209" s="101" t="str">
        <f t="shared" si="176"/>
        <v>2016-17</v>
      </c>
      <c r="H2209" s="111"/>
      <c r="I2209" s="26"/>
      <c r="J2209" s="94">
        <f t="shared" si="174"/>
        <v>0.59165640875701331</v>
      </c>
      <c r="K2209" s="35"/>
      <c r="L2209" s="26">
        <v>34.251345242699998</v>
      </c>
      <c r="M2209" s="26" t="s">
        <v>203</v>
      </c>
      <c r="N2209" s="26">
        <v>812.22926829268283</v>
      </c>
      <c r="O2209" s="90">
        <f t="shared" si="177"/>
        <v>27819.945084518284</v>
      </c>
      <c r="P2209" s="92">
        <f t="shared" si="173"/>
        <v>2632.6472733904216</v>
      </c>
      <c r="Q2209" s="188">
        <v>0.15994358789654889</v>
      </c>
    </row>
    <row r="2210" spans="1:17" x14ac:dyDescent="0.25">
      <c r="A2210">
        <v>42719</v>
      </c>
      <c r="B2210" t="s">
        <v>773</v>
      </c>
      <c r="C2210" s="190" t="s">
        <v>898</v>
      </c>
      <c r="D2210" s="108" t="s">
        <v>815</v>
      </c>
      <c r="E2210" s="32">
        <f t="shared" si="175"/>
        <v>42719</v>
      </c>
      <c r="F2210" s="101" t="str">
        <f t="shared" si="176"/>
        <v>2016-17</v>
      </c>
      <c r="H2210" s="111"/>
      <c r="I2210" s="26"/>
      <c r="J2210" s="94">
        <f t="shared" si="174"/>
        <v>0.59165640875701331</v>
      </c>
      <c r="K2210" s="35"/>
      <c r="L2210" s="26">
        <v>21.8418036343</v>
      </c>
      <c r="M2210" s="26" t="s">
        <v>203</v>
      </c>
      <c r="N2210" s="26">
        <v>3336.4019512195118</v>
      </c>
      <c r="O2210" s="90">
        <f t="shared" si="177"/>
        <v>72873.036263631948</v>
      </c>
      <c r="P2210" s="92">
        <f t="shared" si="173"/>
        <v>6896.095576043941</v>
      </c>
      <c r="Q2210" s="188">
        <v>0.15994358789654889</v>
      </c>
    </row>
    <row r="2211" spans="1:17" x14ac:dyDescent="0.25">
      <c r="A2211">
        <v>42719</v>
      </c>
      <c r="B2211" t="s">
        <v>773</v>
      </c>
      <c r="C2211" s="190" t="s">
        <v>898</v>
      </c>
      <c r="D2211" s="108" t="s">
        <v>815</v>
      </c>
      <c r="E2211" s="32">
        <f t="shared" si="175"/>
        <v>42719</v>
      </c>
      <c r="F2211" s="101" t="str">
        <f t="shared" si="176"/>
        <v>2016-17</v>
      </c>
      <c r="H2211" s="111"/>
      <c r="I2211" s="26"/>
      <c r="J2211" s="94">
        <f t="shared" si="174"/>
        <v>0.59165640875701331</v>
      </c>
      <c r="K2211" s="35"/>
      <c r="L2211" s="26">
        <v>3.5026026037800002</v>
      </c>
      <c r="M2211" s="26" t="s">
        <v>203</v>
      </c>
      <c r="N2211" s="26">
        <v>3336.4019512195118</v>
      </c>
      <c r="O2211" s="90">
        <f t="shared" si="177"/>
        <v>11686.090161598135</v>
      </c>
      <c r="P2211" s="92">
        <f t="shared" si="173"/>
        <v>1105.873980234662</v>
      </c>
      <c r="Q2211" s="188">
        <v>0.15994358789654889</v>
      </c>
    </row>
    <row r="2212" spans="1:17" x14ac:dyDescent="0.25">
      <c r="A2212">
        <v>42719</v>
      </c>
      <c r="B2212" t="s">
        <v>773</v>
      </c>
      <c r="C2212" s="190" t="s">
        <v>898</v>
      </c>
      <c r="D2212" s="108" t="s">
        <v>815</v>
      </c>
      <c r="E2212" s="32">
        <f t="shared" si="175"/>
        <v>42719</v>
      </c>
      <c r="F2212" s="101" t="str">
        <f t="shared" si="176"/>
        <v>2016-17</v>
      </c>
      <c r="H2212" s="111"/>
      <c r="I2212" s="26"/>
      <c r="J2212" s="94">
        <f t="shared" si="174"/>
        <v>0.59165640875701331</v>
      </c>
      <c r="K2212" s="35"/>
      <c r="L2212" s="26">
        <v>48.823487821299999</v>
      </c>
      <c r="M2212" s="26" t="s">
        <v>203</v>
      </c>
      <c r="N2212" s="26">
        <v>3336.4019512195118</v>
      </c>
      <c r="O2212" s="90">
        <f t="shared" si="177"/>
        <v>162894.7800323274</v>
      </c>
      <c r="P2212" s="92">
        <f t="shared" si="173"/>
        <v>15415.001618399665</v>
      </c>
      <c r="Q2212" s="188">
        <v>0.15994358789654889</v>
      </c>
    </row>
    <row r="2213" spans="1:17" x14ac:dyDescent="0.25">
      <c r="A2213">
        <v>42719</v>
      </c>
      <c r="B2213" t="s">
        <v>773</v>
      </c>
      <c r="C2213" s="190" t="s">
        <v>898</v>
      </c>
      <c r="D2213" s="108" t="s">
        <v>815</v>
      </c>
      <c r="E2213" s="32">
        <f t="shared" si="175"/>
        <v>42719</v>
      </c>
      <c r="F2213" s="101" t="str">
        <f t="shared" si="176"/>
        <v>2016-17</v>
      </c>
      <c r="H2213" s="111"/>
      <c r="I2213" s="26"/>
      <c r="J2213" s="94">
        <f t="shared" si="174"/>
        <v>0.59165640875701331</v>
      </c>
      <c r="K2213" s="35"/>
      <c r="L2213" s="26">
        <v>9.2062438051599997</v>
      </c>
      <c r="M2213" s="26" t="s">
        <v>203</v>
      </c>
      <c r="N2213" s="26">
        <v>3336.4019512195118</v>
      </c>
      <c r="O2213" s="90">
        <f t="shared" si="177"/>
        <v>30715.729794938365</v>
      </c>
      <c r="P2213" s="92">
        <f t="shared" si="173"/>
        <v>2906.6801551611188</v>
      </c>
      <c r="Q2213" s="188">
        <v>0.15994358789654889</v>
      </c>
    </row>
    <row r="2214" spans="1:17" x14ac:dyDescent="0.25">
      <c r="A2214">
        <v>42719</v>
      </c>
      <c r="B2214" t="s">
        <v>773</v>
      </c>
      <c r="C2214" s="190" t="s">
        <v>898</v>
      </c>
      <c r="D2214" s="108" t="s">
        <v>815</v>
      </c>
      <c r="E2214" s="32">
        <f t="shared" si="175"/>
        <v>42719</v>
      </c>
      <c r="F2214" s="101" t="str">
        <f t="shared" si="176"/>
        <v>2016-17</v>
      </c>
      <c r="H2214" s="111"/>
      <c r="I2214" s="26"/>
      <c r="J2214" s="94">
        <f t="shared" si="174"/>
        <v>0.59165640875701331</v>
      </c>
      <c r="K2214" s="35"/>
      <c r="L2214" s="26">
        <v>3.4387214193700002</v>
      </c>
      <c r="M2214" s="26" t="s">
        <v>203</v>
      </c>
      <c r="N2214" s="26">
        <v>3336.4019512195118</v>
      </c>
      <c r="O2214" s="90">
        <f t="shared" si="177"/>
        <v>11472.956853286398</v>
      </c>
      <c r="P2214" s="92">
        <f t="shared" si="173"/>
        <v>1085.7048238509628</v>
      </c>
      <c r="Q2214" s="188">
        <v>0.15994358789654889</v>
      </c>
    </row>
    <row r="2215" spans="1:17" x14ac:dyDescent="0.25">
      <c r="A2215">
        <v>42719</v>
      </c>
      <c r="B2215" t="s">
        <v>773</v>
      </c>
      <c r="C2215" s="190" t="s">
        <v>898</v>
      </c>
      <c r="D2215" s="108" t="s">
        <v>815</v>
      </c>
      <c r="E2215" s="32">
        <f t="shared" si="175"/>
        <v>42719</v>
      </c>
      <c r="F2215" s="101" t="str">
        <f t="shared" si="176"/>
        <v>2016-17</v>
      </c>
      <c r="H2215" s="111"/>
      <c r="I2215" s="26"/>
      <c r="J2215" s="94">
        <f t="shared" si="174"/>
        <v>0.59165640875701331</v>
      </c>
      <c r="K2215" s="35"/>
      <c r="L2215" s="26">
        <v>23.152337363499999</v>
      </c>
      <c r="M2215" s="26" t="s">
        <v>203</v>
      </c>
      <c r="N2215" s="26">
        <v>3336.4019512195118</v>
      </c>
      <c r="O2215" s="90">
        <f t="shared" si="177"/>
        <v>77245.503554873809</v>
      </c>
      <c r="P2215" s="92">
        <f t="shared" si="173"/>
        <v>7309.8693652194861</v>
      </c>
      <c r="Q2215" s="188">
        <v>0.15994358789654889</v>
      </c>
    </row>
    <row r="2216" spans="1:17" x14ac:dyDescent="0.25">
      <c r="A2216">
        <v>42719</v>
      </c>
      <c r="B2216" t="s">
        <v>773</v>
      </c>
      <c r="C2216" s="190" t="s">
        <v>898</v>
      </c>
      <c r="D2216" s="108" t="s">
        <v>815</v>
      </c>
      <c r="E2216" s="32">
        <f t="shared" si="175"/>
        <v>42719</v>
      </c>
      <c r="F2216" s="101" t="str">
        <f t="shared" si="176"/>
        <v>2016-17</v>
      </c>
      <c r="H2216" s="111"/>
      <c r="I2216" s="26"/>
      <c r="J2216" s="94">
        <f t="shared" si="174"/>
        <v>0.59165640875701331</v>
      </c>
      <c r="K2216" s="35"/>
      <c r="L2216" s="26">
        <v>8.7845310062599999</v>
      </c>
      <c r="M2216" s="26" t="s">
        <v>203</v>
      </c>
      <c r="N2216" s="26">
        <v>3336.4019512195118</v>
      </c>
      <c r="O2216" s="90">
        <f t="shared" si="177"/>
        <v>29308.726389834166</v>
      </c>
      <c r="P2216" s="92">
        <f t="shared" si="173"/>
        <v>2773.5331030427469</v>
      </c>
      <c r="Q2216" s="188">
        <v>0.15994358789654889</v>
      </c>
    </row>
    <row r="2217" spans="1:17" x14ac:dyDescent="0.25">
      <c r="A2217">
        <v>42657</v>
      </c>
      <c r="B2217" t="s">
        <v>773</v>
      </c>
      <c r="C2217" s="190" t="s">
        <v>899</v>
      </c>
      <c r="D2217" s="108" t="s">
        <v>815</v>
      </c>
      <c r="E2217" s="32">
        <f t="shared" si="175"/>
        <v>42657</v>
      </c>
      <c r="F2217" s="101" t="str">
        <f t="shared" si="176"/>
        <v>2016-17</v>
      </c>
      <c r="H2217" s="111"/>
      <c r="I2217" s="26"/>
      <c r="J2217" s="94">
        <f t="shared" si="174"/>
        <v>0.59165640875701331</v>
      </c>
      <c r="K2217" s="35"/>
      <c r="L2217" s="26">
        <v>105.08336875099999</v>
      </c>
      <c r="M2217" s="26" t="s">
        <v>203</v>
      </c>
      <c r="N2217" s="26">
        <v>3875.3912195121943</v>
      </c>
      <c r="O2217" s="90">
        <f t="shared" si="177"/>
        <v>407239.16457438748</v>
      </c>
      <c r="P2217" s="92">
        <f t="shared" si="173"/>
        <v>90146.508740668156</v>
      </c>
      <c r="Q2217" s="188">
        <v>0.37413626016580631</v>
      </c>
    </row>
    <row r="2218" spans="1:17" x14ac:dyDescent="0.25">
      <c r="A2218">
        <v>43178</v>
      </c>
      <c r="B2218" t="s">
        <v>773</v>
      </c>
      <c r="C2218" s="190" t="s">
        <v>896</v>
      </c>
      <c r="D2218" s="108" t="s">
        <v>815</v>
      </c>
      <c r="E2218" s="32">
        <f t="shared" si="175"/>
        <v>43178</v>
      </c>
      <c r="F2218" s="101" t="str">
        <f t="shared" si="176"/>
        <v>2017-18</v>
      </c>
      <c r="H2218" s="111"/>
      <c r="I2218" s="26"/>
      <c r="J2218" s="94">
        <f t="shared" si="174"/>
        <v>0.59165640875701331</v>
      </c>
      <c r="K2218" s="35"/>
      <c r="L2218" s="26">
        <v>79.992354140900005</v>
      </c>
      <c r="M2218" s="26" t="s">
        <v>203</v>
      </c>
      <c r="N2218" s="26">
        <v>3592.3639024390236</v>
      </c>
      <c r="O2218" s="90">
        <f t="shared" si="177"/>
        <v>287361.64548688795</v>
      </c>
      <c r="P2218" s="92">
        <f t="shared" si="173"/>
        <v>5794.7467761819507</v>
      </c>
      <c r="Q2218" s="188">
        <v>3.4082864469188519E-2</v>
      </c>
    </row>
    <row r="2219" spans="1:17" x14ac:dyDescent="0.25">
      <c r="A2219">
        <v>42657</v>
      </c>
      <c r="B2219" t="s">
        <v>773</v>
      </c>
      <c r="C2219" s="190" t="s">
        <v>899</v>
      </c>
      <c r="D2219" s="108" t="s">
        <v>815</v>
      </c>
      <c r="E2219" s="32">
        <f t="shared" si="175"/>
        <v>42657</v>
      </c>
      <c r="F2219" s="101" t="str">
        <f t="shared" si="176"/>
        <v>2016-17</v>
      </c>
      <c r="H2219" s="111"/>
      <c r="I2219" s="26"/>
      <c r="J2219" s="94">
        <f t="shared" si="174"/>
        <v>0.59165640875701331</v>
      </c>
      <c r="K2219" s="35"/>
      <c r="L2219" s="26">
        <v>76.745881329200003</v>
      </c>
      <c r="M2219" s="26" t="s">
        <v>203</v>
      </c>
      <c r="N2219" s="26">
        <v>3592.3639024390236</v>
      </c>
      <c r="O2219" s="90">
        <f t="shared" si="177"/>
        <v>275699.1337478871</v>
      </c>
      <c r="P2219" s="92">
        <f t="shared" si="173"/>
        <v>61028.792248341728</v>
      </c>
      <c r="Q2219" s="188">
        <v>0.37413626016580631</v>
      </c>
    </row>
    <row r="2220" spans="1:17" x14ac:dyDescent="0.25">
      <c r="A2220">
        <v>42657</v>
      </c>
      <c r="B2220" t="s">
        <v>773</v>
      </c>
      <c r="C2220" s="190" t="s">
        <v>899</v>
      </c>
      <c r="D2220" s="108" t="s">
        <v>815</v>
      </c>
      <c r="E2220" s="32">
        <f t="shared" si="175"/>
        <v>42657</v>
      </c>
      <c r="F2220" s="101" t="str">
        <f t="shared" si="176"/>
        <v>2016-17</v>
      </c>
      <c r="H2220" s="111"/>
      <c r="I2220" s="26"/>
      <c r="J2220" s="94">
        <f t="shared" si="174"/>
        <v>0.59165640875701331</v>
      </c>
      <c r="K2220" s="35"/>
      <c r="L2220" s="26">
        <v>48.986965786799999</v>
      </c>
      <c r="M2220" s="26" t="s">
        <v>203</v>
      </c>
      <c r="N2220" s="26">
        <v>1162.6195121951216</v>
      </c>
      <c r="O2220" s="90">
        <f t="shared" si="177"/>
        <v>56953.202266968525</v>
      </c>
      <c r="P2220" s="92">
        <f t="shared" si="173"/>
        <v>12607.167464686476</v>
      </c>
      <c r="Q2220" s="188">
        <v>0.37413626016580631</v>
      </c>
    </row>
    <row r="2221" spans="1:17" x14ac:dyDescent="0.25">
      <c r="A2221">
        <v>42657</v>
      </c>
      <c r="B2221" t="s">
        <v>773</v>
      </c>
      <c r="C2221" s="190" t="s">
        <v>899</v>
      </c>
      <c r="D2221" s="108" t="s">
        <v>815</v>
      </c>
      <c r="E2221" s="32">
        <f t="shared" si="175"/>
        <v>42657</v>
      </c>
      <c r="F2221" s="101" t="str">
        <f t="shared" si="176"/>
        <v>2016-17</v>
      </c>
      <c r="H2221" s="111"/>
      <c r="I2221" s="26"/>
      <c r="J2221" s="94">
        <f t="shared" si="174"/>
        <v>0.59165640875701331</v>
      </c>
      <c r="K2221" s="35"/>
      <c r="L2221" s="26">
        <v>12.490011088899999</v>
      </c>
      <c r="M2221" s="26" t="s">
        <v>203</v>
      </c>
      <c r="N2221" s="26">
        <v>1162.6195121951216</v>
      </c>
      <c r="O2221" s="90">
        <f t="shared" si="177"/>
        <v>14521.130599488577</v>
      </c>
      <c r="P2221" s="92">
        <f t="shared" si="173"/>
        <v>3214.3991550500041</v>
      </c>
      <c r="Q2221" s="188">
        <v>0.37413626016580631</v>
      </c>
    </row>
    <row r="2222" spans="1:17" x14ac:dyDescent="0.25">
      <c r="A2222">
        <v>42822</v>
      </c>
      <c r="B2222" t="s">
        <v>773</v>
      </c>
      <c r="C2222" s="190" t="s">
        <v>878</v>
      </c>
      <c r="D2222" s="108" t="s">
        <v>815</v>
      </c>
      <c r="E2222" s="32">
        <f t="shared" si="175"/>
        <v>42822</v>
      </c>
      <c r="F2222" s="101" t="str">
        <f t="shared" si="176"/>
        <v>2016-17</v>
      </c>
      <c r="H2222" s="111"/>
      <c r="I2222" s="26"/>
      <c r="J2222" s="94">
        <f t="shared" si="174"/>
        <v>0.59165640875701331</v>
      </c>
      <c r="K2222" s="35"/>
      <c r="L2222" s="26">
        <v>20.140659298999999</v>
      </c>
      <c r="M2222" s="26" t="s">
        <v>203</v>
      </c>
      <c r="N2222" s="26">
        <v>1162.6195121951216</v>
      </c>
      <c r="O2222" s="90">
        <f t="shared" si="177"/>
        <v>23415.923489491521</v>
      </c>
      <c r="P2222" s="92">
        <f t="shared" si="173"/>
        <v>13854.181199521545</v>
      </c>
      <c r="Q2222" s="188">
        <v>1</v>
      </c>
    </row>
    <row r="2223" spans="1:17" x14ac:dyDescent="0.25">
      <c r="A2223">
        <v>42984</v>
      </c>
      <c r="B2223" t="s">
        <v>773</v>
      </c>
      <c r="C2223" s="190" t="s">
        <v>878</v>
      </c>
      <c r="D2223" s="108" t="s">
        <v>815</v>
      </c>
      <c r="E2223" s="32">
        <f t="shared" si="175"/>
        <v>42984</v>
      </c>
      <c r="F2223" s="101" t="str">
        <f t="shared" si="176"/>
        <v>2017-18</v>
      </c>
      <c r="H2223" s="111"/>
      <c r="I2223" s="26"/>
      <c r="J2223" s="94">
        <f t="shared" si="174"/>
        <v>0.59165640875701331</v>
      </c>
      <c r="K2223" s="35"/>
      <c r="L2223" s="26">
        <v>17.304592598500001</v>
      </c>
      <c r="M2223" s="26" t="s">
        <v>203</v>
      </c>
      <c r="N2223" s="26">
        <v>812.22926829268283</v>
      </c>
      <c r="O2223" s="90">
        <f t="shared" si="177"/>
        <v>14055.296584382631</v>
      </c>
      <c r="P2223" s="92">
        <f t="shared" si="173"/>
        <v>8315.9063011305425</v>
      </c>
      <c r="Q2223" s="188">
        <v>1</v>
      </c>
    </row>
    <row r="2224" spans="1:17" x14ac:dyDescent="0.25">
      <c r="A2224">
        <v>42984</v>
      </c>
      <c r="B2224" t="s">
        <v>773</v>
      </c>
      <c r="C2224" s="190" t="s">
        <v>878</v>
      </c>
      <c r="D2224" s="108" t="s">
        <v>815</v>
      </c>
      <c r="E2224" s="32">
        <f t="shared" si="175"/>
        <v>42984</v>
      </c>
      <c r="F2224" s="101" t="str">
        <f t="shared" si="176"/>
        <v>2017-18</v>
      </c>
      <c r="H2224" s="111"/>
      <c r="I2224" s="26"/>
      <c r="J2224" s="94">
        <f t="shared" si="174"/>
        <v>0.59165640875701331</v>
      </c>
      <c r="K2224" s="35"/>
      <c r="L2224" s="26">
        <v>9.5460104960700001</v>
      </c>
      <c r="M2224" s="26" t="s">
        <v>203</v>
      </c>
      <c r="N2224" s="26">
        <v>812.22926829268283</v>
      </c>
      <c r="O2224" s="90">
        <f t="shared" si="177"/>
        <v>7753.5491203372067</v>
      </c>
      <c r="P2224" s="92">
        <f t="shared" si="173"/>
        <v>4587.4370276598111</v>
      </c>
      <c r="Q2224" s="188">
        <v>1</v>
      </c>
    </row>
    <row r="2225" spans="1:17" x14ac:dyDescent="0.25">
      <c r="A2225">
        <v>42822</v>
      </c>
      <c r="B2225" t="s">
        <v>773</v>
      </c>
      <c r="C2225" s="190" t="s">
        <v>878</v>
      </c>
      <c r="D2225" s="108" t="s">
        <v>815</v>
      </c>
      <c r="E2225" s="32">
        <f t="shared" si="175"/>
        <v>42822</v>
      </c>
      <c r="F2225" s="101" t="str">
        <f t="shared" si="176"/>
        <v>2016-17</v>
      </c>
      <c r="H2225" s="111"/>
      <c r="I2225" s="26"/>
      <c r="J2225" s="94">
        <f t="shared" si="174"/>
        <v>0.59165640875701331</v>
      </c>
      <c r="K2225" s="35"/>
      <c r="L2225" s="26">
        <v>22.561960597399999</v>
      </c>
      <c r="M2225" s="26" t="s">
        <v>203</v>
      </c>
      <c r="N2225" s="26">
        <v>1162.6195121951216</v>
      </c>
      <c r="O2225" s="90">
        <f t="shared" si="177"/>
        <v>26230.975623914743</v>
      </c>
      <c r="P2225" s="92">
        <f t="shared" si="173"/>
        <v>15519.724835838153</v>
      </c>
      <c r="Q2225" s="188">
        <v>1</v>
      </c>
    </row>
    <row r="2226" spans="1:17" x14ac:dyDescent="0.25">
      <c r="A2226">
        <v>42984</v>
      </c>
      <c r="B2226" t="s">
        <v>773</v>
      </c>
      <c r="C2226" s="190" t="s">
        <v>878</v>
      </c>
      <c r="D2226" s="108" t="s">
        <v>815</v>
      </c>
      <c r="E2226" s="32">
        <f t="shared" si="175"/>
        <v>42984</v>
      </c>
      <c r="F2226" s="101" t="str">
        <f t="shared" si="176"/>
        <v>2017-18</v>
      </c>
      <c r="H2226" s="111"/>
      <c r="I2226" s="26"/>
      <c r="J2226" s="94">
        <f t="shared" si="174"/>
        <v>0.59165640875701331</v>
      </c>
      <c r="K2226" s="35"/>
      <c r="L2226" s="26">
        <v>6.5974032770499997</v>
      </c>
      <c r="M2226" s="26" t="s">
        <v>203</v>
      </c>
      <c r="N2226" s="26">
        <v>1680.8751219512192</v>
      </c>
      <c r="O2226" s="90">
        <f t="shared" si="177"/>
        <v>11089.411037872791</v>
      </c>
      <c r="P2226" s="92">
        <f t="shared" si="173"/>
        <v>6561.1211098981994</v>
      </c>
      <c r="Q2226" s="188">
        <v>1</v>
      </c>
    </row>
    <row r="2227" spans="1:17" x14ac:dyDescent="0.25">
      <c r="A2227">
        <v>42822</v>
      </c>
      <c r="B2227" t="s">
        <v>773</v>
      </c>
      <c r="C2227" s="190" t="s">
        <v>878</v>
      </c>
      <c r="D2227" s="108" t="s">
        <v>815</v>
      </c>
      <c r="E2227" s="32">
        <f t="shared" si="175"/>
        <v>42822</v>
      </c>
      <c r="F2227" s="101" t="str">
        <f t="shared" si="176"/>
        <v>2016-17</v>
      </c>
      <c r="H2227" s="111"/>
      <c r="I2227" s="26"/>
      <c r="J2227" s="94">
        <f t="shared" si="174"/>
        <v>0.59165640875701331</v>
      </c>
      <c r="K2227" s="35"/>
      <c r="L2227" s="26">
        <v>11.6160208333</v>
      </c>
      <c r="M2227" s="26" t="s">
        <v>203</v>
      </c>
      <c r="N2227" s="26">
        <v>1361.4565853658535</v>
      </c>
      <c r="O2227" s="90">
        <f t="shared" si="177"/>
        <v>15814.708059243234</v>
      </c>
      <c r="P2227" s="92">
        <f t="shared" si="173"/>
        <v>9356.8733758724466</v>
      </c>
      <c r="Q2227" s="188">
        <v>1</v>
      </c>
    </row>
    <row r="2228" spans="1:17" x14ac:dyDescent="0.25">
      <c r="A2228">
        <v>42984</v>
      </c>
      <c r="B2228" t="s">
        <v>773</v>
      </c>
      <c r="C2228" s="190" t="s">
        <v>878</v>
      </c>
      <c r="D2228" s="108" t="s">
        <v>815</v>
      </c>
      <c r="E2228" s="32">
        <f t="shared" si="175"/>
        <v>42984</v>
      </c>
      <c r="F2228" s="101" t="str">
        <f t="shared" si="176"/>
        <v>2017-18</v>
      </c>
      <c r="H2228" s="111"/>
      <c r="I2228" s="26"/>
      <c r="J2228" s="94">
        <f t="shared" si="174"/>
        <v>0.59165640875701331</v>
      </c>
      <c r="K2228" s="35"/>
      <c r="L2228" s="26">
        <v>1.9985807464300001</v>
      </c>
      <c r="M2228" s="26" t="s">
        <v>203</v>
      </c>
      <c r="N2228" s="26">
        <v>812.22926829268283</v>
      </c>
      <c r="O2228" s="90">
        <f t="shared" si="177"/>
        <v>1623.3057772966829</v>
      </c>
      <c r="P2228" s="92">
        <f t="shared" si="173"/>
        <v>960.43926650986748</v>
      </c>
      <c r="Q2228" s="188">
        <v>1</v>
      </c>
    </row>
    <row r="2229" spans="1:17" x14ac:dyDescent="0.25">
      <c r="A2229">
        <v>43178</v>
      </c>
      <c r="B2229" t="s">
        <v>773</v>
      </c>
      <c r="C2229" s="190" t="s">
        <v>896</v>
      </c>
      <c r="D2229" s="108" t="s">
        <v>815</v>
      </c>
      <c r="E2229" s="32">
        <f t="shared" si="175"/>
        <v>43178</v>
      </c>
      <c r="F2229" s="101" t="str">
        <f t="shared" si="176"/>
        <v>2017-18</v>
      </c>
      <c r="H2229" s="111"/>
      <c r="I2229" s="26"/>
      <c r="J2229" s="94">
        <f t="shared" si="174"/>
        <v>0.59165640875701331</v>
      </c>
      <c r="K2229" s="35"/>
      <c r="L2229" s="26">
        <v>69.778179719700006</v>
      </c>
      <c r="M2229" s="26" t="s">
        <v>203</v>
      </c>
      <c r="N2229" s="26">
        <v>950.87219512195099</v>
      </c>
      <c r="O2229" s="90">
        <f t="shared" si="177"/>
        <v>66350.130921685151</v>
      </c>
      <c r="P2229" s="92">
        <f t="shared" si="173"/>
        <v>1337.9732935696491</v>
      </c>
      <c r="Q2229" s="188">
        <v>3.4082864469188519E-2</v>
      </c>
    </row>
    <row r="2230" spans="1:17" x14ac:dyDescent="0.25">
      <c r="A2230">
        <v>43178</v>
      </c>
      <c r="B2230" t="s">
        <v>773</v>
      </c>
      <c r="C2230" s="190" t="s">
        <v>896</v>
      </c>
      <c r="D2230" s="108" t="s">
        <v>815</v>
      </c>
      <c r="E2230" s="32">
        <f t="shared" si="175"/>
        <v>43178</v>
      </c>
      <c r="F2230" s="101" t="str">
        <f t="shared" si="176"/>
        <v>2017-18</v>
      </c>
      <c r="H2230" s="111"/>
      <c r="I2230" s="26"/>
      <c r="J2230" s="94">
        <f t="shared" si="174"/>
        <v>0.59165640875701331</v>
      </c>
      <c r="K2230" s="35"/>
      <c r="L2230" s="26">
        <v>74.296560906500005</v>
      </c>
      <c r="M2230" s="26" t="s">
        <v>203</v>
      </c>
      <c r="N2230" s="26">
        <v>3592.3639024390236</v>
      </c>
      <c r="O2230" s="90">
        <f t="shared" si="177"/>
        <v>266900.28347587294</v>
      </c>
      <c r="P2230" s="92">
        <f t="shared" si="173"/>
        <v>5382.1363481315193</v>
      </c>
      <c r="Q2230" s="188">
        <v>3.4082864469188519E-2</v>
      </c>
    </row>
    <row r="2231" spans="1:17" x14ac:dyDescent="0.25">
      <c r="A2231">
        <v>43178</v>
      </c>
      <c r="B2231" t="s">
        <v>773</v>
      </c>
      <c r="C2231" s="190" t="s">
        <v>896</v>
      </c>
      <c r="D2231" s="108" t="s">
        <v>815</v>
      </c>
      <c r="E2231" s="32">
        <f t="shared" si="175"/>
        <v>43178</v>
      </c>
      <c r="F2231" s="101" t="str">
        <f t="shared" si="176"/>
        <v>2017-18</v>
      </c>
      <c r="H2231" s="111"/>
      <c r="I2231" s="26"/>
      <c r="J2231" s="94">
        <f t="shared" si="174"/>
        <v>0.59165640875701331</v>
      </c>
      <c r="K2231" s="35"/>
      <c r="L2231" s="26">
        <v>64.656613095599994</v>
      </c>
      <c r="M2231" s="26" t="s">
        <v>203</v>
      </c>
      <c r="N2231" s="26">
        <v>950.87219512195099</v>
      </c>
      <c r="O2231" s="90">
        <f t="shared" si="177"/>
        <v>61480.175623363852</v>
      </c>
      <c r="P2231" s="92">
        <f t="shared" si="173"/>
        <v>1239.7689639094294</v>
      </c>
      <c r="Q2231" s="188">
        <v>3.4082864469188519E-2</v>
      </c>
    </row>
    <row r="2232" spans="1:17" x14ac:dyDescent="0.25">
      <c r="A2232">
        <v>43178</v>
      </c>
      <c r="B2232" t="s">
        <v>773</v>
      </c>
      <c r="C2232" s="190" t="s">
        <v>896</v>
      </c>
      <c r="D2232" s="108" t="s">
        <v>815</v>
      </c>
      <c r="E2232" s="32">
        <f t="shared" si="175"/>
        <v>43178</v>
      </c>
      <c r="F2232" s="101" t="str">
        <f t="shared" si="176"/>
        <v>2017-18</v>
      </c>
      <c r="H2232" s="111"/>
      <c r="I2232" s="26"/>
      <c r="J2232" s="94">
        <f t="shared" si="174"/>
        <v>0.59165640875701331</v>
      </c>
      <c r="K2232" s="35"/>
      <c r="L2232" s="26">
        <v>85.165806548700004</v>
      </c>
      <c r="M2232" s="26" t="s">
        <v>203</v>
      </c>
      <c r="N2232" s="26">
        <v>3592.3639024390236</v>
      </c>
      <c r="O2232" s="90">
        <f t="shared" si="177"/>
        <v>305946.5691676549</v>
      </c>
      <c r="P2232" s="92">
        <f t="shared" si="173"/>
        <v>6169.5181775714445</v>
      </c>
      <c r="Q2232" s="188">
        <v>3.4082864469188519E-2</v>
      </c>
    </row>
    <row r="2233" spans="1:17" x14ac:dyDescent="0.25">
      <c r="A2233">
        <v>42657</v>
      </c>
      <c r="B2233" t="s">
        <v>773</v>
      </c>
      <c r="C2233" s="190" t="s">
        <v>899</v>
      </c>
      <c r="D2233" s="108" t="s">
        <v>815</v>
      </c>
      <c r="E2233" s="32">
        <f t="shared" si="175"/>
        <v>42657</v>
      </c>
      <c r="F2233" s="101" t="str">
        <f t="shared" si="176"/>
        <v>2016-17</v>
      </c>
      <c r="H2233" s="111"/>
      <c r="I2233" s="26"/>
      <c r="J2233" s="94">
        <f t="shared" si="174"/>
        <v>0.59165640875701331</v>
      </c>
      <c r="K2233" s="35"/>
      <c r="L2233" s="26">
        <v>87.241964930899996</v>
      </c>
      <c r="M2233" s="26" t="s">
        <v>203</v>
      </c>
      <c r="N2233" s="26">
        <v>1162.6195121951216</v>
      </c>
      <c r="O2233" s="90">
        <f t="shared" si="177"/>
        <v>101429.21071090686</v>
      </c>
      <c r="P2233" s="92">
        <f t="shared" si="173"/>
        <v>22452.381856410721</v>
      </c>
      <c r="Q2233" s="188">
        <v>0.37413626016580631</v>
      </c>
    </row>
    <row r="2234" spans="1:17" x14ac:dyDescent="0.25">
      <c r="A2234">
        <v>42657</v>
      </c>
      <c r="B2234" t="s">
        <v>773</v>
      </c>
      <c r="C2234" s="190" t="s">
        <v>899</v>
      </c>
      <c r="D2234" s="108" t="s">
        <v>815</v>
      </c>
      <c r="E2234" s="32">
        <f t="shared" si="175"/>
        <v>42657</v>
      </c>
      <c r="F2234" s="101" t="str">
        <f t="shared" si="176"/>
        <v>2016-17</v>
      </c>
      <c r="H2234" s="111"/>
      <c r="I2234" s="26"/>
      <c r="J2234" s="94">
        <f t="shared" si="174"/>
        <v>0.59165640875701331</v>
      </c>
      <c r="K2234" s="35"/>
      <c r="L2234" s="26">
        <v>102.477443318</v>
      </c>
      <c r="M2234" s="26" t="s">
        <v>203</v>
      </c>
      <c r="N2234" s="26">
        <v>1162.6195121951216</v>
      </c>
      <c r="O2234" s="90">
        <f t="shared" si="177"/>
        <v>119142.27516137638</v>
      </c>
      <c r="P2234" s="92">
        <f t="shared" si="173"/>
        <v>26373.34785921912</v>
      </c>
      <c r="Q2234" s="188">
        <v>0.37413626016580631</v>
      </c>
    </row>
    <row r="2235" spans="1:17" x14ac:dyDescent="0.25">
      <c r="A2235">
        <v>42657</v>
      </c>
      <c r="B2235" t="s">
        <v>773</v>
      </c>
      <c r="C2235" s="190" t="s">
        <v>899</v>
      </c>
      <c r="D2235" s="108" t="s">
        <v>815</v>
      </c>
      <c r="E2235" s="32">
        <f t="shared" si="175"/>
        <v>42657</v>
      </c>
      <c r="F2235" s="101" t="str">
        <f t="shared" si="176"/>
        <v>2016-17</v>
      </c>
      <c r="H2235" s="111"/>
      <c r="I2235" s="26"/>
      <c r="J2235" s="94">
        <f t="shared" si="174"/>
        <v>0.59165640875701331</v>
      </c>
      <c r="K2235" s="35"/>
      <c r="L2235" s="26">
        <v>89.779340307200002</v>
      </c>
      <c r="M2235" s="26" t="s">
        <v>203</v>
      </c>
      <c r="N2235" s="26">
        <v>1162.6195121951216</v>
      </c>
      <c r="O2235" s="90">
        <f t="shared" si="177"/>
        <v>104379.21283315669</v>
      </c>
      <c r="P2235" s="92">
        <f t="shared" si="173"/>
        <v>23105.394668614856</v>
      </c>
      <c r="Q2235" s="188">
        <v>0.37413626016580631</v>
      </c>
    </row>
    <row r="2236" spans="1:17" x14ac:dyDescent="0.25">
      <c r="A2236">
        <v>42657</v>
      </c>
      <c r="B2236" t="s">
        <v>773</v>
      </c>
      <c r="C2236" s="190" t="s">
        <v>899</v>
      </c>
      <c r="D2236" s="108" t="s">
        <v>815</v>
      </c>
      <c r="E2236" s="32">
        <f t="shared" si="175"/>
        <v>42657</v>
      </c>
      <c r="F2236" s="101" t="str">
        <f t="shared" si="176"/>
        <v>2016-17</v>
      </c>
      <c r="H2236" s="111"/>
      <c r="I2236" s="26"/>
      <c r="J2236" s="94">
        <f t="shared" si="174"/>
        <v>0.59165640875701331</v>
      </c>
      <c r="K2236" s="35"/>
      <c r="L2236" s="26">
        <v>33.051834230499999</v>
      </c>
      <c r="M2236" s="26" t="s">
        <v>203</v>
      </c>
      <c r="N2236" s="26">
        <v>3592.3639024390236</v>
      </c>
      <c r="O2236" s="90">
        <f t="shared" si="177"/>
        <v>118734.21619904668</v>
      </c>
      <c r="P2236" s="92">
        <f t="shared" si="173"/>
        <v>26283.019879952182</v>
      </c>
      <c r="Q2236" s="188">
        <v>0.37413626016580631</v>
      </c>
    </row>
    <row r="2237" spans="1:17" x14ac:dyDescent="0.25">
      <c r="A2237">
        <v>42657</v>
      </c>
      <c r="B2237" t="s">
        <v>773</v>
      </c>
      <c r="C2237" s="190" t="s">
        <v>899</v>
      </c>
      <c r="D2237" s="108" t="s">
        <v>815</v>
      </c>
      <c r="E2237" s="32">
        <f t="shared" si="175"/>
        <v>42657</v>
      </c>
      <c r="F2237" s="101" t="str">
        <f t="shared" si="176"/>
        <v>2016-17</v>
      </c>
      <c r="H2237" s="111"/>
      <c r="I2237" s="26"/>
      <c r="J2237" s="94">
        <f t="shared" si="174"/>
        <v>0.59165640875701331</v>
      </c>
      <c r="K2237" s="35"/>
      <c r="L2237" s="26">
        <v>46.949575259</v>
      </c>
      <c r="M2237" s="26" t="s">
        <v>203</v>
      </c>
      <c r="N2237" s="26">
        <v>3875.3912195121943</v>
      </c>
      <c r="O2237" s="90">
        <f t="shared" si="177"/>
        <v>181947.97171855555</v>
      </c>
      <c r="P2237" s="92">
        <f t="shared" si="173"/>
        <v>40276.024139317713</v>
      </c>
      <c r="Q2237" s="188">
        <v>0.37413626016580631</v>
      </c>
    </row>
    <row r="2238" spans="1:17" x14ac:dyDescent="0.25">
      <c r="A2238">
        <v>42657</v>
      </c>
      <c r="B2238" t="s">
        <v>773</v>
      </c>
      <c r="C2238" s="190" t="s">
        <v>899</v>
      </c>
      <c r="D2238" s="108" t="s">
        <v>815</v>
      </c>
      <c r="E2238" s="32">
        <f t="shared" si="175"/>
        <v>42657</v>
      </c>
      <c r="F2238" s="101" t="str">
        <f t="shared" si="176"/>
        <v>2016-17</v>
      </c>
      <c r="H2238" s="111"/>
      <c r="I2238" s="26"/>
      <c r="J2238" s="94">
        <f t="shared" si="174"/>
        <v>0.59165640875701331</v>
      </c>
      <c r="K2238" s="35"/>
      <c r="L2238" s="26">
        <v>31.9114603395</v>
      </c>
      <c r="M2238" s="26" t="s">
        <v>203</v>
      </c>
      <c r="N2238" s="26">
        <v>812.22926829268283</v>
      </c>
      <c r="O2238" s="90">
        <f t="shared" si="177"/>
        <v>25919.422081703051</v>
      </c>
      <c r="P2238" s="92">
        <f t="shared" si="173"/>
        <v>5737.5262806151613</v>
      </c>
      <c r="Q2238" s="188">
        <v>0.37413626016580631</v>
      </c>
    </row>
    <row r="2239" spans="1:17" x14ac:dyDescent="0.25">
      <c r="A2239">
        <v>42657</v>
      </c>
      <c r="B2239" t="s">
        <v>773</v>
      </c>
      <c r="C2239" s="190" t="s">
        <v>899</v>
      </c>
      <c r="D2239" s="108" t="s">
        <v>815</v>
      </c>
      <c r="E2239" s="32">
        <f t="shared" si="175"/>
        <v>42657</v>
      </c>
      <c r="F2239" s="101" t="str">
        <f t="shared" si="176"/>
        <v>2016-17</v>
      </c>
      <c r="H2239" s="111"/>
      <c r="I2239" s="26"/>
      <c r="J2239" s="94">
        <f t="shared" si="174"/>
        <v>0.59165640875701331</v>
      </c>
      <c r="K2239" s="35"/>
      <c r="L2239" s="26">
        <v>25.9591714363</v>
      </c>
      <c r="M2239" s="26" t="s">
        <v>203</v>
      </c>
      <c r="N2239" s="26">
        <v>3336.4019512195118</v>
      </c>
      <c r="O2239" s="90">
        <f t="shared" si="177"/>
        <v>86610.230232113143</v>
      </c>
      <c r="P2239" s="92">
        <f t="shared" si="173"/>
        <v>19172.050617504661</v>
      </c>
      <c r="Q2239" s="188">
        <v>0.37413626016580631</v>
      </c>
    </row>
    <row r="2240" spans="1:17" x14ac:dyDescent="0.25">
      <c r="A2240">
        <v>42657</v>
      </c>
      <c r="B2240" t="s">
        <v>773</v>
      </c>
      <c r="C2240" s="190" t="s">
        <v>899</v>
      </c>
      <c r="D2240" s="108" t="s">
        <v>815</v>
      </c>
      <c r="E2240" s="32">
        <f t="shared" si="175"/>
        <v>42657</v>
      </c>
      <c r="F2240" s="101" t="str">
        <f t="shared" si="176"/>
        <v>2016-17</v>
      </c>
      <c r="H2240" s="111"/>
      <c r="I2240" s="26"/>
      <c r="J2240" s="94">
        <f t="shared" si="174"/>
        <v>0.59165640875701331</v>
      </c>
      <c r="K2240" s="35"/>
      <c r="L2240" s="26">
        <v>25.119316272500001</v>
      </c>
      <c r="M2240" s="26" t="s">
        <v>203</v>
      </c>
      <c r="N2240" s="26">
        <v>3336.4019512195118</v>
      </c>
      <c r="O2240" s="90">
        <f t="shared" si="177"/>
        <v>83808.135824869038</v>
      </c>
      <c r="P2240" s="92">
        <f t="shared" si="173"/>
        <v>18551.778674262652</v>
      </c>
      <c r="Q2240" s="188">
        <v>0.37413626016580631</v>
      </c>
    </row>
    <row r="2241" spans="1:17" x14ac:dyDescent="0.25">
      <c r="A2241">
        <v>42657</v>
      </c>
      <c r="B2241" t="s">
        <v>773</v>
      </c>
      <c r="C2241" s="190" t="s">
        <v>899</v>
      </c>
      <c r="D2241" s="108" t="s">
        <v>815</v>
      </c>
      <c r="E2241" s="32">
        <f t="shared" si="175"/>
        <v>42657</v>
      </c>
      <c r="F2241" s="101" t="str">
        <f t="shared" si="176"/>
        <v>2016-17</v>
      </c>
      <c r="H2241" s="111"/>
      <c r="I2241" s="26"/>
      <c r="J2241" s="94">
        <f t="shared" si="174"/>
        <v>0.59165640875701331</v>
      </c>
      <c r="K2241" s="35"/>
      <c r="L2241" s="26">
        <v>14.8168606661</v>
      </c>
      <c r="M2241" s="26" t="s">
        <v>203</v>
      </c>
      <c r="N2241" s="26">
        <v>812.22926829268283</v>
      </c>
      <c r="O2241" s="90">
        <f t="shared" si="177"/>
        <v>12034.687897221036</v>
      </c>
      <c r="P2241" s="92">
        <f t="shared" si="173"/>
        <v>2663.9999098610297</v>
      </c>
      <c r="Q2241" s="188">
        <v>0.37413626016580631</v>
      </c>
    </row>
    <row r="2242" spans="1:17" x14ac:dyDescent="0.25">
      <c r="A2242">
        <v>42657</v>
      </c>
      <c r="B2242" t="s">
        <v>773</v>
      </c>
      <c r="C2242" s="190" t="s">
        <v>899</v>
      </c>
      <c r="D2242" s="108" t="s">
        <v>815</v>
      </c>
      <c r="E2242" s="32">
        <f t="shared" si="175"/>
        <v>42657</v>
      </c>
      <c r="F2242" s="101" t="str">
        <f t="shared" si="176"/>
        <v>2016-17</v>
      </c>
      <c r="H2242" s="111"/>
      <c r="I2242" s="26"/>
      <c r="J2242" s="94">
        <f t="shared" si="174"/>
        <v>0.59165640875701331</v>
      </c>
      <c r="K2242" s="35"/>
      <c r="L2242" s="26">
        <v>20.5773201851</v>
      </c>
      <c r="M2242" s="26" t="s">
        <v>203</v>
      </c>
      <c r="N2242" s="26">
        <v>812.22926829268283</v>
      </c>
      <c r="O2242" s="90">
        <f t="shared" si="177"/>
        <v>16713.501717368024</v>
      </c>
      <c r="P2242" s="92">
        <f t="shared" si="173"/>
        <v>3699.7026801843299</v>
      </c>
      <c r="Q2242" s="188">
        <v>0.37413626016580631</v>
      </c>
    </row>
    <row r="2243" spans="1:17" x14ac:dyDescent="0.25">
      <c r="A2243">
        <v>42719</v>
      </c>
      <c r="B2243" t="s">
        <v>773</v>
      </c>
      <c r="C2243" s="190" t="s">
        <v>898</v>
      </c>
      <c r="D2243" s="108" t="s">
        <v>815</v>
      </c>
      <c r="E2243" s="32">
        <f t="shared" si="175"/>
        <v>42719</v>
      </c>
      <c r="F2243" s="101" t="str">
        <f t="shared" si="176"/>
        <v>2016-17</v>
      </c>
      <c r="H2243" s="111"/>
      <c r="I2243" s="26"/>
      <c r="J2243" s="94">
        <f t="shared" si="174"/>
        <v>0.59165640875701331</v>
      </c>
      <c r="K2243" s="35"/>
      <c r="L2243" s="26">
        <v>15.97297423</v>
      </c>
      <c r="M2243" s="26" t="s">
        <v>203</v>
      </c>
      <c r="N2243" s="26">
        <v>3336.4019512195118</v>
      </c>
      <c r="O2243" s="90">
        <f t="shared" si="177"/>
        <v>53292.262387750983</v>
      </c>
      <c r="P2243" s="92">
        <f t="shared" si="173"/>
        <v>5043.1346590254734</v>
      </c>
      <c r="Q2243" s="188">
        <v>0.15994358789654889</v>
      </c>
    </row>
    <row r="2244" spans="1:17" x14ac:dyDescent="0.25">
      <c r="A2244">
        <v>42719</v>
      </c>
      <c r="B2244" t="s">
        <v>773</v>
      </c>
      <c r="C2244" s="190" t="s">
        <v>898</v>
      </c>
      <c r="D2244" s="108" t="s">
        <v>815</v>
      </c>
      <c r="E2244" s="32">
        <f t="shared" si="175"/>
        <v>42719</v>
      </c>
      <c r="F2244" s="101" t="str">
        <f t="shared" si="176"/>
        <v>2016-17</v>
      </c>
      <c r="H2244" s="111"/>
      <c r="I2244" s="26"/>
      <c r="J2244" s="94">
        <f t="shared" si="174"/>
        <v>0.59165640875701331</v>
      </c>
      <c r="K2244" s="35"/>
      <c r="L2244" s="26">
        <v>50.530418900100003</v>
      </c>
      <c r="M2244" s="26" t="s">
        <v>203</v>
      </c>
      <c r="N2244" s="26">
        <v>3592.3639024390236</v>
      </c>
      <c r="O2244" s="90">
        <f t="shared" si="177"/>
        <v>181523.65283184184</v>
      </c>
      <c r="P2244" s="92">
        <f t="shared" si="173"/>
        <v>17177.882567049382</v>
      </c>
      <c r="Q2244" s="188">
        <v>0.15994358789654889</v>
      </c>
    </row>
    <row r="2245" spans="1:17" x14ac:dyDescent="0.25">
      <c r="A2245">
        <v>42719</v>
      </c>
      <c r="B2245" t="s">
        <v>773</v>
      </c>
      <c r="C2245" s="190" t="s">
        <v>898</v>
      </c>
      <c r="D2245" s="108" t="s">
        <v>815</v>
      </c>
      <c r="E2245" s="32">
        <f t="shared" si="175"/>
        <v>42719</v>
      </c>
      <c r="F2245" s="101" t="str">
        <f t="shared" si="176"/>
        <v>2016-17</v>
      </c>
      <c r="H2245" s="111"/>
      <c r="I2245" s="26"/>
      <c r="J2245" s="94">
        <f t="shared" si="174"/>
        <v>0.59165640875701331</v>
      </c>
      <c r="K2245" s="35"/>
      <c r="L2245" s="26">
        <v>24.513684449199999</v>
      </c>
      <c r="M2245" s="26" t="s">
        <v>203</v>
      </c>
      <c r="N2245" s="26">
        <v>3875.3912195121943</v>
      </c>
      <c r="O2245" s="90">
        <f t="shared" si="177"/>
        <v>95000.117472322294</v>
      </c>
      <c r="P2245" s="92">
        <f t="shared" si="173"/>
        <v>8990.0177543650116</v>
      </c>
      <c r="Q2245" s="188">
        <v>0.15994358789654889</v>
      </c>
    </row>
    <row r="2246" spans="1:17" x14ac:dyDescent="0.25">
      <c r="A2246">
        <v>42719</v>
      </c>
      <c r="B2246" t="s">
        <v>773</v>
      </c>
      <c r="C2246" s="190" t="s">
        <v>898</v>
      </c>
      <c r="D2246" s="108" t="s">
        <v>815</v>
      </c>
      <c r="E2246" s="32">
        <f t="shared" si="175"/>
        <v>42719</v>
      </c>
      <c r="F2246" s="101" t="str">
        <f t="shared" si="176"/>
        <v>2016-17</v>
      </c>
      <c r="H2246" s="111"/>
      <c r="I2246" s="26"/>
      <c r="J2246" s="94">
        <f t="shared" si="174"/>
        <v>0.59165640875701331</v>
      </c>
      <c r="K2246" s="35"/>
      <c r="L2246" s="26">
        <v>31.2367435243</v>
      </c>
      <c r="M2246" s="26" t="s">
        <v>203</v>
      </c>
      <c r="N2246" s="26">
        <v>3336.4019512195118</v>
      </c>
      <c r="O2246" s="90">
        <f t="shared" si="177"/>
        <v>104218.33204421797</v>
      </c>
      <c r="P2246" s="92">
        <f t="shared" si="173"/>
        <v>9862.3525984669941</v>
      </c>
      <c r="Q2246" s="188">
        <v>0.15994358789654889</v>
      </c>
    </row>
    <row r="2247" spans="1:17" x14ac:dyDescent="0.25">
      <c r="A2247">
        <v>42657</v>
      </c>
      <c r="B2247" t="s">
        <v>773</v>
      </c>
      <c r="C2247" s="190" t="s">
        <v>899</v>
      </c>
      <c r="D2247" s="108" t="s">
        <v>815</v>
      </c>
      <c r="E2247" s="32">
        <f t="shared" si="175"/>
        <v>42657</v>
      </c>
      <c r="F2247" s="101" t="str">
        <f t="shared" si="176"/>
        <v>2016-17</v>
      </c>
      <c r="H2247" s="111"/>
      <c r="I2247" s="26"/>
      <c r="J2247" s="94">
        <f t="shared" si="174"/>
        <v>0.59165640875701331</v>
      </c>
      <c r="K2247" s="35"/>
      <c r="L2247" s="26">
        <v>84.722365304299998</v>
      </c>
      <c r="M2247" s="26" t="s">
        <v>203</v>
      </c>
      <c r="N2247" s="26">
        <v>3336.4019512195118</v>
      </c>
      <c r="O2247" s="90">
        <f t="shared" si="177"/>
        <v>282667.86491319881</v>
      </c>
      <c r="P2247" s="92">
        <f t="shared" si="173"/>
        <v>62571.391387993943</v>
      </c>
      <c r="Q2247" s="188">
        <v>0.37413626016580631</v>
      </c>
    </row>
    <row r="2248" spans="1:17" x14ac:dyDescent="0.25">
      <c r="A2248">
        <v>42657</v>
      </c>
      <c r="B2248" t="s">
        <v>773</v>
      </c>
      <c r="C2248" s="190" t="s">
        <v>899</v>
      </c>
      <c r="D2248" s="108" t="s">
        <v>815</v>
      </c>
      <c r="E2248" s="32">
        <f t="shared" si="175"/>
        <v>42657</v>
      </c>
      <c r="F2248" s="101" t="str">
        <f t="shared" si="176"/>
        <v>2016-17</v>
      </c>
      <c r="H2248" s="111"/>
      <c r="I2248" s="26"/>
      <c r="J2248" s="94">
        <f t="shared" si="174"/>
        <v>0.59165640875701331</v>
      </c>
      <c r="K2248" s="35"/>
      <c r="L2248" s="26">
        <v>12.473930095</v>
      </c>
      <c r="M2248" s="26" t="s">
        <v>203</v>
      </c>
      <c r="N2248" s="26">
        <v>812.22926829268283</v>
      </c>
      <c r="O2248" s="90">
        <f t="shared" si="177"/>
        <v>10131.691113795925</v>
      </c>
      <c r="P2248" s="92">
        <f t="shared" si="173"/>
        <v>2242.7523209907808</v>
      </c>
      <c r="Q2248" s="188">
        <v>0.37413626016580631</v>
      </c>
    </row>
    <row r="2249" spans="1:17" x14ac:dyDescent="0.25">
      <c r="A2249">
        <v>42657</v>
      </c>
      <c r="B2249" t="s">
        <v>773</v>
      </c>
      <c r="C2249" s="190" t="s">
        <v>899</v>
      </c>
      <c r="D2249" s="108" t="s">
        <v>815</v>
      </c>
      <c r="E2249" s="32">
        <f t="shared" si="175"/>
        <v>42657</v>
      </c>
      <c r="F2249" s="101" t="str">
        <f t="shared" si="176"/>
        <v>2016-17</v>
      </c>
      <c r="H2249" s="111"/>
      <c r="I2249" s="26"/>
      <c r="J2249" s="94">
        <f t="shared" si="174"/>
        <v>0.59165640875701331</v>
      </c>
      <c r="K2249" s="35"/>
      <c r="L2249" s="26">
        <v>50.544755019699998</v>
      </c>
      <c r="M2249" s="26" t="s">
        <v>203</v>
      </c>
      <c r="N2249" s="26">
        <v>3336.4019512195118</v>
      </c>
      <c r="O2249" s="90">
        <f t="shared" si="177"/>
        <v>168637.6192716393</v>
      </c>
      <c r="P2249" s="92">
        <f t="shared" si="173"/>
        <v>37329.642976662777</v>
      </c>
      <c r="Q2249" s="188">
        <v>0.37413626016580631</v>
      </c>
    </row>
    <row r="2250" spans="1:17" x14ac:dyDescent="0.25">
      <c r="A2250">
        <v>42657</v>
      </c>
      <c r="B2250" t="s">
        <v>773</v>
      </c>
      <c r="C2250" s="190" t="s">
        <v>899</v>
      </c>
      <c r="D2250" s="108" t="s">
        <v>815</v>
      </c>
      <c r="E2250" s="32">
        <f t="shared" si="175"/>
        <v>42657</v>
      </c>
      <c r="F2250" s="101" t="str">
        <f t="shared" si="176"/>
        <v>2016-17</v>
      </c>
      <c r="H2250" s="111"/>
      <c r="I2250" s="26"/>
      <c r="J2250" s="94">
        <f t="shared" si="174"/>
        <v>0.59165640875701331</v>
      </c>
      <c r="K2250" s="35"/>
      <c r="L2250" s="26">
        <v>9.1420831871099999</v>
      </c>
      <c r="M2250" s="26" t="s">
        <v>203</v>
      </c>
      <c r="N2250" s="26">
        <v>812.22926829268283</v>
      </c>
      <c r="O2250" s="90">
        <f t="shared" si="177"/>
        <v>7425.4675377371932</v>
      </c>
      <c r="P2250" s="92">
        <f t="shared" si="173"/>
        <v>1643.702356068218</v>
      </c>
      <c r="Q2250" s="188">
        <v>0.37413626016580631</v>
      </c>
    </row>
    <row r="2251" spans="1:17" x14ac:dyDescent="0.25">
      <c r="A2251">
        <v>42657</v>
      </c>
      <c r="B2251" t="s">
        <v>773</v>
      </c>
      <c r="C2251" s="190" t="s">
        <v>899</v>
      </c>
      <c r="D2251" s="108" t="s">
        <v>815</v>
      </c>
      <c r="E2251" s="32">
        <f t="shared" si="175"/>
        <v>42657</v>
      </c>
      <c r="F2251" s="101" t="str">
        <f t="shared" si="176"/>
        <v>2016-17</v>
      </c>
      <c r="H2251" s="111"/>
      <c r="I2251" s="26"/>
      <c r="J2251" s="94">
        <f t="shared" si="174"/>
        <v>0.59165640875701331</v>
      </c>
      <c r="K2251" s="35"/>
      <c r="L2251" s="26">
        <v>29.8377822916</v>
      </c>
      <c r="M2251" s="26" t="s">
        <v>203</v>
      </c>
      <c r="N2251" s="26">
        <v>3336.4019512195118</v>
      </c>
      <c r="O2251" s="90">
        <f t="shared" si="177"/>
        <v>99550.835057757242</v>
      </c>
      <c r="P2251" s="92">
        <f t="shared" si="173"/>
        <v>22036.584403796165</v>
      </c>
      <c r="Q2251" s="188">
        <v>0.37413626016580631</v>
      </c>
    </row>
    <row r="2252" spans="1:17" x14ac:dyDescent="0.25">
      <c r="A2252">
        <v>42657</v>
      </c>
      <c r="B2252" t="s">
        <v>773</v>
      </c>
      <c r="C2252" s="190" t="s">
        <v>899</v>
      </c>
      <c r="D2252" s="108" t="s">
        <v>815</v>
      </c>
      <c r="E2252" s="32">
        <f t="shared" si="175"/>
        <v>42657</v>
      </c>
      <c r="F2252" s="101" t="str">
        <f t="shared" si="176"/>
        <v>2016-17</v>
      </c>
      <c r="H2252" s="111"/>
      <c r="I2252" s="26"/>
      <c r="J2252" s="94">
        <f t="shared" si="174"/>
        <v>0.59165640875701331</v>
      </c>
      <c r="K2252" s="35"/>
      <c r="L2252" s="26">
        <v>2.5633066535200002</v>
      </c>
      <c r="M2252" s="26" t="s">
        <v>203</v>
      </c>
      <c r="N2252" s="26">
        <v>812.22926829268283</v>
      </c>
      <c r="O2252" s="90">
        <f t="shared" si="177"/>
        <v>2081.9926875983151</v>
      </c>
      <c r="P2252" s="92">
        <f t="shared" si="173"/>
        <v>460.87014299506478</v>
      </c>
      <c r="Q2252" s="188">
        <v>0.37413626016580631</v>
      </c>
    </row>
    <row r="2253" spans="1:17" x14ac:dyDescent="0.25">
      <c r="A2253">
        <v>42657</v>
      </c>
      <c r="B2253" t="s">
        <v>773</v>
      </c>
      <c r="C2253" s="190" t="s">
        <v>899</v>
      </c>
      <c r="D2253" s="108" t="s">
        <v>815</v>
      </c>
      <c r="E2253" s="32">
        <f t="shared" si="175"/>
        <v>42657</v>
      </c>
      <c r="F2253" s="101" t="str">
        <f t="shared" si="176"/>
        <v>2016-17</v>
      </c>
      <c r="H2253" s="111"/>
      <c r="I2253" s="26"/>
      <c r="J2253" s="94">
        <f t="shared" si="174"/>
        <v>0.59165640875701331</v>
      </c>
      <c r="K2253" s="35"/>
      <c r="L2253" s="26">
        <v>18.097631264</v>
      </c>
      <c r="M2253" s="26" t="s">
        <v>203</v>
      </c>
      <c r="N2253" s="26">
        <v>3336.4019512195118</v>
      </c>
      <c r="O2253" s="90">
        <f t="shared" si="177"/>
        <v>60380.972261660841</v>
      </c>
      <c r="P2253" s="92">
        <f t="shared" si="173"/>
        <v>13365.939028591618</v>
      </c>
      <c r="Q2253" s="188">
        <v>0.37413626016580631</v>
      </c>
    </row>
    <row r="2254" spans="1:17" x14ac:dyDescent="0.25">
      <c r="A2254">
        <v>42657</v>
      </c>
      <c r="B2254" t="s">
        <v>773</v>
      </c>
      <c r="C2254" s="190" t="s">
        <v>899</v>
      </c>
      <c r="D2254" s="108" t="s">
        <v>815</v>
      </c>
      <c r="E2254" s="32">
        <f t="shared" si="175"/>
        <v>42657</v>
      </c>
      <c r="F2254" s="101" t="str">
        <f t="shared" si="176"/>
        <v>2016-17</v>
      </c>
      <c r="H2254" s="111"/>
      <c r="I2254" s="26"/>
      <c r="J2254" s="94">
        <f t="shared" si="174"/>
        <v>0.59165640875701331</v>
      </c>
      <c r="K2254" s="35"/>
      <c r="L2254" s="26">
        <v>48.1297906502</v>
      </c>
      <c r="M2254" s="26" t="s">
        <v>203</v>
      </c>
      <c r="N2254" s="26">
        <v>3336.4019512195118</v>
      </c>
      <c r="O2254" s="90">
        <f t="shared" si="177"/>
        <v>160580.32743711391</v>
      </c>
      <c r="P2254" s="92">
        <f t="shared" si="173"/>
        <v>35546.079920918215</v>
      </c>
      <c r="Q2254" s="188">
        <v>0.37413626016580631</v>
      </c>
    </row>
    <row r="2255" spans="1:17" x14ac:dyDescent="0.25">
      <c r="A2255">
        <v>42657</v>
      </c>
      <c r="B2255" t="s">
        <v>773</v>
      </c>
      <c r="C2255" s="190" t="s">
        <v>899</v>
      </c>
      <c r="D2255" s="108" t="s">
        <v>815</v>
      </c>
      <c r="E2255" s="32">
        <f t="shared" si="175"/>
        <v>42657</v>
      </c>
      <c r="F2255" s="101" t="str">
        <f t="shared" si="176"/>
        <v>2016-17</v>
      </c>
      <c r="H2255" s="111"/>
      <c r="I2255" s="26"/>
      <c r="J2255" s="94">
        <f t="shared" si="174"/>
        <v>0.59165640875701331</v>
      </c>
      <c r="K2255" s="35"/>
      <c r="L2255" s="26">
        <v>6.5743977670999998</v>
      </c>
      <c r="M2255" s="26" t="s">
        <v>203</v>
      </c>
      <c r="N2255" s="26">
        <v>3336.4019512195118</v>
      </c>
      <c r="O2255" s="90">
        <f t="shared" si="177"/>
        <v>21934.833538245643</v>
      </c>
      <c r="P2255" s="92">
        <f t="shared" si="173"/>
        <v>4855.4972981224</v>
      </c>
      <c r="Q2255" s="188">
        <v>0.37413626016580631</v>
      </c>
    </row>
    <row r="2256" spans="1:17" x14ac:dyDescent="0.25">
      <c r="A2256">
        <v>42822</v>
      </c>
      <c r="B2256" t="s">
        <v>773</v>
      </c>
      <c r="C2256" s="190" t="s">
        <v>878</v>
      </c>
      <c r="D2256" s="108" t="s">
        <v>815</v>
      </c>
      <c r="E2256" s="32">
        <f t="shared" si="175"/>
        <v>42822</v>
      </c>
      <c r="F2256" s="101" t="str">
        <f t="shared" si="176"/>
        <v>2016-17</v>
      </c>
      <c r="H2256" s="111"/>
      <c r="I2256" s="26"/>
      <c r="J2256" s="94">
        <f t="shared" si="174"/>
        <v>0.59165640875701331</v>
      </c>
      <c r="K2256" s="35"/>
      <c r="L2256" s="26">
        <v>53.1690835355</v>
      </c>
      <c r="M2256" s="26" t="s">
        <v>203</v>
      </c>
      <c r="N2256" s="26">
        <v>4137.5668292682922</v>
      </c>
      <c r="O2256" s="90">
        <f t="shared" si="177"/>
        <v>219990.63637907969</v>
      </c>
      <c r="P2256" s="92">
        <f t="shared" si="173"/>
        <v>130158.86988021625</v>
      </c>
      <c r="Q2256" s="188">
        <v>1</v>
      </c>
    </row>
    <row r="2257" spans="1:17" x14ac:dyDescent="0.25">
      <c r="A2257">
        <v>42657</v>
      </c>
      <c r="B2257" t="s">
        <v>773</v>
      </c>
      <c r="C2257" s="190" t="s">
        <v>899</v>
      </c>
      <c r="D2257" s="108" t="s">
        <v>815</v>
      </c>
      <c r="E2257" s="32">
        <f t="shared" si="175"/>
        <v>42657</v>
      </c>
      <c r="F2257" s="101" t="str">
        <f t="shared" si="176"/>
        <v>2016-17</v>
      </c>
      <c r="H2257" s="111"/>
      <c r="I2257" s="26"/>
      <c r="J2257" s="94">
        <f t="shared" si="174"/>
        <v>0.59165640875701331</v>
      </c>
      <c r="K2257" s="35"/>
      <c r="L2257" s="26">
        <v>86.011628282800004</v>
      </c>
      <c r="M2257" s="26" t="s">
        <v>203</v>
      </c>
      <c r="N2257" s="26">
        <v>3336.4019512195118</v>
      </c>
      <c r="O2257" s="90">
        <f t="shared" si="177"/>
        <v>286969.3644303013</v>
      </c>
      <c r="P2257" s="92">
        <f t="shared" si="173"/>
        <v>63523.571820398378</v>
      </c>
      <c r="Q2257" s="188">
        <v>0.37413626016580631</v>
      </c>
    </row>
    <row r="2258" spans="1:17" x14ac:dyDescent="0.25">
      <c r="A2258">
        <v>42657</v>
      </c>
      <c r="B2258" t="s">
        <v>773</v>
      </c>
      <c r="C2258" s="190" t="s">
        <v>899</v>
      </c>
      <c r="D2258" s="108" t="s">
        <v>815</v>
      </c>
      <c r="E2258" s="32">
        <f t="shared" si="175"/>
        <v>42657</v>
      </c>
      <c r="F2258" s="101" t="str">
        <f t="shared" si="176"/>
        <v>2016-17</v>
      </c>
      <c r="H2258" s="111"/>
      <c r="I2258" s="26"/>
      <c r="J2258" s="94">
        <f t="shared" si="174"/>
        <v>0.59165640875701331</v>
      </c>
      <c r="K2258" s="35"/>
      <c r="L2258" s="26">
        <v>89.334416511800001</v>
      </c>
      <c r="M2258" s="26" t="s">
        <v>203</v>
      </c>
      <c r="N2258" s="26">
        <v>3336.4019512195118</v>
      </c>
      <c r="O2258" s="90">
        <f t="shared" si="177"/>
        <v>298055.52156102611</v>
      </c>
      <c r="P2258" s="92">
        <f t="shared" si="173"/>
        <v>65977.604849686642</v>
      </c>
      <c r="Q2258" s="188">
        <v>0.37413626016580631</v>
      </c>
    </row>
    <row r="2259" spans="1:17" x14ac:dyDescent="0.25">
      <c r="A2259">
        <v>42657</v>
      </c>
      <c r="B2259" t="s">
        <v>773</v>
      </c>
      <c r="C2259" s="190" t="s">
        <v>899</v>
      </c>
      <c r="D2259" s="108" t="s">
        <v>815</v>
      </c>
      <c r="E2259" s="32">
        <f t="shared" si="175"/>
        <v>42657</v>
      </c>
      <c r="F2259" s="101" t="str">
        <f t="shared" si="176"/>
        <v>2016-17</v>
      </c>
      <c r="H2259" s="111"/>
      <c r="I2259" s="26"/>
      <c r="J2259" s="94">
        <f t="shared" si="174"/>
        <v>0.59165640875701331</v>
      </c>
      <c r="K2259" s="35"/>
      <c r="L2259" s="26">
        <v>58.83838591</v>
      </c>
      <c r="M2259" s="26" t="s">
        <v>203</v>
      </c>
      <c r="N2259" s="26">
        <v>3336.4019512195118</v>
      </c>
      <c r="O2259" s="90">
        <f t="shared" si="177"/>
        <v>196308.50555673064</v>
      </c>
      <c r="P2259" s="92">
        <f t="shared" si="173"/>
        <v>43454.873576642021</v>
      </c>
      <c r="Q2259" s="188">
        <v>0.37413626016580631</v>
      </c>
    </row>
    <row r="2260" spans="1:17" x14ac:dyDescent="0.25">
      <c r="A2260">
        <v>42657</v>
      </c>
      <c r="B2260" t="s">
        <v>773</v>
      </c>
      <c r="C2260" s="190" t="s">
        <v>899</v>
      </c>
      <c r="D2260" s="108" t="s">
        <v>815</v>
      </c>
      <c r="E2260" s="32">
        <f t="shared" si="175"/>
        <v>42657</v>
      </c>
      <c r="F2260" s="101" t="str">
        <f t="shared" si="176"/>
        <v>2016-17</v>
      </c>
      <c r="H2260" s="111"/>
      <c r="I2260" s="26"/>
      <c r="J2260" s="94">
        <f t="shared" si="174"/>
        <v>0.59165640875701331</v>
      </c>
      <c r="K2260" s="35"/>
      <c r="L2260" s="26">
        <v>109.48511398799999</v>
      </c>
      <c r="M2260" s="26" t="s">
        <v>203</v>
      </c>
      <c r="N2260" s="26">
        <v>3336.4019512195118</v>
      </c>
      <c r="O2260" s="90">
        <f t="shared" si="177"/>
        <v>365286.34793905384</v>
      </c>
      <c r="P2260" s="92">
        <f t="shared" si="173"/>
        <v>80859.828380577354</v>
      </c>
      <c r="Q2260" s="188">
        <v>0.37413626016580631</v>
      </c>
    </row>
    <row r="2261" spans="1:17" x14ac:dyDescent="0.25">
      <c r="A2261">
        <v>42657</v>
      </c>
      <c r="B2261" t="s">
        <v>773</v>
      </c>
      <c r="C2261" s="190" t="s">
        <v>899</v>
      </c>
      <c r="D2261" s="108" t="s">
        <v>815</v>
      </c>
      <c r="E2261" s="32">
        <f t="shared" si="175"/>
        <v>42657</v>
      </c>
      <c r="F2261" s="101" t="str">
        <f t="shared" si="176"/>
        <v>2016-17</v>
      </c>
      <c r="H2261" s="111"/>
      <c r="I2261" s="26"/>
      <c r="J2261" s="94">
        <f t="shared" si="174"/>
        <v>0.59165640875701331</v>
      </c>
      <c r="K2261" s="35"/>
      <c r="L2261" s="26">
        <v>9.0202502182599993</v>
      </c>
      <c r="M2261" s="26" t="s">
        <v>203</v>
      </c>
      <c r="N2261" s="26">
        <v>3336.4019512195118</v>
      </c>
      <c r="O2261" s="90">
        <f t="shared" si="177"/>
        <v>30095.180428690888</v>
      </c>
      <c r="P2261" s="92">
        <f t="shared" si="173"/>
        <v>6661.872633007546</v>
      </c>
      <c r="Q2261" s="188">
        <v>0.37413626016580631</v>
      </c>
    </row>
    <row r="2262" spans="1:17" x14ac:dyDescent="0.25">
      <c r="A2262">
        <v>42657</v>
      </c>
      <c r="B2262" t="s">
        <v>773</v>
      </c>
      <c r="C2262" s="190" t="s">
        <v>899</v>
      </c>
      <c r="D2262" s="108" t="s">
        <v>815</v>
      </c>
      <c r="E2262" s="32">
        <f t="shared" si="175"/>
        <v>42657</v>
      </c>
      <c r="F2262" s="101" t="str">
        <f t="shared" si="176"/>
        <v>2016-17</v>
      </c>
      <c r="H2262" s="111"/>
      <c r="I2262" s="26"/>
      <c r="J2262" s="94">
        <f t="shared" si="174"/>
        <v>0.59165640875701331</v>
      </c>
      <c r="K2262" s="35"/>
      <c r="L2262" s="26">
        <v>97.310978323499995</v>
      </c>
      <c r="M2262" s="26" t="s">
        <v>203</v>
      </c>
      <c r="N2262" s="26">
        <v>3336.4019512195118</v>
      </c>
      <c r="O2262" s="90">
        <f t="shared" si="177"/>
        <v>324668.537953605</v>
      </c>
      <c r="P2262" s="92">
        <f t="shared" si="173"/>
        <v>71868.665247466575</v>
      </c>
      <c r="Q2262" s="188">
        <v>0.37413626016580631</v>
      </c>
    </row>
    <row r="2263" spans="1:17" x14ac:dyDescent="0.25">
      <c r="A2263">
        <v>42657</v>
      </c>
      <c r="B2263" t="s">
        <v>773</v>
      </c>
      <c r="C2263" s="190" t="s">
        <v>899</v>
      </c>
      <c r="D2263" s="108" t="s">
        <v>815</v>
      </c>
      <c r="E2263" s="32">
        <f t="shared" si="175"/>
        <v>42657</v>
      </c>
      <c r="F2263" s="101" t="str">
        <f t="shared" si="176"/>
        <v>2016-17</v>
      </c>
      <c r="H2263" s="111"/>
      <c r="I2263" s="26"/>
      <c r="J2263" s="94">
        <f t="shared" si="174"/>
        <v>0.59165640875701331</v>
      </c>
      <c r="K2263" s="35"/>
      <c r="L2263" s="26">
        <v>101.78817925600001</v>
      </c>
      <c r="M2263" s="26" t="s">
        <v>203</v>
      </c>
      <c r="N2263" s="26">
        <v>3336.4019512195118</v>
      </c>
      <c r="O2263" s="90">
        <f t="shared" si="177"/>
        <v>339606.27988079988</v>
      </c>
      <c r="P2263" s="92">
        <f t="shared" ref="P2263:P2326" si="178">IF(O2263="-","-",IF(OR(E2263&lt;$E$15,E2263&gt;$E$16),0,O2263*J2263))*Q2263</f>
        <v>75175.285534376002</v>
      </c>
      <c r="Q2263" s="188">
        <v>0.37413626016580631</v>
      </c>
    </row>
    <row r="2264" spans="1:17" x14ac:dyDescent="0.25">
      <c r="A2264">
        <v>42657</v>
      </c>
      <c r="B2264" t="s">
        <v>773</v>
      </c>
      <c r="C2264" s="190" t="s">
        <v>899</v>
      </c>
      <c r="D2264" s="108" t="s">
        <v>815</v>
      </c>
      <c r="E2264" s="32">
        <f t="shared" si="175"/>
        <v>42657</v>
      </c>
      <c r="F2264" s="101" t="str">
        <f t="shared" si="176"/>
        <v>2016-17</v>
      </c>
      <c r="H2264" s="111"/>
      <c r="I2264" s="26"/>
      <c r="J2264" s="94">
        <f t="shared" ref="J2264:J2327" si="179">J2263</f>
        <v>0.59165640875701331</v>
      </c>
      <c r="K2264" s="35"/>
      <c r="L2264" s="26">
        <v>21.692035434600001</v>
      </c>
      <c r="M2264" s="26" t="s">
        <v>203</v>
      </c>
      <c r="N2264" s="26">
        <v>812.22926829268283</v>
      </c>
      <c r="O2264" s="90">
        <f t="shared" si="177"/>
        <v>17618.906068824108</v>
      </c>
      <c r="P2264" s="92">
        <f t="shared" si="178"/>
        <v>3900.1230925178934</v>
      </c>
      <c r="Q2264" s="188">
        <v>0.37413626016580631</v>
      </c>
    </row>
    <row r="2265" spans="1:17" x14ac:dyDescent="0.25">
      <c r="A2265">
        <v>42657</v>
      </c>
      <c r="B2265" t="s">
        <v>773</v>
      </c>
      <c r="C2265" s="190" t="s">
        <v>899</v>
      </c>
      <c r="D2265" s="108" t="s">
        <v>815</v>
      </c>
      <c r="E2265" s="32">
        <f t="shared" si="175"/>
        <v>42657</v>
      </c>
      <c r="F2265" s="101" t="str">
        <f t="shared" si="176"/>
        <v>2016-17</v>
      </c>
      <c r="H2265" s="111"/>
      <c r="I2265" s="26"/>
      <c r="J2265" s="94">
        <f t="shared" si="179"/>
        <v>0.59165640875701331</v>
      </c>
      <c r="K2265" s="35"/>
      <c r="L2265" s="26">
        <v>15.788578901799999</v>
      </c>
      <c r="M2265" s="26" t="s">
        <v>203</v>
      </c>
      <c r="N2265" s="26">
        <v>812.22926829268283</v>
      </c>
      <c r="O2265" s="90">
        <f t="shared" si="177"/>
        <v>12823.945888790304</v>
      </c>
      <c r="P2265" s="92">
        <f t="shared" si="178"/>
        <v>2838.7101504883035</v>
      </c>
      <c r="Q2265" s="188">
        <v>0.37413626016580631</v>
      </c>
    </row>
    <row r="2266" spans="1:17" x14ac:dyDescent="0.25">
      <c r="A2266">
        <v>42657</v>
      </c>
      <c r="B2266" t="s">
        <v>773</v>
      </c>
      <c r="C2266" s="190" t="s">
        <v>899</v>
      </c>
      <c r="D2266" s="108" t="s">
        <v>815</v>
      </c>
      <c r="E2266" s="32">
        <f t="shared" ref="E2266:E2329" si="180">A2266</f>
        <v>42657</v>
      </c>
      <c r="F2266" s="101" t="str">
        <f t="shared" ref="F2266:F2329" si="181">IF(E2266="","-",IF(OR(E2266&lt;$E$15,E2266&gt;$E$16),"ERROR - date outside of range",IF(MONTH(E2266)&gt;=7,YEAR(E2266)&amp;"-"&amp;IF(YEAR(E2266)=1999,"00",IF(AND(YEAR(E2266)&gt;=2000,YEAR(E2266)&lt;2009),"0","")&amp;RIGHT(YEAR(E2266),2)+1),RIGHT(YEAR(E2266),4)-1&amp;"-"&amp;RIGHT(YEAR(E2266),2))))</f>
        <v>2016-17</v>
      </c>
      <c r="H2266" s="111"/>
      <c r="I2266" s="26"/>
      <c r="J2266" s="94">
        <f t="shared" si="179"/>
        <v>0.59165640875701331</v>
      </c>
      <c r="K2266" s="35"/>
      <c r="L2266" s="26">
        <v>14.9826669228</v>
      </c>
      <c r="M2266" s="26" t="s">
        <v>203</v>
      </c>
      <c r="N2266" s="26">
        <v>812.22926829268283</v>
      </c>
      <c r="O2266" s="90">
        <f t="shared" si="177"/>
        <v>12169.360591778826</v>
      </c>
      <c r="P2266" s="92">
        <f t="shared" si="178"/>
        <v>2693.8110731605398</v>
      </c>
      <c r="Q2266" s="188">
        <v>0.37413626016580631</v>
      </c>
    </row>
    <row r="2267" spans="1:17" x14ac:dyDescent="0.25">
      <c r="A2267">
        <v>42657</v>
      </c>
      <c r="B2267" t="s">
        <v>773</v>
      </c>
      <c r="C2267" s="190" t="s">
        <v>899</v>
      </c>
      <c r="D2267" s="108" t="s">
        <v>815</v>
      </c>
      <c r="E2267" s="32">
        <f t="shared" si="180"/>
        <v>42657</v>
      </c>
      <c r="F2267" s="101" t="str">
        <f t="shared" si="181"/>
        <v>2016-17</v>
      </c>
      <c r="H2267" s="111"/>
      <c r="I2267" s="26"/>
      <c r="J2267" s="94">
        <f t="shared" si="179"/>
        <v>0.59165640875701331</v>
      </c>
      <c r="K2267" s="35"/>
      <c r="L2267" s="26">
        <v>16.993990143600001</v>
      </c>
      <c r="M2267" s="26" t="s">
        <v>203</v>
      </c>
      <c r="N2267" s="26">
        <v>3336.4019512195118</v>
      </c>
      <c r="O2267" s="90">
        <f t="shared" ref="O2267:O2330" si="182">IF(N2267="","-",L2267*N2267)</f>
        <v>56698.781874112196</v>
      </c>
      <c r="P2267" s="92">
        <f t="shared" si="178"/>
        <v>12550.84893699183</v>
      </c>
      <c r="Q2267" s="188">
        <v>0.37413626016580631</v>
      </c>
    </row>
    <row r="2268" spans="1:17" x14ac:dyDescent="0.25">
      <c r="A2268">
        <v>42657</v>
      </c>
      <c r="B2268" t="s">
        <v>773</v>
      </c>
      <c r="C2268" s="190" t="s">
        <v>899</v>
      </c>
      <c r="D2268" s="108" t="s">
        <v>815</v>
      </c>
      <c r="E2268" s="32">
        <f t="shared" si="180"/>
        <v>42657</v>
      </c>
      <c r="F2268" s="101" t="str">
        <f t="shared" si="181"/>
        <v>2016-17</v>
      </c>
      <c r="H2268" s="111"/>
      <c r="I2268" s="26"/>
      <c r="J2268" s="94">
        <f t="shared" si="179"/>
        <v>0.59165640875701331</v>
      </c>
      <c r="K2268" s="35"/>
      <c r="L2268" s="26">
        <v>22.7732136007</v>
      </c>
      <c r="M2268" s="26" t="s">
        <v>203</v>
      </c>
      <c r="N2268" s="26">
        <v>3336.4019512195118</v>
      </c>
      <c r="O2268" s="90">
        <f t="shared" si="182"/>
        <v>75980.594292914204</v>
      </c>
      <c r="P2268" s="92">
        <f t="shared" si="178"/>
        <v>16819.073172163484</v>
      </c>
      <c r="Q2268" s="188">
        <v>0.37413626016580631</v>
      </c>
    </row>
    <row r="2269" spans="1:17" x14ac:dyDescent="0.25">
      <c r="A2269">
        <v>42657</v>
      </c>
      <c r="B2269" t="s">
        <v>773</v>
      </c>
      <c r="C2269" s="190" t="s">
        <v>899</v>
      </c>
      <c r="D2269" s="108" t="s">
        <v>815</v>
      </c>
      <c r="E2269" s="32">
        <f t="shared" si="180"/>
        <v>42657</v>
      </c>
      <c r="F2269" s="101" t="str">
        <f t="shared" si="181"/>
        <v>2016-17</v>
      </c>
      <c r="H2269" s="111"/>
      <c r="I2269" s="26"/>
      <c r="J2269" s="94">
        <f t="shared" si="179"/>
        <v>0.59165640875701331</v>
      </c>
      <c r="K2269" s="35"/>
      <c r="L2269" s="26">
        <v>16.958743763200001</v>
      </c>
      <c r="M2269" s="26" t="s">
        <v>203</v>
      </c>
      <c r="N2269" s="26">
        <v>812.22926829268283</v>
      </c>
      <c r="O2269" s="90">
        <f t="shared" si="182"/>
        <v>13774.388037947036</v>
      </c>
      <c r="P2269" s="92">
        <f t="shared" si="178"/>
        <v>3049.1001349486669</v>
      </c>
      <c r="Q2269" s="188">
        <v>0.37413626016580631</v>
      </c>
    </row>
    <row r="2270" spans="1:17" x14ac:dyDescent="0.25">
      <c r="A2270">
        <v>42657</v>
      </c>
      <c r="B2270" t="s">
        <v>773</v>
      </c>
      <c r="C2270" s="190" t="s">
        <v>899</v>
      </c>
      <c r="D2270" s="108" t="s">
        <v>815</v>
      </c>
      <c r="E2270" s="32">
        <f t="shared" si="180"/>
        <v>42657</v>
      </c>
      <c r="F2270" s="101" t="str">
        <f t="shared" si="181"/>
        <v>2016-17</v>
      </c>
      <c r="H2270" s="111"/>
      <c r="I2270" s="26"/>
      <c r="J2270" s="94">
        <f t="shared" si="179"/>
        <v>0.59165640875701331</v>
      </c>
      <c r="K2270" s="35"/>
      <c r="L2270" s="26">
        <v>21.9615507667</v>
      </c>
      <c r="M2270" s="26" t="s">
        <v>203</v>
      </c>
      <c r="N2270" s="26">
        <v>812.22926829268283</v>
      </c>
      <c r="O2270" s="90">
        <f t="shared" si="182"/>
        <v>17837.81430980935</v>
      </c>
      <c r="P2270" s="92">
        <f t="shared" si="178"/>
        <v>3948.5806461522661</v>
      </c>
      <c r="Q2270" s="188">
        <v>0.37413626016580631</v>
      </c>
    </row>
    <row r="2271" spans="1:17" x14ac:dyDescent="0.25">
      <c r="A2271">
        <v>42657</v>
      </c>
      <c r="B2271" t="s">
        <v>773</v>
      </c>
      <c r="C2271" s="190" t="s">
        <v>899</v>
      </c>
      <c r="D2271" s="108" t="s">
        <v>815</v>
      </c>
      <c r="E2271" s="32">
        <f t="shared" si="180"/>
        <v>42657</v>
      </c>
      <c r="F2271" s="101" t="str">
        <f t="shared" si="181"/>
        <v>2016-17</v>
      </c>
      <c r="H2271" s="111"/>
      <c r="I2271" s="26"/>
      <c r="J2271" s="94">
        <f t="shared" si="179"/>
        <v>0.59165640875701331</v>
      </c>
      <c r="K2271" s="35"/>
      <c r="L2271" s="26">
        <v>23.0272675394</v>
      </c>
      <c r="M2271" s="26" t="s">
        <v>203</v>
      </c>
      <c r="N2271" s="26">
        <v>812.22926829268283</v>
      </c>
      <c r="O2271" s="90">
        <f t="shared" si="182"/>
        <v>18703.420664306708</v>
      </c>
      <c r="P2271" s="92">
        <f t="shared" si="178"/>
        <v>4140.1913692594753</v>
      </c>
      <c r="Q2271" s="188">
        <v>0.37413626016580631</v>
      </c>
    </row>
    <row r="2272" spans="1:17" x14ac:dyDescent="0.25">
      <c r="A2272">
        <v>42657</v>
      </c>
      <c r="B2272" t="s">
        <v>773</v>
      </c>
      <c r="C2272" s="190" t="s">
        <v>899</v>
      </c>
      <c r="D2272" s="108" t="s">
        <v>815</v>
      </c>
      <c r="E2272" s="32">
        <f t="shared" si="180"/>
        <v>42657</v>
      </c>
      <c r="F2272" s="101" t="str">
        <f t="shared" si="181"/>
        <v>2016-17</v>
      </c>
      <c r="H2272" s="111"/>
      <c r="I2272" s="26"/>
      <c r="J2272" s="94">
        <f t="shared" si="179"/>
        <v>0.59165640875701331</v>
      </c>
      <c r="K2272" s="35"/>
      <c r="L2272" s="26">
        <v>3.10120121888</v>
      </c>
      <c r="M2272" s="26" t="s">
        <v>203</v>
      </c>
      <c r="N2272" s="26">
        <v>3336.4019512195118</v>
      </c>
      <c r="O2272" s="90">
        <f t="shared" si="182"/>
        <v>10346.85379779556</v>
      </c>
      <c r="P2272" s="92">
        <f t="shared" si="178"/>
        <v>2290.3807576960521</v>
      </c>
      <c r="Q2272" s="188">
        <v>0.37413626016580631</v>
      </c>
    </row>
    <row r="2273" spans="1:17" x14ac:dyDescent="0.25">
      <c r="A2273">
        <v>42719</v>
      </c>
      <c r="B2273" t="s">
        <v>773</v>
      </c>
      <c r="C2273" s="190" t="s">
        <v>898</v>
      </c>
      <c r="D2273" s="108" t="s">
        <v>815</v>
      </c>
      <c r="E2273" s="32">
        <f t="shared" si="180"/>
        <v>42719</v>
      </c>
      <c r="F2273" s="101" t="str">
        <f t="shared" si="181"/>
        <v>2016-17</v>
      </c>
      <c r="H2273" s="111"/>
      <c r="I2273" s="26"/>
      <c r="J2273" s="94">
        <f t="shared" si="179"/>
        <v>0.59165640875701331</v>
      </c>
      <c r="K2273" s="35"/>
      <c r="L2273" s="26">
        <v>68.286600600400007</v>
      </c>
      <c r="M2273" s="26" t="s">
        <v>203</v>
      </c>
      <c r="N2273" s="26">
        <v>3336.4019512195118</v>
      </c>
      <c r="O2273" s="90">
        <f t="shared" si="182"/>
        <v>227831.54748532208</v>
      </c>
      <c r="P2273" s="92">
        <f t="shared" si="178"/>
        <v>21560.074991425503</v>
      </c>
      <c r="Q2273" s="188">
        <v>0.15994358789654889</v>
      </c>
    </row>
    <row r="2274" spans="1:17" x14ac:dyDescent="0.25">
      <c r="A2274">
        <v>43360</v>
      </c>
      <c r="B2274" t="s">
        <v>773</v>
      </c>
      <c r="C2274" s="190" t="s">
        <v>900</v>
      </c>
      <c r="D2274" s="108" t="s">
        <v>815</v>
      </c>
      <c r="E2274" s="32">
        <f t="shared" si="180"/>
        <v>43360</v>
      </c>
      <c r="F2274" s="101" t="str">
        <f t="shared" si="181"/>
        <v>2018-19</v>
      </c>
      <c r="H2274" s="111"/>
      <c r="I2274" s="26"/>
      <c r="J2274" s="94">
        <f t="shared" si="179"/>
        <v>0.59165640875701331</v>
      </c>
      <c r="K2274" s="35"/>
      <c r="L2274" s="26">
        <v>53.65266656</v>
      </c>
      <c r="M2274" s="26" t="s">
        <v>203</v>
      </c>
      <c r="N2274" s="26">
        <v>950.87219512195099</v>
      </c>
      <c r="O2274" s="90">
        <f t="shared" si="182"/>
        <v>51016.828826053294</v>
      </c>
      <c r="P2274" s="92">
        <f t="shared" si="178"/>
        <v>2894.4982032128664</v>
      </c>
      <c r="Q2274" s="188">
        <v>9.5893738778149384E-2</v>
      </c>
    </row>
    <row r="2275" spans="1:17" x14ac:dyDescent="0.25">
      <c r="A2275">
        <v>43360</v>
      </c>
      <c r="B2275" t="s">
        <v>773</v>
      </c>
      <c r="C2275" s="190" t="s">
        <v>900</v>
      </c>
      <c r="D2275" s="108" t="s">
        <v>815</v>
      </c>
      <c r="E2275" s="32">
        <f t="shared" si="180"/>
        <v>43360</v>
      </c>
      <c r="F2275" s="101" t="str">
        <f t="shared" si="181"/>
        <v>2018-19</v>
      </c>
      <c r="H2275" s="111"/>
      <c r="I2275" s="26"/>
      <c r="J2275" s="94">
        <f t="shared" si="179"/>
        <v>0.59165640875701331</v>
      </c>
      <c r="K2275" s="35"/>
      <c r="L2275" s="26">
        <v>62.061987214399998</v>
      </c>
      <c r="M2275" s="26" t="s">
        <v>203</v>
      </c>
      <c r="N2275" s="26">
        <v>950.87219512195099</v>
      </c>
      <c r="O2275" s="90">
        <f t="shared" si="182"/>
        <v>59013.018016186987</v>
      </c>
      <c r="P2275" s="92">
        <f t="shared" si="178"/>
        <v>3348.1711534134174</v>
      </c>
      <c r="Q2275" s="188">
        <v>9.5893738778149384E-2</v>
      </c>
    </row>
    <row r="2276" spans="1:17" x14ac:dyDescent="0.25">
      <c r="A2276">
        <v>43360</v>
      </c>
      <c r="B2276" t="s">
        <v>773</v>
      </c>
      <c r="C2276" s="190" t="s">
        <v>900</v>
      </c>
      <c r="D2276" s="108" t="s">
        <v>815</v>
      </c>
      <c r="E2276" s="32">
        <f t="shared" si="180"/>
        <v>43360</v>
      </c>
      <c r="F2276" s="101" t="str">
        <f t="shared" si="181"/>
        <v>2018-19</v>
      </c>
      <c r="H2276" s="111"/>
      <c r="I2276" s="26"/>
      <c r="J2276" s="94">
        <f t="shared" si="179"/>
        <v>0.59165640875701331</v>
      </c>
      <c r="K2276" s="35"/>
      <c r="L2276" s="26">
        <v>68.242065725700002</v>
      </c>
      <c r="M2276" s="26" t="s">
        <v>203</v>
      </c>
      <c r="N2276" s="26">
        <v>3592.3639024390236</v>
      </c>
      <c r="O2276" s="90">
        <f t="shared" si="182"/>
        <v>245150.33354087599</v>
      </c>
      <c r="P2276" s="92">
        <f t="shared" si="178"/>
        <v>13908.884896991642</v>
      </c>
      <c r="Q2276" s="188">
        <v>9.5893738778149384E-2</v>
      </c>
    </row>
    <row r="2277" spans="1:17" x14ac:dyDescent="0.25">
      <c r="A2277">
        <v>43360</v>
      </c>
      <c r="B2277" t="s">
        <v>773</v>
      </c>
      <c r="C2277" s="190" t="s">
        <v>900</v>
      </c>
      <c r="D2277" s="108" t="s">
        <v>815</v>
      </c>
      <c r="E2277" s="32">
        <f t="shared" si="180"/>
        <v>43360</v>
      </c>
      <c r="F2277" s="101" t="str">
        <f t="shared" si="181"/>
        <v>2018-19</v>
      </c>
      <c r="H2277" s="111"/>
      <c r="I2277" s="26"/>
      <c r="J2277" s="94">
        <f t="shared" si="179"/>
        <v>0.59165640875701331</v>
      </c>
      <c r="K2277" s="35"/>
      <c r="L2277" s="26">
        <v>57.052368405800003</v>
      </c>
      <c r="M2277" s="26" t="s">
        <v>203</v>
      </c>
      <c r="N2277" s="26">
        <v>950.87219512195099</v>
      </c>
      <c r="O2277" s="90">
        <f t="shared" si="182"/>
        <v>54249.51078292929</v>
      </c>
      <c r="P2277" s="92">
        <f t="shared" si="178"/>
        <v>3077.90811580543</v>
      </c>
      <c r="Q2277" s="188">
        <v>9.5893738778149384E-2</v>
      </c>
    </row>
    <row r="2278" spans="1:17" x14ac:dyDescent="0.25">
      <c r="A2278">
        <v>43360</v>
      </c>
      <c r="B2278" t="s">
        <v>773</v>
      </c>
      <c r="C2278" s="190" t="s">
        <v>900</v>
      </c>
      <c r="D2278" s="108" t="s">
        <v>815</v>
      </c>
      <c r="E2278" s="32">
        <f t="shared" si="180"/>
        <v>43360</v>
      </c>
      <c r="F2278" s="101" t="str">
        <f t="shared" si="181"/>
        <v>2018-19</v>
      </c>
      <c r="H2278" s="111"/>
      <c r="I2278" s="26"/>
      <c r="J2278" s="94">
        <f t="shared" si="179"/>
        <v>0.59165640875701331</v>
      </c>
      <c r="K2278" s="35"/>
      <c r="L2278" s="26">
        <v>78.8974158579</v>
      </c>
      <c r="M2278" s="26" t="s">
        <v>203</v>
      </c>
      <c r="N2278" s="26">
        <v>950.87219512195099</v>
      </c>
      <c r="O2278" s="90">
        <f t="shared" si="182"/>
        <v>75021.359006250801</v>
      </c>
      <c r="P2278" s="92">
        <f t="shared" si="178"/>
        <v>4256.4227107602283</v>
      </c>
      <c r="Q2278" s="188">
        <v>9.5893738778149384E-2</v>
      </c>
    </row>
    <row r="2279" spans="1:17" x14ac:dyDescent="0.25">
      <c r="A2279">
        <v>43360</v>
      </c>
      <c r="B2279" t="s">
        <v>773</v>
      </c>
      <c r="C2279" s="190" t="s">
        <v>900</v>
      </c>
      <c r="D2279" s="108" t="s">
        <v>815</v>
      </c>
      <c r="E2279" s="32">
        <f t="shared" si="180"/>
        <v>43360</v>
      </c>
      <c r="F2279" s="101" t="str">
        <f t="shared" si="181"/>
        <v>2018-19</v>
      </c>
      <c r="H2279" s="111"/>
      <c r="I2279" s="26"/>
      <c r="J2279" s="94">
        <f t="shared" si="179"/>
        <v>0.59165640875701331</v>
      </c>
      <c r="K2279" s="35"/>
      <c r="L2279" s="26">
        <v>6.3391839380199997</v>
      </c>
      <c r="M2279" s="26" t="s">
        <v>203</v>
      </c>
      <c r="N2279" s="26">
        <v>950.87219512195099</v>
      </c>
      <c r="O2279" s="90">
        <f t="shared" si="182"/>
        <v>6027.7537464268908</v>
      </c>
      <c r="P2279" s="92">
        <f t="shared" si="178"/>
        <v>341.99151123113819</v>
      </c>
      <c r="Q2279" s="188">
        <v>9.5893738778149384E-2</v>
      </c>
    </row>
    <row r="2280" spans="1:17" x14ac:dyDescent="0.25">
      <c r="A2280">
        <v>43360</v>
      </c>
      <c r="B2280" t="s">
        <v>773</v>
      </c>
      <c r="C2280" s="190" t="s">
        <v>900</v>
      </c>
      <c r="D2280" s="108" t="s">
        <v>815</v>
      </c>
      <c r="E2280" s="32">
        <f t="shared" si="180"/>
        <v>43360</v>
      </c>
      <c r="F2280" s="101" t="str">
        <f t="shared" si="181"/>
        <v>2018-19</v>
      </c>
      <c r="H2280" s="111"/>
      <c r="I2280" s="26"/>
      <c r="J2280" s="94">
        <f t="shared" si="179"/>
        <v>0.59165640875701331</v>
      </c>
      <c r="K2280" s="35"/>
      <c r="L2280" s="26">
        <v>36.291940817099999</v>
      </c>
      <c r="M2280" s="26" t="s">
        <v>203</v>
      </c>
      <c r="N2280" s="26">
        <v>3592.3639024390236</v>
      </c>
      <c r="O2280" s="90">
        <f t="shared" si="182"/>
        <v>130373.85814080344</v>
      </c>
      <c r="P2280" s="92">
        <f t="shared" si="178"/>
        <v>7396.9101337355341</v>
      </c>
      <c r="Q2280" s="188">
        <v>9.5893738778149384E-2</v>
      </c>
    </row>
    <row r="2281" spans="1:17" x14ac:dyDescent="0.25">
      <c r="A2281">
        <v>43360</v>
      </c>
      <c r="B2281" t="s">
        <v>773</v>
      </c>
      <c r="C2281" s="190" t="s">
        <v>900</v>
      </c>
      <c r="D2281" s="108" t="s">
        <v>815</v>
      </c>
      <c r="E2281" s="32">
        <f t="shared" si="180"/>
        <v>43360</v>
      </c>
      <c r="F2281" s="101" t="str">
        <f t="shared" si="181"/>
        <v>2018-19</v>
      </c>
      <c r="H2281" s="111"/>
      <c r="I2281" s="26"/>
      <c r="J2281" s="94">
        <f t="shared" si="179"/>
        <v>0.59165640875701331</v>
      </c>
      <c r="K2281" s="35"/>
      <c r="L2281" s="26">
        <v>76.491842538699998</v>
      </c>
      <c r="M2281" s="26" t="s">
        <v>203</v>
      </c>
      <c r="N2281" s="26">
        <v>812.22926829268283</v>
      </c>
      <c r="O2281" s="90">
        <f t="shared" si="182"/>
        <v>62128.913295567414</v>
      </c>
      <c r="P2281" s="92">
        <f t="shared" si="178"/>
        <v>3524.9550401249398</v>
      </c>
      <c r="Q2281" s="188">
        <v>9.5893738778149384E-2</v>
      </c>
    </row>
    <row r="2282" spans="1:17" x14ac:dyDescent="0.25">
      <c r="A2282">
        <v>43360</v>
      </c>
      <c r="B2282" t="s">
        <v>773</v>
      </c>
      <c r="C2282" s="190" t="s">
        <v>900</v>
      </c>
      <c r="D2282" s="108" t="s">
        <v>815</v>
      </c>
      <c r="E2282" s="32">
        <f t="shared" si="180"/>
        <v>43360</v>
      </c>
      <c r="F2282" s="101" t="str">
        <f t="shared" si="181"/>
        <v>2018-19</v>
      </c>
      <c r="H2282" s="111"/>
      <c r="I2282" s="26"/>
      <c r="J2282" s="94">
        <f t="shared" si="179"/>
        <v>0.59165640875701331</v>
      </c>
      <c r="K2282" s="35"/>
      <c r="L2282" s="26">
        <v>47.3328105792</v>
      </c>
      <c r="M2282" s="26" t="s">
        <v>203</v>
      </c>
      <c r="N2282" s="26">
        <v>812.22926829268283</v>
      </c>
      <c r="O2282" s="90">
        <f t="shared" si="182"/>
        <v>38445.094102979776</v>
      </c>
      <c r="P2282" s="92">
        <f t="shared" si="178"/>
        <v>2181.2264377082643</v>
      </c>
      <c r="Q2282" s="188">
        <v>9.5893738778149384E-2</v>
      </c>
    </row>
    <row r="2283" spans="1:17" x14ac:dyDescent="0.25">
      <c r="A2283">
        <v>43360</v>
      </c>
      <c r="B2283" t="s">
        <v>773</v>
      </c>
      <c r="C2283" s="190" t="s">
        <v>900</v>
      </c>
      <c r="D2283" s="108" t="s">
        <v>815</v>
      </c>
      <c r="E2283" s="32">
        <f t="shared" si="180"/>
        <v>43360</v>
      </c>
      <c r="F2283" s="101" t="str">
        <f t="shared" si="181"/>
        <v>2018-19</v>
      </c>
      <c r="H2283" s="111"/>
      <c r="I2283" s="26"/>
      <c r="J2283" s="94">
        <f t="shared" si="179"/>
        <v>0.59165640875701331</v>
      </c>
      <c r="K2283" s="35"/>
      <c r="L2283" s="26">
        <v>14.3697875459</v>
      </c>
      <c r="M2283" s="26" t="s">
        <v>203</v>
      </c>
      <c r="N2283" s="26">
        <v>812.22926829268283</v>
      </c>
      <c r="O2283" s="90">
        <f t="shared" si="182"/>
        <v>11671.562023927663</v>
      </c>
      <c r="P2283" s="92">
        <f t="shared" si="178"/>
        <v>662.19943662381604</v>
      </c>
      <c r="Q2283" s="188">
        <v>9.5893738778149384E-2</v>
      </c>
    </row>
    <row r="2284" spans="1:17" x14ac:dyDescent="0.25">
      <c r="A2284">
        <v>43360</v>
      </c>
      <c r="B2284" t="s">
        <v>773</v>
      </c>
      <c r="C2284" s="190" t="s">
        <v>900</v>
      </c>
      <c r="D2284" s="108" t="s">
        <v>815</v>
      </c>
      <c r="E2284" s="32">
        <f t="shared" si="180"/>
        <v>43360</v>
      </c>
      <c r="F2284" s="101" t="str">
        <f t="shared" si="181"/>
        <v>2018-19</v>
      </c>
      <c r="H2284" s="111"/>
      <c r="I2284" s="26"/>
      <c r="J2284" s="94">
        <f t="shared" si="179"/>
        <v>0.59165640875701331</v>
      </c>
      <c r="K2284" s="35"/>
      <c r="L2284" s="26">
        <v>27.065704386899998</v>
      </c>
      <c r="M2284" s="26" t="s">
        <v>203</v>
      </c>
      <c r="N2284" s="26">
        <v>812.22926829268283</v>
      </c>
      <c r="O2284" s="90">
        <f t="shared" si="182"/>
        <v>21983.55726999784</v>
      </c>
      <c r="P2284" s="92">
        <f t="shared" si="178"/>
        <v>1247.2622952554159</v>
      </c>
      <c r="Q2284" s="188">
        <v>9.5893738778149384E-2</v>
      </c>
    </row>
    <row r="2285" spans="1:17" x14ac:dyDescent="0.25">
      <c r="A2285">
        <v>43360</v>
      </c>
      <c r="B2285" t="s">
        <v>773</v>
      </c>
      <c r="C2285" s="190" t="s">
        <v>900</v>
      </c>
      <c r="D2285" s="108" t="s">
        <v>815</v>
      </c>
      <c r="E2285" s="32">
        <f t="shared" si="180"/>
        <v>43360</v>
      </c>
      <c r="F2285" s="101" t="str">
        <f t="shared" si="181"/>
        <v>2018-19</v>
      </c>
      <c r="H2285" s="111"/>
      <c r="I2285" s="26"/>
      <c r="J2285" s="94">
        <f t="shared" si="179"/>
        <v>0.59165640875701331</v>
      </c>
      <c r="K2285" s="35"/>
      <c r="L2285" s="26">
        <v>13.916319138</v>
      </c>
      <c r="M2285" s="26" t="s">
        <v>203</v>
      </c>
      <c r="N2285" s="26">
        <v>812.22926829268283</v>
      </c>
      <c r="O2285" s="90">
        <f t="shared" si="182"/>
        <v>11303.2417107852</v>
      </c>
      <c r="P2285" s="92">
        <f t="shared" si="178"/>
        <v>641.30236189122843</v>
      </c>
      <c r="Q2285" s="188">
        <v>9.5893738778149384E-2</v>
      </c>
    </row>
    <row r="2286" spans="1:17" x14ac:dyDescent="0.25">
      <c r="A2286">
        <v>43369</v>
      </c>
      <c r="B2286" t="s">
        <v>773</v>
      </c>
      <c r="C2286" s="190" t="s">
        <v>895</v>
      </c>
      <c r="D2286" s="108" t="s">
        <v>815</v>
      </c>
      <c r="E2286" s="32">
        <f t="shared" si="180"/>
        <v>43369</v>
      </c>
      <c r="F2286" s="101" t="str">
        <f t="shared" si="181"/>
        <v>2018-19</v>
      </c>
      <c r="H2286" s="111"/>
      <c r="I2286" s="26"/>
      <c r="J2286" s="94">
        <f t="shared" si="179"/>
        <v>0.59165640875701331</v>
      </c>
      <c r="K2286" s="35"/>
      <c r="L2286" s="26">
        <v>53.852909605699999</v>
      </c>
      <c r="M2286" s="26" t="s">
        <v>203</v>
      </c>
      <c r="N2286" s="26">
        <v>3592.3639024390236</v>
      </c>
      <c r="O2286" s="90">
        <f t="shared" si="182"/>
        <v>193459.24850882843</v>
      </c>
      <c r="P2286" s="92">
        <f t="shared" si="178"/>
        <v>4558.4456860079499</v>
      </c>
      <c r="Q2286" s="188">
        <v>3.9825177030876936E-2</v>
      </c>
    </row>
    <row r="2287" spans="1:17" x14ac:dyDescent="0.25">
      <c r="A2287">
        <v>43369</v>
      </c>
      <c r="B2287" t="s">
        <v>773</v>
      </c>
      <c r="C2287" s="190" t="s">
        <v>895</v>
      </c>
      <c r="D2287" s="108" t="s">
        <v>815</v>
      </c>
      <c r="E2287" s="32">
        <f t="shared" si="180"/>
        <v>43369</v>
      </c>
      <c r="F2287" s="101" t="str">
        <f t="shared" si="181"/>
        <v>2018-19</v>
      </c>
      <c r="H2287" s="111"/>
      <c r="I2287" s="26"/>
      <c r="J2287" s="94">
        <f t="shared" si="179"/>
        <v>0.59165640875701331</v>
      </c>
      <c r="K2287" s="35"/>
      <c r="L2287" s="26">
        <v>97.743435631200001</v>
      </c>
      <c r="M2287" s="26" t="s">
        <v>203</v>
      </c>
      <c r="N2287" s="26">
        <v>950.87219512195099</v>
      </c>
      <c r="O2287" s="90">
        <f t="shared" si="182"/>
        <v>92941.515197400266</v>
      </c>
      <c r="P2287" s="92">
        <f t="shared" si="178"/>
        <v>2189.964306530931</v>
      </c>
      <c r="Q2287" s="188">
        <v>3.9825177030876936E-2</v>
      </c>
    </row>
    <row r="2288" spans="1:17" x14ac:dyDescent="0.25">
      <c r="A2288">
        <v>43369</v>
      </c>
      <c r="B2288" t="s">
        <v>773</v>
      </c>
      <c r="C2288" s="190" t="s">
        <v>895</v>
      </c>
      <c r="D2288" s="108" t="s">
        <v>815</v>
      </c>
      <c r="E2288" s="32">
        <f t="shared" si="180"/>
        <v>43369</v>
      </c>
      <c r="F2288" s="101" t="str">
        <f t="shared" si="181"/>
        <v>2018-19</v>
      </c>
      <c r="H2288" s="111"/>
      <c r="I2288" s="26"/>
      <c r="J2288" s="94">
        <f t="shared" si="179"/>
        <v>0.59165640875701331</v>
      </c>
      <c r="K2288" s="35"/>
      <c r="L2288" s="26">
        <v>28.291361727799998</v>
      </c>
      <c r="M2288" s="26" t="s">
        <v>203</v>
      </c>
      <c r="N2288" s="26">
        <v>812.22926829268283</v>
      </c>
      <c r="O2288" s="90">
        <f t="shared" si="182"/>
        <v>22979.072035174602</v>
      </c>
      <c r="P2288" s="92">
        <f t="shared" si="178"/>
        <v>541.45176617093819</v>
      </c>
      <c r="Q2288" s="188">
        <v>3.9825177030876936E-2</v>
      </c>
    </row>
    <row r="2289" spans="1:17" x14ac:dyDescent="0.25">
      <c r="A2289">
        <v>43369</v>
      </c>
      <c r="B2289" t="s">
        <v>773</v>
      </c>
      <c r="C2289" s="190" t="s">
        <v>895</v>
      </c>
      <c r="D2289" s="108" t="s">
        <v>815</v>
      </c>
      <c r="E2289" s="32">
        <f t="shared" si="180"/>
        <v>43369</v>
      </c>
      <c r="F2289" s="101" t="str">
        <f t="shared" si="181"/>
        <v>2018-19</v>
      </c>
      <c r="H2289" s="111"/>
      <c r="I2289" s="26"/>
      <c r="J2289" s="94">
        <f t="shared" si="179"/>
        <v>0.59165640875701331</v>
      </c>
      <c r="K2289" s="35"/>
      <c r="L2289" s="26">
        <v>32.2806426784</v>
      </c>
      <c r="M2289" s="26" t="s">
        <v>203</v>
      </c>
      <c r="N2289" s="26">
        <v>3336.4019512195118</v>
      </c>
      <c r="O2289" s="90">
        <f t="shared" si="182"/>
        <v>107701.1992188336</v>
      </c>
      <c r="P2289" s="92">
        <f t="shared" si="178"/>
        <v>2537.7441023946212</v>
      </c>
      <c r="Q2289" s="188">
        <v>3.9825177030876936E-2</v>
      </c>
    </row>
    <row r="2290" spans="1:17" x14ac:dyDescent="0.25">
      <c r="A2290">
        <v>43369</v>
      </c>
      <c r="B2290" t="s">
        <v>773</v>
      </c>
      <c r="C2290" s="190" t="s">
        <v>895</v>
      </c>
      <c r="D2290" s="108" t="s">
        <v>815</v>
      </c>
      <c r="E2290" s="32">
        <f t="shared" si="180"/>
        <v>43369</v>
      </c>
      <c r="F2290" s="101" t="str">
        <f t="shared" si="181"/>
        <v>2018-19</v>
      </c>
      <c r="H2290" s="111"/>
      <c r="I2290" s="26"/>
      <c r="J2290" s="94">
        <f t="shared" si="179"/>
        <v>0.59165640875701331</v>
      </c>
      <c r="K2290" s="35"/>
      <c r="L2290" s="26">
        <v>28.165622301500001</v>
      </c>
      <c r="M2290" s="26" t="s">
        <v>203</v>
      </c>
      <c r="N2290" s="26">
        <v>812.22926829268283</v>
      </c>
      <c r="O2290" s="90">
        <f t="shared" si="182"/>
        <v>22876.942792955415</v>
      </c>
      <c r="P2290" s="92">
        <f t="shared" si="178"/>
        <v>539.04531309517279</v>
      </c>
      <c r="Q2290" s="188">
        <v>3.9825177030876936E-2</v>
      </c>
    </row>
    <row r="2291" spans="1:17" x14ac:dyDescent="0.25">
      <c r="A2291">
        <v>43369</v>
      </c>
      <c r="B2291" t="s">
        <v>773</v>
      </c>
      <c r="C2291" s="190" t="s">
        <v>895</v>
      </c>
      <c r="D2291" s="108" t="s">
        <v>815</v>
      </c>
      <c r="E2291" s="32">
        <f t="shared" si="180"/>
        <v>43369</v>
      </c>
      <c r="F2291" s="101" t="str">
        <f t="shared" si="181"/>
        <v>2018-19</v>
      </c>
      <c r="H2291" s="111"/>
      <c r="I2291" s="26"/>
      <c r="J2291" s="94">
        <f t="shared" si="179"/>
        <v>0.59165640875701331</v>
      </c>
      <c r="K2291" s="35"/>
      <c r="L2291" s="26">
        <v>22.582183153999999</v>
      </c>
      <c r="M2291" s="26" t="s">
        <v>203</v>
      </c>
      <c r="N2291" s="26">
        <v>3336.4019512195118</v>
      </c>
      <c r="O2291" s="90">
        <f t="shared" si="182"/>
        <v>75343.239937801991</v>
      </c>
      <c r="P2291" s="92">
        <f t="shared" si="178"/>
        <v>1775.2992928051319</v>
      </c>
      <c r="Q2291" s="188">
        <v>3.9825177030876936E-2</v>
      </c>
    </row>
    <row r="2292" spans="1:17" x14ac:dyDescent="0.25">
      <c r="A2292">
        <v>43369</v>
      </c>
      <c r="B2292" t="s">
        <v>773</v>
      </c>
      <c r="C2292" s="190" t="s">
        <v>895</v>
      </c>
      <c r="D2292" s="108" t="s">
        <v>815</v>
      </c>
      <c r="E2292" s="32">
        <f t="shared" si="180"/>
        <v>43369</v>
      </c>
      <c r="F2292" s="101" t="str">
        <f t="shared" si="181"/>
        <v>2018-19</v>
      </c>
      <c r="H2292" s="111"/>
      <c r="I2292" s="26"/>
      <c r="J2292" s="94">
        <f t="shared" si="179"/>
        <v>0.59165640875701331</v>
      </c>
      <c r="K2292" s="35"/>
      <c r="L2292" s="26">
        <v>57.087141522400003</v>
      </c>
      <c r="M2292" s="26" t="s">
        <v>203</v>
      </c>
      <c r="N2292" s="26">
        <v>812.22926829268283</v>
      </c>
      <c r="O2292" s="90">
        <f t="shared" si="182"/>
        <v>46367.847187659783</v>
      </c>
      <c r="P2292" s="92">
        <f t="shared" si="178"/>
        <v>1092.5572936484245</v>
      </c>
      <c r="Q2292" s="188">
        <v>3.9825177030876936E-2</v>
      </c>
    </row>
    <row r="2293" spans="1:17" x14ac:dyDescent="0.25">
      <c r="A2293">
        <v>43369</v>
      </c>
      <c r="B2293" t="s">
        <v>773</v>
      </c>
      <c r="C2293" s="190" t="s">
        <v>895</v>
      </c>
      <c r="D2293" s="108" t="s">
        <v>815</v>
      </c>
      <c r="E2293" s="32">
        <f t="shared" si="180"/>
        <v>43369</v>
      </c>
      <c r="F2293" s="101" t="str">
        <f t="shared" si="181"/>
        <v>2018-19</v>
      </c>
      <c r="H2293" s="111"/>
      <c r="I2293" s="26"/>
      <c r="J2293" s="94">
        <f t="shared" si="179"/>
        <v>0.59165640875701331</v>
      </c>
      <c r="K2293" s="35"/>
      <c r="L2293" s="26">
        <v>30.846990076400001</v>
      </c>
      <c r="M2293" s="26" t="s">
        <v>203</v>
      </c>
      <c r="N2293" s="26">
        <v>3336.4019512195118</v>
      </c>
      <c r="O2293" s="90">
        <f t="shared" si="182"/>
        <v>102917.95788014989</v>
      </c>
      <c r="P2293" s="92">
        <f t="shared" si="178"/>
        <v>2425.0374418781425</v>
      </c>
      <c r="Q2293" s="188">
        <v>3.9825177030876936E-2</v>
      </c>
    </row>
    <row r="2294" spans="1:17" x14ac:dyDescent="0.25">
      <c r="A2294">
        <v>43369</v>
      </c>
      <c r="B2294" t="s">
        <v>773</v>
      </c>
      <c r="C2294" s="190" t="s">
        <v>895</v>
      </c>
      <c r="D2294" s="108" t="s">
        <v>815</v>
      </c>
      <c r="E2294" s="32">
        <f t="shared" si="180"/>
        <v>43369</v>
      </c>
      <c r="F2294" s="101" t="str">
        <f t="shared" si="181"/>
        <v>2018-19</v>
      </c>
      <c r="H2294" s="111"/>
      <c r="I2294" s="26"/>
      <c r="J2294" s="94">
        <f t="shared" si="179"/>
        <v>0.59165640875701331</v>
      </c>
      <c r="K2294" s="35"/>
      <c r="L2294" s="26">
        <v>15.6100462523</v>
      </c>
      <c r="M2294" s="26" t="s">
        <v>203</v>
      </c>
      <c r="N2294" s="26">
        <v>3592.3639024390236</v>
      </c>
      <c r="O2294" s="90">
        <f t="shared" si="182"/>
        <v>56076.966672166083</v>
      </c>
      <c r="P2294" s="92">
        <f t="shared" si="178"/>
        <v>1321.3315402674161</v>
      </c>
      <c r="Q2294" s="188">
        <v>3.9825177030876936E-2</v>
      </c>
    </row>
    <row r="2295" spans="1:17" x14ac:dyDescent="0.25">
      <c r="A2295">
        <v>43369</v>
      </c>
      <c r="B2295" t="s">
        <v>773</v>
      </c>
      <c r="C2295" s="190" t="s">
        <v>895</v>
      </c>
      <c r="D2295" s="108" t="s">
        <v>815</v>
      </c>
      <c r="E2295" s="32">
        <f t="shared" si="180"/>
        <v>43369</v>
      </c>
      <c r="F2295" s="101" t="str">
        <f t="shared" si="181"/>
        <v>2018-19</v>
      </c>
      <c r="H2295" s="111"/>
      <c r="I2295" s="26"/>
      <c r="J2295" s="94">
        <f t="shared" si="179"/>
        <v>0.59165640875701331</v>
      </c>
      <c r="K2295" s="35"/>
      <c r="L2295" s="26">
        <v>27.654016894600002</v>
      </c>
      <c r="M2295" s="26" t="s">
        <v>203</v>
      </c>
      <c r="N2295" s="26">
        <v>3336.4019512195118</v>
      </c>
      <c r="O2295" s="90">
        <f t="shared" si="182"/>
        <v>92264.915926200789</v>
      </c>
      <c r="P2295" s="92">
        <f t="shared" si="178"/>
        <v>2174.0217188659399</v>
      </c>
      <c r="Q2295" s="188">
        <v>3.9825177030876936E-2</v>
      </c>
    </row>
    <row r="2296" spans="1:17" x14ac:dyDescent="0.25">
      <c r="A2296">
        <v>43360</v>
      </c>
      <c r="B2296" t="s">
        <v>773</v>
      </c>
      <c r="C2296" s="190" t="s">
        <v>900</v>
      </c>
      <c r="D2296" s="108" t="s">
        <v>815</v>
      </c>
      <c r="E2296" s="32">
        <f t="shared" si="180"/>
        <v>43360</v>
      </c>
      <c r="F2296" s="101" t="str">
        <f t="shared" si="181"/>
        <v>2018-19</v>
      </c>
      <c r="H2296" s="111"/>
      <c r="I2296" s="26"/>
      <c r="J2296" s="94">
        <f t="shared" si="179"/>
        <v>0.59165640875701331</v>
      </c>
      <c r="K2296" s="35"/>
      <c r="L2296" s="26">
        <v>94.994967314299998</v>
      </c>
      <c r="M2296" s="26" t="s">
        <v>203</v>
      </c>
      <c r="N2296" s="26">
        <v>812.22926829268283</v>
      </c>
      <c r="O2296" s="90">
        <f t="shared" si="182"/>
        <v>77157.69279318121</v>
      </c>
      <c r="P2296" s="92">
        <f t="shared" si="178"/>
        <v>4377.6300544941296</v>
      </c>
      <c r="Q2296" s="188">
        <v>9.5893738778149384E-2</v>
      </c>
    </row>
    <row r="2297" spans="1:17" x14ac:dyDescent="0.25">
      <c r="A2297">
        <v>43360</v>
      </c>
      <c r="B2297" t="s">
        <v>773</v>
      </c>
      <c r="C2297" s="190" t="s">
        <v>900</v>
      </c>
      <c r="D2297" s="108" t="s">
        <v>815</v>
      </c>
      <c r="E2297" s="32">
        <f t="shared" si="180"/>
        <v>43360</v>
      </c>
      <c r="F2297" s="101" t="str">
        <f t="shared" si="181"/>
        <v>2018-19</v>
      </c>
      <c r="H2297" s="111"/>
      <c r="I2297" s="26"/>
      <c r="J2297" s="94">
        <f t="shared" si="179"/>
        <v>0.59165640875701331</v>
      </c>
      <c r="K2297" s="35"/>
      <c r="L2297" s="26">
        <v>18.447126116300002</v>
      </c>
      <c r="M2297" s="26" t="s">
        <v>203</v>
      </c>
      <c r="N2297" s="26">
        <v>812.22926829268283</v>
      </c>
      <c r="O2297" s="90">
        <f t="shared" si="182"/>
        <v>14983.295747545189</v>
      </c>
      <c r="P2297" s="92">
        <f t="shared" si="178"/>
        <v>850.0944417252523</v>
      </c>
      <c r="Q2297" s="188">
        <v>9.5893738778149384E-2</v>
      </c>
    </row>
    <row r="2298" spans="1:17" x14ac:dyDescent="0.25">
      <c r="A2298">
        <v>38944</v>
      </c>
      <c r="B2298" t="s">
        <v>773</v>
      </c>
      <c r="C2298" s="190" t="s">
        <v>901</v>
      </c>
      <c r="D2298" s="108" t="s">
        <v>807</v>
      </c>
      <c r="E2298" s="32">
        <f t="shared" si="180"/>
        <v>38944</v>
      </c>
      <c r="F2298" s="101" t="str">
        <f t="shared" si="181"/>
        <v>2006-07</v>
      </c>
      <c r="H2298" s="111"/>
      <c r="I2298" s="26"/>
      <c r="J2298" s="94">
        <f t="shared" si="179"/>
        <v>0.59165640875701331</v>
      </c>
      <c r="K2298" s="35"/>
      <c r="L2298" s="26">
        <v>7.3963181115700003</v>
      </c>
      <c r="M2298" s="26" t="s">
        <v>203</v>
      </c>
      <c r="N2298" s="26">
        <v>3592.3639024390236</v>
      </c>
      <c r="O2298" s="90">
        <f t="shared" si="182"/>
        <v>26570.266194960037</v>
      </c>
      <c r="P2298" s="92">
        <f t="shared" si="178"/>
        <v>15720.468276627927</v>
      </c>
      <c r="Q2298" s="188">
        <v>1</v>
      </c>
    </row>
    <row r="2299" spans="1:17" x14ac:dyDescent="0.25">
      <c r="A2299">
        <v>38965</v>
      </c>
      <c r="B2299" t="s">
        <v>773</v>
      </c>
      <c r="C2299" s="190" t="s">
        <v>902</v>
      </c>
      <c r="D2299" s="108" t="s">
        <v>807</v>
      </c>
      <c r="E2299" s="32">
        <f t="shared" si="180"/>
        <v>38965</v>
      </c>
      <c r="F2299" s="101" t="str">
        <f t="shared" si="181"/>
        <v>2006-07</v>
      </c>
      <c r="H2299" s="111"/>
      <c r="I2299" s="26"/>
      <c r="J2299" s="94">
        <f t="shared" si="179"/>
        <v>0.59165640875701331</v>
      </c>
      <c r="K2299" s="35"/>
      <c r="L2299" s="26">
        <v>9.9980216042999999</v>
      </c>
      <c r="M2299" s="26" t="s">
        <v>203</v>
      </c>
      <c r="N2299" s="26">
        <v>3592.3639024390236</v>
      </c>
      <c r="O2299" s="90">
        <f t="shared" si="182"/>
        <v>35916.531907092816</v>
      </c>
      <c r="P2299" s="92">
        <f t="shared" si="178"/>
        <v>21250.246283157219</v>
      </c>
      <c r="Q2299" s="188">
        <v>1</v>
      </c>
    </row>
    <row r="2300" spans="1:17" x14ac:dyDescent="0.25">
      <c r="A2300">
        <v>39155</v>
      </c>
      <c r="B2300" t="s">
        <v>773</v>
      </c>
      <c r="C2300" s="190" t="s">
        <v>903</v>
      </c>
      <c r="D2300" s="108" t="s">
        <v>807</v>
      </c>
      <c r="E2300" s="32">
        <f t="shared" si="180"/>
        <v>39155</v>
      </c>
      <c r="F2300" s="101" t="str">
        <f t="shared" si="181"/>
        <v>2006-07</v>
      </c>
      <c r="H2300" s="111"/>
      <c r="I2300" s="26"/>
      <c r="J2300" s="94">
        <f t="shared" si="179"/>
        <v>0.59165640875701331</v>
      </c>
      <c r="K2300" s="35"/>
      <c r="L2300" s="26">
        <v>8.9974832592199991</v>
      </c>
      <c r="M2300" s="26" t="s">
        <v>203</v>
      </c>
      <c r="N2300" s="26">
        <v>3592.3639024390236</v>
      </c>
      <c r="O2300" s="90">
        <f t="shared" si="182"/>
        <v>32322.234073221342</v>
      </c>
      <c r="P2300" s="92">
        <f t="shared" si="178"/>
        <v>19123.65693476571</v>
      </c>
      <c r="Q2300" s="188">
        <v>1</v>
      </c>
    </row>
    <row r="2301" spans="1:17" x14ac:dyDescent="0.25">
      <c r="A2301">
        <v>39155</v>
      </c>
      <c r="B2301" t="s">
        <v>773</v>
      </c>
      <c r="C2301" s="190" t="s">
        <v>903</v>
      </c>
      <c r="D2301" s="108" t="s">
        <v>807</v>
      </c>
      <c r="E2301" s="32">
        <f t="shared" si="180"/>
        <v>39155</v>
      </c>
      <c r="F2301" s="101" t="str">
        <f t="shared" si="181"/>
        <v>2006-07</v>
      </c>
      <c r="H2301" s="111"/>
      <c r="I2301" s="26"/>
      <c r="J2301" s="94">
        <f t="shared" si="179"/>
        <v>0.59165640875701331</v>
      </c>
      <c r="K2301" s="35"/>
      <c r="L2301" s="26">
        <v>10.997363479300001</v>
      </c>
      <c r="M2301" s="26" t="s">
        <v>203</v>
      </c>
      <c r="N2301" s="26">
        <v>3592.3639024390236</v>
      </c>
      <c r="O2301" s="90">
        <f t="shared" si="182"/>
        <v>39506.531585038545</v>
      </c>
      <c r="P2301" s="92">
        <f t="shared" si="178"/>
        <v>23374.292600049423</v>
      </c>
      <c r="Q2301" s="188">
        <v>1</v>
      </c>
    </row>
    <row r="2302" spans="1:17" x14ac:dyDescent="0.25">
      <c r="A2302">
        <v>42942</v>
      </c>
      <c r="B2302" t="s">
        <v>773</v>
      </c>
      <c r="C2302" s="190" t="s">
        <v>904</v>
      </c>
      <c r="D2302" s="108" t="s">
        <v>807</v>
      </c>
      <c r="E2302" s="32">
        <f t="shared" si="180"/>
        <v>42942</v>
      </c>
      <c r="F2302" s="101" t="str">
        <f t="shared" si="181"/>
        <v>2017-18</v>
      </c>
      <c r="H2302" s="111"/>
      <c r="I2302" s="26"/>
      <c r="J2302" s="94">
        <f t="shared" si="179"/>
        <v>0.59165640875701331</v>
      </c>
      <c r="K2302" s="35"/>
      <c r="L2302" s="26">
        <v>3.5190180448500001</v>
      </c>
      <c r="M2302" s="26" t="s">
        <v>203</v>
      </c>
      <c r="N2302" s="26">
        <v>1361.4565853658535</v>
      </c>
      <c r="O2302" s="90">
        <f t="shared" si="182"/>
        <v>4790.9902911823028</v>
      </c>
      <c r="P2302" s="92">
        <f t="shared" si="178"/>
        <v>2834.6201100706389</v>
      </c>
      <c r="Q2302" s="188">
        <v>1</v>
      </c>
    </row>
    <row r="2303" spans="1:17" x14ac:dyDescent="0.25">
      <c r="A2303">
        <v>41255</v>
      </c>
      <c r="B2303" t="s">
        <v>773</v>
      </c>
      <c r="C2303" s="190" t="s">
        <v>905</v>
      </c>
      <c r="D2303" s="108" t="s">
        <v>815</v>
      </c>
      <c r="E2303" s="32">
        <f t="shared" si="180"/>
        <v>41255</v>
      </c>
      <c r="F2303" s="101" t="str">
        <f t="shared" si="181"/>
        <v>2012-13</v>
      </c>
      <c r="H2303" s="111"/>
      <c r="I2303" s="26"/>
      <c r="J2303" s="94">
        <f t="shared" si="179"/>
        <v>0.59165640875701331</v>
      </c>
      <c r="K2303" s="35"/>
      <c r="L2303" s="26">
        <v>85.400441735800001</v>
      </c>
      <c r="M2303" s="26" t="s">
        <v>203</v>
      </c>
      <c r="N2303" s="26">
        <v>3592.3639024390236</v>
      </c>
      <c r="O2303" s="90">
        <f t="shared" si="182"/>
        <v>306789.46414403495</v>
      </c>
      <c r="P2303" s="92">
        <f t="shared" si="178"/>
        <v>147074.9388834534</v>
      </c>
      <c r="Q2303" s="188">
        <v>0.81026795338208824</v>
      </c>
    </row>
    <row r="2304" spans="1:17" x14ac:dyDescent="0.25">
      <c r="A2304">
        <v>38806</v>
      </c>
      <c r="B2304" t="s">
        <v>773</v>
      </c>
      <c r="C2304" s="190" t="s">
        <v>906</v>
      </c>
      <c r="D2304" s="108" t="s">
        <v>807</v>
      </c>
      <c r="E2304" s="32">
        <f t="shared" si="180"/>
        <v>38806</v>
      </c>
      <c r="F2304" s="101" t="str">
        <f t="shared" si="181"/>
        <v>2005-06</v>
      </c>
      <c r="H2304" s="111"/>
      <c r="I2304" s="26"/>
      <c r="J2304" s="94">
        <f t="shared" si="179"/>
        <v>0.59165640875701331</v>
      </c>
      <c r="K2304" s="35"/>
      <c r="L2304" s="26">
        <v>18.963269681100002</v>
      </c>
      <c r="M2304" s="26" t="s">
        <v>203</v>
      </c>
      <c r="N2304" s="26">
        <v>1162.6195121951216</v>
      </c>
      <c r="O2304" s="90">
        <f t="shared" si="182"/>
        <v>22047.067346265023</v>
      </c>
      <c r="P2304" s="92">
        <f t="shared" si="178"/>
        <v>13044.288689715178</v>
      </c>
      <c r="Q2304" s="188">
        <v>1</v>
      </c>
    </row>
    <row r="2305" spans="1:17" x14ac:dyDescent="0.25">
      <c r="A2305">
        <v>38806</v>
      </c>
      <c r="B2305" t="s">
        <v>773</v>
      </c>
      <c r="C2305" s="190" t="s">
        <v>906</v>
      </c>
      <c r="D2305" s="108" t="s">
        <v>807</v>
      </c>
      <c r="E2305" s="32">
        <f t="shared" si="180"/>
        <v>38806</v>
      </c>
      <c r="F2305" s="101" t="str">
        <f t="shared" si="181"/>
        <v>2005-06</v>
      </c>
      <c r="H2305" s="111"/>
      <c r="I2305" s="26"/>
      <c r="J2305" s="94">
        <f t="shared" si="179"/>
        <v>0.59165640875701331</v>
      </c>
      <c r="K2305" s="35"/>
      <c r="L2305" s="26">
        <v>11.864417600499999</v>
      </c>
      <c r="M2305" s="26" t="s">
        <v>203</v>
      </c>
      <c r="N2305" s="26">
        <v>1162.6195121951216</v>
      </c>
      <c r="O2305" s="90">
        <f t="shared" si="182"/>
        <v>13793.803403172526</v>
      </c>
      <c r="P2305" s="92">
        <f t="shared" si="178"/>
        <v>8161.1921846213254</v>
      </c>
      <c r="Q2305" s="188">
        <v>1</v>
      </c>
    </row>
    <row r="2306" spans="1:17" x14ac:dyDescent="0.25">
      <c r="A2306">
        <v>38806</v>
      </c>
      <c r="B2306" t="s">
        <v>773</v>
      </c>
      <c r="C2306" s="190" t="s">
        <v>906</v>
      </c>
      <c r="D2306" s="108" t="s">
        <v>807</v>
      </c>
      <c r="E2306" s="32">
        <f t="shared" si="180"/>
        <v>38806</v>
      </c>
      <c r="F2306" s="101" t="str">
        <f t="shared" si="181"/>
        <v>2005-06</v>
      </c>
      <c r="H2306" s="111"/>
      <c r="I2306" s="26"/>
      <c r="J2306" s="94">
        <f t="shared" si="179"/>
        <v>0.59165640875701331</v>
      </c>
      <c r="K2306" s="35"/>
      <c r="L2306" s="26">
        <v>22.463916065500001</v>
      </c>
      <c r="M2306" s="26" t="s">
        <v>203</v>
      </c>
      <c r="N2306" s="26">
        <v>1162.6195121951216</v>
      </c>
      <c r="O2306" s="90">
        <f t="shared" si="182"/>
        <v>26116.987138063767</v>
      </c>
      <c r="P2306" s="92">
        <f t="shared" si="178"/>
        <v>15452.282817659916</v>
      </c>
      <c r="Q2306" s="188">
        <v>1</v>
      </c>
    </row>
    <row r="2307" spans="1:17" x14ac:dyDescent="0.25">
      <c r="A2307">
        <v>41599</v>
      </c>
      <c r="B2307" t="s">
        <v>773</v>
      </c>
      <c r="C2307" s="190" t="s">
        <v>907</v>
      </c>
      <c r="D2307" s="108" t="s">
        <v>815</v>
      </c>
      <c r="E2307" s="32">
        <f t="shared" si="180"/>
        <v>41599</v>
      </c>
      <c r="F2307" s="101" t="str">
        <f t="shared" si="181"/>
        <v>2013-14</v>
      </c>
      <c r="H2307" s="111"/>
      <c r="I2307" s="26"/>
      <c r="J2307" s="94">
        <f t="shared" si="179"/>
        <v>0.59165640875701331</v>
      </c>
      <c r="K2307" s="35"/>
      <c r="L2307" s="26">
        <v>24.597413383599999</v>
      </c>
      <c r="M2307" s="26" t="s">
        <v>203</v>
      </c>
      <c r="N2307" s="26">
        <v>3592.3639024390236</v>
      </c>
      <c r="O2307" s="90">
        <f t="shared" si="182"/>
        <v>88362.85993261516</v>
      </c>
      <c r="P2307" s="92">
        <f t="shared" si="178"/>
        <v>52280.452375230067</v>
      </c>
      <c r="Q2307" s="188">
        <v>1</v>
      </c>
    </row>
    <row r="2308" spans="1:17" x14ac:dyDescent="0.25">
      <c r="A2308">
        <v>39042</v>
      </c>
      <c r="B2308" t="s">
        <v>773</v>
      </c>
      <c r="C2308" s="190" t="s">
        <v>908</v>
      </c>
      <c r="D2308" s="108" t="s">
        <v>807</v>
      </c>
      <c r="E2308" s="32">
        <f t="shared" si="180"/>
        <v>39042</v>
      </c>
      <c r="F2308" s="101" t="str">
        <f t="shared" si="181"/>
        <v>2006-07</v>
      </c>
      <c r="H2308" s="111"/>
      <c r="I2308" s="26"/>
      <c r="J2308" s="94">
        <f t="shared" si="179"/>
        <v>0.59165640875701331</v>
      </c>
      <c r="K2308" s="35"/>
      <c r="L2308" s="26">
        <v>15.598891614899999</v>
      </c>
      <c r="M2308" s="26" t="s">
        <v>203</v>
      </c>
      <c r="N2308" s="26">
        <v>3592.3639024390236</v>
      </c>
      <c r="O2308" s="90">
        <f t="shared" si="182"/>
        <v>56036.895155425525</v>
      </c>
      <c r="P2308" s="92">
        <f t="shared" si="178"/>
        <v>33154.588145552341</v>
      </c>
      <c r="Q2308" s="188">
        <v>1</v>
      </c>
    </row>
    <row r="2309" spans="1:17" x14ac:dyDescent="0.25">
      <c r="A2309">
        <v>43019</v>
      </c>
      <c r="B2309" t="s">
        <v>773</v>
      </c>
      <c r="C2309" s="190" t="s">
        <v>909</v>
      </c>
      <c r="D2309" s="108" t="s">
        <v>815</v>
      </c>
      <c r="E2309" s="32">
        <f t="shared" si="180"/>
        <v>43019</v>
      </c>
      <c r="F2309" s="101" t="str">
        <f t="shared" si="181"/>
        <v>2017-18</v>
      </c>
      <c r="H2309" s="111"/>
      <c r="I2309" s="26"/>
      <c r="J2309" s="94">
        <f t="shared" si="179"/>
        <v>0.59165640875701331</v>
      </c>
      <c r="K2309" s="35"/>
      <c r="L2309" s="26">
        <v>40.458597232199999</v>
      </c>
      <c r="M2309" s="26" t="s">
        <v>203</v>
      </c>
      <c r="N2309" s="26">
        <v>3875.3912195121943</v>
      </c>
      <c r="O2309" s="90">
        <f t="shared" si="182"/>
        <v>156792.89246744826</v>
      </c>
      <c r="P2309" s="92">
        <f t="shared" si="178"/>
        <v>46098.907008401417</v>
      </c>
      <c r="Q2309" s="188">
        <v>0.49692939047469181</v>
      </c>
    </row>
    <row r="2310" spans="1:17" x14ac:dyDescent="0.25">
      <c r="A2310">
        <v>43019</v>
      </c>
      <c r="B2310" t="s">
        <v>773</v>
      </c>
      <c r="C2310" s="190" t="s">
        <v>909</v>
      </c>
      <c r="D2310" s="108" t="s">
        <v>815</v>
      </c>
      <c r="E2310" s="32">
        <f t="shared" si="180"/>
        <v>43019</v>
      </c>
      <c r="F2310" s="101" t="str">
        <f t="shared" si="181"/>
        <v>2017-18</v>
      </c>
      <c r="H2310" s="111"/>
      <c r="I2310" s="26"/>
      <c r="J2310" s="94">
        <f t="shared" si="179"/>
        <v>0.59165640875701331</v>
      </c>
      <c r="K2310" s="35"/>
      <c r="L2310" s="26">
        <v>17.7895552819</v>
      </c>
      <c r="M2310" s="26" t="s">
        <v>203</v>
      </c>
      <c r="N2310" s="26">
        <v>3592.3639024390236</v>
      </c>
      <c r="O2310" s="90">
        <f t="shared" si="182"/>
        <v>63906.556235141026</v>
      </c>
      <c r="P2310" s="92">
        <f t="shared" si="178"/>
        <v>18789.259811139495</v>
      </c>
      <c r="Q2310" s="188">
        <v>0.49692939047469181</v>
      </c>
    </row>
    <row r="2311" spans="1:17" x14ac:dyDescent="0.25">
      <c r="A2311">
        <v>43019</v>
      </c>
      <c r="B2311" t="s">
        <v>773</v>
      </c>
      <c r="C2311" s="190" t="s">
        <v>909</v>
      </c>
      <c r="D2311" s="108" t="s">
        <v>815</v>
      </c>
      <c r="E2311" s="32">
        <f t="shared" si="180"/>
        <v>43019</v>
      </c>
      <c r="F2311" s="101" t="str">
        <f t="shared" si="181"/>
        <v>2017-18</v>
      </c>
      <c r="H2311" s="111"/>
      <c r="I2311" s="26"/>
      <c r="J2311" s="94">
        <f t="shared" si="179"/>
        <v>0.59165640875701331</v>
      </c>
      <c r="K2311" s="35"/>
      <c r="L2311" s="26">
        <v>29.1700571517</v>
      </c>
      <c r="M2311" s="26" t="s">
        <v>203</v>
      </c>
      <c r="N2311" s="26">
        <v>3875.3912195121943</v>
      </c>
      <c r="O2311" s="90">
        <f t="shared" si="182"/>
        <v>113045.38335836706</v>
      </c>
      <c r="P2311" s="92">
        <f t="shared" si="178"/>
        <v>33236.638046258144</v>
      </c>
      <c r="Q2311" s="188">
        <v>0.49692939047469181</v>
      </c>
    </row>
    <row r="2312" spans="1:17" x14ac:dyDescent="0.25">
      <c r="A2312">
        <v>43019</v>
      </c>
      <c r="B2312" t="s">
        <v>773</v>
      </c>
      <c r="C2312" s="190" t="s">
        <v>909</v>
      </c>
      <c r="D2312" s="108" t="s">
        <v>815</v>
      </c>
      <c r="E2312" s="32">
        <f t="shared" si="180"/>
        <v>43019</v>
      </c>
      <c r="F2312" s="101" t="str">
        <f t="shared" si="181"/>
        <v>2017-18</v>
      </c>
      <c r="H2312" s="111"/>
      <c r="I2312" s="26"/>
      <c r="J2312" s="94">
        <f t="shared" si="179"/>
        <v>0.59165640875701331</v>
      </c>
      <c r="K2312" s="35"/>
      <c r="L2312" s="26">
        <v>12.7154616118</v>
      </c>
      <c r="M2312" s="26" t="s">
        <v>203</v>
      </c>
      <c r="N2312" s="26">
        <v>3875.3912195121943</v>
      </c>
      <c r="O2312" s="90">
        <f t="shared" si="182"/>
        <v>49277.388282414096</v>
      </c>
      <c r="P2312" s="92">
        <f t="shared" si="178"/>
        <v>14488.116803633242</v>
      </c>
      <c r="Q2312" s="188">
        <v>0.49692939047469181</v>
      </c>
    </row>
    <row r="2313" spans="1:17" x14ac:dyDescent="0.25">
      <c r="A2313">
        <v>43733</v>
      </c>
      <c r="B2313" t="s">
        <v>773</v>
      </c>
      <c r="C2313" s="190" t="s">
        <v>910</v>
      </c>
      <c r="D2313" s="108" t="s">
        <v>815</v>
      </c>
      <c r="E2313" s="32">
        <f t="shared" si="180"/>
        <v>43733</v>
      </c>
      <c r="F2313" s="101" t="str">
        <f t="shared" si="181"/>
        <v>2019-20</v>
      </c>
      <c r="H2313" s="111"/>
      <c r="I2313" s="26"/>
      <c r="J2313" s="94">
        <f t="shared" si="179"/>
        <v>0.59165640875701331</v>
      </c>
      <c r="K2313" s="35"/>
      <c r="L2313" s="26">
        <v>39.365817747500003</v>
      </c>
      <c r="M2313" s="26" t="s">
        <v>203</v>
      </c>
      <c r="N2313" s="26">
        <v>950.87219512195099</v>
      </c>
      <c r="O2313" s="90">
        <f t="shared" si="182"/>
        <v>37431.861534335985</v>
      </c>
      <c r="P2313" s="92">
        <f t="shared" si="178"/>
        <v>22146.800768495013</v>
      </c>
      <c r="Q2313" s="188">
        <v>1</v>
      </c>
    </row>
    <row r="2314" spans="1:17" x14ac:dyDescent="0.25">
      <c r="A2314">
        <v>43733</v>
      </c>
      <c r="B2314" t="s">
        <v>773</v>
      </c>
      <c r="C2314" s="190" t="s">
        <v>910</v>
      </c>
      <c r="D2314" s="108" t="s">
        <v>815</v>
      </c>
      <c r="E2314" s="32">
        <f t="shared" si="180"/>
        <v>43733</v>
      </c>
      <c r="F2314" s="101" t="str">
        <f t="shared" si="181"/>
        <v>2019-20</v>
      </c>
      <c r="H2314" s="111"/>
      <c r="I2314" s="26"/>
      <c r="J2314" s="94">
        <f t="shared" si="179"/>
        <v>0.59165640875701331</v>
      </c>
      <c r="K2314" s="35"/>
      <c r="L2314" s="26">
        <v>18.413402293000001</v>
      </c>
      <c r="M2314" s="26" t="s">
        <v>203</v>
      </c>
      <c r="N2314" s="26">
        <v>950.87219512195099</v>
      </c>
      <c r="O2314" s="90">
        <f t="shared" si="182"/>
        <v>17508.792258008478</v>
      </c>
      <c r="P2314" s="92">
        <f t="shared" si="178"/>
        <v>10359.189149045895</v>
      </c>
      <c r="Q2314" s="188">
        <v>1</v>
      </c>
    </row>
    <row r="2315" spans="1:17" x14ac:dyDescent="0.25">
      <c r="A2315">
        <v>43733</v>
      </c>
      <c r="B2315" t="s">
        <v>773</v>
      </c>
      <c r="C2315" s="190" t="s">
        <v>910</v>
      </c>
      <c r="D2315" s="108" t="s">
        <v>815</v>
      </c>
      <c r="E2315" s="32">
        <f t="shared" si="180"/>
        <v>43733</v>
      </c>
      <c r="F2315" s="101" t="str">
        <f t="shared" si="181"/>
        <v>2019-20</v>
      </c>
      <c r="H2315" s="111"/>
      <c r="I2315" s="26"/>
      <c r="J2315" s="94">
        <f t="shared" si="179"/>
        <v>0.59165640875701331</v>
      </c>
      <c r="K2315" s="35"/>
      <c r="L2315" s="26">
        <v>4.19952864463</v>
      </c>
      <c r="M2315" s="26" t="s">
        <v>203</v>
      </c>
      <c r="N2315" s="26">
        <v>950.87219512195099</v>
      </c>
      <c r="O2315" s="90">
        <f t="shared" si="182"/>
        <v>3993.2150207968398</v>
      </c>
      <c r="P2315" s="92">
        <f t="shared" si="178"/>
        <v>2362.6112585992205</v>
      </c>
      <c r="Q2315" s="188">
        <v>1</v>
      </c>
    </row>
    <row r="2316" spans="1:17" x14ac:dyDescent="0.25">
      <c r="A2316">
        <v>43733</v>
      </c>
      <c r="B2316" t="s">
        <v>773</v>
      </c>
      <c r="C2316" s="190" t="s">
        <v>910</v>
      </c>
      <c r="D2316" s="108" t="s">
        <v>815</v>
      </c>
      <c r="E2316" s="32">
        <f t="shared" si="180"/>
        <v>43733</v>
      </c>
      <c r="F2316" s="101" t="str">
        <f t="shared" si="181"/>
        <v>2019-20</v>
      </c>
      <c r="H2316" s="111"/>
      <c r="I2316" s="26"/>
      <c r="J2316" s="94">
        <f t="shared" si="179"/>
        <v>0.59165640875701331</v>
      </c>
      <c r="K2316" s="35"/>
      <c r="L2316" s="26">
        <v>73.221201828199995</v>
      </c>
      <c r="M2316" s="26" t="s">
        <v>203</v>
      </c>
      <c r="N2316" s="26">
        <v>3592.3639024390236</v>
      </c>
      <c r="O2316" s="90">
        <f t="shared" si="182"/>
        <v>263037.20234082791</v>
      </c>
      <c r="P2316" s="92">
        <f t="shared" si="178"/>
        <v>155627.64650646609</v>
      </c>
      <c r="Q2316" s="188">
        <v>1</v>
      </c>
    </row>
    <row r="2317" spans="1:17" x14ac:dyDescent="0.25">
      <c r="A2317">
        <v>43733</v>
      </c>
      <c r="B2317" t="s">
        <v>773</v>
      </c>
      <c r="C2317" s="190" t="s">
        <v>910</v>
      </c>
      <c r="D2317" s="108" t="s">
        <v>815</v>
      </c>
      <c r="E2317" s="32">
        <f t="shared" si="180"/>
        <v>43733</v>
      </c>
      <c r="F2317" s="101" t="str">
        <f t="shared" si="181"/>
        <v>2019-20</v>
      </c>
      <c r="H2317" s="111"/>
      <c r="I2317" s="26"/>
      <c r="J2317" s="94">
        <f t="shared" si="179"/>
        <v>0.59165640875701331</v>
      </c>
      <c r="K2317" s="35"/>
      <c r="L2317" s="26">
        <v>61.827297444700001</v>
      </c>
      <c r="M2317" s="26" t="s">
        <v>203</v>
      </c>
      <c r="N2317" s="26">
        <v>3592.3639024390236</v>
      </c>
      <c r="O2317" s="90">
        <f t="shared" si="182"/>
        <v>222106.15152570076</v>
      </c>
      <c r="P2317" s="92">
        <f t="shared" si="178"/>
        <v>131410.52797453714</v>
      </c>
      <c r="Q2317" s="188">
        <v>1</v>
      </c>
    </row>
    <row r="2318" spans="1:17" x14ac:dyDescent="0.25">
      <c r="A2318">
        <v>43733</v>
      </c>
      <c r="B2318" t="s">
        <v>773</v>
      </c>
      <c r="C2318" s="190" t="s">
        <v>910</v>
      </c>
      <c r="D2318" s="108" t="s">
        <v>815</v>
      </c>
      <c r="E2318" s="32">
        <f t="shared" si="180"/>
        <v>43733</v>
      </c>
      <c r="F2318" s="101" t="str">
        <f t="shared" si="181"/>
        <v>2019-20</v>
      </c>
      <c r="H2318" s="111"/>
      <c r="I2318" s="26"/>
      <c r="J2318" s="94">
        <f t="shared" si="179"/>
        <v>0.59165640875701331</v>
      </c>
      <c r="K2318" s="35"/>
      <c r="L2318" s="26">
        <v>34.045505444900002</v>
      </c>
      <c r="M2318" s="26" t="s">
        <v>203</v>
      </c>
      <c r="N2318" s="26">
        <v>3592.3639024390236</v>
      </c>
      <c r="O2318" s="90">
        <f t="shared" si="182"/>
        <v>122303.84480055</v>
      </c>
      <c r="P2318" s="92">
        <f t="shared" si="178"/>
        <v>72361.853591868523</v>
      </c>
      <c r="Q2318" s="188">
        <v>1</v>
      </c>
    </row>
    <row r="2319" spans="1:17" x14ac:dyDescent="0.25">
      <c r="A2319">
        <v>43733</v>
      </c>
      <c r="B2319" t="s">
        <v>773</v>
      </c>
      <c r="C2319" s="190" t="s">
        <v>910</v>
      </c>
      <c r="D2319" s="108" t="s">
        <v>815</v>
      </c>
      <c r="E2319" s="32">
        <f t="shared" si="180"/>
        <v>43733</v>
      </c>
      <c r="F2319" s="101" t="str">
        <f t="shared" si="181"/>
        <v>2019-20</v>
      </c>
      <c r="H2319" s="111"/>
      <c r="I2319" s="26"/>
      <c r="J2319" s="94">
        <f t="shared" si="179"/>
        <v>0.59165640875701331</v>
      </c>
      <c r="K2319" s="35"/>
      <c r="L2319" s="26">
        <v>99.224594230799994</v>
      </c>
      <c r="M2319" s="26" t="s">
        <v>203</v>
      </c>
      <c r="N2319" s="26">
        <v>950.87219512195099</v>
      </c>
      <c r="O2319" s="90">
        <f t="shared" si="182"/>
        <v>94349.907726325662</v>
      </c>
      <c r="P2319" s="92">
        <f t="shared" si="178"/>
        <v>55822.727571913427</v>
      </c>
      <c r="Q2319" s="188">
        <v>1</v>
      </c>
    </row>
    <row r="2320" spans="1:17" x14ac:dyDescent="0.25">
      <c r="A2320">
        <v>42419</v>
      </c>
      <c r="B2320" t="s">
        <v>773</v>
      </c>
      <c r="C2320" s="190" t="s">
        <v>911</v>
      </c>
      <c r="D2320" s="108" t="s">
        <v>815</v>
      </c>
      <c r="E2320" s="32">
        <f t="shared" si="180"/>
        <v>42419</v>
      </c>
      <c r="F2320" s="101" t="str">
        <f t="shared" si="181"/>
        <v>2015-16</v>
      </c>
      <c r="H2320" s="111"/>
      <c r="I2320" s="26"/>
      <c r="J2320" s="94">
        <f t="shared" si="179"/>
        <v>0.59165640875701331</v>
      </c>
      <c r="K2320" s="35"/>
      <c r="L2320" s="26">
        <v>7.2996220450099996</v>
      </c>
      <c r="M2320" s="26" t="s">
        <v>203</v>
      </c>
      <c r="N2320" s="26">
        <v>4416.6341463414628</v>
      </c>
      <c r="O2320" s="90">
        <f t="shared" si="182"/>
        <v>32239.759979378061</v>
      </c>
      <c r="P2320" s="92">
        <f t="shared" si="178"/>
        <v>19074.860608586903</v>
      </c>
      <c r="Q2320" s="188">
        <v>1</v>
      </c>
    </row>
    <row r="2321" spans="1:17" x14ac:dyDescent="0.25">
      <c r="A2321">
        <v>42419</v>
      </c>
      <c r="B2321" t="s">
        <v>773</v>
      </c>
      <c r="C2321" s="190" t="s">
        <v>911</v>
      </c>
      <c r="D2321" s="108" t="s">
        <v>815</v>
      </c>
      <c r="E2321" s="32">
        <f t="shared" si="180"/>
        <v>42419</v>
      </c>
      <c r="F2321" s="101" t="str">
        <f t="shared" si="181"/>
        <v>2015-16</v>
      </c>
      <c r="H2321" s="111"/>
      <c r="I2321" s="26"/>
      <c r="J2321" s="94">
        <f t="shared" si="179"/>
        <v>0.59165640875701331</v>
      </c>
      <c r="K2321" s="35"/>
      <c r="L2321" s="26">
        <v>3.72876239522</v>
      </c>
      <c r="M2321" s="26" t="s">
        <v>203</v>
      </c>
      <c r="N2321" s="26">
        <v>4416.6341463414628</v>
      </c>
      <c r="O2321" s="90">
        <f t="shared" si="182"/>
        <v>16468.579318322634</v>
      </c>
      <c r="P2321" s="92">
        <f t="shared" si="178"/>
        <v>9743.7404968087922</v>
      </c>
      <c r="Q2321" s="188">
        <v>1</v>
      </c>
    </row>
    <row r="2322" spans="1:17" x14ac:dyDescent="0.25">
      <c r="A2322">
        <v>38757</v>
      </c>
      <c r="B2322" t="s">
        <v>773</v>
      </c>
      <c r="C2322" s="190" t="s">
        <v>912</v>
      </c>
      <c r="D2322" s="108" t="s">
        <v>807</v>
      </c>
      <c r="E2322" s="32">
        <f t="shared" si="180"/>
        <v>38757</v>
      </c>
      <c r="F2322" s="101" t="str">
        <f t="shared" si="181"/>
        <v>2005-06</v>
      </c>
      <c r="H2322" s="111"/>
      <c r="I2322" s="26"/>
      <c r="J2322" s="94">
        <f t="shared" si="179"/>
        <v>0.59165640875701331</v>
      </c>
      <c r="K2322" s="35"/>
      <c r="L2322" s="26">
        <v>15.0006358924</v>
      </c>
      <c r="M2322" s="26" t="s">
        <v>203</v>
      </c>
      <c r="N2322" s="26">
        <v>3336.4019512195118</v>
      </c>
      <c r="O2322" s="90">
        <f t="shared" si="182"/>
        <v>50048.150860936803</v>
      </c>
      <c r="P2322" s="92">
        <f t="shared" si="178"/>
        <v>29611.309203311092</v>
      </c>
      <c r="Q2322" s="188">
        <v>1</v>
      </c>
    </row>
    <row r="2323" spans="1:17" x14ac:dyDescent="0.25">
      <c r="A2323">
        <v>40369</v>
      </c>
      <c r="B2323" t="s">
        <v>773</v>
      </c>
      <c r="C2323" s="190" t="s">
        <v>913</v>
      </c>
      <c r="D2323" s="108" t="s">
        <v>815</v>
      </c>
      <c r="E2323" s="32">
        <f t="shared" si="180"/>
        <v>40369</v>
      </c>
      <c r="F2323" s="101" t="str">
        <f t="shared" si="181"/>
        <v>2010-11</v>
      </c>
      <c r="H2323" s="111"/>
      <c r="I2323" s="26"/>
      <c r="J2323" s="94">
        <f t="shared" si="179"/>
        <v>0.59165640875701331</v>
      </c>
      <c r="K2323" s="35"/>
      <c r="L2323" s="26">
        <v>19.1405989979</v>
      </c>
      <c r="M2323" s="26" t="s">
        <v>203</v>
      </c>
      <c r="N2323" s="26">
        <v>3336.4019512195118</v>
      </c>
      <c r="O2323" s="90">
        <f t="shared" si="182"/>
        <v>63860.731844103793</v>
      </c>
      <c r="P2323" s="92">
        <f t="shared" si="178"/>
        <v>37783.611263477091</v>
      </c>
      <c r="Q2323" s="188">
        <v>1</v>
      </c>
    </row>
    <row r="2324" spans="1:17" x14ac:dyDescent="0.25">
      <c r="A2324">
        <v>38757</v>
      </c>
      <c r="B2324" t="s">
        <v>773</v>
      </c>
      <c r="C2324" s="190" t="s">
        <v>914</v>
      </c>
      <c r="D2324" s="108" t="s">
        <v>807</v>
      </c>
      <c r="E2324" s="32">
        <f t="shared" si="180"/>
        <v>38757</v>
      </c>
      <c r="F2324" s="101" t="str">
        <f t="shared" si="181"/>
        <v>2005-06</v>
      </c>
      <c r="H2324" s="111"/>
      <c r="I2324" s="26"/>
      <c r="J2324" s="94">
        <f t="shared" si="179"/>
        <v>0.59165640875701331</v>
      </c>
      <c r="K2324" s="35"/>
      <c r="L2324" s="26">
        <v>12.0976647747</v>
      </c>
      <c r="M2324" s="26" t="s">
        <v>203</v>
      </c>
      <c r="N2324" s="26">
        <v>3592.3639024390236</v>
      </c>
      <c r="O2324" s="90">
        <f t="shared" si="182"/>
        <v>43459.2142404404</v>
      </c>
      <c r="P2324" s="92">
        <f t="shared" si="178"/>
        <v>25712.922624900621</v>
      </c>
      <c r="Q2324" s="188">
        <v>1</v>
      </c>
    </row>
    <row r="2325" spans="1:17" x14ac:dyDescent="0.25">
      <c r="A2325">
        <v>39021</v>
      </c>
      <c r="B2325" t="s">
        <v>773</v>
      </c>
      <c r="C2325" s="190" t="s">
        <v>915</v>
      </c>
      <c r="D2325" s="108" t="s">
        <v>807</v>
      </c>
      <c r="E2325" s="32">
        <f t="shared" si="180"/>
        <v>39021</v>
      </c>
      <c r="F2325" s="101" t="str">
        <f t="shared" si="181"/>
        <v>2006-07</v>
      </c>
      <c r="H2325" s="111"/>
      <c r="I2325" s="26"/>
      <c r="J2325" s="94">
        <f t="shared" si="179"/>
        <v>0.59165640875701331</v>
      </c>
      <c r="K2325" s="35"/>
      <c r="L2325" s="26">
        <v>10.997209296299999</v>
      </c>
      <c r="M2325" s="26" t="s">
        <v>203</v>
      </c>
      <c r="N2325" s="26">
        <v>3336.4019512195118</v>
      </c>
      <c r="O2325" s="90">
        <f t="shared" si="182"/>
        <v>36691.110554144674</v>
      </c>
      <c r="P2325" s="92">
        <f t="shared" si="178"/>
        <v>21708.530703771787</v>
      </c>
      <c r="Q2325" s="188">
        <v>1</v>
      </c>
    </row>
    <row r="2326" spans="1:17" x14ac:dyDescent="0.25">
      <c r="A2326">
        <v>38958</v>
      </c>
      <c r="B2326" t="s">
        <v>773</v>
      </c>
      <c r="C2326" s="190" t="s">
        <v>916</v>
      </c>
      <c r="D2326" s="108" t="s">
        <v>807</v>
      </c>
      <c r="E2326" s="32">
        <f t="shared" si="180"/>
        <v>38958</v>
      </c>
      <c r="F2326" s="101" t="str">
        <f t="shared" si="181"/>
        <v>2006-07</v>
      </c>
      <c r="H2326" s="111"/>
      <c r="I2326" s="26"/>
      <c r="J2326" s="94">
        <f t="shared" si="179"/>
        <v>0.59165640875701331</v>
      </c>
      <c r="K2326" s="35"/>
      <c r="L2326" s="26">
        <v>29.5359933292</v>
      </c>
      <c r="M2326" s="26" t="s">
        <v>203</v>
      </c>
      <c r="N2326" s="26">
        <v>950.87219512195099</v>
      </c>
      <c r="O2326" s="90">
        <f t="shared" si="182"/>
        <v>28084.954812043707</v>
      </c>
      <c r="P2326" s="92">
        <f t="shared" si="178"/>
        <v>16616.643504196778</v>
      </c>
      <c r="Q2326" s="188">
        <v>1</v>
      </c>
    </row>
    <row r="2327" spans="1:17" x14ac:dyDescent="0.25">
      <c r="A2327">
        <v>38958</v>
      </c>
      <c r="B2327" t="s">
        <v>773</v>
      </c>
      <c r="C2327" s="190" t="s">
        <v>916</v>
      </c>
      <c r="D2327" s="108" t="s">
        <v>807</v>
      </c>
      <c r="E2327" s="32">
        <f t="shared" si="180"/>
        <v>38958</v>
      </c>
      <c r="F2327" s="101" t="str">
        <f t="shared" si="181"/>
        <v>2006-07</v>
      </c>
      <c r="H2327" s="111"/>
      <c r="I2327" s="26"/>
      <c r="J2327" s="94">
        <f t="shared" si="179"/>
        <v>0.59165640875701331</v>
      </c>
      <c r="K2327" s="35"/>
      <c r="L2327" s="26">
        <v>4.8989779546400003</v>
      </c>
      <c r="M2327" s="26" t="s">
        <v>203</v>
      </c>
      <c r="N2327" s="26">
        <v>950.87219512195099</v>
      </c>
      <c r="O2327" s="90">
        <f t="shared" si="182"/>
        <v>4658.3019215825825</v>
      </c>
      <c r="P2327" s="92">
        <f t="shared" ref="P2327:P2390" si="183">IF(O2327="-","-",IF(OR(E2327&lt;$E$15,E2327&gt;$E$16),0,O2327*J2327))*Q2327</f>
        <v>2756.114185829445</v>
      </c>
      <c r="Q2327" s="188">
        <v>1</v>
      </c>
    </row>
    <row r="2328" spans="1:17" x14ac:dyDescent="0.25">
      <c r="A2328">
        <v>39037</v>
      </c>
      <c r="B2328" t="s">
        <v>773</v>
      </c>
      <c r="C2328" s="190" t="s">
        <v>917</v>
      </c>
      <c r="D2328" s="108" t="s">
        <v>807</v>
      </c>
      <c r="E2328" s="32">
        <f t="shared" si="180"/>
        <v>39037</v>
      </c>
      <c r="F2328" s="101" t="str">
        <f t="shared" si="181"/>
        <v>2006-07</v>
      </c>
      <c r="H2328" s="111"/>
      <c r="I2328" s="26"/>
      <c r="J2328" s="94">
        <f t="shared" ref="J2328:J2391" si="184">J2327</f>
        <v>0.59165640875701331</v>
      </c>
      <c r="K2328" s="35"/>
      <c r="L2328" s="26">
        <v>14.4946516263</v>
      </c>
      <c r="M2328" s="26" t="s">
        <v>203</v>
      </c>
      <c r="N2328" s="26">
        <v>3592.3639024390236</v>
      </c>
      <c r="O2328" s="90">
        <f t="shared" si="182"/>
        <v>52070.063280749207</v>
      </c>
      <c r="P2328" s="92">
        <f t="shared" si="183"/>
        <v>30807.586644438503</v>
      </c>
      <c r="Q2328" s="188">
        <v>1</v>
      </c>
    </row>
    <row r="2329" spans="1:17" x14ac:dyDescent="0.25">
      <c r="A2329">
        <v>43119</v>
      </c>
      <c r="B2329" t="s">
        <v>773</v>
      </c>
      <c r="C2329" s="190" t="s">
        <v>918</v>
      </c>
      <c r="D2329" s="108" t="s">
        <v>815</v>
      </c>
      <c r="E2329" s="32">
        <f t="shared" si="180"/>
        <v>43119</v>
      </c>
      <c r="F2329" s="101" t="str">
        <f t="shared" si="181"/>
        <v>2017-18</v>
      </c>
      <c r="H2329" s="111"/>
      <c r="I2329" s="26"/>
      <c r="J2329" s="94">
        <f t="shared" si="184"/>
        <v>0.59165640875701331</v>
      </c>
      <c r="K2329" s="35"/>
      <c r="L2329" s="26">
        <v>30.790870224700001</v>
      </c>
      <c r="M2329" s="26" t="s">
        <v>203</v>
      </c>
      <c r="N2329" s="26">
        <v>812.22926829268283</v>
      </c>
      <c r="O2329" s="90">
        <f t="shared" si="182"/>
        <v>25009.245992703036</v>
      </c>
      <c r="P2329" s="92">
        <f t="shared" si="183"/>
        <v>14796.880669763405</v>
      </c>
      <c r="Q2329" s="188">
        <v>1</v>
      </c>
    </row>
    <row r="2330" spans="1:17" x14ac:dyDescent="0.25">
      <c r="A2330">
        <v>39043</v>
      </c>
      <c r="B2330" t="s">
        <v>773</v>
      </c>
      <c r="C2330" s="190" t="s">
        <v>919</v>
      </c>
      <c r="D2330" s="108" t="s">
        <v>807</v>
      </c>
      <c r="E2330" s="32">
        <f t="shared" ref="E2330:E2393" si="185">A2330</f>
        <v>39043</v>
      </c>
      <c r="F2330" s="101" t="str">
        <f t="shared" ref="F2330:F2393" si="186">IF(E2330="","-",IF(OR(E2330&lt;$E$15,E2330&gt;$E$16),"ERROR - date outside of range",IF(MONTH(E2330)&gt;=7,YEAR(E2330)&amp;"-"&amp;IF(YEAR(E2330)=1999,"00",IF(AND(YEAR(E2330)&gt;=2000,YEAR(E2330)&lt;2009),"0","")&amp;RIGHT(YEAR(E2330),2)+1),RIGHT(YEAR(E2330),4)-1&amp;"-"&amp;RIGHT(YEAR(E2330),2))))</f>
        <v>2006-07</v>
      </c>
      <c r="H2330" s="111"/>
      <c r="I2330" s="26"/>
      <c r="J2330" s="94">
        <f t="shared" si="184"/>
        <v>0.59165640875701331</v>
      </c>
      <c r="K2330" s="35"/>
      <c r="L2330" s="26">
        <v>10.995012918500001</v>
      </c>
      <c r="M2330" s="26" t="s">
        <v>203</v>
      </c>
      <c r="N2330" s="26">
        <v>3336.4019512195118</v>
      </c>
      <c r="O2330" s="90">
        <f t="shared" si="182"/>
        <v>36683.78255496714</v>
      </c>
      <c r="P2330" s="92">
        <f t="shared" si="183"/>
        <v>21704.195046095032</v>
      </c>
      <c r="Q2330" s="188">
        <v>1</v>
      </c>
    </row>
    <row r="2331" spans="1:17" x14ac:dyDescent="0.25">
      <c r="A2331">
        <v>39226</v>
      </c>
      <c r="B2331" t="s">
        <v>773</v>
      </c>
      <c r="C2331" s="190" t="s">
        <v>920</v>
      </c>
      <c r="D2331" s="108" t="s">
        <v>807</v>
      </c>
      <c r="E2331" s="32">
        <f t="shared" si="185"/>
        <v>39226</v>
      </c>
      <c r="F2331" s="101" t="str">
        <f t="shared" si="186"/>
        <v>2006-07</v>
      </c>
      <c r="H2331" s="111"/>
      <c r="I2331" s="26"/>
      <c r="J2331" s="94">
        <f t="shared" si="184"/>
        <v>0.59165640875701331</v>
      </c>
      <c r="K2331" s="35"/>
      <c r="L2331" s="26">
        <v>3.7985530139799999</v>
      </c>
      <c r="M2331" s="26" t="s">
        <v>203</v>
      </c>
      <c r="N2331" s="26">
        <v>3875.3912195121943</v>
      </c>
      <c r="O2331" s="90">
        <f t="shared" ref="O2331:O2394" si="187">IF(N2331="","-",L2331*N2331)</f>
        <v>14720.878997229673</v>
      </c>
      <c r="P2331" s="92">
        <f t="shared" si="183"/>
        <v>8709.7024012474521</v>
      </c>
      <c r="Q2331" s="188">
        <v>1</v>
      </c>
    </row>
    <row r="2332" spans="1:17" x14ac:dyDescent="0.25">
      <c r="A2332">
        <v>39226</v>
      </c>
      <c r="B2332" t="s">
        <v>773</v>
      </c>
      <c r="C2332" s="190" t="s">
        <v>920</v>
      </c>
      <c r="D2332" s="108" t="s">
        <v>807</v>
      </c>
      <c r="E2332" s="32">
        <f t="shared" si="185"/>
        <v>39226</v>
      </c>
      <c r="F2332" s="101" t="str">
        <f t="shared" si="186"/>
        <v>2006-07</v>
      </c>
      <c r="H2332" s="111"/>
      <c r="I2332" s="26"/>
      <c r="J2332" s="94">
        <f t="shared" si="184"/>
        <v>0.59165640875701331</v>
      </c>
      <c r="K2332" s="35"/>
      <c r="L2332" s="26">
        <v>14.9958657303</v>
      </c>
      <c r="M2332" s="26" t="s">
        <v>203</v>
      </c>
      <c r="N2332" s="26">
        <v>3875.3912195121943</v>
      </c>
      <c r="O2332" s="90">
        <f t="shared" si="187"/>
        <v>58114.846380188443</v>
      </c>
      <c r="P2332" s="92">
        <f t="shared" si="183"/>
        <v>34384.021304767812</v>
      </c>
      <c r="Q2332" s="188">
        <v>1</v>
      </c>
    </row>
    <row r="2333" spans="1:17" x14ac:dyDescent="0.25">
      <c r="A2333">
        <v>39064</v>
      </c>
      <c r="B2333" t="s">
        <v>773</v>
      </c>
      <c r="C2333" s="190" t="s">
        <v>921</v>
      </c>
      <c r="D2333" s="108" t="s">
        <v>807</v>
      </c>
      <c r="E2333" s="32">
        <f t="shared" si="185"/>
        <v>39064</v>
      </c>
      <c r="F2333" s="101" t="str">
        <f t="shared" si="186"/>
        <v>2006-07</v>
      </c>
      <c r="H2333" s="111"/>
      <c r="I2333" s="26"/>
      <c r="J2333" s="94">
        <f t="shared" si="184"/>
        <v>0.59165640875701331</v>
      </c>
      <c r="K2333" s="35"/>
      <c r="L2333" s="26">
        <v>21.292390777000001</v>
      </c>
      <c r="M2333" s="26" t="s">
        <v>203</v>
      </c>
      <c r="N2333" s="26">
        <v>3336.4019512195118</v>
      </c>
      <c r="O2333" s="90">
        <f t="shared" si="187"/>
        <v>71039.97413451114</v>
      </c>
      <c r="P2333" s="92">
        <f t="shared" si="183"/>
        <v>42031.255974615975</v>
      </c>
      <c r="Q2333" s="188">
        <v>1</v>
      </c>
    </row>
    <row r="2334" spans="1:17" x14ac:dyDescent="0.25">
      <c r="A2334">
        <v>39035</v>
      </c>
      <c r="B2334" t="s">
        <v>773</v>
      </c>
      <c r="C2334" s="190" t="s">
        <v>922</v>
      </c>
      <c r="D2334" s="108" t="s">
        <v>807</v>
      </c>
      <c r="E2334" s="32">
        <f t="shared" si="185"/>
        <v>39035</v>
      </c>
      <c r="F2334" s="101" t="str">
        <f t="shared" si="186"/>
        <v>2006-07</v>
      </c>
      <c r="H2334" s="111"/>
      <c r="I2334" s="26"/>
      <c r="J2334" s="94">
        <f t="shared" si="184"/>
        <v>0.59165640875701331</v>
      </c>
      <c r="K2334" s="35"/>
      <c r="L2334" s="26">
        <v>9.6985778854400007</v>
      </c>
      <c r="M2334" s="26" t="s">
        <v>203</v>
      </c>
      <c r="N2334" s="26">
        <v>3592.3639024390236</v>
      </c>
      <c r="O2334" s="90">
        <f t="shared" si="187"/>
        <v>34840.821100648056</v>
      </c>
      <c r="P2334" s="92">
        <f t="shared" si="183"/>
        <v>20613.795090554999</v>
      </c>
      <c r="Q2334" s="188">
        <v>1</v>
      </c>
    </row>
    <row r="2335" spans="1:17" x14ac:dyDescent="0.25">
      <c r="A2335">
        <v>44238</v>
      </c>
      <c r="B2335" t="s">
        <v>773</v>
      </c>
      <c r="C2335" s="190" t="s">
        <v>923</v>
      </c>
      <c r="D2335" s="108" t="s">
        <v>815</v>
      </c>
      <c r="E2335" s="32">
        <f t="shared" si="185"/>
        <v>44238</v>
      </c>
      <c r="F2335" s="101" t="str">
        <f t="shared" si="186"/>
        <v>2020-21</v>
      </c>
      <c r="H2335" s="111"/>
      <c r="I2335" s="26"/>
      <c r="J2335" s="94">
        <f t="shared" si="184"/>
        <v>0.59165640875701331</v>
      </c>
      <c r="K2335" s="35"/>
      <c r="L2335" s="26">
        <v>8.5728166316600003</v>
      </c>
      <c r="M2335" s="26" t="s">
        <v>203</v>
      </c>
      <c r="N2335" s="26">
        <v>3592.3639024390236</v>
      </c>
      <c r="O2335" s="90">
        <f t="shared" si="187"/>
        <v>30796.677009804283</v>
      </c>
      <c r="P2335" s="92">
        <f t="shared" si="183"/>
        <v>18221.051321270479</v>
      </c>
      <c r="Q2335" s="188">
        <v>1</v>
      </c>
    </row>
    <row r="2336" spans="1:17" x14ac:dyDescent="0.25">
      <c r="A2336">
        <v>38869</v>
      </c>
      <c r="B2336" t="s">
        <v>773</v>
      </c>
      <c r="C2336" s="190" t="s">
        <v>924</v>
      </c>
      <c r="D2336" s="108" t="s">
        <v>807</v>
      </c>
      <c r="E2336" s="32">
        <f t="shared" si="185"/>
        <v>38869</v>
      </c>
      <c r="F2336" s="101" t="str">
        <f t="shared" si="186"/>
        <v>2005-06</v>
      </c>
      <c r="H2336" s="111"/>
      <c r="I2336" s="26"/>
      <c r="J2336" s="94">
        <f t="shared" si="184"/>
        <v>0.59165640875701331</v>
      </c>
      <c r="K2336" s="35"/>
      <c r="L2336" s="26">
        <v>45.820674045700002</v>
      </c>
      <c r="M2336" s="26" t="s">
        <v>203</v>
      </c>
      <c r="N2336" s="26">
        <v>1162.6195121951216</v>
      </c>
      <c r="O2336" s="90">
        <f t="shared" si="187"/>
        <v>53272.009707463403</v>
      </c>
      <c r="P2336" s="92">
        <f t="shared" si="183"/>
        <v>31518.725950786549</v>
      </c>
      <c r="Q2336" s="188">
        <v>1</v>
      </c>
    </row>
    <row r="2337" spans="1:17" x14ac:dyDescent="0.25">
      <c r="A2337">
        <v>38869</v>
      </c>
      <c r="B2337" t="s">
        <v>773</v>
      </c>
      <c r="C2337" s="190" t="s">
        <v>924</v>
      </c>
      <c r="D2337" s="108" t="s">
        <v>807</v>
      </c>
      <c r="E2337" s="32">
        <f t="shared" si="185"/>
        <v>38869</v>
      </c>
      <c r="F2337" s="101" t="str">
        <f t="shared" si="186"/>
        <v>2005-06</v>
      </c>
      <c r="H2337" s="111"/>
      <c r="I2337" s="26"/>
      <c r="J2337" s="94">
        <f t="shared" si="184"/>
        <v>0.59165640875701331</v>
      </c>
      <c r="K2337" s="35"/>
      <c r="L2337" s="26">
        <v>40.364092461600002</v>
      </c>
      <c r="M2337" s="26" t="s">
        <v>203</v>
      </c>
      <c r="N2337" s="26">
        <v>3875.3912195121943</v>
      </c>
      <c r="O2337" s="90">
        <f t="shared" si="187"/>
        <v>156426.64950926299</v>
      </c>
      <c r="P2337" s="92">
        <f t="shared" si="183"/>
        <v>92550.829682542564</v>
      </c>
      <c r="Q2337" s="188">
        <v>1</v>
      </c>
    </row>
    <row r="2338" spans="1:17" x14ac:dyDescent="0.25">
      <c r="A2338">
        <v>38869</v>
      </c>
      <c r="B2338" t="s">
        <v>773</v>
      </c>
      <c r="C2338" s="190" t="s">
        <v>924</v>
      </c>
      <c r="D2338" s="108" t="s">
        <v>807</v>
      </c>
      <c r="E2338" s="32">
        <f t="shared" si="185"/>
        <v>38869</v>
      </c>
      <c r="F2338" s="101" t="str">
        <f t="shared" si="186"/>
        <v>2005-06</v>
      </c>
      <c r="H2338" s="111"/>
      <c r="I2338" s="26"/>
      <c r="J2338" s="94">
        <f t="shared" si="184"/>
        <v>0.59165640875701331</v>
      </c>
      <c r="K2338" s="35"/>
      <c r="L2338" s="26">
        <v>19.9839997248</v>
      </c>
      <c r="M2338" s="26" t="s">
        <v>203</v>
      </c>
      <c r="N2338" s="26">
        <v>3875.3912195121943</v>
      </c>
      <c r="O2338" s="90">
        <f t="shared" si="187"/>
        <v>77445.817064224029</v>
      </c>
      <c r="P2338" s="92">
        <f t="shared" si="183"/>
        <v>45821.313997471407</v>
      </c>
      <c r="Q2338" s="188">
        <v>1</v>
      </c>
    </row>
    <row r="2339" spans="1:17" x14ac:dyDescent="0.25">
      <c r="A2339">
        <v>38869</v>
      </c>
      <c r="B2339" t="s">
        <v>773</v>
      </c>
      <c r="C2339" s="190" t="s">
        <v>924</v>
      </c>
      <c r="D2339" s="108" t="s">
        <v>807</v>
      </c>
      <c r="E2339" s="32">
        <f t="shared" si="185"/>
        <v>38869</v>
      </c>
      <c r="F2339" s="101" t="str">
        <f t="shared" si="186"/>
        <v>2005-06</v>
      </c>
      <c r="H2339" s="111"/>
      <c r="I2339" s="26"/>
      <c r="J2339" s="94">
        <f t="shared" si="184"/>
        <v>0.59165640875701331</v>
      </c>
      <c r="K2339" s="35"/>
      <c r="L2339" s="26">
        <v>18.024489035799999</v>
      </c>
      <c r="M2339" s="26" t="s">
        <v>203</v>
      </c>
      <c r="N2339" s="26">
        <v>3875.3912195121943</v>
      </c>
      <c r="O2339" s="90">
        <f t="shared" si="187"/>
        <v>69851.946545533137</v>
      </c>
      <c r="P2339" s="92">
        <f t="shared" si="183"/>
        <v>41328.351837816997</v>
      </c>
      <c r="Q2339" s="188">
        <v>1</v>
      </c>
    </row>
    <row r="2340" spans="1:17" x14ac:dyDescent="0.25">
      <c r="A2340">
        <v>42454</v>
      </c>
      <c r="B2340" t="s">
        <v>773</v>
      </c>
      <c r="C2340" s="190" t="s">
        <v>925</v>
      </c>
      <c r="D2340" s="108" t="s">
        <v>815</v>
      </c>
      <c r="E2340" s="32">
        <f t="shared" si="185"/>
        <v>42454</v>
      </c>
      <c r="F2340" s="101" t="str">
        <f t="shared" si="186"/>
        <v>2015-16</v>
      </c>
      <c r="H2340" s="111"/>
      <c r="I2340" s="26"/>
      <c r="J2340" s="94">
        <f t="shared" si="184"/>
        <v>0.59165640875701331</v>
      </c>
      <c r="K2340" s="35"/>
      <c r="L2340" s="26">
        <v>11.402201191</v>
      </c>
      <c r="M2340" s="26" t="s">
        <v>203</v>
      </c>
      <c r="N2340" s="26">
        <v>2005.9707317073169</v>
      </c>
      <c r="O2340" s="90">
        <f t="shared" si="187"/>
        <v>22872.481866184309</v>
      </c>
      <c r="P2340" s="92">
        <f t="shared" si="183"/>
        <v>13532.650480306518</v>
      </c>
      <c r="Q2340" s="188">
        <v>1</v>
      </c>
    </row>
    <row r="2341" spans="1:17" x14ac:dyDescent="0.25">
      <c r="A2341">
        <v>42454</v>
      </c>
      <c r="B2341" t="s">
        <v>773</v>
      </c>
      <c r="C2341" s="190" t="s">
        <v>925</v>
      </c>
      <c r="D2341" s="108" t="s">
        <v>815</v>
      </c>
      <c r="E2341" s="32">
        <f t="shared" si="185"/>
        <v>42454</v>
      </c>
      <c r="F2341" s="101" t="str">
        <f t="shared" si="186"/>
        <v>2015-16</v>
      </c>
      <c r="H2341" s="111"/>
      <c r="I2341" s="26"/>
      <c r="J2341" s="94">
        <f t="shared" si="184"/>
        <v>0.59165640875701331</v>
      </c>
      <c r="K2341" s="35"/>
      <c r="L2341" s="26">
        <v>90.110504432100001</v>
      </c>
      <c r="M2341" s="26" t="s">
        <v>203</v>
      </c>
      <c r="N2341" s="26">
        <v>2005.9707317073169</v>
      </c>
      <c r="O2341" s="90">
        <f t="shared" si="187"/>
        <v>180759.03451017506</v>
      </c>
      <c r="P2341" s="92">
        <f t="shared" si="183"/>
        <v>106947.24120867522</v>
      </c>
      <c r="Q2341" s="188">
        <v>1</v>
      </c>
    </row>
    <row r="2342" spans="1:17" x14ac:dyDescent="0.25">
      <c r="A2342">
        <v>42454</v>
      </c>
      <c r="B2342" t="s">
        <v>773</v>
      </c>
      <c r="C2342" s="190" t="s">
        <v>925</v>
      </c>
      <c r="D2342" s="108" t="s">
        <v>815</v>
      </c>
      <c r="E2342" s="32">
        <f t="shared" si="185"/>
        <v>42454</v>
      </c>
      <c r="F2342" s="101" t="str">
        <f t="shared" si="186"/>
        <v>2015-16</v>
      </c>
      <c r="H2342" s="111"/>
      <c r="I2342" s="26"/>
      <c r="J2342" s="94">
        <f t="shared" si="184"/>
        <v>0.59165640875701331</v>
      </c>
      <c r="K2342" s="35"/>
      <c r="L2342" s="26">
        <v>38.091598496300001</v>
      </c>
      <c r="M2342" s="26" t="s">
        <v>203</v>
      </c>
      <c r="N2342" s="26">
        <v>2005.9707317073169</v>
      </c>
      <c r="O2342" s="90">
        <f t="shared" si="187"/>
        <v>76410.63170752424</v>
      </c>
      <c r="P2342" s="92">
        <f t="shared" si="183"/>
        <v>45208.839946928565</v>
      </c>
      <c r="Q2342" s="188">
        <v>1</v>
      </c>
    </row>
    <row r="2343" spans="1:17" x14ac:dyDescent="0.25">
      <c r="A2343">
        <v>42454</v>
      </c>
      <c r="B2343" t="s">
        <v>773</v>
      </c>
      <c r="C2343" s="190" t="s">
        <v>925</v>
      </c>
      <c r="D2343" s="108" t="s">
        <v>815</v>
      </c>
      <c r="E2343" s="32">
        <f t="shared" si="185"/>
        <v>42454</v>
      </c>
      <c r="F2343" s="101" t="str">
        <f t="shared" si="186"/>
        <v>2015-16</v>
      </c>
      <c r="H2343" s="111"/>
      <c r="I2343" s="26"/>
      <c r="J2343" s="94">
        <f t="shared" si="184"/>
        <v>0.59165640875701331</v>
      </c>
      <c r="K2343" s="35"/>
      <c r="L2343" s="26">
        <v>15.637649056000001</v>
      </c>
      <c r="M2343" s="26" t="s">
        <v>203</v>
      </c>
      <c r="N2343" s="26">
        <v>4641.6565853658531</v>
      </c>
      <c r="O2343" s="90">
        <f t="shared" si="187"/>
        <v>72584.596720422516</v>
      </c>
      <c r="P2343" s="92">
        <f t="shared" si="183"/>
        <v>42945.141826681269</v>
      </c>
      <c r="Q2343" s="188">
        <v>1</v>
      </c>
    </row>
    <row r="2344" spans="1:17" x14ac:dyDescent="0.25">
      <c r="A2344">
        <v>42454</v>
      </c>
      <c r="B2344" t="s">
        <v>773</v>
      </c>
      <c r="C2344" s="190" t="s">
        <v>925</v>
      </c>
      <c r="D2344" s="108" t="s">
        <v>815</v>
      </c>
      <c r="E2344" s="32">
        <f t="shared" si="185"/>
        <v>42454</v>
      </c>
      <c r="F2344" s="101" t="str">
        <f t="shared" si="186"/>
        <v>2015-16</v>
      </c>
      <c r="H2344" s="111"/>
      <c r="I2344" s="26"/>
      <c r="J2344" s="94">
        <f t="shared" si="184"/>
        <v>0.59165640875701331</v>
      </c>
      <c r="K2344" s="35"/>
      <c r="L2344" s="26">
        <v>3.5773595010800001</v>
      </c>
      <c r="M2344" s="26" t="s">
        <v>203</v>
      </c>
      <c r="N2344" s="26">
        <v>2005.9707317073169</v>
      </c>
      <c r="O2344" s="90">
        <f t="shared" si="187"/>
        <v>7176.0784559615695</v>
      </c>
      <c r="P2344" s="92">
        <f t="shared" si="183"/>
        <v>4245.7728082127951</v>
      </c>
      <c r="Q2344" s="188">
        <v>1</v>
      </c>
    </row>
    <row r="2345" spans="1:17" x14ac:dyDescent="0.25">
      <c r="A2345">
        <v>39267</v>
      </c>
      <c r="B2345" t="s">
        <v>773</v>
      </c>
      <c r="C2345" s="190" t="s">
        <v>926</v>
      </c>
      <c r="D2345" s="108" t="s">
        <v>807</v>
      </c>
      <c r="E2345" s="32">
        <f t="shared" si="185"/>
        <v>39267</v>
      </c>
      <c r="F2345" s="101" t="str">
        <f t="shared" si="186"/>
        <v>2007-08</v>
      </c>
      <c r="H2345" s="111"/>
      <c r="I2345" s="26"/>
      <c r="J2345" s="94">
        <f t="shared" si="184"/>
        <v>0.59165640875701331</v>
      </c>
      <c r="K2345" s="35"/>
      <c r="L2345" s="26">
        <v>6.4976760090800001</v>
      </c>
      <c r="M2345" s="26" t="s">
        <v>203</v>
      </c>
      <c r="N2345" s="26">
        <v>3592.3639024390236</v>
      </c>
      <c r="O2345" s="90">
        <f t="shared" si="187"/>
        <v>23342.016744763048</v>
      </c>
      <c r="P2345" s="92">
        <f t="shared" si="183"/>
        <v>13810.453800352576</v>
      </c>
      <c r="Q2345" s="188">
        <v>1</v>
      </c>
    </row>
    <row r="2346" spans="1:17" x14ac:dyDescent="0.25">
      <c r="A2346">
        <v>39626</v>
      </c>
      <c r="B2346" t="s">
        <v>773</v>
      </c>
      <c r="C2346" s="190" t="s">
        <v>927</v>
      </c>
      <c r="D2346" s="108" t="s">
        <v>807</v>
      </c>
      <c r="E2346" s="32">
        <f t="shared" si="185"/>
        <v>39626</v>
      </c>
      <c r="F2346" s="101" t="str">
        <f t="shared" si="186"/>
        <v>2007-08</v>
      </c>
      <c r="H2346" s="111"/>
      <c r="I2346" s="26"/>
      <c r="J2346" s="94">
        <f t="shared" si="184"/>
        <v>0.59165640875701331</v>
      </c>
      <c r="K2346" s="35"/>
      <c r="L2346" s="26">
        <v>14.9975874393</v>
      </c>
      <c r="M2346" s="26" t="s">
        <v>203</v>
      </c>
      <c r="N2346" s="26">
        <v>2641.5239024390239</v>
      </c>
      <c r="O2346" s="90">
        <f t="shared" si="187"/>
        <v>39616.485699830228</v>
      </c>
      <c r="P2346" s="92">
        <f t="shared" si="183"/>
        <v>23439.347656735124</v>
      </c>
      <c r="Q2346" s="188">
        <v>1</v>
      </c>
    </row>
    <row r="2347" spans="1:17" x14ac:dyDescent="0.25">
      <c r="A2347">
        <v>43013</v>
      </c>
      <c r="B2347" t="s">
        <v>773</v>
      </c>
      <c r="C2347" s="190" t="s">
        <v>928</v>
      </c>
      <c r="D2347" s="108" t="s">
        <v>807</v>
      </c>
      <c r="E2347" s="32">
        <f t="shared" si="185"/>
        <v>43013</v>
      </c>
      <c r="F2347" s="101" t="str">
        <f t="shared" si="186"/>
        <v>2017-18</v>
      </c>
      <c r="H2347" s="111"/>
      <c r="I2347" s="26"/>
      <c r="J2347" s="94">
        <f t="shared" si="184"/>
        <v>0.59165640875701331</v>
      </c>
      <c r="K2347" s="35"/>
      <c r="L2347" s="26">
        <v>12.092410451599999</v>
      </c>
      <c r="M2347" s="26" t="s">
        <v>203</v>
      </c>
      <c r="N2347" s="26">
        <v>3592.3639024390236</v>
      </c>
      <c r="O2347" s="90">
        <f t="shared" si="187"/>
        <v>43440.338799804209</v>
      </c>
      <c r="P2347" s="92">
        <f t="shared" si="183"/>
        <v>25701.754849480105</v>
      </c>
      <c r="Q2347" s="188">
        <v>1</v>
      </c>
    </row>
    <row r="2348" spans="1:17" x14ac:dyDescent="0.25">
      <c r="A2348">
        <v>39024</v>
      </c>
      <c r="B2348" t="s">
        <v>773</v>
      </c>
      <c r="C2348" s="190" t="s">
        <v>929</v>
      </c>
      <c r="D2348" s="108" t="s">
        <v>807</v>
      </c>
      <c r="E2348" s="32">
        <f t="shared" si="185"/>
        <v>39024</v>
      </c>
      <c r="F2348" s="101" t="str">
        <f t="shared" si="186"/>
        <v>2006-07</v>
      </c>
      <c r="H2348" s="111"/>
      <c r="I2348" s="26"/>
      <c r="J2348" s="94">
        <f t="shared" si="184"/>
        <v>0.59165640875701331</v>
      </c>
      <c r="K2348" s="35"/>
      <c r="L2348" s="26">
        <v>5.59931866258</v>
      </c>
      <c r="M2348" s="26" t="s">
        <v>203</v>
      </c>
      <c r="N2348" s="26">
        <v>3592.3639024390236</v>
      </c>
      <c r="O2348" s="90">
        <f t="shared" si="187"/>
        <v>20114.790241705545</v>
      </c>
      <c r="P2348" s="92">
        <f t="shared" si="183"/>
        <v>11901.044557308118</v>
      </c>
      <c r="Q2348" s="188">
        <v>1</v>
      </c>
    </row>
    <row r="2349" spans="1:17" x14ac:dyDescent="0.25">
      <c r="A2349">
        <v>39000</v>
      </c>
      <c r="B2349" t="s">
        <v>773</v>
      </c>
      <c r="C2349" s="190" t="s">
        <v>930</v>
      </c>
      <c r="D2349" s="108" t="s">
        <v>807</v>
      </c>
      <c r="E2349" s="32">
        <f t="shared" si="185"/>
        <v>39000</v>
      </c>
      <c r="F2349" s="101" t="str">
        <f t="shared" si="186"/>
        <v>2006-07</v>
      </c>
      <c r="H2349" s="111"/>
      <c r="I2349" s="26"/>
      <c r="J2349" s="94">
        <f t="shared" si="184"/>
        <v>0.59165640875701331</v>
      </c>
      <c r="K2349" s="35"/>
      <c r="L2349" s="26">
        <v>9.49818072395</v>
      </c>
      <c r="M2349" s="26" t="s">
        <v>203</v>
      </c>
      <c r="N2349" s="26">
        <v>3592.3639024390236</v>
      </c>
      <c r="O2349" s="90">
        <f t="shared" si="187"/>
        <v>34120.921571560131</v>
      </c>
      <c r="P2349" s="92">
        <f t="shared" si="183"/>
        <v>20187.861920508974</v>
      </c>
      <c r="Q2349" s="188">
        <v>1</v>
      </c>
    </row>
    <row r="2350" spans="1:17" x14ac:dyDescent="0.25">
      <c r="A2350">
        <v>39961</v>
      </c>
      <c r="B2350" t="s">
        <v>773</v>
      </c>
      <c r="C2350" s="190" t="s">
        <v>931</v>
      </c>
      <c r="D2350" s="108" t="s">
        <v>815</v>
      </c>
      <c r="E2350" s="32">
        <f t="shared" si="185"/>
        <v>39961</v>
      </c>
      <c r="F2350" s="101" t="str">
        <f t="shared" si="186"/>
        <v>2008-09</v>
      </c>
      <c r="H2350" s="111"/>
      <c r="I2350" s="26"/>
      <c r="J2350" s="94">
        <f t="shared" si="184"/>
        <v>0.59165640875701331</v>
      </c>
      <c r="K2350" s="35"/>
      <c r="L2350" s="26">
        <v>61.376856094300003</v>
      </c>
      <c r="M2350" s="26" t="s">
        <v>203</v>
      </c>
      <c r="N2350" s="26">
        <v>3336.4019512195118</v>
      </c>
      <c r="O2350" s="90">
        <f t="shared" si="187"/>
        <v>204777.86243274171</v>
      </c>
      <c r="P2350" s="92">
        <f t="shared" si="183"/>
        <v>121158.13467989367</v>
      </c>
      <c r="Q2350" s="188">
        <v>1</v>
      </c>
    </row>
    <row r="2351" spans="1:17" x14ac:dyDescent="0.25">
      <c r="A2351">
        <v>39961</v>
      </c>
      <c r="B2351" t="s">
        <v>773</v>
      </c>
      <c r="C2351" s="190" t="s">
        <v>931</v>
      </c>
      <c r="D2351" s="108" t="s">
        <v>815</v>
      </c>
      <c r="E2351" s="32">
        <f t="shared" si="185"/>
        <v>39961</v>
      </c>
      <c r="F2351" s="101" t="str">
        <f t="shared" si="186"/>
        <v>2008-09</v>
      </c>
      <c r="H2351" s="111"/>
      <c r="I2351" s="26"/>
      <c r="J2351" s="94">
        <f t="shared" si="184"/>
        <v>0.59165640875701331</v>
      </c>
      <c r="K2351" s="35"/>
      <c r="L2351" s="26">
        <v>9.9048463390400006</v>
      </c>
      <c r="M2351" s="26" t="s">
        <v>203</v>
      </c>
      <c r="N2351" s="26">
        <v>812.22926829268283</v>
      </c>
      <c r="O2351" s="90">
        <f t="shared" si="187"/>
        <v>8045.0060945099176</v>
      </c>
      <c r="P2351" s="92">
        <f t="shared" si="183"/>
        <v>4759.8794143060231</v>
      </c>
      <c r="Q2351" s="188">
        <v>1</v>
      </c>
    </row>
    <row r="2352" spans="1:17" x14ac:dyDescent="0.25">
      <c r="A2352">
        <v>39961</v>
      </c>
      <c r="B2352" t="s">
        <v>773</v>
      </c>
      <c r="C2352" s="190" t="s">
        <v>931</v>
      </c>
      <c r="D2352" s="108" t="s">
        <v>815</v>
      </c>
      <c r="E2352" s="32">
        <f t="shared" si="185"/>
        <v>39961</v>
      </c>
      <c r="F2352" s="101" t="str">
        <f t="shared" si="186"/>
        <v>2008-09</v>
      </c>
      <c r="H2352" s="111"/>
      <c r="I2352" s="26"/>
      <c r="J2352" s="94">
        <f t="shared" si="184"/>
        <v>0.59165640875701331</v>
      </c>
      <c r="K2352" s="35"/>
      <c r="L2352" s="26">
        <v>29.855349055800001</v>
      </c>
      <c r="M2352" s="26" t="s">
        <v>203</v>
      </c>
      <c r="N2352" s="26">
        <v>3336.4019512195118</v>
      </c>
      <c r="O2352" s="90">
        <f t="shared" si="187"/>
        <v>99609.444844110738</v>
      </c>
      <c r="P2352" s="92">
        <f t="shared" si="183"/>
        <v>58934.566414746354</v>
      </c>
      <c r="Q2352" s="188">
        <v>1</v>
      </c>
    </row>
    <row r="2353" spans="1:17" x14ac:dyDescent="0.25">
      <c r="A2353">
        <v>39961</v>
      </c>
      <c r="B2353" t="s">
        <v>773</v>
      </c>
      <c r="C2353" s="190" t="s">
        <v>931</v>
      </c>
      <c r="D2353" s="108" t="s">
        <v>815</v>
      </c>
      <c r="E2353" s="32">
        <f t="shared" si="185"/>
        <v>39961</v>
      </c>
      <c r="F2353" s="101" t="str">
        <f t="shared" si="186"/>
        <v>2008-09</v>
      </c>
      <c r="H2353" s="111"/>
      <c r="I2353" s="26"/>
      <c r="J2353" s="94">
        <f t="shared" si="184"/>
        <v>0.59165640875701331</v>
      </c>
      <c r="K2353" s="35"/>
      <c r="L2353" s="26">
        <v>44.202900470800003</v>
      </c>
      <c r="M2353" s="26" t="s">
        <v>203</v>
      </c>
      <c r="N2353" s="26">
        <v>3336.4019512195118</v>
      </c>
      <c r="O2353" s="90">
        <f t="shared" si="187"/>
        <v>147478.643380339</v>
      </c>
      <c r="P2353" s="92">
        <f t="shared" si="183"/>
        <v>87256.684510767649</v>
      </c>
      <c r="Q2353" s="188">
        <v>1</v>
      </c>
    </row>
    <row r="2354" spans="1:17" x14ac:dyDescent="0.25">
      <c r="A2354">
        <v>39961</v>
      </c>
      <c r="B2354" t="s">
        <v>773</v>
      </c>
      <c r="C2354" s="190" t="s">
        <v>931</v>
      </c>
      <c r="D2354" s="108" t="s">
        <v>815</v>
      </c>
      <c r="E2354" s="32">
        <f t="shared" si="185"/>
        <v>39961</v>
      </c>
      <c r="F2354" s="101" t="str">
        <f t="shared" si="186"/>
        <v>2008-09</v>
      </c>
      <c r="H2354" s="111"/>
      <c r="I2354" s="26"/>
      <c r="J2354" s="94">
        <f t="shared" si="184"/>
        <v>0.59165640875701331</v>
      </c>
      <c r="K2354" s="35"/>
      <c r="L2354" s="26">
        <v>12.8529649498</v>
      </c>
      <c r="M2354" s="26" t="s">
        <v>203</v>
      </c>
      <c r="N2354" s="26">
        <v>812.22926829268283</v>
      </c>
      <c r="O2354" s="90">
        <f t="shared" si="187"/>
        <v>10439.554316567554</v>
      </c>
      <c r="P2354" s="92">
        <f t="shared" si="183"/>
        <v>6176.6292159641353</v>
      </c>
      <c r="Q2354" s="188">
        <v>1</v>
      </c>
    </row>
    <row r="2355" spans="1:17" x14ac:dyDescent="0.25">
      <c r="A2355">
        <v>38945</v>
      </c>
      <c r="B2355" t="s">
        <v>773</v>
      </c>
      <c r="C2355" s="190" t="s">
        <v>932</v>
      </c>
      <c r="D2355" s="108" t="s">
        <v>807</v>
      </c>
      <c r="E2355" s="32">
        <f t="shared" si="185"/>
        <v>38945</v>
      </c>
      <c r="F2355" s="101" t="str">
        <f t="shared" si="186"/>
        <v>2006-07</v>
      </c>
      <c r="H2355" s="111"/>
      <c r="I2355" s="26"/>
      <c r="J2355" s="94">
        <f t="shared" si="184"/>
        <v>0.59165640875701331</v>
      </c>
      <c r="K2355" s="35"/>
      <c r="L2355" s="26">
        <v>14.2373203781</v>
      </c>
      <c r="M2355" s="26" t="s">
        <v>203</v>
      </c>
      <c r="N2355" s="26">
        <v>3592.3639024390236</v>
      </c>
      <c r="O2355" s="90">
        <f t="shared" si="187"/>
        <v>51145.635793745947</v>
      </c>
      <c r="P2355" s="92">
        <f t="shared" si="183"/>
        <v>30260.643197321882</v>
      </c>
      <c r="Q2355" s="188">
        <v>1</v>
      </c>
    </row>
    <row r="2356" spans="1:17" x14ac:dyDescent="0.25">
      <c r="A2356">
        <v>38958</v>
      </c>
      <c r="B2356" t="s">
        <v>773</v>
      </c>
      <c r="C2356" s="190" t="s">
        <v>916</v>
      </c>
      <c r="D2356" s="108" t="s">
        <v>807</v>
      </c>
      <c r="E2356" s="32">
        <f t="shared" si="185"/>
        <v>38958</v>
      </c>
      <c r="F2356" s="101" t="str">
        <f t="shared" si="186"/>
        <v>2006-07</v>
      </c>
      <c r="H2356" s="111"/>
      <c r="I2356" s="26"/>
      <c r="J2356" s="94">
        <f t="shared" si="184"/>
        <v>0.59165640875701331</v>
      </c>
      <c r="K2356" s="35"/>
      <c r="L2356" s="26">
        <v>25.1576065221</v>
      </c>
      <c r="M2356" s="26" t="s">
        <v>203</v>
      </c>
      <c r="N2356" s="26">
        <v>950.87219512195099</v>
      </c>
      <c r="O2356" s="90">
        <f t="shared" si="187"/>
        <v>23921.668537683538</v>
      </c>
      <c r="P2356" s="92">
        <f t="shared" si="183"/>
        <v>14153.408498481476</v>
      </c>
      <c r="Q2356" s="188">
        <v>1</v>
      </c>
    </row>
    <row r="2357" spans="1:17" x14ac:dyDescent="0.25">
      <c r="A2357">
        <v>38958</v>
      </c>
      <c r="B2357" t="s">
        <v>773</v>
      </c>
      <c r="C2357" s="190" t="s">
        <v>916</v>
      </c>
      <c r="D2357" s="108" t="s">
        <v>807</v>
      </c>
      <c r="E2357" s="32">
        <f t="shared" si="185"/>
        <v>38958</v>
      </c>
      <c r="F2357" s="101" t="str">
        <f t="shared" si="186"/>
        <v>2006-07</v>
      </c>
      <c r="H2357" s="111"/>
      <c r="I2357" s="26"/>
      <c r="J2357" s="94">
        <f t="shared" si="184"/>
        <v>0.59165640875701331</v>
      </c>
      <c r="K2357" s="35"/>
      <c r="L2357" s="26">
        <v>35.2030694169</v>
      </c>
      <c r="M2357" s="26" t="s">
        <v>203</v>
      </c>
      <c r="N2357" s="26">
        <v>3592.3639024390236</v>
      </c>
      <c r="O2357" s="90">
        <f t="shared" si="187"/>
        <v>126462.23582832672</v>
      </c>
      <c r="P2357" s="92">
        <f t="shared" si="183"/>
        <v>74822.19229357029</v>
      </c>
      <c r="Q2357" s="188">
        <v>1</v>
      </c>
    </row>
    <row r="2358" spans="1:17" x14ac:dyDescent="0.25">
      <c r="A2358">
        <v>39437</v>
      </c>
      <c r="B2358" t="s">
        <v>773</v>
      </c>
      <c r="C2358" s="190" t="s">
        <v>916</v>
      </c>
      <c r="D2358" s="108" t="s">
        <v>807</v>
      </c>
      <c r="E2358" s="32">
        <f t="shared" si="185"/>
        <v>39437</v>
      </c>
      <c r="F2358" s="101" t="str">
        <f t="shared" si="186"/>
        <v>2007-08</v>
      </c>
      <c r="H2358" s="111"/>
      <c r="I2358" s="26"/>
      <c r="J2358" s="94">
        <f t="shared" si="184"/>
        <v>0.59165640875701331</v>
      </c>
      <c r="K2358" s="35"/>
      <c r="L2358" s="26">
        <v>44.165088859900003</v>
      </c>
      <c r="M2358" s="26" t="s">
        <v>203</v>
      </c>
      <c r="N2358" s="26">
        <v>4641.6565853658531</v>
      </c>
      <c r="O2358" s="90">
        <f t="shared" si="187"/>
        <v>204999.17554982292</v>
      </c>
      <c r="P2358" s="92">
        <f t="shared" si="183"/>
        <v>121289.07600395675</v>
      </c>
      <c r="Q2358" s="188">
        <v>1</v>
      </c>
    </row>
    <row r="2359" spans="1:17" x14ac:dyDescent="0.25">
      <c r="A2359">
        <v>39437</v>
      </c>
      <c r="B2359" t="s">
        <v>773</v>
      </c>
      <c r="C2359" s="190" t="s">
        <v>916</v>
      </c>
      <c r="D2359" s="108" t="s">
        <v>807</v>
      </c>
      <c r="E2359" s="32">
        <f t="shared" si="185"/>
        <v>39437</v>
      </c>
      <c r="F2359" s="101" t="str">
        <f t="shared" si="186"/>
        <v>2007-08</v>
      </c>
      <c r="H2359" s="111"/>
      <c r="I2359" s="26"/>
      <c r="J2359" s="94">
        <f t="shared" si="184"/>
        <v>0.59165640875701331</v>
      </c>
      <c r="K2359" s="35"/>
      <c r="L2359" s="26">
        <v>36.318095173099998</v>
      </c>
      <c r="M2359" s="26" t="s">
        <v>203</v>
      </c>
      <c r="N2359" s="26">
        <v>4641.6565853658531</v>
      </c>
      <c r="O2359" s="90">
        <f t="shared" si="187"/>
        <v>168576.1256281634</v>
      </c>
      <c r="P2359" s="92">
        <f t="shared" si="183"/>
        <v>99739.145091330269</v>
      </c>
      <c r="Q2359" s="188">
        <v>1</v>
      </c>
    </row>
    <row r="2360" spans="1:17" x14ac:dyDescent="0.25">
      <c r="A2360">
        <v>39437</v>
      </c>
      <c r="B2360" t="s">
        <v>773</v>
      </c>
      <c r="C2360" s="190" t="s">
        <v>916</v>
      </c>
      <c r="D2360" s="108" t="s">
        <v>807</v>
      </c>
      <c r="E2360" s="32">
        <f t="shared" si="185"/>
        <v>39437</v>
      </c>
      <c r="F2360" s="101" t="str">
        <f t="shared" si="186"/>
        <v>2007-08</v>
      </c>
      <c r="H2360" s="111"/>
      <c r="I2360" s="26"/>
      <c r="J2360" s="94">
        <f t="shared" si="184"/>
        <v>0.59165640875701331</v>
      </c>
      <c r="K2360" s="35"/>
      <c r="L2360" s="26">
        <v>38.339699033800002</v>
      </c>
      <c r="M2360" s="26" t="s">
        <v>203</v>
      </c>
      <c r="N2360" s="26">
        <v>4641.6565853658531</v>
      </c>
      <c r="O2360" s="90">
        <f t="shared" si="187"/>
        <v>177959.71650118261</v>
      </c>
      <c r="P2360" s="92">
        <f t="shared" si="183"/>
        <v>105291.0067685059</v>
      </c>
      <c r="Q2360" s="188">
        <v>1</v>
      </c>
    </row>
    <row r="2361" spans="1:17" x14ac:dyDescent="0.25">
      <c r="A2361">
        <v>39437</v>
      </c>
      <c r="B2361" t="s">
        <v>773</v>
      </c>
      <c r="C2361" s="190" t="s">
        <v>916</v>
      </c>
      <c r="D2361" s="108" t="s">
        <v>807</v>
      </c>
      <c r="E2361" s="32">
        <f t="shared" si="185"/>
        <v>39437</v>
      </c>
      <c r="F2361" s="101" t="str">
        <f t="shared" si="186"/>
        <v>2007-08</v>
      </c>
      <c r="H2361" s="111"/>
      <c r="I2361" s="26"/>
      <c r="J2361" s="94">
        <f t="shared" si="184"/>
        <v>0.59165640875701331</v>
      </c>
      <c r="K2361" s="35"/>
      <c r="L2361" s="26">
        <v>34.621618915100001</v>
      </c>
      <c r="M2361" s="26" t="s">
        <v>203</v>
      </c>
      <c r="N2361" s="26">
        <v>3875.3912195121943</v>
      </c>
      <c r="O2361" s="90">
        <f t="shared" si="187"/>
        <v>134172.31794887583</v>
      </c>
      <c r="P2361" s="92">
        <f t="shared" si="183"/>
        <v>79383.911792236031</v>
      </c>
      <c r="Q2361" s="188">
        <v>1</v>
      </c>
    </row>
    <row r="2362" spans="1:17" x14ac:dyDescent="0.25">
      <c r="A2362">
        <v>39437</v>
      </c>
      <c r="B2362" t="s">
        <v>773</v>
      </c>
      <c r="C2362" s="190" t="s">
        <v>916</v>
      </c>
      <c r="D2362" s="108" t="s">
        <v>807</v>
      </c>
      <c r="E2362" s="32">
        <f t="shared" si="185"/>
        <v>39437</v>
      </c>
      <c r="F2362" s="101" t="str">
        <f t="shared" si="186"/>
        <v>2007-08</v>
      </c>
      <c r="H2362" s="111"/>
      <c r="I2362" s="26"/>
      <c r="J2362" s="94">
        <f t="shared" si="184"/>
        <v>0.59165640875701331</v>
      </c>
      <c r="K2362" s="35"/>
      <c r="L2362" s="26">
        <v>32.966519394700001</v>
      </c>
      <c r="M2362" s="26" t="s">
        <v>203</v>
      </c>
      <c r="N2362" s="26">
        <v>3875.3912195121943</v>
      </c>
      <c r="O2362" s="90">
        <f t="shared" si="187"/>
        <v>127758.15980009885</v>
      </c>
      <c r="P2362" s="92">
        <f t="shared" si="183"/>
        <v>75588.934016731102</v>
      </c>
      <c r="Q2362" s="188">
        <v>1</v>
      </c>
    </row>
    <row r="2363" spans="1:17" x14ac:dyDescent="0.25">
      <c r="A2363">
        <v>39437</v>
      </c>
      <c r="B2363" t="s">
        <v>773</v>
      </c>
      <c r="C2363" s="190" t="s">
        <v>916</v>
      </c>
      <c r="D2363" s="108" t="s">
        <v>807</v>
      </c>
      <c r="E2363" s="32">
        <f t="shared" si="185"/>
        <v>39437</v>
      </c>
      <c r="F2363" s="101" t="str">
        <f t="shared" si="186"/>
        <v>2007-08</v>
      </c>
      <c r="H2363" s="111"/>
      <c r="I2363" s="26"/>
      <c r="J2363" s="94">
        <f t="shared" si="184"/>
        <v>0.59165640875701331</v>
      </c>
      <c r="K2363" s="35"/>
      <c r="L2363" s="26">
        <v>83.481239772799995</v>
      </c>
      <c r="M2363" s="26" t="s">
        <v>203</v>
      </c>
      <c r="N2363" s="26">
        <v>4641.6565853658531</v>
      </c>
      <c r="O2363" s="90">
        <f t="shared" si="187"/>
        <v>387491.24634592287</v>
      </c>
      <c r="P2363" s="92">
        <f t="shared" si="183"/>
        <v>229261.6792378079</v>
      </c>
      <c r="Q2363" s="188">
        <v>1</v>
      </c>
    </row>
    <row r="2364" spans="1:17" x14ac:dyDescent="0.25">
      <c r="A2364">
        <v>39437</v>
      </c>
      <c r="B2364" t="s">
        <v>773</v>
      </c>
      <c r="C2364" s="190" t="s">
        <v>916</v>
      </c>
      <c r="D2364" s="108" t="s">
        <v>807</v>
      </c>
      <c r="E2364" s="32">
        <f t="shared" si="185"/>
        <v>39437</v>
      </c>
      <c r="F2364" s="101" t="str">
        <f t="shared" si="186"/>
        <v>2007-08</v>
      </c>
      <c r="H2364" s="111"/>
      <c r="I2364" s="26"/>
      <c r="J2364" s="94">
        <f t="shared" si="184"/>
        <v>0.59165640875701331</v>
      </c>
      <c r="K2364" s="35"/>
      <c r="L2364" s="26">
        <v>6.9576801449900003</v>
      </c>
      <c r="M2364" s="26" t="s">
        <v>203</v>
      </c>
      <c r="N2364" s="26">
        <v>4641.6565853658531</v>
      </c>
      <c r="O2364" s="90">
        <f t="shared" si="187"/>
        <v>32295.161863862078</v>
      </c>
      <c r="P2364" s="92">
        <f t="shared" si="183"/>
        <v>19107.639488599089</v>
      </c>
      <c r="Q2364" s="188">
        <v>1</v>
      </c>
    </row>
    <row r="2365" spans="1:17" x14ac:dyDescent="0.25">
      <c r="A2365">
        <v>39437</v>
      </c>
      <c r="B2365" t="s">
        <v>773</v>
      </c>
      <c r="C2365" s="190" t="s">
        <v>916</v>
      </c>
      <c r="D2365" s="108" t="s">
        <v>807</v>
      </c>
      <c r="E2365" s="32">
        <f t="shared" si="185"/>
        <v>39437</v>
      </c>
      <c r="F2365" s="101" t="str">
        <f t="shared" si="186"/>
        <v>2007-08</v>
      </c>
      <c r="H2365" s="111"/>
      <c r="I2365" s="26"/>
      <c r="J2365" s="94">
        <f t="shared" si="184"/>
        <v>0.59165640875701331</v>
      </c>
      <c r="K2365" s="35"/>
      <c r="L2365" s="26">
        <v>7.0044842779499996</v>
      </c>
      <c r="M2365" s="26" t="s">
        <v>203</v>
      </c>
      <c r="N2365" s="26">
        <v>4641.6565853658531</v>
      </c>
      <c r="O2365" s="90">
        <f t="shared" si="187"/>
        <v>32512.410575838199</v>
      </c>
      <c r="P2365" s="92">
        <f t="shared" si="183"/>
        <v>19236.176081333968</v>
      </c>
      <c r="Q2365" s="188">
        <v>1</v>
      </c>
    </row>
    <row r="2366" spans="1:17" x14ac:dyDescent="0.25">
      <c r="A2366">
        <v>39931</v>
      </c>
      <c r="B2366" t="s">
        <v>773</v>
      </c>
      <c r="C2366" s="190" t="s">
        <v>933</v>
      </c>
      <c r="D2366" s="108" t="s">
        <v>807</v>
      </c>
      <c r="E2366" s="32">
        <f t="shared" si="185"/>
        <v>39931</v>
      </c>
      <c r="F2366" s="101" t="str">
        <f t="shared" si="186"/>
        <v>2008-09</v>
      </c>
      <c r="H2366" s="111"/>
      <c r="I2366" s="26"/>
      <c r="J2366" s="94">
        <f t="shared" si="184"/>
        <v>0.59165640875701331</v>
      </c>
      <c r="K2366" s="35"/>
      <c r="L2366" s="26">
        <v>1.9986577996199999</v>
      </c>
      <c r="M2366" s="26" t="s">
        <v>203</v>
      </c>
      <c r="N2366" s="26">
        <v>812.22926829268283</v>
      </c>
      <c r="O2366" s="90">
        <f t="shared" si="187"/>
        <v>1623.368362152816</v>
      </c>
      <c r="P2366" s="92">
        <f t="shared" si="183"/>
        <v>960.4762952410897</v>
      </c>
      <c r="Q2366" s="188">
        <v>1</v>
      </c>
    </row>
    <row r="2367" spans="1:17" x14ac:dyDescent="0.25">
      <c r="A2367">
        <v>39000</v>
      </c>
      <c r="B2367" t="s">
        <v>773</v>
      </c>
      <c r="C2367" s="190" t="s">
        <v>934</v>
      </c>
      <c r="D2367" s="108" t="s">
        <v>807</v>
      </c>
      <c r="E2367" s="32">
        <f t="shared" si="185"/>
        <v>39000</v>
      </c>
      <c r="F2367" s="101" t="str">
        <f t="shared" si="186"/>
        <v>2006-07</v>
      </c>
      <c r="H2367" s="111"/>
      <c r="I2367" s="26"/>
      <c r="J2367" s="94">
        <f t="shared" si="184"/>
        <v>0.59165640875701331</v>
      </c>
      <c r="K2367" s="35"/>
      <c r="L2367" s="26">
        <v>24.993390080200001</v>
      </c>
      <c r="M2367" s="26" t="s">
        <v>203</v>
      </c>
      <c r="N2367" s="26">
        <v>3336.4019512195118</v>
      </c>
      <c r="O2367" s="90">
        <f t="shared" si="187"/>
        <v>83387.995431169678</v>
      </c>
      <c r="P2367" s="92">
        <f t="shared" si="183"/>
        <v>49337.041910252083</v>
      </c>
      <c r="Q2367" s="188">
        <v>1</v>
      </c>
    </row>
    <row r="2368" spans="1:17" x14ac:dyDescent="0.25">
      <c r="A2368">
        <v>42986</v>
      </c>
      <c r="B2368" t="s">
        <v>773</v>
      </c>
      <c r="C2368" s="190" t="s">
        <v>928</v>
      </c>
      <c r="D2368" s="108" t="s">
        <v>807</v>
      </c>
      <c r="E2368" s="32">
        <f t="shared" si="185"/>
        <v>42986</v>
      </c>
      <c r="F2368" s="101" t="str">
        <f t="shared" si="186"/>
        <v>2017-18</v>
      </c>
      <c r="H2368" s="111"/>
      <c r="I2368" s="26"/>
      <c r="J2368" s="94">
        <f t="shared" si="184"/>
        <v>0.59165640875701331</v>
      </c>
      <c r="K2368" s="35"/>
      <c r="L2368" s="26">
        <v>11.4972189587</v>
      </c>
      <c r="M2368" s="26" t="s">
        <v>203</v>
      </c>
      <c r="N2368" s="26">
        <v>3336.4019512195118</v>
      </c>
      <c r="O2368" s="90">
        <f t="shared" si="187"/>
        <v>38359.343767404644</v>
      </c>
      <c r="P2368" s="92">
        <f t="shared" si="183"/>
        <v>22695.551575698351</v>
      </c>
      <c r="Q2368" s="188">
        <v>1</v>
      </c>
    </row>
    <row r="2369" spans="1:17" x14ac:dyDescent="0.25">
      <c r="A2369">
        <v>39120</v>
      </c>
      <c r="B2369" t="s">
        <v>773</v>
      </c>
      <c r="C2369" s="190" t="s">
        <v>916</v>
      </c>
      <c r="D2369" s="108" t="s">
        <v>807</v>
      </c>
      <c r="E2369" s="32">
        <f t="shared" si="185"/>
        <v>39120</v>
      </c>
      <c r="F2369" s="101" t="str">
        <f t="shared" si="186"/>
        <v>2006-07</v>
      </c>
      <c r="H2369" s="111"/>
      <c r="I2369" s="26"/>
      <c r="J2369" s="94">
        <f t="shared" si="184"/>
        <v>0.59165640875701331</v>
      </c>
      <c r="K2369" s="35"/>
      <c r="L2369" s="26">
        <v>74.446812913599999</v>
      </c>
      <c r="M2369" s="26" t="s">
        <v>203</v>
      </c>
      <c r="N2369" s="26">
        <v>4137.5668292682922</v>
      </c>
      <c r="O2369" s="90">
        <f t="shared" si="187"/>
        <v>308028.66365605372</v>
      </c>
      <c r="P2369" s="92">
        <f t="shared" si="183"/>
        <v>182247.13293296268</v>
      </c>
      <c r="Q2369" s="188">
        <v>1</v>
      </c>
    </row>
    <row r="2370" spans="1:17" x14ac:dyDescent="0.25">
      <c r="A2370">
        <v>39120</v>
      </c>
      <c r="B2370" t="s">
        <v>773</v>
      </c>
      <c r="C2370" s="190" t="s">
        <v>916</v>
      </c>
      <c r="D2370" s="108" t="s">
        <v>807</v>
      </c>
      <c r="E2370" s="32">
        <f t="shared" si="185"/>
        <v>39120</v>
      </c>
      <c r="F2370" s="101" t="str">
        <f t="shared" si="186"/>
        <v>2006-07</v>
      </c>
      <c r="H2370" s="111"/>
      <c r="I2370" s="26"/>
      <c r="J2370" s="94">
        <f t="shared" si="184"/>
        <v>0.59165640875701331</v>
      </c>
      <c r="K2370" s="35"/>
      <c r="L2370" s="26">
        <v>71.615799939699997</v>
      </c>
      <c r="M2370" s="26" t="s">
        <v>203</v>
      </c>
      <c r="N2370" s="26">
        <v>1361.4565853658535</v>
      </c>
      <c r="O2370" s="90">
        <f t="shared" si="187"/>
        <v>97501.802444148052</v>
      </c>
      <c r="P2370" s="92">
        <f t="shared" si="183"/>
        <v>57687.56628144042</v>
      </c>
      <c r="Q2370" s="188">
        <v>1</v>
      </c>
    </row>
    <row r="2371" spans="1:17" x14ac:dyDescent="0.25">
      <c r="A2371">
        <v>39120</v>
      </c>
      <c r="B2371" t="s">
        <v>773</v>
      </c>
      <c r="C2371" s="190" t="s">
        <v>916</v>
      </c>
      <c r="D2371" s="108" t="s">
        <v>807</v>
      </c>
      <c r="E2371" s="32">
        <f t="shared" si="185"/>
        <v>39120</v>
      </c>
      <c r="F2371" s="101" t="str">
        <f t="shared" si="186"/>
        <v>2006-07</v>
      </c>
      <c r="H2371" s="111"/>
      <c r="I2371" s="26"/>
      <c r="J2371" s="94">
        <f t="shared" si="184"/>
        <v>0.59165640875701331</v>
      </c>
      <c r="K2371" s="35"/>
      <c r="L2371" s="26">
        <v>60.839410791699997</v>
      </c>
      <c r="M2371" s="26" t="s">
        <v>203</v>
      </c>
      <c r="N2371" s="26">
        <v>4137.5668292682922</v>
      </c>
      <c r="O2371" s="90">
        <f t="shared" si="187"/>
        <v>251727.12800396528</v>
      </c>
      <c r="P2371" s="92">
        <f t="shared" si="183"/>
        <v>148935.96854154309</v>
      </c>
      <c r="Q2371" s="188">
        <v>1</v>
      </c>
    </row>
    <row r="2372" spans="1:17" x14ac:dyDescent="0.25">
      <c r="A2372">
        <v>39120</v>
      </c>
      <c r="B2372" t="s">
        <v>773</v>
      </c>
      <c r="C2372" s="190" t="s">
        <v>916</v>
      </c>
      <c r="D2372" s="108" t="s">
        <v>807</v>
      </c>
      <c r="E2372" s="32">
        <f t="shared" si="185"/>
        <v>39120</v>
      </c>
      <c r="F2372" s="101" t="str">
        <f t="shared" si="186"/>
        <v>2006-07</v>
      </c>
      <c r="H2372" s="111"/>
      <c r="I2372" s="26"/>
      <c r="J2372" s="94">
        <f t="shared" si="184"/>
        <v>0.59165640875701331</v>
      </c>
      <c r="K2372" s="35"/>
      <c r="L2372" s="26">
        <v>12.744824871300001</v>
      </c>
      <c r="M2372" s="26" t="s">
        <v>203</v>
      </c>
      <c r="N2372" s="26">
        <v>1361.4565853658535</v>
      </c>
      <c r="O2372" s="90">
        <f t="shared" si="187"/>
        <v>17351.525750365901</v>
      </c>
      <c r="P2372" s="92">
        <f t="shared" si="183"/>
        <v>10266.141411916329</v>
      </c>
      <c r="Q2372" s="188">
        <v>1</v>
      </c>
    </row>
    <row r="2373" spans="1:17" x14ac:dyDescent="0.25">
      <c r="A2373">
        <v>39427</v>
      </c>
      <c r="B2373" t="s">
        <v>773</v>
      </c>
      <c r="C2373" s="190" t="s">
        <v>916</v>
      </c>
      <c r="D2373" s="108" t="s">
        <v>807</v>
      </c>
      <c r="E2373" s="32">
        <f t="shared" si="185"/>
        <v>39427</v>
      </c>
      <c r="F2373" s="101" t="str">
        <f t="shared" si="186"/>
        <v>2007-08</v>
      </c>
      <c r="H2373" s="111"/>
      <c r="I2373" s="26"/>
      <c r="J2373" s="94">
        <f t="shared" si="184"/>
        <v>0.59165640875701331</v>
      </c>
      <c r="K2373" s="35"/>
      <c r="L2373" s="26">
        <v>6.1135503596499996</v>
      </c>
      <c r="M2373" s="26" t="s">
        <v>203</v>
      </c>
      <c r="N2373" s="26">
        <v>1162.6195121951216</v>
      </c>
      <c r="O2373" s="90">
        <f t="shared" si="187"/>
        <v>7107.7329369165927</v>
      </c>
      <c r="P2373" s="92">
        <f t="shared" si="183"/>
        <v>4205.3357438600106</v>
      </c>
      <c r="Q2373" s="188">
        <v>1</v>
      </c>
    </row>
    <row r="2374" spans="1:17" x14ac:dyDescent="0.25">
      <c r="A2374">
        <v>39120</v>
      </c>
      <c r="B2374" t="s">
        <v>773</v>
      </c>
      <c r="C2374" s="190" t="s">
        <v>916</v>
      </c>
      <c r="D2374" s="108" t="s">
        <v>807</v>
      </c>
      <c r="E2374" s="32">
        <f t="shared" si="185"/>
        <v>39120</v>
      </c>
      <c r="F2374" s="101" t="str">
        <f t="shared" si="186"/>
        <v>2006-07</v>
      </c>
      <c r="H2374" s="111"/>
      <c r="I2374" s="26"/>
      <c r="J2374" s="94">
        <f t="shared" si="184"/>
        <v>0.59165640875701331</v>
      </c>
      <c r="K2374" s="35"/>
      <c r="L2374" s="26">
        <v>54.539334658599998</v>
      </c>
      <c r="M2374" s="26" t="s">
        <v>203</v>
      </c>
      <c r="N2374" s="26">
        <v>1361.4565853658535</v>
      </c>
      <c r="O2374" s="90">
        <f t="shared" si="187"/>
        <v>74252.936332423094</v>
      </c>
      <c r="P2374" s="92">
        <f t="shared" si="183"/>
        <v>43932.225650104599</v>
      </c>
      <c r="Q2374" s="188">
        <v>1</v>
      </c>
    </row>
    <row r="2375" spans="1:17" x14ac:dyDescent="0.25">
      <c r="A2375">
        <v>39186</v>
      </c>
      <c r="B2375" t="s">
        <v>773</v>
      </c>
      <c r="C2375" s="190" t="s">
        <v>916</v>
      </c>
      <c r="D2375" s="108" t="s">
        <v>807</v>
      </c>
      <c r="E2375" s="32">
        <f t="shared" si="185"/>
        <v>39186</v>
      </c>
      <c r="F2375" s="101" t="str">
        <f t="shared" si="186"/>
        <v>2006-07</v>
      </c>
      <c r="H2375" s="111"/>
      <c r="I2375" s="26"/>
      <c r="J2375" s="94">
        <f t="shared" si="184"/>
        <v>0.59165640875701331</v>
      </c>
      <c r="K2375" s="35"/>
      <c r="L2375" s="26">
        <v>5.9167107416200002</v>
      </c>
      <c r="M2375" s="26" t="s">
        <v>203</v>
      </c>
      <c r="N2375" s="26">
        <v>3592.3639024390236</v>
      </c>
      <c r="O2375" s="90">
        <f t="shared" si="187"/>
        <v>21254.978089368913</v>
      </c>
      <c r="P2375" s="92">
        <f t="shared" si="183"/>
        <v>12575.644004565016</v>
      </c>
      <c r="Q2375" s="188">
        <v>1</v>
      </c>
    </row>
    <row r="2376" spans="1:17" x14ac:dyDescent="0.25">
      <c r="A2376">
        <v>39186</v>
      </c>
      <c r="B2376" t="s">
        <v>773</v>
      </c>
      <c r="C2376" s="190" t="s">
        <v>916</v>
      </c>
      <c r="D2376" s="108" t="s">
        <v>807</v>
      </c>
      <c r="E2376" s="32">
        <f t="shared" si="185"/>
        <v>39186</v>
      </c>
      <c r="F2376" s="101" t="str">
        <f t="shared" si="186"/>
        <v>2006-07</v>
      </c>
      <c r="H2376" s="111"/>
      <c r="I2376" s="26"/>
      <c r="J2376" s="94">
        <f t="shared" si="184"/>
        <v>0.59165640875701331</v>
      </c>
      <c r="K2376" s="35"/>
      <c r="L2376" s="26">
        <v>56.482249335500001</v>
      </c>
      <c r="M2376" s="26" t="s">
        <v>203</v>
      </c>
      <c r="N2376" s="26">
        <v>3592.3639024390236</v>
      </c>
      <c r="O2376" s="90">
        <f t="shared" si="187"/>
        <v>202904.79364141074</v>
      </c>
      <c r="P2376" s="92">
        <f t="shared" si="183"/>
        <v>120049.92152545994</v>
      </c>
      <c r="Q2376" s="188">
        <v>1</v>
      </c>
    </row>
    <row r="2377" spans="1:17" x14ac:dyDescent="0.25">
      <c r="A2377">
        <v>39186</v>
      </c>
      <c r="B2377" t="s">
        <v>773</v>
      </c>
      <c r="C2377" s="190" t="s">
        <v>916</v>
      </c>
      <c r="D2377" s="108" t="s">
        <v>807</v>
      </c>
      <c r="E2377" s="32">
        <f t="shared" si="185"/>
        <v>39186</v>
      </c>
      <c r="F2377" s="101" t="str">
        <f t="shared" si="186"/>
        <v>2006-07</v>
      </c>
      <c r="H2377" s="111"/>
      <c r="I2377" s="26"/>
      <c r="J2377" s="94">
        <f t="shared" si="184"/>
        <v>0.59165640875701331</v>
      </c>
      <c r="K2377" s="35"/>
      <c r="L2377" s="26">
        <v>71.931329613700001</v>
      </c>
      <c r="M2377" s="26" t="s">
        <v>203</v>
      </c>
      <c r="N2377" s="26">
        <v>3592.3639024390236</v>
      </c>
      <c r="O2377" s="90">
        <f t="shared" si="187"/>
        <v>258403.51195869903</v>
      </c>
      <c r="P2377" s="92">
        <f t="shared" si="183"/>
        <v>152886.09389568382</v>
      </c>
      <c r="Q2377" s="188">
        <v>1</v>
      </c>
    </row>
    <row r="2378" spans="1:17" x14ac:dyDescent="0.25">
      <c r="A2378">
        <v>39186</v>
      </c>
      <c r="B2378" t="s">
        <v>773</v>
      </c>
      <c r="C2378" s="190" t="s">
        <v>916</v>
      </c>
      <c r="D2378" s="108" t="s">
        <v>807</v>
      </c>
      <c r="E2378" s="32">
        <f t="shared" si="185"/>
        <v>39186</v>
      </c>
      <c r="F2378" s="101" t="str">
        <f t="shared" si="186"/>
        <v>2006-07</v>
      </c>
      <c r="H2378" s="111"/>
      <c r="I2378" s="26"/>
      <c r="J2378" s="94">
        <f t="shared" si="184"/>
        <v>0.59165640875701331</v>
      </c>
      <c r="K2378" s="35"/>
      <c r="L2378" s="26">
        <v>47.958353693600003</v>
      </c>
      <c r="M2378" s="26" t="s">
        <v>203</v>
      </c>
      <c r="N2378" s="26">
        <v>3592.3639024390236</v>
      </c>
      <c r="O2378" s="90">
        <f t="shared" si="187"/>
        <v>172283.85862929188</v>
      </c>
      <c r="P2378" s="92">
        <f t="shared" si="183"/>
        <v>101932.84908340781</v>
      </c>
      <c r="Q2378" s="188">
        <v>1</v>
      </c>
    </row>
    <row r="2379" spans="1:17" x14ac:dyDescent="0.25">
      <c r="A2379">
        <v>39057</v>
      </c>
      <c r="B2379" t="s">
        <v>773</v>
      </c>
      <c r="C2379" s="190" t="s">
        <v>916</v>
      </c>
      <c r="D2379" s="108" t="s">
        <v>807</v>
      </c>
      <c r="E2379" s="32">
        <f t="shared" si="185"/>
        <v>39057</v>
      </c>
      <c r="F2379" s="101" t="str">
        <f t="shared" si="186"/>
        <v>2006-07</v>
      </c>
      <c r="H2379" s="111"/>
      <c r="I2379" s="26"/>
      <c r="J2379" s="94">
        <f t="shared" si="184"/>
        <v>0.59165640875701331</v>
      </c>
      <c r="K2379" s="35"/>
      <c r="L2379" s="26">
        <v>1.7999827776999999</v>
      </c>
      <c r="M2379" s="26" t="s">
        <v>203</v>
      </c>
      <c r="N2379" s="26">
        <v>950.87219512195099</v>
      </c>
      <c r="O2379" s="90">
        <f t="shared" si="187"/>
        <v>1711.5535750133056</v>
      </c>
      <c r="P2379" s="92">
        <f t="shared" si="183"/>
        <v>1012.6516415875998</v>
      </c>
      <c r="Q2379" s="188">
        <v>1</v>
      </c>
    </row>
    <row r="2380" spans="1:17" x14ac:dyDescent="0.25">
      <c r="A2380">
        <v>42069</v>
      </c>
      <c r="B2380" t="s">
        <v>773</v>
      </c>
      <c r="C2380" s="190" t="s">
        <v>935</v>
      </c>
      <c r="D2380" s="108" t="s">
        <v>807</v>
      </c>
      <c r="E2380" s="32">
        <f t="shared" si="185"/>
        <v>42069</v>
      </c>
      <c r="F2380" s="101" t="str">
        <f t="shared" si="186"/>
        <v>2014-15</v>
      </c>
      <c r="H2380" s="111"/>
      <c r="I2380" s="26"/>
      <c r="J2380" s="94">
        <f t="shared" si="184"/>
        <v>0.59165640875701331</v>
      </c>
      <c r="K2380" s="35"/>
      <c r="L2380" s="26">
        <v>115.574633831</v>
      </c>
      <c r="M2380" s="26" t="s">
        <v>203</v>
      </c>
      <c r="N2380" s="26">
        <v>3875.3912195121943</v>
      </c>
      <c r="O2380" s="90">
        <f t="shared" si="187"/>
        <v>447896.9211469944</v>
      </c>
      <c r="P2380" s="92">
        <f t="shared" si="183"/>
        <v>245054.71417624803</v>
      </c>
      <c r="Q2380" s="188">
        <v>0.92473098829472267</v>
      </c>
    </row>
    <row r="2381" spans="1:17" x14ac:dyDescent="0.25">
      <c r="A2381">
        <v>42069</v>
      </c>
      <c r="B2381" t="s">
        <v>773</v>
      </c>
      <c r="C2381" s="190" t="s">
        <v>935</v>
      </c>
      <c r="D2381" s="108" t="s">
        <v>807</v>
      </c>
      <c r="E2381" s="32">
        <f t="shared" si="185"/>
        <v>42069</v>
      </c>
      <c r="F2381" s="101" t="str">
        <f t="shared" si="186"/>
        <v>2014-15</v>
      </c>
      <c r="H2381" s="111"/>
      <c r="I2381" s="26"/>
      <c r="J2381" s="94">
        <f t="shared" si="184"/>
        <v>0.59165640875701331</v>
      </c>
      <c r="K2381" s="35"/>
      <c r="L2381" s="26">
        <v>21.666969561999998</v>
      </c>
      <c r="M2381" s="26" t="s">
        <v>203</v>
      </c>
      <c r="N2381" s="26">
        <v>1162.6195121951216</v>
      </c>
      <c r="O2381" s="90">
        <f t="shared" si="187"/>
        <v>25190.441582918986</v>
      </c>
      <c r="P2381" s="92">
        <f t="shared" si="183"/>
        <v>13782.270363161904</v>
      </c>
      <c r="Q2381" s="188">
        <v>0.92473098829472267</v>
      </c>
    </row>
    <row r="2382" spans="1:17" x14ac:dyDescent="0.25">
      <c r="A2382">
        <v>42069</v>
      </c>
      <c r="B2382" t="s">
        <v>773</v>
      </c>
      <c r="C2382" s="190" t="s">
        <v>935</v>
      </c>
      <c r="D2382" s="108" t="s">
        <v>807</v>
      </c>
      <c r="E2382" s="32">
        <f t="shared" si="185"/>
        <v>42069</v>
      </c>
      <c r="F2382" s="101" t="str">
        <f t="shared" si="186"/>
        <v>2014-15</v>
      </c>
      <c r="H2382" s="111"/>
      <c r="I2382" s="26"/>
      <c r="J2382" s="94">
        <f t="shared" si="184"/>
        <v>0.59165640875701331</v>
      </c>
      <c r="K2382" s="35"/>
      <c r="L2382" s="26">
        <v>57.103123542299997</v>
      </c>
      <c r="M2382" s="26" t="s">
        <v>203</v>
      </c>
      <c r="N2382" s="26">
        <v>3875.3912195121943</v>
      </c>
      <c r="O2382" s="90">
        <f t="shared" si="187"/>
        <v>221296.94358254949</v>
      </c>
      <c r="P2382" s="92">
        <f t="shared" si="183"/>
        <v>121076.65111612</v>
      </c>
      <c r="Q2382" s="188">
        <v>0.92473098829472267</v>
      </c>
    </row>
    <row r="2383" spans="1:17" x14ac:dyDescent="0.25">
      <c r="A2383">
        <v>42069</v>
      </c>
      <c r="B2383" t="s">
        <v>773</v>
      </c>
      <c r="C2383" s="190" t="s">
        <v>935</v>
      </c>
      <c r="D2383" s="108" t="s">
        <v>807</v>
      </c>
      <c r="E2383" s="32">
        <f t="shared" si="185"/>
        <v>42069</v>
      </c>
      <c r="F2383" s="101" t="str">
        <f t="shared" si="186"/>
        <v>2014-15</v>
      </c>
      <c r="H2383" s="111"/>
      <c r="I2383" s="26"/>
      <c r="J2383" s="94">
        <f t="shared" si="184"/>
        <v>0.59165640875701331</v>
      </c>
      <c r="K2383" s="35"/>
      <c r="L2383" s="26">
        <v>65.754678949300001</v>
      </c>
      <c r="M2383" s="26" t="s">
        <v>203</v>
      </c>
      <c r="N2383" s="26">
        <v>3875.3912195121943</v>
      </c>
      <c r="O2383" s="90">
        <f t="shared" si="187"/>
        <v>254825.10544196054</v>
      </c>
      <c r="P2383" s="92">
        <f t="shared" si="183"/>
        <v>139420.68014019201</v>
      </c>
      <c r="Q2383" s="188">
        <v>0.92473098829472267</v>
      </c>
    </row>
    <row r="2384" spans="1:17" x14ac:dyDescent="0.25">
      <c r="A2384">
        <v>42914</v>
      </c>
      <c r="B2384" t="s">
        <v>773</v>
      </c>
      <c r="C2384" s="190" t="s">
        <v>936</v>
      </c>
      <c r="D2384" s="108" t="s">
        <v>807</v>
      </c>
      <c r="E2384" s="32">
        <f t="shared" si="185"/>
        <v>42914</v>
      </c>
      <c r="F2384" s="101" t="str">
        <f t="shared" si="186"/>
        <v>2016-17</v>
      </c>
      <c r="H2384" s="111"/>
      <c r="I2384" s="26"/>
      <c r="J2384" s="94">
        <f t="shared" si="184"/>
        <v>0.59165640875701331</v>
      </c>
      <c r="K2384" s="35"/>
      <c r="L2384" s="26">
        <v>181.70734506299999</v>
      </c>
      <c r="M2384" s="26" t="s">
        <v>203</v>
      </c>
      <c r="N2384" s="26">
        <v>4416.6341463414628</v>
      </c>
      <c r="O2384" s="90">
        <f t="shared" si="187"/>
        <v>802534.86484629661</v>
      </c>
      <c r="P2384" s="92">
        <f t="shared" si="183"/>
        <v>474824.89603725489</v>
      </c>
      <c r="Q2384" s="188">
        <v>1</v>
      </c>
    </row>
    <row r="2385" spans="1:17" x14ac:dyDescent="0.25">
      <c r="A2385">
        <v>41898</v>
      </c>
      <c r="B2385" t="s">
        <v>773</v>
      </c>
      <c r="C2385" s="190" t="s">
        <v>937</v>
      </c>
      <c r="D2385" s="108" t="s">
        <v>815</v>
      </c>
      <c r="E2385" s="32">
        <f t="shared" si="185"/>
        <v>41898</v>
      </c>
      <c r="F2385" s="101" t="str">
        <f t="shared" si="186"/>
        <v>2014-15</v>
      </c>
      <c r="H2385" s="111"/>
      <c r="I2385" s="26"/>
      <c r="J2385" s="94">
        <f t="shared" si="184"/>
        <v>0.59165640875701331</v>
      </c>
      <c r="K2385" s="35"/>
      <c r="L2385" s="26">
        <v>75.085011387799995</v>
      </c>
      <c r="M2385" s="26" t="s">
        <v>203</v>
      </c>
      <c r="N2385" s="26">
        <v>3336.4019512195118</v>
      </c>
      <c r="O2385" s="90">
        <f t="shared" si="187"/>
        <v>250513.77850159517</v>
      </c>
      <c r="P2385" s="92">
        <f t="shared" si="183"/>
        <v>49608.736854247705</v>
      </c>
      <c r="Q2385" s="188">
        <v>0.33470097579627078</v>
      </c>
    </row>
    <row r="2386" spans="1:17" x14ac:dyDescent="0.25">
      <c r="A2386">
        <v>41898</v>
      </c>
      <c r="B2386" t="s">
        <v>773</v>
      </c>
      <c r="C2386" s="190" t="s">
        <v>937</v>
      </c>
      <c r="D2386" s="108" t="s">
        <v>815</v>
      </c>
      <c r="E2386" s="32">
        <f t="shared" si="185"/>
        <v>41898</v>
      </c>
      <c r="F2386" s="101" t="str">
        <f t="shared" si="186"/>
        <v>2014-15</v>
      </c>
      <c r="H2386" s="111"/>
      <c r="I2386" s="26"/>
      <c r="J2386" s="94">
        <f t="shared" si="184"/>
        <v>0.59165640875701331</v>
      </c>
      <c r="K2386" s="35"/>
      <c r="L2386" s="26">
        <v>49.894465770700002</v>
      </c>
      <c r="M2386" s="26" t="s">
        <v>203</v>
      </c>
      <c r="N2386" s="26">
        <v>3336.4019512195118</v>
      </c>
      <c r="O2386" s="90">
        <f t="shared" si="187"/>
        <v>166467.99295241863</v>
      </c>
      <c r="P2386" s="92">
        <f t="shared" si="183"/>
        <v>32965.319937397027</v>
      </c>
      <c r="Q2386" s="188">
        <v>0.33470097579627078</v>
      </c>
    </row>
    <row r="2387" spans="1:17" x14ac:dyDescent="0.25">
      <c r="A2387">
        <v>41898</v>
      </c>
      <c r="B2387" t="s">
        <v>773</v>
      </c>
      <c r="C2387" s="190" t="s">
        <v>937</v>
      </c>
      <c r="D2387" s="108" t="s">
        <v>815</v>
      </c>
      <c r="E2387" s="32">
        <f t="shared" si="185"/>
        <v>41898</v>
      </c>
      <c r="F2387" s="101" t="str">
        <f t="shared" si="186"/>
        <v>2014-15</v>
      </c>
      <c r="H2387" s="111"/>
      <c r="I2387" s="26"/>
      <c r="J2387" s="94">
        <f t="shared" si="184"/>
        <v>0.59165640875701331</v>
      </c>
      <c r="K2387" s="35"/>
      <c r="L2387" s="26">
        <v>70.430310487400007</v>
      </c>
      <c r="M2387" s="26" t="s">
        <v>203</v>
      </c>
      <c r="N2387" s="26">
        <v>812.22926829268283</v>
      </c>
      <c r="O2387" s="90">
        <f t="shared" si="187"/>
        <v>57205.559552807375</v>
      </c>
      <c r="P2387" s="92">
        <f t="shared" si="183"/>
        <v>11328.301251250923</v>
      </c>
      <c r="Q2387" s="188">
        <v>0.33470097579627078</v>
      </c>
    </row>
    <row r="2388" spans="1:17" x14ac:dyDescent="0.25">
      <c r="A2388">
        <v>41898</v>
      </c>
      <c r="B2388" t="s">
        <v>773</v>
      </c>
      <c r="C2388" s="190" t="s">
        <v>937</v>
      </c>
      <c r="D2388" s="108" t="s">
        <v>815</v>
      </c>
      <c r="E2388" s="32">
        <f t="shared" si="185"/>
        <v>41898</v>
      </c>
      <c r="F2388" s="101" t="str">
        <f t="shared" si="186"/>
        <v>2014-15</v>
      </c>
      <c r="H2388" s="111"/>
      <c r="I2388" s="26"/>
      <c r="J2388" s="94">
        <f t="shared" si="184"/>
        <v>0.59165640875701331</v>
      </c>
      <c r="K2388" s="35"/>
      <c r="L2388" s="26">
        <v>66.787502852100005</v>
      </c>
      <c r="M2388" s="26" t="s">
        <v>203</v>
      </c>
      <c r="N2388" s="26">
        <v>3336.4019512195118</v>
      </c>
      <c r="O2388" s="90">
        <f t="shared" si="187"/>
        <v>222829.95483282517</v>
      </c>
      <c r="P2388" s="92">
        <f t="shared" si="183"/>
        <v>44126.565247887702</v>
      </c>
      <c r="Q2388" s="188">
        <v>0.33470097579627078</v>
      </c>
    </row>
    <row r="2389" spans="1:17" x14ac:dyDescent="0.25">
      <c r="A2389">
        <v>41898</v>
      </c>
      <c r="B2389" t="s">
        <v>773</v>
      </c>
      <c r="C2389" s="190" t="s">
        <v>937</v>
      </c>
      <c r="D2389" s="108" t="s">
        <v>815</v>
      </c>
      <c r="E2389" s="32">
        <f t="shared" si="185"/>
        <v>41898</v>
      </c>
      <c r="F2389" s="101" t="str">
        <f t="shared" si="186"/>
        <v>2014-15</v>
      </c>
      <c r="H2389" s="111"/>
      <c r="I2389" s="26"/>
      <c r="J2389" s="94">
        <f t="shared" si="184"/>
        <v>0.59165640875701331</v>
      </c>
      <c r="K2389" s="35"/>
      <c r="L2389" s="26">
        <v>63.664816363200003</v>
      </c>
      <c r="M2389" s="26" t="s">
        <v>203</v>
      </c>
      <c r="N2389" s="26">
        <v>3336.4019512195118</v>
      </c>
      <c r="O2389" s="90">
        <f t="shared" si="187"/>
        <v>212411.41753821241</v>
      </c>
      <c r="P2389" s="92">
        <f t="shared" si="183"/>
        <v>42063.403380520322</v>
      </c>
      <c r="Q2389" s="188">
        <v>0.33470097579627078</v>
      </c>
    </row>
    <row r="2390" spans="1:17" x14ac:dyDescent="0.25">
      <c r="A2390">
        <v>41898</v>
      </c>
      <c r="B2390" t="s">
        <v>773</v>
      </c>
      <c r="C2390" s="190" t="s">
        <v>937</v>
      </c>
      <c r="D2390" s="108" t="s">
        <v>815</v>
      </c>
      <c r="E2390" s="32">
        <f t="shared" si="185"/>
        <v>41898</v>
      </c>
      <c r="F2390" s="101" t="str">
        <f t="shared" si="186"/>
        <v>2014-15</v>
      </c>
      <c r="H2390" s="111"/>
      <c r="I2390" s="26"/>
      <c r="J2390" s="94">
        <f t="shared" si="184"/>
        <v>0.59165640875701331</v>
      </c>
      <c r="K2390" s="35"/>
      <c r="L2390" s="26">
        <v>16.8698392702</v>
      </c>
      <c r="M2390" s="26" t="s">
        <v>203</v>
      </c>
      <c r="N2390" s="26">
        <v>812.22926829268283</v>
      </c>
      <c r="O2390" s="90">
        <f t="shared" si="187"/>
        <v>13702.177206649712</v>
      </c>
      <c r="P2390" s="92">
        <f t="shared" si="183"/>
        <v>2713.4144374842367</v>
      </c>
      <c r="Q2390" s="188">
        <v>0.33470097579627078</v>
      </c>
    </row>
    <row r="2391" spans="1:17" x14ac:dyDescent="0.25">
      <c r="A2391">
        <v>41898</v>
      </c>
      <c r="B2391" t="s">
        <v>773</v>
      </c>
      <c r="C2391" s="190" t="s">
        <v>937</v>
      </c>
      <c r="D2391" s="108" t="s">
        <v>815</v>
      </c>
      <c r="E2391" s="32">
        <f t="shared" si="185"/>
        <v>41898</v>
      </c>
      <c r="F2391" s="101" t="str">
        <f t="shared" si="186"/>
        <v>2014-15</v>
      </c>
      <c r="H2391" s="111"/>
      <c r="I2391" s="26"/>
      <c r="J2391" s="94">
        <f t="shared" si="184"/>
        <v>0.59165640875701331</v>
      </c>
      <c r="K2391" s="35"/>
      <c r="L2391" s="26">
        <v>31.298878334499999</v>
      </c>
      <c r="M2391" s="26" t="s">
        <v>203</v>
      </c>
      <c r="N2391" s="26">
        <v>3336.4019512195118</v>
      </c>
      <c r="O2391" s="90">
        <f t="shared" si="187"/>
        <v>104425.6387462079</v>
      </c>
      <c r="P2391" s="92">
        <f t="shared" ref="P2391:P2454" si="188">IF(O2391="-","-",IF(OR(E2391&lt;$E$15,E2391&gt;$E$16),0,O2391*J2391))*Q2391</f>
        <v>20679.198024089419</v>
      </c>
      <c r="Q2391" s="188">
        <v>0.33470097579627078</v>
      </c>
    </row>
    <row r="2392" spans="1:17" x14ac:dyDescent="0.25">
      <c r="A2392">
        <v>41898</v>
      </c>
      <c r="B2392" t="s">
        <v>773</v>
      </c>
      <c r="C2392" s="190" t="s">
        <v>937</v>
      </c>
      <c r="D2392" s="108" t="s">
        <v>815</v>
      </c>
      <c r="E2392" s="32">
        <f t="shared" si="185"/>
        <v>41898</v>
      </c>
      <c r="F2392" s="101" t="str">
        <f t="shared" si="186"/>
        <v>2014-15</v>
      </c>
      <c r="H2392" s="111"/>
      <c r="I2392" s="26"/>
      <c r="J2392" s="94">
        <f t="shared" ref="J2392:J2455" si="189">J2391</f>
        <v>0.59165640875701331</v>
      </c>
      <c r="K2392" s="35"/>
      <c r="L2392" s="26">
        <v>14.1301631983</v>
      </c>
      <c r="M2392" s="26" t="s">
        <v>203</v>
      </c>
      <c r="N2392" s="26">
        <v>812.22926829268283</v>
      </c>
      <c r="O2392" s="90">
        <f t="shared" si="187"/>
        <v>11476.932115411404</v>
      </c>
      <c r="P2392" s="92">
        <f t="shared" si="188"/>
        <v>2272.7536529647746</v>
      </c>
      <c r="Q2392" s="188">
        <v>0.33470097579627078</v>
      </c>
    </row>
    <row r="2393" spans="1:17" x14ac:dyDescent="0.25">
      <c r="A2393">
        <v>41898</v>
      </c>
      <c r="B2393" t="s">
        <v>773</v>
      </c>
      <c r="C2393" s="190" t="s">
        <v>937</v>
      </c>
      <c r="D2393" s="108" t="s">
        <v>815</v>
      </c>
      <c r="E2393" s="32">
        <f t="shared" si="185"/>
        <v>41898</v>
      </c>
      <c r="F2393" s="101" t="str">
        <f t="shared" si="186"/>
        <v>2014-15</v>
      </c>
      <c r="H2393" s="111"/>
      <c r="I2393" s="26"/>
      <c r="J2393" s="94">
        <f t="shared" si="189"/>
        <v>0.59165640875701331</v>
      </c>
      <c r="K2393" s="35"/>
      <c r="L2393" s="26">
        <v>29.676980280999999</v>
      </c>
      <c r="M2393" s="26" t="s">
        <v>203</v>
      </c>
      <c r="N2393" s="26">
        <v>812.22926829268283</v>
      </c>
      <c r="O2393" s="90">
        <f t="shared" si="187"/>
        <v>24104.511978773007</v>
      </c>
      <c r="P2393" s="92">
        <f t="shared" si="188"/>
        <v>4773.3677520951114</v>
      </c>
      <c r="Q2393" s="188">
        <v>0.33470097579627078</v>
      </c>
    </row>
    <row r="2394" spans="1:17" x14ac:dyDescent="0.25">
      <c r="A2394">
        <v>41898</v>
      </c>
      <c r="B2394" t="s">
        <v>773</v>
      </c>
      <c r="C2394" s="190" t="s">
        <v>937</v>
      </c>
      <c r="D2394" s="108" t="s">
        <v>815</v>
      </c>
      <c r="E2394" s="32">
        <f t="shared" ref="E2394:E2457" si="190">A2394</f>
        <v>41898</v>
      </c>
      <c r="F2394" s="101" t="str">
        <f t="shared" ref="F2394:F2457" si="191">IF(E2394="","-",IF(OR(E2394&lt;$E$15,E2394&gt;$E$16),"ERROR - date outside of range",IF(MONTH(E2394)&gt;=7,YEAR(E2394)&amp;"-"&amp;IF(YEAR(E2394)=1999,"00",IF(AND(YEAR(E2394)&gt;=2000,YEAR(E2394)&lt;2009),"0","")&amp;RIGHT(YEAR(E2394),2)+1),RIGHT(YEAR(E2394),4)-1&amp;"-"&amp;RIGHT(YEAR(E2394),2))))</f>
        <v>2014-15</v>
      </c>
      <c r="H2394" s="111"/>
      <c r="I2394" s="26"/>
      <c r="J2394" s="94">
        <f t="shared" si="189"/>
        <v>0.59165640875701331</v>
      </c>
      <c r="K2394" s="35"/>
      <c r="L2394" s="26">
        <v>20.647372652800001</v>
      </c>
      <c r="M2394" s="26" t="s">
        <v>203</v>
      </c>
      <c r="N2394" s="26">
        <v>812.22926829268283</v>
      </c>
      <c r="O2394" s="90">
        <f t="shared" si="187"/>
        <v>16770.400381950094</v>
      </c>
      <c r="P2394" s="92">
        <f t="shared" si="188"/>
        <v>3321.008466938436</v>
      </c>
      <c r="Q2394" s="188">
        <v>0.33470097579627078</v>
      </c>
    </row>
    <row r="2395" spans="1:17" x14ac:dyDescent="0.25">
      <c r="A2395">
        <v>41898</v>
      </c>
      <c r="B2395" t="s">
        <v>773</v>
      </c>
      <c r="C2395" s="190" t="s">
        <v>937</v>
      </c>
      <c r="D2395" s="108" t="s">
        <v>815</v>
      </c>
      <c r="E2395" s="32">
        <f t="shared" si="190"/>
        <v>41898</v>
      </c>
      <c r="F2395" s="101" t="str">
        <f t="shared" si="191"/>
        <v>2014-15</v>
      </c>
      <c r="H2395" s="111"/>
      <c r="I2395" s="26"/>
      <c r="J2395" s="94">
        <f t="shared" si="189"/>
        <v>0.59165640875701331</v>
      </c>
      <c r="K2395" s="35"/>
      <c r="L2395" s="26">
        <v>14.1303455774</v>
      </c>
      <c r="M2395" s="26" t="s">
        <v>203</v>
      </c>
      <c r="N2395" s="26">
        <v>3336.4019512195118</v>
      </c>
      <c r="O2395" s="90">
        <f t="shared" ref="O2395:O2458" si="192">IF(N2395="","-",L2395*N2395)</f>
        <v>47144.512555843357</v>
      </c>
      <c r="P2395" s="92">
        <f t="shared" si="188"/>
        <v>9335.9324644481294</v>
      </c>
      <c r="Q2395" s="188">
        <v>0.33470097579627078</v>
      </c>
    </row>
    <row r="2396" spans="1:17" x14ac:dyDescent="0.25">
      <c r="A2396">
        <v>41898</v>
      </c>
      <c r="B2396" t="s">
        <v>773</v>
      </c>
      <c r="C2396" s="190" t="s">
        <v>937</v>
      </c>
      <c r="D2396" s="108" t="s">
        <v>815</v>
      </c>
      <c r="E2396" s="32">
        <f t="shared" si="190"/>
        <v>41898</v>
      </c>
      <c r="F2396" s="101" t="str">
        <f t="shared" si="191"/>
        <v>2014-15</v>
      </c>
      <c r="H2396" s="111"/>
      <c r="I2396" s="26"/>
      <c r="J2396" s="94">
        <f t="shared" si="189"/>
        <v>0.59165640875701331</v>
      </c>
      <c r="K2396" s="35"/>
      <c r="L2396" s="26">
        <v>26.380806659400001</v>
      </c>
      <c r="M2396" s="26" t="s">
        <v>203</v>
      </c>
      <c r="N2396" s="26">
        <v>3336.4019512195118</v>
      </c>
      <c r="O2396" s="90">
        <f t="shared" si="192"/>
        <v>88016.97481316686</v>
      </c>
      <c r="P2396" s="92">
        <f t="shared" si="188"/>
        <v>17429.823494461161</v>
      </c>
      <c r="Q2396" s="188">
        <v>0.33470097579627078</v>
      </c>
    </row>
    <row r="2397" spans="1:17" x14ac:dyDescent="0.25">
      <c r="A2397">
        <v>41898</v>
      </c>
      <c r="B2397" t="s">
        <v>773</v>
      </c>
      <c r="C2397" s="190" t="s">
        <v>937</v>
      </c>
      <c r="D2397" s="108" t="s">
        <v>815</v>
      </c>
      <c r="E2397" s="32">
        <f t="shared" si="190"/>
        <v>41898</v>
      </c>
      <c r="F2397" s="101" t="str">
        <f t="shared" si="191"/>
        <v>2014-15</v>
      </c>
      <c r="H2397" s="111"/>
      <c r="I2397" s="26"/>
      <c r="J2397" s="94">
        <f t="shared" si="189"/>
        <v>0.59165640875701331</v>
      </c>
      <c r="K2397" s="35"/>
      <c r="L2397" s="26">
        <v>22.217717107799999</v>
      </c>
      <c r="M2397" s="26" t="s">
        <v>203</v>
      </c>
      <c r="N2397" s="26">
        <v>812.22926829268283</v>
      </c>
      <c r="O2397" s="90">
        <f t="shared" si="192"/>
        <v>18045.880109602214</v>
      </c>
      <c r="P2397" s="92">
        <f t="shared" si="188"/>
        <v>3573.5891375526021</v>
      </c>
      <c r="Q2397" s="188">
        <v>0.33470097579627078</v>
      </c>
    </row>
    <row r="2398" spans="1:17" x14ac:dyDescent="0.25">
      <c r="A2398">
        <v>41898</v>
      </c>
      <c r="B2398" t="s">
        <v>773</v>
      </c>
      <c r="C2398" s="190" t="s">
        <v>937</v>
      </c>
      <c r="D2398" s="108" t="s">
        <v>815</v>
      </c>
      <c r="E2398" s="32">
        <f t="shared" si="190"/>
        <v>41898</v>
      </c>
      <c r="F2398" s="101" t="str">
        <f t="shared" si="191"/>
        <v>2014-15</v>
      </c>
      <c r="H2398" s="111"/>
      <c r="I2398" s="26"/>
      <c r="J2398" s="94">
        <f t="shared" si="189"/>
        <v>0.59165640875701331</v>
      </c>
      <c r="K2398" s="35"/>
      <c r="L2398" s="26">
        <v>26.4863635108</v>
      </c>
      <c r="M2398" s="26" t="s">
        <v>203</v>
      </c>
      <c r="N2398" s="26">
        <v>3336.4019512195118</v>
      </c>
      <c r="O2398" s="90">
        <f t="shared" si="192"/>
        <v>88369.154898142398</v>
      </c>
      <c r="P2398" s="92">
        <f t="shared" si="188"/>
        <v>17499.565004350796</v>
      </c>
      <c r="Q2398" s="188">
        <v>0.33470097579627078</v>
      </c>
    </row>
    <row r="2399" spans="1:17" x14ac:dyDescent="0.25">
      <c r="A2399">
        <v>41898</v>
      </c>
      <c r="B2399" t="s">
        <v>773</v>
      </c>
      <c r="C2399" s="190" t="s">
        <v>937</v>
      </c>
      <c r="D2399" s="108" t="s">
        <v>815</v>
      </c>
      <c r="E2399" s="32">
        <f t="shared" si="190"/>
        <v>41898</v>
      </c>
      <c r="F2399" s="101" t="str">
        <f t="shared" si="191"/>
        <v>2014-15</v>
      </c>
      <c r="H2399" s="111"/>
      <c r="I2399" s="26"/>
      <c r="J2399" s="94">
        <f t="shared" si="189"/>
        <v>0.59165640875701331</v>
      </c>
      <c r="K2399" s="35"/>
      <c r="L2399" s="26">
        <v>59.962908329699999</v>
      </c>
      <c r="M2399" s="26" t="s">
        <v>203</v>
      </c>
      <c r="N2399" s="26">
        <v>812.22926829268283</v>
      </c>
      <c r="O2399" s="90">
        <f t="shared" si="192"/>
        <v>48703.629157333446</v>
      </c>
      <c r="P2399" s="92">
        <f t="shared" si="188"/>
        <v>9644.6811714894811</v>
      </c>
      <c r="Q2399" s="188">
        <v>0.33470097579627078</v>
      </c>
    </row>
    <row r="2400" spans="1:17" x14ac:dyDescent="0.25">
      <c r="A2400">
        <v>41898</v>
      </c>
      <c r="B2400" t="s">
        <v>773</v>
      </c>
      <c r="C2400" s="190" t="s">
        <v>937</v>
      </c>
      <c r="D2400" s="108" t="s">
        <v>815</v>
      </c>
      <c r="E2400" s="32">
        <f t="shared" si="190"/>
        <v>41898</v>
      </c>
      <c r="F2400" s="101" t="str">
        <f t="shared" si="191"/>
        <v>2014-15</v>
      </c>
      <c r="H2400" s="111"/>
      <c r="I2400" s="26"/>
      <c r="J2400" s="94">
        <f t="shared" si="189"/>
        <v>0.59165640875701331</v>
      </c>
      <c r="K2400" s="35"/>
      <c r="L2400" s="26">
        <v>34.636310172100004</v>
      </c>
      <c r="M2400" s="26" t="s">
        <v>203</v>
      </c>
      <c r="N2400" s="26">
        <v>812.22926829268283</v>
      </c>
      <c r="O2400" s="90">
        <f t="shared" si="192"/>
        <v>28132.624867443192</v>
      </c>
      <c r="P2400" s="92">
        <f t="shared" si="188"/>
        <v>5571.0467999642105</v>
      </c>
      <c r="Q2400" s="188">
        <v>0.33470097579627078</v>
      </c>
    </row>
    <row r="2401" spans="1:17" x14ac:dyDescent="0.25">
      <c r="A2401">
        <v>41898</v>
      </c>
      <c r="B2401" t="s">
        <v>773</v>
      </c>
      <c r="C2401" s="190" t="s">
        <v>937</v>
      </c>
      <c r="D2401" s="108" t="s">
        <v>815</v>
      </c>
      <c r="E2401" s="32">
        <f t="shared" si="190"/>
        <v>41898</v>
      </c>
      <c r="F2401" s="101" t="str">
        <f t="shared" si="191"/>
        <v>2014-15</v>
      </c>
      <c r="H2401" s="111"/>
      <c r="I2401" s="26"/>
      <c r="J2401" s="94">
        <f t="shared" si="189"/>
        <v>0.59165640875701331</v>
      </c>
      <c r="K2401" s="35"/>
      <c r="L2401" s="26">
        <v>31.6939662857</v>
      </c>
      <c r="M2401" s="26" t="s">
        <v>203</v>
      </c>
      <c r="N2401" s="26">
        <v>3336.4019512195118</v>
      </c>
      <c r="O2401" s="90">
        <f t="shared" si="192"/>
        <v>105743.8109574949</v>
      </c>
      <c r="P2401" s="92">
        <f t="shared" si="188"/>
        <v>20940.233000885728</v>
      </c>
      <c r="Q2401" s="188">
        <v>0.33470097579627078</v>
      </c>
    </row>
    <row r="2402" spans="1:17" x14ac:dyDescent="0.25">
      <c r="A2402">
        <v>41898</v>
      </c>
      <c r="B2402" t="s">
        <v>773</v>
      </c>
      <c r="C2402" s="190" t="s">
        <v>937</v>
      </c>
      <c r="D2402" s="108" t="s">
        <v>815</v>
      </c>
      <c r="E2402" s="32">
        <f t="shared" si="190"/>
        <v>41898</v>
      </c>
      <c r="F2402" s="101" t="str">
        <f t="shared" si="191"/>
        <v>2014-15</v>
      </c>
      <c r="H2402" s="111"/>
      <c r="I2402" s="26"/>
      <c r="J2402" s="94">
        <f t="shared" si="189"/>
        <v>0.59165640875701331</v>
      </c>
      <c r="K2402" s="35"/>
      <c r="L2402" s="26">
        <v>17.0659964516</v>
      </c>
      <c r="M2402" s="26" t="s">
        <v>203</v>
      </c>
      <c r="N2402" s="26">
        <v>812.22926829268283</v>
      </c>
      <c r="O2402" s="90">
        <f t="shared" si="192"/>
        <v>13861.50181056859</v>
      </c>
      <c r="P2402" s="92">
        <f t="shared" si="188"/>
        <v>2744.9651665399183</v>
      </c>
      <c r="Q2402" s="188">
        <v>0.33470097579627078</v>
      </c>
    </row>
    <row r="2403" spans="1:17" x14ac:dyDescent="0.25">
      <c r="A2403">
        <v>41898</v>
      </c>
      <c r="B2403" t="s">
        <v>773</v>
      </c>
      <c r="C2403" s="190" t="s">
        <v>937</v>
      </c>
      <c r="D2403" s="108" t="s">
        <v>815</v>
      </c>
      <c r="E2403" s="32">
        <f t="shared" si="190"/>
        <v>41898</v>
      </c>
      <c r="F2403" s="101" t="str">
        <f t="shared" si="191"/>
        <v>2014-15</v>
      </c>
      <c r="H2403" s="111"/>
      <c r="I2403" s="26"/>
      <c r="J2403" s="94">
        <f t="shared" si="189"/>
        <v>0.59165640875701331</v>
      </c>
      <c r="K2403" s="35"/>
      <c r="L2403" s="26">
        <v>4.93643039047</v>
      </c>
      <c r="M2403" s="26" t="s">
        <v>203</v>
      </c>
      <c r="N2403" s="26">
        <v>812.22926829268283</v>
      </c>
      <c r="O2403" s="90">
        <f t="shared" si="192"/>
        <v>4009.5132440292109</v>
      </c>
      <c r="P2403" s="92">
        <f t="shared" si="188"/>
        <v>793.9957978614724</v>
      </c>
      <c r="Q2403" s="188">
        <v>0.33470097579627078</v>
      </c>
    </row>
    <row r="2404" spans="1:17" x14ac:dyDescent="0.25">
      <c r="A2404">
        <v>41898</v>
      </c>
      <c r="B2404" t="s">
        <v>773</v>
      </c>
      <c r="C2404" s="190" t="s">
        <v>937</v>
      </c>
      <c r="D2404" s="108" t="s">
        <v>815</v>
      </c>
      <c r="E2404" s="32">
        <f t="shared" si="190"/>
        <v>41898</v>
      </c>
      <c r="F2404" s="101" t="str">
        <f t="shared" si="191"/>
        <v>2014-15</v>
      </c>
      <c r="H2404" s="111"/>
      <c r="I2404" s="26"/>
      <c r="J2404" s="94">
        <f t="shared" si="189"/>
        <v>0.59165640875701331</v>
      </c>
      <c r="K2404" s="35"/>
      <c r="L2404" s="26">
        <v>42.031639374800001</v>
      </c>
      <c r="M2404" s="26" t="s">
        <v>203</v>
      </c>
      <c r="N2404" s="26">
        <v>3336.4019512195118</v>
      </c>
      <c r="O2404" s="90">
        <f t="shared" si="192"/>
        <v>140234.44362303757</v>
      </c>
      <c r="P2404" s="92">
        <f t="shared" si="188"/>
        <v>27770.343225064596</v>
      </c>
      <c r="Q2404" s="188">
        <v>0.33470097579627078</v>
      </c>
    </row>
    <row r="2405" spans="1:17" x14ac:dyDescent="0.25">
      <c r="A2405">
        <v>41898</v>
      </c>
      <c r="B2405" t="s">
        <v>773</v>
      </c>
      <c r="C2405" s="190" t="s">
        <v>937</v>
      </c>
      <c r="D2405" s="108" t="s">
        <v>815</v>
      </c>
      <c r="E2405" s="32">
        <f t="shared" si="190"/>
        <v>41898</v>
      </c>
      <c r="F2405" s="101" t="str">
        <f t="shared" si="191"/>
        <v>2014-15</v>
      </c>
      <c r="H2405" s="111"/>
      <c r="I2405" s="26"/>
      <c r="J2405" s="94">
        <f t="shared" si="189"/>
        <v>0.59165640875701331</v>
      </c>
      <c r="K2405" s="35"/>
      <c r="L2405" s="26">
        <v>5.2396600080500004</v>
      </c>
      <c r="M2405" s="26" t="s">
        <v>203</v>
      </c>
      <c r="N2405" s="26">
        <v>812.22926829268283</v>
      </c>
      <c r="O2405" s="90">
        <f t="shared" si="192"/>
        <v>4255.8052144408848</v>
      </c>
      <c r="P2405" s="92">
        <f t="shared" si="188"/>
        <v>842.76849859892536</v>
      </c>
      <c r="Q2405" s="188">
        <v>0.33470097579627078</v>
      </c>
    </row>
    <row r="2406" spans="1:17" x14ac:dyDescent="0.25">
      <c r="A2406">
        <v>41898</v>
      </c>
      <c r="B2406" t="s">
        <v>773</v>
      </c>
      <c r="C2406" s="190" t="s">
        <v>937</v>
      </c>
      <c r="D2406" s="108" t="s">
        <v>815</v>
      </c>
      <c r="E2406" s="32">
        <f t="shared" si="190"/>
        <v>41898</v>
      </c>
      <c r="F2406" s="101" t="str">
        <f t="shared" si="191"/>
        <v>2014-15</v>
      </c>
      <c r="H2406" s="111"/>
      <c r="I2406" s="26"/>
      <c r="J2406" s="94">
        <f t="shared" si="189"/>
        <v>0.59165640875701331</v>
      </c>
      <c r="K2406" s="35"/>
      <c r="L2406" s="26">
        <v>12.5525106858</v>
      </c>
      <c r="M2406" s="26" t="s">
        <v>203</v>
      </c>
      <c r="N2406" s="26">
        <v>812.22926829268283</v>
      </c>
      <c r="O2406" s="90">
        <f t="shared" si="192"/>
        <v>10195.516569563417</v>
      </c>
      <c r="P2406" s="92">
        <f t="shared" si="188"/>
        <v>2018.997524279381</v>
      </c>
      <c r="Q2406" s="188">
        <v>0.33470097579627078</v>
      </c>
    </row>
    <row r="2407" spans="1:17" x14ac:dyDescent="0.25">
      <c r="A2407">
        <v>41898</v>
      </c>
      <c r="B2407" t="s">
        <v>773</v>
      </c>
      <c r="C2407" s="190" t="s">
        <v>937</v>
      </c>
      <c r="D2407" s="108" t="s">
        <v>815</v>
      </c>
      <c r="E2407" s="32">
        <f t="shared" si="190"/>
        <v>41898</v>
      </c>
      <c r="F2407" s="101" t="str">
        <f t="shared" si="191"/>
        <v>2014-15</v>
      </c>
      <c r="H2407" s="111"/>
      <c r="I2407" s="26"/>
      <c r="J2407" s="94">
        <f t="shared" si="189"/>
        <v>0.59165640875701331</v>
      </c>
      <c r="K2407" s="35"/>
      <c r="L2407" s="26">
        <v>69.241928672200004</v>
      </c>
      <c r="M2407" s="26" t="s">
        <v>203</v>
      </c>
      <c r="N2407" s="26">
        <v>812.22926829268283</v>
      </c>
      <c r="O2407" s="90">
        <f t="shared" si="192"/>
        <v>56240.321060595146</v>
      </c>
      <c r="P2407" s="92">
        <f t="shared" si="188"/>
        <v>11137.157024980583</v>
      </c>
      <c r="Q2407" s="188">
        <v>0.33470097579627078</v>
      </c>
    </row>
    <row r="2408" spans="1:17" x14ac:dyDescent="0.25">
      <c r="A2408">
        <v>41898</v>
      </c>
      <c r="B2408" t="s">
        <v>773</v>
      </c>
      <c r="C2408" s="190" t="s">
        <v>937</v>
      </c>
      <c r="D2408" s="108" t="s">
        <v>815</v>
      </c>
      <c r="E2408" s="32">
        <f t="shared" si="190"/>
        <v>41898</v>
      </c>
      <c r="F2408" s="101" t="str">
        <f t="shared" si="191"/>
        <v>2014-15</v>
      </c>
      <c r="H2408" s="111"/>
      <c r="I2408" s="26"/>
      <c r="J2408" s="94">
        <f t="shared" si="189"/>
        <v>0.59165640875701331</v>
      </c>
      <c r="K2408" s="35"/>
      <c r="L2408" s="26">
        <v>22.4228440881</v>
      </c>
      <c r="M2408" s="26" t="s">
        <v>203</v>
      </c>
      <c r="N2408" s="26">
        <v>3336.4019512195118</v>
      </c>
      <c r="O2408" s="90">
        <f t="shared" si="192"/>
        <v>74811.620767427739</v>
      </c>
      <c r="P2408" s="92">
        <f t="shared" si="188"/>
        <v>14814.793942631239</v>
      </c>
      <c r="Q2408" s="188">
        <v>0.33470097579627078</v>
      </c>
    </row>
    <row r="2409" spans="1:17" x14ac:dyDescent="0.25">
      <c r="A2409">
        <v>41898</v>
      </c>
      <c r="B2409" t="s">
        <v>773</v>
      </c>
      <c r="C2409" s="190" t="s">
        <v>937</v>
      </c>
      <c r="D2409" s="108" t="s">
        <v>815</v>
      </c>
      <c r="E2409" s="32">
        <f t="shared" si="190"/>
        <v>41898</v>
      </c>
      <c r="F2409" s="101" t="str">
        <f t="shared" si="191"/>
        <v>2014-15</v>
      </c>
      <c r="H2409" s="111"/>
      <c r="I2409" s="26"/>
      <c r="J2409" s="94">
        <f t="shared" si="189"/>
        <v>0.59165640875701331</v>
      </c>
      <c r="K2409" s="35"/>
      <c r="L2409" s="26">
        <v>53.675592657199999</v>
      </c>
      <c r="M2409" s="26" t="s">
        <v>203</v>
      </c>
      <c r="N2409" s="26">
        <v>812.22926829268283</v>
      </c>
      <c r="O2409" s="90">
        <f t="shared" si="192"/>
        <v>43596.887349133656</v>
      </c>
      <c r="P2409" s="92">
        <f t="shared" si="188"/>
        <v>8633.4034203778574</v>
      </c>
      <c r="Q2409" s="188">
        <v>0.33470097579627078</v>
      </c>
    </row>
    <row r="2410" spans="1:17" x14ac:dyDescent="0.25">
      <c r="A2410">
        <v>41898</v>
      </c>
      <c r="B2410" t="s">
        <v>773</v>
      </c>
      <c r="C2410" s="190" t="s">
        <v>937</v>
      </c>
      <c r="D2410" s="108" t="s">
        <v>815</v>
      </c>
      <c r="E2410" s="32">
        <f t="shared" si="190"/>
        <v>41898</v>
      </c>
      <c r="F2410" s="101" t="str">
        <f t="shared" si="191"/>
        <v>2014-15</v>
      </c>
      <c r="H2410" s="111"/>
      <c r="I2410" s="26"/>
      <c r="J2410" s="94">
        <f t="shared" si="189"/>
        <v>0.59165640875701331</v>
      </c>
      <c r="K2410" s="35"/>
      <c r="L2410" s="26">
        <v>35.057793455899997</v>
      </c>
      <c r="M2410" s="26" t="s">
        <v>203</v>
      </c>
      <c r="N2410" s="26">
        <v>812.22926829268283</v>
      </c>
      <c r="O2410" s="90">
        <f t="shared" si="192"/>
        <v>28474.96592664166</v>
      </c>
      <c r="P2410" s="92">
        <f t="shared" si="188"/>
        <v>5638.8399074801428</v>
      </c>
      <c r="Q2410" s="188">
        <v>0.33470097579627078</v>
      </c>
    </row>
    <row r="2411" spans="1:17" x14ac:dyDescent="0.25">
      <c r="A2411">
        <v>41898</v>
      </c>
      <c r="B2411" t="s">
        <v>773</v>
      </c>
      <c r="C2411" s="190" t="s">
        <v>937</v>
      </c>
      <c r="D2411" s="108" t="s">
        <v>815</v>
      </c>
      <c r="E2411" s="32">
        <f t="shared" si="190"/>
        <v>41898</v>
      </c>
      <c r="F2411" s="101" t="str">
        <f t="shared" si="191"/>
        <v>2014-15</v>
      </c>
      <c r="H2411" s="111"/>
      <c r="I2411" s="26"/>
      <c r="J2411" s="94">
        <f t="shared" si="189"/>
        <v>0.59165640875701331</v>
      </c>
      <c r="K2411" s="35"/>
      <c r="L2411" s="26">
        <v>44.272108060199997</v>
      </c>
      <c r="M2411" s="26" t="s">
        <v>203</v>
      </c>
      <c r="N2411" s="26">
        <v>812.22926829268283</v>
      </c>
      <c r="O2411" s="90">
        <f t="shared" si="192"/>
        <v>35959.101935510829</v>
      </c>
      <c r="P2411" s="92">
        <f t="shared" si="188"/>
        <v>7120.9082235070246</v>
      </c>
      <c r="Q2411" s="188">
        <v>0.33470097579627078</v>
      </c>
    </row>
    <row r="2412" spans="1:17" x14ac:dyDescent="0.25">
      <c r="A2412">
        <v>41898</v>
      </c>
      <c r="B2412" t="s">
        <v>773</v>
      </c>
      <c r="C2412" s="190" t="s">
        <v>937</v>
      </c>
      <c r="D2412" s="108" t="s">
        <v>815</v>
      </c>
      <c r="E2412" s="32">
        <f t="shared" si="190"/>
        <v>41898</v>
      </c>
      <c r="F2412" s="101" t="str">
        <f t="shared" si="191"/>
        <v>2014-15</v>
      </c>
      <c r="H2412" s="111"/>
      <c r="I2412" s="26"/>
      <c r="J2412" s="94">
        <f t="shared" si="189"/>
        <v>0.59165640875701331</v>
      </c>
      <c r="K2412" s="35"/>
      <c r="L2412" s="26">
        <v>15.917697862500001</v>
      </c>
      <c r="M2412" s="26" t="s">
        <v>203</v>
      </c>
      <c r="N2412" s="26">
        <v>3336.4019512195118</v>
      </c>
      <c r="O2412" s="90">
        <f t="shared" si="192"/>
        <v>53107.838207367655</v>
      </c>
      <c r="P2412" s="92">
        <f t="shared" si="188"/>
        <v>10516.837781481503</v>
      </c>
      <c r="Q2412" s="188">
        <v>0.33470097579627078</v>
      </c>
    </row>
    <row r="2413" spans="1:17" x14ac:dyDescent="0.25">
      <c r="A2413">
        <v>41898</v>
      </c>
      <c r="B2413" t="s">
        <v>773</v>
      </c>
      <c r="C2413" s="190" t="s">
        <v>937</v>
      </c>
      <c r="D2413" s="108" t="s">
        <v>815</v>
      </c>
      <c r="E2413" s="32">
        <f t="shared" si="190"/>
        <v>41898</v>
      </c>
      <c r="F2413" s="101" t="str">
        <f t="shared" si="191"/>
        <v>2014-15</v>
      </c>
      <c r="H2413" s="111"/>
      <c r="I2413" s="26"/>
      <c r="J2413" s="94">
        <f t="shared" si="189"/>
        <v>0.59165640875701331</v>
      </c>
      <c r="K2413" s="35"/>
      <c r="L2413" s="26">
        <v>9.4683668952000009</v>
      </c>
      <c r="M2413" s="26" t="s">
        <v>203</v>
      </c>
      <c r="N2413" s="26">
        <v>812.22926829268283</v>
      </c>
      <c r="O2413" s="90">
        <f t="shared" si="192"/>
        <v>7690.4847152149578</v>
      </c>
      <c r="P2413" s="92">
        <f t="shared" si="188"/>
        <v>1522.9311329727263</v>
      </c>
      <c r="Q2413" s="188">
        <v>0.33470097579627078</v>
      </c>
    </row>
    <row r="2414" spans="1:17" x14ac:dyDescent="0.25">
      <c r="A2414">
        <v>41898</v>
      </c>
      <c r="B2414" t="s">
        <v>773</v>
      </c>
      <c r="C2414" s="190" t="s">
        <v>937</v>
      </c>
      <c r="D2414" s="108" t="s">
        <v>815</v>
      </c>
      <c r="E2414" s="32">
        <f t="shared" si="190"/>
        <v>41898</v>
      </c>
      <c r="F2414" s="101" t="str">
        <f t="shared" si="191"/>
        <v>2014-15</v>
      </c>
      <c r="H2414" s="111"/>
      <c r="I2414" s="26"/>
      <c r="J2414" s="94">
        <f t="shared" si="189"/>
        <v>0.59165640875701331</v>
      </c>
      <c r="K2414" s="35"/>
      <c r="L2414" s="26">
        <v>10.4463997626</v>
      </c>
      <c r="M2414" s="26" t="s">
        <v>203</v>
      </c>
      <c r="N2414" s="26">
        <v>812.22926829268283</v>
      </c>
      <c r="O2414" s="90">
        <f t="shared" si="192"/>
        <v>8484.8716354694534</v>
      </c>
      <c r="P2414" s="92">
        <f t="shared" si="188"/>
        <v>1680.2419680217079</v>
      </c>
      <c r="Q2414" s="188">
        <v>0.33470097579627078</v>
      </c>
    </row>
    <row r="2415" spans="1:17" x14ac:dyDescent="0.25">
      <c r="A2415">
        <v>41898</v>
      </c>
      <c r="B2415" t="s">
        <v>773</v>
      </c>
      <c r="C2415" s="190" t="s">
        <v>937</v>
      </c>
      <c r="D2415" s="108" t="s">
        <v>815</v>
      </c>
      <c r="E2415" s="32">
        <f t="shared" si="190"/>
        <v>41898</v>
      </c>
      <c r="F2415" s="101" t="str">
        <f t="shared" si="191"/>
        <v>2014-15</v>
      </c>
      <c r="H2415" s="111"/>
      <c r="I2415" s="26"/>
      <c r="J2415" s="94">
        <f t="shared" si="189"/>
        <v>0.59165640875701331</v>
      </c>
      <c r="K2415" s="35"/>
      <c r="L2415" s="26">
        <v>16.201309700500001</v>
      </c>
      <c r="M2415" s="26" t="s">
        <v>203</v>
      </c>
      <c r="N2415" s="26">
        <v>3336.4019512195118</v>
      </c>
      <c r="O2415" s="90">
        <f t="shared" si="192"/>
        <v>54054.081297059813</v>
      </c>
      <c r="P2415" s="92">
        <f t="shared" si="188"/>
        <v>10704.2203866119</v>
      </c>
      <c r="Q2415" s="188">
        <v>0.33470097579627078</v>
      </c>
    </row>
    <row r="2416" spans="1:17" x14ac:dyDescent="0.25">
      <c r="A2416">
        <v>41898</v>
      </c>
      <c r="B2416" t="s">
        <v>773</v>
      </c>
      <c r="C2416" s="190" t="s">
        <v>937</v>
      </c>
      <c r="D2416" s="108" t="s">
        <v>815</v>
      </c>
      <c r="E2416" s="32">
        <f t="shared" si="190"/>
        <v>41898</v>
      </c>
      <c r="F2416" s="101" t="str">
        <f t="shared" si="191"/>
        <v>2014-15</v>
      </c>
      <c r="H2416" s="111"/>
      <c r="I2416" s="26"/>
      <c r="J2416" s="94">
        <f t="shared" si="189"/>
        <v>0.59165640875701331</v>
      </c>
      <c r="K2416" s="35"/>
      <c r="L2416" s="26">
        <v>4.8265135449900001</v>
      </c>
      <c r="M2416" s="26" t="s">
        <v>203</v>
      </c>
      <c r="N2416" s="26">
        <v>812.22926829268283</v>
      </c>
      <c r="O2416" s="90">
        <f t="shared" si="192"/>
        <v>3920.2355650519503</v>
      </c>
      <c r="P2416" s="92">
        <f t="shared" si="188"/>
        <v>776.31631967136263</v>
      </c>
      <c r="Q2416" s="188">
        <v>0.33470097579627078</v>
      </c>
    </row>
    <row r="2417" spans="1:17" x14ac:dyDescent="0.25">
      <c r="A2417">
        <v>41898</v>
      </c>
      <c r="B2417" t="s">
        <v>773</v>
      </c>
      <c r="C2417" s="190" t="s">
        <v>937</v>
      </c>
      <c r="D2417" s="108" t="s">
        <v>815</v>
      </c>
      <c r="E2417" s="32">
        <f t="shared" si="190"/>
        <v>41898</v>
      </c>
      <c r="F2417" s="101" t="str">
        <f t="shared" si="191"/>
        <v>2014-15</v>
      </c>
      <c r="H2417" s="111"/>
      <c r="I2417" s="26"/>
      <c r="J2417" s="94">
        <f t="shared" si="189"/>
        <v>0.59165640875701331</v>
      </c>
      <c r="K2417" s="35"/>
      <c r="L2417" s="26">
        <v>22.043848234799999</v>
      </c>
      <c r="M2417" s="26" t="s">
        <v>203</v>
      </c>
      <c r="N2417" s="26">
        <v>812.22926829268283</v>
      </c>
      <c r="O2417" s="90">
        <f t="shared" si="192"/>
        <v>17904.658722106549</v>
      </c>
      <c r="P2417" s="92">
        <f t="shared" si="188"/>
        <v>3545.6233518286858</v>
      </c>
      <c r="Q2417" s="188">
        <v>0.33470097579627078</v>
      </c>
    </row>
    <row r="2418" spans="1:17" x14ac:dyDescent="0.25">
      <c r="A2418">
        <v>41898</v>
      </c>
      <c r="B2418" t="s">
        <v>773</v>
      </c>
      <c r="C2418" s="190" t="s">
        <v>937</v>
      </c>
      <c r="D2418" s="108" t="s">
        <v>815</v>
      </c>
      <c r="E2418" s="32">
        <f t="shared" si="190"/>
        <v>41898</v>
      </c>
      <c r="F2418" s="101" t="str">
        <f t="shared" si="191"/>
        <v>2014-15</v>
      </c>
      <c r="H2418" s="111"/>
      <c r="I2418" s="26"/>
      <c r="J2418" s="94">
        <f t="shared" si="189"/>
        <v>0.59165640875701331</v>
      </c>
      <c r="K2418" s="35"/>
      <c r="L2418" s="26">
        <v>32.068629234799999</v>
      </c>
      <c r="M2418" s="26" t="s">
        <v>203</v>
      </c>
      <c r="N2418" s="26">
        <v>3336.4019512195118</v>
      </c>
      <c r="O2418" s="90">
        <f t="shared" si="192"/>
        <v>106993.83715192181</v>
      </c>
      <c r="P2418" s="92">
        <f t="shared" si="188"/>
        <v>21187.773159798966</v>
      </c>
      <c r="Q2418" s="188">
        <v>0.33470097579627078</v>
      </c>
    </row>
    <row r="2419" spans="1:17" x14ac:dyDescent="0.25">
      <c r="A2419">
        <v>41898</v>
      </c>
      <c r="B2419" t="s">
        <v>773</v>
      </c>
      <c r="C2419" s="190" t="s">
        <v>937</v>
      </c>
      <c r="D2419" s="108" t="s">
        <v>815</v>
      </c>
      <c r="E2419" s="32">
        <f t="shared" si="190"/>
        <v>41898</v>
      </c>
      <c r="F2419" s="101" t="str">
        <f t="shared" si="191"/>
        <v>2014-15</v>
      </c>
      <c r="H2419" s="111"/>
      <c r="I2419" s="26"/>
      <c r="J2419" s="94">
        <f t="shared" si="189"/>
        <v>0.59165640875701331</v>
      </c>
      <c r="K2419" s="35"/>
      <c r="L2419" s="26">
        <v>4.82511937676</v>
      </c>
      <c r="M2419" s="26" t="s">
        <v>203</v>
      </c>
      <c r="N2419" s="26">
        <v>812.22926829268283</v>
      </c>
      <c r="O2419" s="90">
        <f t="shared" si="192"/>
        <v>3919.1031808106204</v>
      </c>
      <c r="P2419" s="92">
        <f t="shared" si="188"/>
        <v>776.09207591047243</v>
      </c>
      <c r="Q2419" s="188">
        <v>0.33470097579627078</v>
      </c>
    </row>
    <row r="2420" spans="1:17" x14ac:dyDescent="0.25">
      <c r="A2420">
        <v>41898</v>
      </c>
      <c r="B2420" t="s">
        <v>773</v>
      </c>
      <c r="C2420" s="190" t="s">
        <v>937</v>
      </c>
      <c r="D2420" s="108" t="s">
        <v>815</v>
      </c>
      <c r="E2420" s="32">
        <f t="shared" si="190"/>
        <v>41898</v>
      </c>
      <c r="F2420" s="101" t="str">
        <f t="shared" si="191"/>
        <v>2014-15</v>
      </c>
      <c r="H2420" s="111"/>
      <c r="I2420" s="26"/>
      <c r="J2420" s="94">
        <f t="shared" si="189"/>
        <v>0.59165640875701331</v>
      </c>
      <c r="K2420" s="35"/>
      <c r="L2420" s="26">
        <v>19.367451796200001</v>
      </c>
      <c r="M2420" s="26" t="s">
        <v>203</v>
      </c>
      <c r="N2420" s="26">
        <v>3336.4019512195118</v>
      </c>
      <c r="O2420" s="90">
        <f t="shared" si="192"/>
        <v>64617.603962991525</v>
      </c>
      <c r="P2420" s="92">
        <f t="shared" si="188"/>
        <v>12796.093413806495</v>
      </c>
      <c r="Q2420" s="188">
        <v>0.33470097579627078</v>
      </c>
    </row>
    <row r="2421" spans="1:17" x14ac:dyDescent="0.25">
      <c r="A2421">
        <v>41898</v>
      </c>
      <c r="B2421" t="s">
        <v>773</v>
      </c>
      <c r="C2421" s="190" t="s">
        <v>937</v>
      </c>
      <c r="D2421" s="108" t="s">
        <v>815</v>
      </c>
      <c r="E2421" s="32">
        <f t="shared" si="190"/>
        <v>41898</v>
      </c>
      <c r="F2421" s="101" t="str">
        <f t="shared" si="191"/>
        <v>2014-15</v>
      </c>
      <c r="H2421" s="111"/>
      <c r="I2421" s="26"/>
      <c r="J2421" s="94">
        <f t="shared" si="189"/>
        <v>0.59165640875701331</v>
      </c>
      <c r="K2421" s="35"/>
      <c r="L2421" s="26">
        <v>18.291174992799998</v>
      </c>
      <c r="M2421" s="26" t="s">
        <v>203</v>
      </c>
      <c r="N2421" s="26">
        <v>812.22926829268283</v>
      </c>
      <c r="O2421" s="90">
        <f t="shared" si="192"/>
        <v>14856.62768061536</v>
      </c>
      <c r="P2421" s="92">
        <f t="shared" si="188"/>
        <v>2942.0279297910429</v>
      </c>
      <c r="Q2421" s="188">
        <v>0.33470097579627078</v>
      </c>
    </row>
    <row r="2422" spans="1:17" x14ac:dyDescent="0.25">
      <c r="A2422">
        <v>41898</v>
      </c>
      <c r="B2422" t="s">
        <v>773</v>
      </c>
      <c r="C2422" s="190" t="s">
        <v>937</v>
      </c>
      <c r="D2422" s="108" t="s">
        <v>815</v>
      </c>
      <c r="E2422" s="32">
        <f t="shared" si="190"/>
        <v>41898</v>
      </c>
      <c r="F2422" s="101" t="str">
        <f t="shared" si="191"/>
        <v>2014-15</v>
      </c>
      <c r="H2422" s="111"/>
      <c r="I2422" s="26"/>
      <c r="J2422" s="94">
        <f t="shared" si="189"/>
        <v>0.59165640875701331</v>
      </c>
      <c r="K2422" s="35"/>
      <c r="L2422" s="26">
        <v>9.0696168055800008</v>
      </c>
      <c r="M2422" s="26" t="s">
        <v>203</v>
      </c>
      <c r="N2422" s="26">
        <v>812.22926829268283</v>
      </c>
      <c r="O2422" s="90">
        <f t="shared" si="192"/>
        <v>7366.6082216912637</v>
      </c>
      <c r="P2422" s="92">
        <f t="shared" si="188"/>
        <v>1458.7945260499616</v>
      </c>
      <c r="Q2422" s="188">
        <v>0.33470097579627078</v>
      </c>
    </row>
    <row r="2423" spans="1:17" x14ac:dyDescent="0.25">
      <c r="A2423">
        <v>41898</v>
      </c>
      <c r="B2423" t="s">
        <v>773</v>
      </c>
      <c r="C2423" s="190" t="s">
        <v>937</v>
      </c>
      <c r="D2423" s="108" t="s">
        <v>815</v>
      </c>
      <c r="E2423" s="32">
        <f t="shared" si="190"/>
        <v>41898</v>
      </c>
      <c r="F2423" s="101" t="str">
        <f t="shared" si="191"/>
        <v>2014-15</v>
      </c>
      <c r="H2423" s="111"/>
      <c r="I2423" s="26"/>
      <c r="J2423" s="94">
        <f t="shared" si="189"/>
        <v>0.59165640875701331</v>
      </c>
      <c r="K2423" s="35"/>
      <c r="L2423" s="26">
        <v>23.7061052858</v>
      </c>
      <c r="M2423" s="26" t="s">
        <v>203</v>
      </c>
      <c r="N2423" s="26">
        <v>812.22926829268283</v>
      </c>
      <c r="O2423" s="90">
        <f t="shared" si="192"/>
        <v>19254.792550354636</v>
      </c>
      <c r="P2423" s="92">
        <f t="shared" si="188"/>
        <v>3812.9876229845372</v>
      </c>
      <c r="Q2423" s="188">
        <v>0.33470097579627078</v>
      </c>
    </row>
    <row r="2424" spans="1:17" x14ac:dyDescent="0.25">
      <c r="A2424">
        <v>41898</v>
      </c>
      <c r="B2424" t="s">
        <v>773</v>
      </c>
      <c r="C2424" s="190" t="s">
        <v>937</v>
      </c>
      <c r="D2424" s="108" t="s">
        <v>815</v>
      </c>
      <c r="E2424" s="32">
        <f t="shared" si="190"/>
        <v>41898</v>
      </c>
      <c r="F2424" s="101" t="str">
        <f t="shared" si="191"/>
        <v>2014-15</v>
      </c>
      <c r="H2424" s="111"/>
      <c r="I2424" s="26"/>
      <c r="J2424" s="94">
        <f t="shared" si="189"/>
        <v>0.59165640875701331</v>
      </c>
      <c r="K2424" s="35"/>
      <c r="L2424" s="26">
        <v>64.653302750899996</v>
      </c>
      <c r="M2424" s="26" t="s">
        <v>203</v>
      </c>
      <c r="N2424" s="26">
        <v>812.22926829268283</v>
      </c>
      <c r="O2424" s="90">
        <f t="shared" si="192"/>
        <v>52513.304786068802</v>
      </c>
      <c r="P2424" s="92">
        <f t="shared" si="188"/>
        <v>10399.103530596445</v>
      </c>
      <c r="Q2424" s="188">
        <v>0.33470097579627078</v>
      </c>
    </row>
    <row r="2425" spans="1:17" x14ac:dyDescent="0.25">
      <c r="A2425">
        <v>41898</v>
      </c>
      <c r="B2425" t="s">
        <v>773</v>
      </c>
      <c r="C2425" s="190" t="s">
        <v>937</v>
      </c>
      <c r="D2425" s="108" t="s">
        <v>815</v>
      </c>
      <c r="E2425" s="32">
        <f t="shared" si="190"/>
        <v>41898</v>
      </c>
      <c r="F2425" s="101" t="str">
        <f t="shared" si="191"/>
        <v>2014-15</v>
      </c>
      <c r="H2425" s="111"/>
      <c r="I2425" s="26"/>
      <c r="J2425" s="94">
        <f t="shared" si="189"/>
        <v>0.59165640875701331</v>
      </c>
      <c r="K2425" s="35"/>
      <c r="L2425" s="26">
        <v>19.392552522700001</v>
      </c>
      <c r="M2425" s="26" t="s">
        <v>203</v>
      </c>
      <c r="N2425" s="26">
        <v>3592.3639024390236</v>
      </c>
      <c r="O2425" s="90">
        <f t="shared" si="192"/>
        <v>69665.105658700311</v>
      </c>
      <c r="P2425" s="92">
        <f t="shared" si="188"/>
        <v>13795.639965263708</v>
      </c>
      <c r="Q2425" s="188">
        <v>0.33470097579627078</v>
      </c>
    </row>
    <row r="2426" spans="1:17" x14ac:dyDescent="0.25">
      <c r="A2426">
        <v>41898</v>
      </c>
      <c r="B2426" t="s">
        <v>773</v>
      </c>
      <c r="C2426" s="190" t="s">
        <v>937</v>
      </c>
      <c r="D2426" s="108" t="s">
        <v>815</v>
      </c>
      <c r="E2426" s="32">
        <f t="shared" si="190"/>
        <v>41898</v>
      </c>
      <c r="F2426" s="101" t="str">
        <f t="shared" si="191"/>
        <v>2014-15</v>
      </c>
      <c r="H2426" s="111"/>
      <c r="I2426" s="26"/>
      <c r="J2426" s="94">
        <f t="shared" si="189"/>
        <v>0.59165640875701331</v>
      </c>
      <c r="K2426" s="35"/>
      <c r="L2426" s="26">
        <v>5.2276589406699996</v>
      </c>
      <c r="M2426" s="26" t="s">
        <v>203</v>
      </c>
      <c r="N2426" s="26">
        <v>950.87219512195099</v>
      </c>
      <c r="O2426" s="90">
        <f t="shared" si="192"/>
        <v>4970.8355322637753</v>
      </c>
      <c r="P2426" s="92">
        <f t="shared" si="188"/>
        <v>984.36450617923902</v>
      </c>
      <c r="Q2426" s="188">
        <v>0.33470097579627078</v>
      </c>
    </row>
    <row r="2427" spans="1:17" x14ac:dyDescent="0.25">
      <c r="A2427">
        <v>41898</v>
      </c>
      <c r="B2427" t="s">
        <v>773</v>
      </c>
      <c r="C2427" s="190" t="s">
        <v>937</v>
      </c>
      <c r="D2427" s="108" t="s">
        <v>815</v>
      </c>
      <c r="E2427" s="32">
        <f t="shared" si="190"/>
        <v>41898</v>
      </c>
      <c r="F2427" s="101" t="str">
        <f t="shared" si="191"/>
        <v>2014-15</v>
      </c>
      <c r="H2427" s="111"/>
      <c r="I2427" s="26"/>
      <c r="J2427" s="94">
        <f t="shared" si="189"/>
        <v>0.59165640875701331</v>
      </c>
      <c r="K2427" s="35"/>
      <c r="L2427" s="26">
        <v>19.535826163300001</v>
      </c>
      <c r="M2427" s="26" t="s">
        <v>203</v>
      </c>
      <c r="N2427" s="26">
        <v>950.87219512195099</v>
      </c>
      <c r="O2427" s="90">
        <f t="shared" si="192"/>
        <v>18576.073907417915</v>
      </c>
      <c r="P2427" s="92">
        <f t="shared" si="188"/>
        <v>3678.5823429360171</v>
      </c>
      <c r="Q2427" s="188">
        <v>0.33470097579627078</v>
      </c>
    </row>
    <row r="2428" spans="1:17" x14ac:dyDescent="0.25">
      <c r="A2428">
        <v>41898</v>
      </c>
      <c r="B2428" t="s">
        <v>773</v>
      </c>
      <c r="C2428" s="190" t="s">
        <v>937</v>
      </c>
      <c r="D2428" s="108" t="s">
        <v>815</v>
      </c>
      <c r="E2428" s="32">
        <f t="shared" si="190"/>
        <v>41898</v>
      </c>
      <c r="F2428" s="101" t="str">
        <f t="shared" si="191"/>
        <v>2014-15</v>
      </c>
      <c r="H2428" s="111"/>
      <c r="I2428" s="26"/>
      <c r="J2428" s="94">
        <f t="shared" si="189"/>
        <v>0.59165640875701331</v>
      </c>
      <c r="K2428" s="35"/>
      <c r="L2428" s="26">
        <v>5.8812727364099997</v>
      </c>
      <c r="M2428" s="26" t="s">
        <v>203</v>
      </c>
      <c r="N2428" s="26">
        <v>812.22926829268283</v>
      </c>
      <c r="O2428" s="90">
        <f t="shared" si="192"/>
        <v>4776.9418513239989</v>
      </c>
      <c r="P2428" s="92">
        <f t="shared" si="188"/>
        <v>945.96813272235318</v>
      </c>
      <c r="Q2428" s="188">
        <v>0.33470097579627078</v>
      </c>
    </row>
    <row r="2429" spans="1:17" x14ac:dyDescent="0.25">
      <c r="A2429">
        <v>41898</v>
      </c>
      <c r="B2429" t="s">
        <v>773</v>
      </c>
      <c r="C2429" s="190" t="s">
        <v>937</v>
      </c>
      <c r="D2429" s="108" t="s">
        <v>815</v>
      </c>
      <c r="E2429" s="32">
        <f t="shared" si="190"/>
        <v>41898</v>
      </c>
      <c r="F2429" s="101" t="str">
        <f t="shared" si="191"/>
        <v>2014-15</v>
      </c>
      <c r="H2429" s="111"/>
      <c r="I2429" s="26"/>
      <c r="J2429" s="94">
        <f t="shared" si="189"/>
        <v>0.59165640875701331</v>
      </c>
      <c r="K2429" s="35"/>
      <c r="L2429" s="26">
        <v>29.728733653300001</v>
      </c>
      <c r="M2429" s="26" t="s">
        <v>203</v>
      </c>
      <c r="N2429" s="26">
        <v>950.87219512195099</v>
      </c>
      <c r="O2429" s="90">
        <f t="shared" si="192"/>
        <v>28268.226227109189</v>
      </c>
      <c r="P2429" s="92">
        <f t="shared" si="188"/>
        <v>5597.8996629443827</v>
      </c>
      <c r="Q2429" s="188">
        <v>0.33470097579627078</v>
      </c>
    </row>
    <row r="2430" spans="1:17" x14ac:dyDescent="0.25">
      <c r="A2430">
        <v>41898</v>
      </c>
      <c r="B2430" t="s">
        <v>773</v>
      </c>
      <c r="C2430" s="190" t="s">
        <v>937</v>
      </c>
      <c r="D2430" s="108" t="s">
        <v>815</v>
      </c>
      <c r="E2430" s="32">
        <f t="shared" si="190"/>
        <v>41898</v>
      </c>
      <c r="F2430" s="101" t="str">
        <f t="shared" si="191"/>
        <v>2014-15</v>
      </c>
      <c r="H2430" s="111"/>
      <c r="I2430" s="26"/>
      <c r="J2430" s="94">
        <f t="shared" si="189"/>
        <v>0.59165640875701331</v>
      </c>
      <c r="K2430" s="35"/>
      <c r="L2430" s="26">
        <v>20.451118430800001</v>
      </c>
      <c r="M2430" s="26" t="s">
        <v>203</v>
      </c>
      <c r="N2430" s="26">
        <v>950.87219512195099</v>
      </c>
      <c r="O2430" s="90">
        <f t="shared" si="192"/>
        <v>19446.399874993785</v>
      </c>
      <c r="P2430" s="92">
        <f t="shared" si="188"/>
        <v>3850.9312339277158</v>
      </c>
      <c r="Q2430" s="188">
        <v>0.33470097579627078</v>
      </c>
    </row>
    <row r="2431" spans="1:17" x14ac:dyDescent="0.25">
      <c r="A2431">
        <v>41898</v>
      </c>
      <c r="B2431" t="s">
        <v>773</v>
      </c>
      <c r="C2431" s="190" t="s">
        <v>937</v>
      </c>
      <c r="D2431" s="108" t="s">
        <v>815</v>
      </c>
      <c r="E2431" s="32">
        <f t="shared" si="190"/>
        <v>41898</v>
      </c>
      <c r="F2431" s="101" t="str">
        <f t="shared" si="191"/>
        <v>2014-15</v>
      </c>
      <c r="H2431" s="111"/>
      <c r="I2431" s="26"/>
      <c r="J2431" s="94">
        <f t="shared" si="189"/>
        <v>0.59165640875701331</v>
      </c>
      <c r="K2431" s="35"/>
      <c r="L2431" s="26">
        <v>26.009146256899999</v>
      </c>
      <c r="M2431" s="26" t="s">
        <v>203</v>
      </c>
      <c r="N2431" s="26">
        <v>3592.3639024390236</v>
      </c>
      <c r="O2431" s="90">
        <f t="shared" si="192"/>
        <v>93434.31814654461</v>
      </c>
      <c r="P2431" s="92">
        <f t="shared" si="188"/>
        <v>18502.609037364702</v>
      </c>
      <c r="Q2431" s="188">
        <v>0.33470097579627078</v>
      </c>
    </row>
    <row r="2432" spans="1:17" x14ac:dyDescent="0.25">
      <c r="A2432">
        <v>41898</v>
      </c>
      <c r="B2432" t="s">
        <v>773</v>
      </c>
      <c r="C2432" s="190" t="s">
        <v>937</v>
      </c>
      <c r="D2432" s="108" t="s">
        <v>815</v>
      </c>
      <c r="E2432" s="32">
        <f t="shared" si="190"/>
        <v>41898</v>
      </c>
      <c r="F2432" s="101" t="str">
        <f t="shared" si="191"/>
        <v>2014-15</v>
      </c>
      <c r="H2432" s="111"/>
      <c r="I2432" s="26"/>
      <c r="J2432" s="94">
        <f t="shared" si="189"/>
        <v>0.59165640875701331</v>
      </c>
      <c r="K2432" s="35"/>
      <c r="L2432" s="26">
        <v>11.000913885099999</v>
      </c>
      <c r="M2432" s="26" t="s">
        <v>203</v>
      </c>
      <c r="N2432" s="26">
        <v>950.87219512195099</v>
      </c>
      <c r="O2432" s="90">
        <f t="shared" si="192"/>
        <v>10460.463134272586</v>
      </c>
      <c r="P2432" s="92">
        <f t="shared" si="188"/>
        <v>2071.4643565937977</v>
      </c>
      <c r="Q2432" s="188">
        <v>0.33470097579627078</v>
      </c>
    </row>
    <row r="2433" spans="1:17" x14ac:dyDescent="0.25">
      <c r="A2433">
        <v>41898</v>
      </c>
      <c r="B2433" t="s">
        <v>773</v>
      </c>
      <c r="C2433" s="190" t="s">
        <v>937</v>
      </c>
      <c r="D2433" s="108" t="s">
        <v>815</v>
      </c>
      <c r="E2433" s="32">
        <f t="shared" si="190"/>
        <v>41898</v>
      </c>
      <c r="F2433" s="101" t="str">
        <f t="shared" si="191"/>
        <v>2014-15</v>
      </c>
      <c r="H2433" s="111"/>
      <c r="I2433" s="26"/>
      <c r="J2433" s="94">
        <f t="shared" si="189"/>
        <v>0.59165640875701331</v>
      </c>
      <c r="K2433" s="35"/>
      <c r="L2433" s="26">
        <v>6.2207287354499998</v>
      </c>
      <c r="M2433" s="26" t="s">
        <v>203</v>
      </c>
      <c r="N2433" s="26">
        <v>950.87219512195099</v>
      </c>
      <c r="O2433" s="90">
        <f t="shared" si="192"/>
        <v>5915.1179879355395</v>
      </c>
      <c r="P2433" s="92">
        <f t="shared" si="188"/>
        <v>1171.3588509202611</v>
      </c>
      <c r="Q2433" s="188">
        <v>0.33470097579627078</v>
      </c>
    </row>
    <row r="2434" spans="1:17" x14ac:dyDescent="0.25">
      <c r="A2434">
        <v>41898</v>
      </c>
      <c r="B2434" t="s">
        <v>773</v>
      </c>
      <c r="C2434" s="190" t="s">
        <v>937</v>
      </c>
      <c r="D2434" s="108" t="s">
        <v>815</v>
      </c>
      <c r="E2434" s="32">
        <f t="shared" si="190"/>
        <v>41898</v>
      </c>
      <c r="F2434" s="101" t="str">
        <f t="shared" si="191"/>
        <v>2014-15</v>
      </c>
      <c r="H2434" s="111"/>
      <c r="I2434" s="26"/>
      <c r="J2434" s="94">
        <f t="shared" si="189"/>
        <v>0.59165640875701331</v>
      </c>
      <c r="K2434" s="35"/>
      <c r="L2434" s="26">
        <v>18.447498131100001</v>
      </c>
      <c r="M2434" s="26" t="s">
        <v>203</v>
      </c>
      <c r="N2434" s="26">
        <v>950.87219512195099</v>
      </c>
      <c r="O2434" s="90">
        <f t="shared" si="192"/>
        <v>17541.213042427145</v>
      </c>
      <c r="P2434" s="92">
        <f t="shared" si="188"/>
        <v>3473.6509390062351</v>
      </c>
      <c r="Q2434" s="188">
        <v>0.33470097579627078</v>
      </c>
    </row>
    <row r="2435" spans="1:17" x14ac:dyDescent="0.25">
      <c r="A2435">
        <v>41898</v>
      </c>
      <c r="B2435" t="s">
        <v>773</v>
      </c>
      <c r="C2435" s="190" t="s">
        <v>937</v>
      </c>
      <c r="D2435" s="108" t="s">
        <v>815</v>
      </c>
      <c r="E2435" s="32">
        <f t="shared" si="190"/>
        <v>41898</v>
      </c>
      <c r="F2435" s="101" t="str">
        <f t="shared" si="191"/>
        <v>2014-15</v>
      </c>
      <c r="H2435" s="111"/>
      <c r="I2435" s="26"/>
      <c r="J2435" s="94">
        <f t="shared" si="189"/>
        <v>0.59165640875701331</v>
      </c>
      <c r="K2435" s="35"/>
      <c r="L2435" s="26">
        <v>31.073922592199999</v>
      </c>
      <c r="M2435" s="26" t="s">
        <v>203</v>
      </c>
      <c r="N2435" s="26">
        <v>812.22926829268283</v>
      </c>
      <c r="O2435" s="90">
        <f t="shared" si="192"/>
        <v>25239.14941004607</v>
      </c>
      <c r="P2435" s="92">
        <f t="shared" si="188"/>
        <v>4998.0577076324125</v>
      </c>
      <c r="Q2435" s="188">
        <v>0.33470097579627078</v>
      </c>
    </row>
    <row r="2436" spans="1:17" x14ac:dyDescent="0.25">
      <c r="A2436">
        <v>41898</v>
      </c>
      <c r="B2436" t="s">
        <v>773</v>
      </c>
      <c r="C2436" s="190" t="s">
        <v>937</v>
      </c>
      <c r="D2436" s="108" t="s">
        <v>815</v>
      </c>
      <c r="E2436" s="32">
        <f t="shared" si="190"/>
        <v>41898</v>
      </c>
      <c r="F2436" s="101" t="str">
        <f t="shared" si="191"/>
        <v>2014-15</v>
      </c>
      <c r="H2436" s="111"/>
      <c r="I2436" s="26"/>
      <c r="J2436" s="94">
        <f t="shared" si="189"/>
        <v>0.59165640875701331</v>
      </c>
      <c r="K2436" s="35"/>
      <c r="L2436" s="26">
        <v>20.465484457700001</v>
      </c>
      <c r="M2436" s="26" t="s">
        <v>203</v>
      </c>
      <c r="N2436" s="26">
        <v>812.22926829268283</v>
      </c>
      <c r="O2436" s="90">
        <f t="shared" si="192"/>
        <v>16622.665466332943</v>
      </c>
      <c r="P2436" s="92">
        <f t="shared" si="188"/>
        <v>3291.7528204152286</v>
      </c>
      <c r="Q2436" s="188">
        <v>0.33470097579627078</v>
      </c>
    </row>
    <row r="2437" spans="1:17" x14ac:dyDescent="0.25">
      <c r="A2437">
        <v>41898</v>
      </c>
      <c r="B2437" t="s">
        <v>773</v>
      </c>
      <c r="C2437" s="190" t="s">
        <v>937</v>
      </c>
      <c r="D2437" s="108" t="s">
        <v>815</v>
      </c>
      <c r="E2437" s="32">
        <f t="shared" si="190"/>
        <v>41898</v>
      </c>
      <c r="F2437" s="101" t="str">
        <f t="shared" si="191"/>
        <v>2014-15</v>
      </c>
      <c r="H2437" s="111"/>
      <c r="I2437" s="26"/>
      <c r="J2437" s="94">
        <f t="shared" si="189"/>
        <v>0.59165640875701331</v>
      </c>
      <c r="K2437" s="35"/>
      <c r="L2437" s="26">
        <v>19.271944011900001</v>
      </c>
      <c r="M2437" s="26" t="s">
        <v>203</v>
      </c>
      <c r="N2437" s="26">
        <v>812.22926829268283</v>
      </c>
      <c r="O2437" s="90">
        <f t="shared" si="192"/>
        <v>15653.236983363087</v>
      </c>
      <c r="P2437" s="92">
        <f t="shared" si="188"/>
        <v>3099.7788587500504</v>
      </c>
      <c r="Q2437" s="188">
        <v>0.33470097579627078</v>
      </c>
    </row>
    <row r="2438" spans="1:17" x14ac:dyDescent="0.25">
      <c r="A2438">
        <v>41898</v>
      </c>
      <c r="B2438" t="s">
        <v>773</v>
      </c>
      <c r="C2438" s="190" t="s">
        <v>937</v>
      </c>
      <c r="D2438" s="108" t="s">
        <v>815</v>
      </c>
      <c r="E2438" s="32">
        <f t="shared" si="190"/>
        <v>41898</v>
      </c>
      <c r="F2438" s="101" t="str">
        <f t="shared" si="191"/>
        <v>2014-15</v>
      </c>
      <c r="H2438" s="111"/>
      <c r="I2438" s="26"/>
      <c r="J2438" s="94">
        <f t="shared" si="189"/>
        <v>0.59165640875701331</v>
      </c>
      <c r="K2438" s="35"/>
      <c r="L2438" s="26">
        <v>8.8953581883599995</v>
      </c>
      <c r="M2438" s="26" t="s">
        <v>203</v>
      </c>
      <c r="N2438" s="26">
        <v>812.22926829268283</v>
      </c>
      <c r="O2438" s="90">
        <f t="shared" si="192"/>
        <v>7225.0702725329675</v>
      </c>
      <c r="P2438" s="92">
        <f t="shared" si="188"/>
        <v>1430.7660522602889</v>
      </c>
      <c r="Q2438" s="188">
        <v>0.33470097579627078</v>
      </c>
    </row>
    <row r="2439" spans="1:17" x14ac:dyDescent="0.25">
      <c r="A2439">
        <v>41898</v>
      </c>
      <c r="B2439" t="s">
        <v>773</v>
      </c>
      <c r="C2439" s="190" t="s">
        <v>937</v>
      </c>
      <c r="D2439" s="108" t="s">
        <v>815</v>
      </c>
      <c r="E2439" s="32">
        <f t="shared" si="190"/>
        <v>41898</v>
      </c>
      <c r="F2439" s="101" t="str">
        <f t="shared" si="191"/>
        <v>2014-15</v>
      </c>
      <c r="H2439" s="111"/>
      <c r="I2439" s="26"/>
      <c r="J2439" s="94">
        <f t="shared" si="189"/>
        <v>0.59165640875701331</v>
      </c>
      <c r="K2439" s="35"/>
      <c r="L2439" s="26">
        <v>15.352951684800001</v>
      </c>
      <c r="M2439" s="26" t="s">
        <v>203</v>
      </c>
      <c r="N2439" s="26">
        <v>3592.3639024390236</v>
      </c>
      <c r="O2439" s="90">
        <f t="shared" si="192"/>
        <v>55153.38942836591</v>
      </c>
      <c r="P2439" s="92">
        <f t="shared" si="188"/>
        <v>10921.914152335656</v>
      </c>
      <c r="Q2439" s="188">
        <v>0.33470097579627078</v>
      </c>
    </row>
    <row r="2440" spans="1:17" x14ac:dyDescent="0.25">
      <c r="A2440">
        <v>41898</v>
      </c>
      <c r="B2440" t="s">
        <v>773</v>
      </c>
      <c r="C2440" s="190" t="s">
        <v>937</v>
      </c>
      <c r="D2440" s="108" t="s">
        <v>815</v>
      </c>
      <c r="E2440" s="32">
        <f t="shared" si="190"/>
        <v>41898</v>
      </c>
      <c r="F2440" s="101" t="str">
        <f t="shared" si="191"/>
        <v>2014-15</v>
      </c>
      <c r="H2440" s="111"/>
      <c r="I2440" s="26"/>
      <c r="J2440" s="94">
        <f t="shared" si="189"/>
        <v>0.59165640875701331</v>
      </c>
      <c r="K2440" s="35"/>
      <c r="L2440" s="26">
        <v>17.827657445700002</v>
      </c>
      <c r="M2440" s="26" t="s">
        <v>203</v>
      </c>
      <c r="N2440" s="26">
        <v>950.87219512195099</v>
      </c>
      <c r="O2440" s="90">
        <f t="shared" si="192"/>
        <v>16951.823769274954</v>
      </c>
      <c r="P2440" s="92">
        <f t="shared" si="188"/>
        <v>3356.9353733738358</v>
      </c>
      <c r="Q2440" s="188">
        <v>0.33470097579627078</v>
      </c>
    </row>
    <row r="2441" spans="1:17" x14ac:dyDescent="0.25">
      <c r="A2441">
        <v>41898</v>
      </c>
      <c r="B2441" t="s">
        <v>773</v>
      </c>
      <c r="C2441" s="190" t="s">
        <v>937</v>
      </c>
      <c r="D2441" s="108" t="s">
        <v>815</v>
      </c>
      <c r="E2441" s="32">
        <f t="shared" si="190"/>
        <v>41898</v>
      </c>
      <c r="F2441" s="101" t="str">
        <f t="shared" si="191"/>
        <v>2014-15</v>
      </c>
      <c r="H2441" s="111"/>
      <c r="I2441" s="26"/>
      <c r="J2441" s="94">
        <f t="shared" si="189"/>
        <v>0.59165640875701331</v>
      </c>
      <c r="K2441" s="35"/>
      <c r="L2441" s="26">
        <v>18.153787329099998</v>
      </c>
      <c r="M2441" s="26" t="s">
        <v>203</v>
      </c>
      <c r="N2441" s="26">
        <v>950.87219512195099</v>
      </c>
      <c r="O2441" s="90">
        <f t="shared" si="192"/>
        <v>17261.931607398375</v>
      </c>
      <c r="P2441" s="92">
        <f t="shared" si="188"/>
        <v>3418.3454013168953</v>
      </c>
      <c r="Q2441" s="188">
        <v>0.33470097579627078</v>
      </c>
    </row>
    <row r="2442" spans="1:17" x14ac:dyDescent="0.25">
      <c r="A2442">
        <v>41898</v>
      </c>
      <c r="B2442" t="s">
        <v>773</v>
      </c>
      <c r="C2442" s="190" t="s">
        <v>937</v>
      </c>
      <c r="D2442" s="108" t="s">
        <v>815</v>
      </c>
      <c r="E2442" s="32">
        <f t="shared" si="190"/>
        <v>41898</v>
      </c>
      <c r="F2442" s="101" t="str">
        <f t="shared" si="191"/>
        <v>2014-15</v>
      </c>
      <c r="H2442" s="111"/>
      <c r="I2442" s="26"/>
      <c r="J2442" s="94">
        <f t="shared" si="189"/>
        <v>0.59165640875701331</v>
      </c>
      <c r="K2442" s="35"/>
      <c r="L2442" s="26">
        <v>18.906902972400001</v>
      </c>
      <c r="M2442" s="26" t="s">
        <v>203</v>
      </c>
      <c r="N2442" s="26">
        <v>950.87219512195099</v>
      </c>
      <c r="O2442" s="90">
        <f t="shared" si="192"/>
        <v>17978.048332323728</v>
      </c>
      <c r="P2442" s="92">
        <f t="shared" si="188"/>
        <v>3560.1565478982852</v>
      </c>
      <c r="Q2442" s="188">
        <v>0.33470097579627078</v>
      </c>
    </row>
    <row r="2443" spans="1:17" x14ac:dyDescent="0.25">
      <c r="A2443">
        <v>41898</v>
      </c>
      <c r="B2443" t="s">
        <v>773</v>
      </c>
      <c r="C2443" s="190" t="s">
        <v>937</v>
      </c>
      <c r="D2443" s="108" t="s">
        <v>815</v>
      </c>
      <c r="E2443" s="32">
        <f t="shared" si="190"/>
        <v>41898</v>
      </c>
      <c r="F2443" s="101" t="str">
        <f t="shared" si="191"/>
        <v>2014-15</v>
      </c>
      <c r="H2443" s="111"/>
      <c r="I2443" s="26"/>
      <c r="J2443" s="94">
        <f t="shared" si="189"/>
        <v>0.59165640875701331</v>
      </c>
      <c r="K2443" s="35"/>
      <c r="L2443" s="26">
        <v>28.600489140099999</v>
      </c>
      <c r="M2443" s="26" t="s">
        <v>203</v>
      </c>
      <c r="N2443" s="26">
        <v>3336.4019512195118</v>
      </c>
      <c r="O2443" s="90">
        <f t="shared" si="192"/>
        <v>95422.727772862097</v>
      </c>
      <c r="P2443" s="92">
        <f t="shared" si="188"/>
        <v>18896.369773801835</v>
      </c>
      <c r="Q2443" s="188">
        <v>0.33470097579627078</v>
      </c>
    </row>
    <row r="2444" spans="1:17" x14ac:dyDescent="0.25">
      <c r="A2444">
        <v>41898</v>
      </c>
      <c r="B2444" t="s">
        <v>773</v>
      </c>
      <c r="C2444" s="190" t="s">
        <v>937</v>
      </c>
      <c r="D2444" s="108" t="s">
        <v>815</v>
      </c>
      <c r="E2444" s="32">
        <f t="shared" si="190"/>
        <v>41898</v>
      </c>
      <c r="F2444" s="101" t="str">
        <f t="shared" si="191"/>
        <v>2014-15</v>
      </c>
      <c r="H2444" s="111"/>
      <c r="I2444" s="26"/>
      <c r="J2444" s="94">
        <f t="shared" si="189"/>
        <v>0.59165640875701331</v>
      </c>
      <c r="K2444" s="35"/>
      <c r="L2444" s="26">
        <v>19.091619830500001</v>
      </c>
      <c r="M2444" s="26" t="s">
        <v>203</v>
      </c>
      <c r="N2444" s="26">
        <v>3336.4019512195118</v>
      </c>
      <c r="O2444" s="90">
        <f t="shared" si="192"/>
        <v>63697.317654421327</v>
      </c>
      <c r="P2444" s="92">
        <f t="shared" si="188"/>
        <v>12613.850977540118</v>
      </c>
      <c r="Q2444" s="188">
        <v>0.33470097579627078</v>
      </c>
    </row>
    <row r="2445" spans="1:17" x14ac:dyDescent="0.25">
      <c r="A2445">
        <v>41898</v>
      </c>
      <c r="B2445" t="s">
        <v>773</v>
      </c>
      <c r="C2445" s="190" t="s">
        <v>937</v>
      </c>
      <c r="D2445" s="108" t="s">
        <v>815</v>
      </c>
      <c r="E2445" s="32">
        <f t="shared" si="190"/>
        <v>41898</v>
      </c>
      <c r="F2445" s="101" t="str">
        <f t="shared" si="191"/>
        <v>2014-15</v>
      </c>
      <c r="H2445" s="111"/>
      <c r="I2445" s="26"/>
      <c r="J2445" s="94">
        <f t="shared" si="189"/>
        <v>0.59165640875701331</v>
      </c>
      <c r="K2445" s="35"/>
      <c r="L2445" s="26">
        <v>26.808229435099999</v>
      </c>
      <c r="M2445" s="26" t="s">
        <v>203</v>
      </c>
      <c r="N2445" s="26">
        <v>812.22926829268283</v>
      </c>
      <c r="O2445" s="90">
        <f t="shared" si="192"/>
        <v>21774.428578293635</v>
      </c>
      <c r="P2445" s="92">
        <f t="shared" si="188"/>
        <v>4311.9460492481521</v>
      </c>
      <c r="Q2445" s="188">
        <v>0.33470097579627078</v>
      </c>
    </row>
    <row r="2446" spans="1:17" x14ac:dyDescent="0.25">
      <c r="A2446">
        <v>41898</v>
      </c>
      <c r="B2446" t="s">
        <v>773</v>
      </c>
      <c r="C2446" s="190" t="s">
        <v>937</v>
      </c>
      <c r="D2446" s="108" t="s">
        <v>815</v>
      </c>
      <c r="E2446" s="32">
        <f t="shared" si="190"/>
        <v>41898</v>
      </c>
      <c r="F2446" s="101" t="str">
        <f t="shared" si="191"/>
        <v>2014-15</v>
      </c>
      <c r="H2446" s="111"/>
      <c r="I2446" s="26"/>
      <c r="J2446" s="94">
        <f t="shared" si="189"/>
        <v>0.59165640875701331</v>
      </c>
      <c r="K2446" s="35"/>
      <c r="L2446" s="26">
        <v>5.5458966813300004</v>
      </c>
      <c r="M2446" s="26" t="s">
        <v>203</v>
      </c>
      <c r="N2446" s="26">
        <v>812.22926829268283</v>
      </c>
      <c r="O2446" s="90">
        <f t="shared" si="192"/>
        <v>4504.5396035034846</v>
      </c>
      <c r="P2446" s="92">
        <f t="shared" si="188"/>
        <v>892.02486656165615</v>
      </c>
      <c r="Q2446" s="188">
        <v>0.33470097579627078</v>
      </c>
    </row>
    <row r="2447" spans="1:17" x14ac:dyDescent="0.25">
      <c r="A2447">
        <v>41898</v>
      </c>
      <c r="B2447" t="s">
        <v>773</v>
      </c>
      <c r="C2447" s="190" t="s">
        <v>937</v>
      </c>
      <c r="D2447" s="108" t="s">
        <v>815</v>
      </c>
      <c r="E2447" s="32">
        <f t="shared" si="190"/>
        <v>41898</v>
      </c>
      <c r="F2447" s="101" t="str">
        <f t="shared" si="191"/>
        <v>2014-15</v>
      </c>
      <c r="H2447" s="111"/>
      <c r="I2447" s="26"/>
      <c r="J2447" s="94">
        <f t="shared" si="189"/>
        <v>0.59165640875701331</v>
      </c>
      <c r="K2447" s="35"/>
      <c r="L2447" s="26">
        <v>6.0778997194800004</v>
      </c>
      <c r="M2447" s="26" t="s">
        <v>203</v>
      </c>
      <c r="N2447" s="26">
        <v>812.22926829268283</v>
      </c>
      <c r="O2447" s="90">
        <f t="shared" si="192"/>
        <v>4936.6480419095433</v>
      </c>
      <c r="P2447" s="92">
        <f t="shared" si="188"/>
        <v>977.59442661381718</v>
      </c>
      <c r="Q2447" s="188">
        <v>0.33470097579627078</v>
      </c>
    </row>
    <row r="2448" spans="1:17" x14ac:dyDescent="0.25">
      <c r="A2448">
        <v>41898</v>
      </c>
      <c r="B2448" t="s">
        <v>773</v>
      </c>
      <c r="C2448" s="190" t="s">
        <v>937</v>
      </c>
      <c r="D2448" s="108" t="s">
        <v>815</v>
      </c>
      <c r="E2448" s="32">
        <f t="shared" si="190"/>
        <v>41898</v>
      </c>
      <c r="F2448" s="101" t="str">
        <f t="shared" si="191"/>
        <v>2014-15</v>
      </c>
      <c r="H2448" s="111"/>
      <c r="I2448" s="26"/>
      <c r="J2448" s="94">
        <f t="shared" si="189"/>
        <v>0.59165640875701331</v>
      </c>
      <c r="K2448" s="35"/>
      <c r="L2448" s="26">
        <v>11.859985892799999</v>
      </c>
      <c r="M2448" s="26" t="s">
        <v>203</v>
      </c>
      <c r="N2448" s="26">
        <v>812.22926829268283</v>
      </c>
      <c r="O2448" s="90">
        <f t="shared" si="192"/>
        <v>9633.0276636704839</v>
      </c>
      <c r="P2448" s="92">
        <f t="shared" si="188"/>
        <v>1907.6089839652261</v>
      </c>
      <c r="Q2448" s="188">
        <v>0.33470097579627078</v>
      </c>
    </row>
    <row r="2449" spans="1:17" x14ac:dyDescent="0.25">
      <c r="A2449">
        <v>41898</v>
      </c>
      <c r="B2449" t="s">
        <v>773</v>
      </c>
      <c r="C2449" s="190" t="s">
        <v>937</v>
      </c>
      <c r="D2449" s="108" t="s">
        <v>815</v>
      </c>
      <c r="E2449" s="32">
        <f t="shared" si="190"/>
        <v>41898</v>
      </c>
      <c r="F2449" s="101" t="str">
        <f t="shared" si="191"/>
        <v>2014-15</v>
      </c>
      <c r="H2449" s="111"/>
      <c r="I2449" s="26"/>
      <c r="J2449" s="94">
        <f t="shared" si="189"/>
        <v>0.59165640875701331</v>
      </c>
      <c r="K2449" s="35"/>
      <c r="L2449" s="26">
        <v>29.3808952061</v>
      </c>
      <c r="M2449" s="26" t="s">
        <v>203</v>
      </c>
      <c r="N2449" s="26">
        <v>812.22926829268283</v>
      </c>
      <c r="O2449" s="90">
        <f t="shared" si="192"/>
        <v>23864.023015034596</v>
      </c>
      <c r="P2449" s="92">
        <f t="shared" si="188"/>
        <v>4725.7442090316954</v>
      </c>
      <c r="Q2449" s="188">
        <v>0.33470097579627078</v>
      </c>
    </row>
    <row r="2450" spans="1:17" x14ac:dyDescent="0.25">
      <c r="A2450">
        <v>41898</v>
      </c>
      <c r="B2450" t="s">
        <v>773</v>
      </c>
      <c r="C2450" s="190" t="s">
        <v>937</v>
      </c>
      <c r="D2450" s="108" t="s">
        <v>815</v>
      </c>
      <c r="E2450" s="32">
        <f t="shared" si="190"/>
        <v>41898</v>
      </c>
      <c r="F2450" s="101" t="str">
        <f t="shared" si="191"/>
        <v>2014-15</v>
      </c>
      <c r="H2450" s="111"/>
      <c r="I2450" s="26"/>
      <c r="J2450" s="94">
        <f t="shared" si="189"/>
        <v>0.59165640875701331</v>
      </c>
      <c r="K2450" s="35"/>
      <c r="L2450" s="26">
        <v>21.149303414199998</v>
      </c>
      <c r="M2450" s="26" t="s">
        <v>203</v>
      </c>
      <c r="N2450" s="26">
        <v>812.22926829268283</v>
      </c>
      <c r="O2450" s="90">
        <f t="shared" si="192"/>
        <v>17178.083237015602</v>
      </c>
      <c r="P2450" s="92">
        <f t="shared" si="188"/>
        <v>3401.7410781261456</v>
      </c>
      <c r="Q2450" s="188">
        <v>0.33470097579627078</v>
      </c>
    </row>
    <row r="2451" spans="1:17" x14ac:dyDescent="0.25">
      <c r="A2451">
        <v>41898</v>
      </c>
      <c r="B2451" t="s">
        <v>773</v>
      </c>
      <c r="C2451" s="190" t="s">
        <v>937</v>
      </c>
      <c r="D2451" s="108" t="s">
        <v>815</v>
      </c>
      <c r="E2451" s="32">
        <f t="shared" si="190"/>
        <v>41898</v>
      </c>
      <c r="F2451" s="101" t="str">
        <f t="shared" si="191"/>
        <v>2014-15</v>
      </c>
      <c r="H2451" s="111"/>
      <c r="I2451" s="26"/>
      <c r="J2451" s="94">
        <f t="shared" si="189"/>
        <v>0.59165640875701331</v>
      </c>
      <c r="K2451" s="35"/>
      <c r="L2451" s="26">
        <v>58.963627065300003</v>
      </c>
      <c r="M2451" s="26" t="s">
        <v>203</v>
      </c>
      <c r="N2451" s="26">
        <v>950.87219512195099</v>
      </c>
      <c r="O2451" s="90">
        <f t="shared" si="192"/>
        <v>56066.873499933892</v>
      </c>
      <c r="P2451" s="92">
        <f t="shared" si="188"/>
        <v>11102.809555367046</v>
      </c>
      <c r="Q2451" s="188">
        <v>0.33470097579627078</v>
      </c>
    </row>
    <row r="2452" spans="1:17" x14ac:dyDescent="0.25">
      <c r="A2452">
        <v>41898</v>
      </c>
      <c r="B2452" t="s">
        <v>773</v>
      </c>
      <c r="C2452" s="190" t="s">
        <v>937</v>
      </c>
      <c r="D2452" s="108" t="s">
        <v>815</v>
      </c>
      <c r="E2452" s="32">
        <f t="shared" si="190"/>
        <v>41898</v>
      </c>
      <c r="F2452" s="101" t="str">
        <f t="shared" si="191"/>
        <v>2014-15</v>
      </c>
      <c r="H2452" s="111"/>
      <c r="I2452" s="26"/>
      <c r="J2452" s="94">
        <f t="shared" si="189"/>
        <v>0.59165640875701331</v>
      </c>
      <c r="K2452" s="35"/>
      <c r="L2452" s="26">
        <v>24.364229887299999</v>
      </c>
      <c r="M2452" s="26" t="s">
        <v>203</v>
      </c>
      <c r="N2452" s="26">
        <v>3592.3639024390236</v>
      </c>
      <c r="O2452" s="90">
        <f t="shared" si="192"/>
        <v>87525.179957862521</v>
      </c>
      <c r="P2452" s="92">
        <f t="shared" si="188"/>
        <v>17332.434353995541</v>
      </c>
      <c r="Q2452" s="188">
        <v>0.33470097579627078</v>
      </c>
    </row>
    <row r="2453" spans="1:17" x14ac:dyDescent="0.25">
      <c r="A2453">
        <v>41898</v>
      </c>
      <c r="B2453" t="s">
        <v>773</v>
      </c>
      <c r="C2453" s="190" t="s">
        <v>937</v>
      </c>
      <c r="D2453" s="108" t="s">
        <v>815</v>
      </c>
      <c r="E2453" s="32">
        <f t="shared" si="190"/>
        <v>41898</v>
      </c>
      <c r="F2453" s="101" t="str">
        <f t="shared" si="191"/>
        <v>2014-15</v>
      </c>
      <c r="H2453" s="111"/>
      <c r="I2453" s="26"/>
      <c r="J2453" s="94">
        <f t="shared" si="189"/>
        <v>0.59165640875701331</v>
      </c>
      <c r="K2453" s="35"/>
      <c r="L2453" s="26">
        <v>14.561792094399999</v>
      </c>
      <c r="M2453" s="26" t="s">
        <v>203</v>
      </c>
      <c r="N2453" s="26">
        <v>950.87219512195099</v>
      </c>
      <c r="O2453" s="90">
        <f t="shared" si="192"/>
        <v>13846.403213711599</v>
      </c>
      <c r="P2453" s="92">
        <f t="shared" si="188"/>
        <v>2741.9752219435495</v>
      </c>
      <c r="Q2453" s="188">
        <v>0.33470097579627078</v>
      </c>
    </row>
    <row r="2454" spans="1:17" x14ac:dyDescent="0.25">
      <c r="A2454">
        <v>41898</v>
      </c>
      <c r="B2454" t="s">
        <v>773</v>
      </c>
      <c r="C2454" s="190" t="s">
        <v>937</v>
      </c>
      <c r="D2454" s="108" t="s">
        <v>815</v>
      </c>
      <c r="E2454" s="32">
        <f t="shared" si="190"/>
        <v>41898</v>
      </c>
      <c r="F2454" s="101" t="str">
        <f t="shared" si="191"/>
        <v>2014-15</v>
      </c>
      <c r="H2454" s="111"/>
      <c r="I2454" s="26"/>
      <c r="J2454" s="94">
        <f t="shared" si="189"/>
        <v>0.59165640875701331</v>
      </c>
      <c r="K2454" s="35"/>
      <c r="L2454" s="26">
        <v>4.5326841937199998</v>
      </c>
      <c r="M2454" s="26" t="s">
        <v>203</v>
      </c>
      <c r="N2454" s="26">
        <v>950.87219512195099</v>
      </c>
      <c r="O2454" s="90">
        <f t="shared" si="192"/>
        <v>4310.003369077107</v>
      </c>
      <c r="P2454" s="92">
        <f t="shared" si="188"/>
        <v>853.50124953748127</v>
      </c>
      <c r="Q2454" s="188">
        <v>0.33470097579627078</v>
      </c>
    </row>
    <row r="2455" spans="1:17" x14ac:dyDescent="0.25">
      <c r="A2455">
        <v>41898</v>
      </c>
      <c r="B2455" t="s">
        <v>773</v>
      </c>
      <c r="C2455" s="190" t="s">
        <v>937</v>
      </c>
      <c r="D2455" s="108" t="s">
        <v>815</v>
      </c>
      <c r="E2455" s="32">
        <f t="shared" si="190"/>
        <v>41898</v>
      </c>
      <c r="F2455" s="101" t="str">
        <f t="shared" si="191"/>
        <v>2014-15</v>
      </c>
      <c r="H2455" s="111"/>
      <c r="I2455" s="26"/>
      <c r="J2455" s="94">
        <f t="shared" si="189"/>
        <v>0.59165640875701331</v>
      </c>
      <c r="K2455" s="35"/>
      <c r="L2455" s="26">
        <v>66.647276773100003</v>
      </c>
      <c r="M2455" s="26" t="s">
        <v>203</v>
      </c>
      <c r="N2455" s="26">
        <v>950.87219512195099</v>
      </c>
      <c r="O2455" s="90">
        <f t="shared" si="192"/>
        <v>63373.042364137822</v>
      </c>
      <c r="P2455" s="92">
        <f t="shared" ref="P2455:P2518" si="193">IF(O2455="-","-",IF(OR(E2455&lt;$E$15,E2455&gt;$E$16),0,O2455*J2455))*Q2455</f>
        <v>12549.635397701633</v>
      </c>
      <c r="Q2455" s="188">
        <v>0.33470097579627078</v>
      </c>
    </row>
    <row r="2456" spans="1:17" x14ac:dyDescent="0.25">
      <c r="A2456">
        <v>42069</v>
      </c>
      <c r="B2456" t="s">
        <v>773</v>
      </c>
      <c r="C2456" s="190" t="s">
        <v>935</v>
      </c>
      <c r="D2456" s="108" t="s">
        <v>807</v>
      </c>
      <c r="E2456" s="32">
        <f t="shared" si="190"/>
        <v>42069</v>
      </c>
      <c r="F2456" s="101" t="str">
        <f t="shared" si="191"/>
        <v>2014-15</v>
      </c>
      <c r="H2456" s="111"/>
      <c r="I2456" s="26"/>
      <c r="J2456" s="94">
        <f t="shared" ref="J2456:J2519" si="194">J2455</f>
        <v>0.59165640875701331</v>
      </c>
      <c r="K2456" s="35"/>
      <c r="L2456" s="26">
        <v>67.910781335099998</v>
      </c>
      <c r="M2456" s="26" t="s">
        <v>203</v>
      </c>
      <c r="N2456" s="26">
        <v>3875.3912195121943</v>
      </c>
      <c r="O2456" s="90">
        <f t="shared" si="192"/>
        <v>263180.84569625912</v>
      </c>
      <c r="P2456" s="92">
        <f t="shared" si="193"/>
        <v>143992.29794570067</v>
      </c>
      <c r="Q2456" s="188">
        <v>0.92473098829472267</v>
      </c>
    </row>
    <row r="2457" spans="1:17" x14ac:dyDescent="0.25">
      <c r="A2457">
        <v>42069</v>
      </c>
      <c r="B2457" t="s">
        <v>773</v>
      </c>
      <c r="C2457" s="190" t="s">
        <v>935</v>
      </c>
      <c r="D2457" s="108" t="s">
        <v>807</v>
      </c>
      <c r="E2457" s="32">
        <f t="shared" si="190"/>
        <v>42069</v>
      </c>
      <c r="F2457" s="101" t="str">
        <f t="shared" si="191"/>
        <v>2014-15</v>
      </c>
      <c r="H2457" s="111"/>
      <c r="I2457" s="26"/>
      <c r="J2457" s="94">
        <f t="shared" si="194"/>
        <v>0.59165640875701331</v>
      </c>
      <c r="K2457" s="35"/>
      <c r="L2457" s="26">
        <v>60.2155384016</v>
      </c>
      <c r="M2457" s="26" t="s">
        <v>203</v>
      </c>
      <c r="N2457" s="26">
        <v>950.87219512195099</v>
      </c>
      <c r="O2457" s="90">
        <f t="shared" si="192"/>
        <v>57257.281180379527</v>
      </c>
      <c r="P2457" s="92">
        <f t="shared" si="193"/>
        <v>31326.776344510996</v>
      </c>
      <c r="Q2457" s="188">
        <v>0.92473098829472267</v>
      </c>
    </row>
    <row r="2458" spans="1:17" x14ac:dyDescent="0.25">
      <c r="A2458">
        <v>41898</v>
      </c>
      <c r="B2458" t="s">
        <v>773</v>
      </c>
      <c r="C2458" s="190" t="s">
        <v>937</v>
      </c>
      <c r="D2458" s="108" t="s">
        <v>815</v>
      </c>
      <c r="E2458" s="32">
        <f t="shared" ref="E2458:E2521" si="195">A2458</f>
        <v>41898</v>
      </c>
      <c r="F2458" s="101" t="str">
        <f t="shared" ref="F2458:F2521" si="196">IF(E2458="","-",IF(OR(E2458&lt;$E$15,E2458&gt;$E$16),"ERROR - date outside of range",IF(MONTH(E2458)&gt;=7,YEAR(E2458)&amp;"-"&amp;IF(YEAR(E2458)=1999,"00",IF(AND(YEAR(E2458)&gt;=2000,YEAR(E2458)&lt;2009),"0","")&amp;RIGHT(YEAR(E2458),2)+1),RIGHT(YEAR(E2458),4)-1&amp;"-"&amp;RIGHT(YEAR(E2458),2))))</f>
        <v>2014-15</v>
      </c>
      <c r="H2458" s="111"/>
      <c r="I2458" s="26"/>
      <c r="J2458" s="94">
        <f t="shared" si="194"/>
        <v>0.59165640875701331</v>
      </c>
      <c r="K2458" s="35"/>
      <c r="L2458" s="26">
        <v>23.1123507627</v>
      </c>
      <c r="M2458" s="26" t="s">
        <v>203</v>
      </c>
      <c r="N2458" s="26">
        <v>3592.3639024390236</v>
      </c>
      <c r="O2458" s="90">
        <f t="shared" si="192"/>
        <v>83027.974580432521</v>
      </c>
      <c r="P2458" s="92">
        <f t="shared" si="193"/>
        <v>16441.861869388624</v>
      </c>
      <c r="Q2458" s="188">
        <v>0.33470097579627078</v>
      </c>
    </row>
    <row r="2459" spans="1:17" x14ac:dyDescent="0.25">
      <c r="A2459">
        <v>41898</v>
      </c>
      <c r="B2459" t="s">
        <v>773</v>
      </c>
      <c r="C2459" s="190" t="s">
        <v>937</v>
      </c>
      <c r="D2459" s="108" t="s">
        <v>815</v>
      </c>
      <c r="E2459" s="32">
        <f t="shared" si="195"/>
        <v>41898</v>
      </c>
      <c r="F2459" s="101" t="str">
        <f t="shared" si="196"/>
        <v>2014-15</v>
      </c>
      <c r="H2459" s="111"/>
      <c r="I2459" s="26"/>
      <c r="J2459" s="94">
        <f t="shared" si="194"/>
        <v>0.59165640875701331</v>
      </c>
      <c r="K2459" s="35"/>
      <c r="L2459" s="26">
        <v>4.6985522238200002</v>
      </c>
      <c r="M2459" s="26" t="s">
        <v>203</v>
      </c>
      <c r="N2459" s="26">
        <v>950.87219512195099</v>
      </c>
      <c r="O2459" s="90">
        <f t="shared" ref="O2459:O2522" si="197">IF(N2459="","-",L2459*N2459)</f>
        <v>4467.7226669588481</v>
      </c>
      <c r="P2459" s="92">
        <f t="shared" si="193"/>
        <v>884.73408308560545</v>
      </c>
      <c r="Q2459" s="188">
        <v>0.33470097579627078</v>
      </c>
    </row>
    <row r="2460" spans="1:17" x14ac:dyDescent="0.25">
      <c r="A2460">
        <v>42069</v>
      </c>
      <c r="B2460" t="s">
        <v>773</v>
      </c>
      <c r="C2460" s="190" t="s">
        <v>935</v>
      </c>
      <c r="D2460" s="108" t="s">
        <v>807</v>
      </c>
      <c r="E2460" s="32">
        <f t="shared" si="195"/>
        <v>42069</v>
      </c>
      <c r="F2460" s="101" t="str">
        <f t="shared" si="196"/>
        <v>2014-15</v>
      </c>
      <c r="H2460" s="111"/>
      <c r="I2460" s="26"/>
      <c r="J2460" s="94">
        <f t="shared" si="194"/>
        <v>0.59165640875701331</v>
      </c>
      <c r="K2460" s="35"/>
      <c r="L2460" s="26">
        <v>72.103500615399994</v>
      </c>
      <c r="M2460" s="26" t="s">
        <v>203</v>
      </c>
      <c r="N2460" s="26">
        <v>1162.6195121951216</v>
      </c>
      <c r="O2460" s="90">
        <f t="shared" si="197"/>
        <v>83828.936713036994</v>
      </c>
      <c r="P2460" s="92">
        <f t="shared" si="193"/>
        <v>45864.740649043684</v>
      </c>
      <c r="Q2460" s="188">
        <v>0.92473098829472267</v>
      </c>
    </row>
    <row r="2461" spans="1:17" x14ac:dyDescent="0.25">
      <c r="A2461">
        <v>41898</v>
      </c>
      <c r="B2461" t="s">
        <v>773</v>
      </c>
      <c r="C2461" s="190" t="s">
        <v>937</v>
      </c>
      <c r="D2461" s="108" t="s">
        <v>815</v>
      </c>
      <c r="E2461" s="32">
        <f t="shared" si="195"/>
        <v>41898</v>
      </c>
      <c r="F2461" s="101" t="str">
        <f t="shared" si="196"/>
        <v>2014-15</v>
      </c>
      <c r="H2461" s="111"/>
      <c r="I2461" s="26"/>
      <c r="J2461" s="94">
        <f t="shared" si="194"/>
        <v>0.59165640875701331</v>
      </c>
      <c r="K2461" s="35"/>
      <c r="L2461" s="26">
        <v>65.560776761699998</v>
      </c>
      <c r="M2461" s="26" t="s">
        <v>203</v>
      </c>
      <c r="N2461" s="26">
        <v>950.87219512195099</v>
      </c>
      <c r="O2461" s="90">
        <f t="shared" si="197"/>
        <v>62339.919713297873</v>
      </c>
      <c r="P2461" s="92">
        <f t="shared" si="193"/>
        <v>12345.048208804335</v>
      </c>
      <c r="Q2461" s="188">
        <v>0.33470097579627078</v>
      </c>
    </row>
    <row r="2462" spans="1:17" x14ac:dyDescent="0.25">
      <c r="A2462">
        <v>41898</v>
      </c>
      <c r="B2462" t="s">
        <v>773</v>
      </c>
      <c r="C2462" s="190" t="s">
        <v>937</v>
      </c>
      <c r="D2462" s="108" t="s">
        <v>815</v>
      </c>
      <c r="E2462" s="32">
        <f t="shared" si="195"/>
        <v>41898</v>
      </c>
      <c r="F2462" s="101" t="str">
        <f t="shared" si="196"/>
        <v>2014-15</v>
      </c>
      <c r="H2462" s="111"/>
      <c r="I2462" s="26"/>
      <c r="J2462" s="94">
        <f t="shared" si="194"/>
        <v>0.59165640875701331</v>
      </c>
      <c r="K2462" s="35"/>
      <c r="L2462" s="26">
        <v>4.8277341476100002</v>
      </c>
      <c r="M2462" s="26" t="s">
        <v>203</v>
      </c>
      <c r="N2462" s="26">
        <v>950.87219512195099</v>
      </c>
      <c r="O2462" s="90">
        <f t="shared" si="197"/>
        <v>4590.5581664031215</v>
      </c>
      <c r="P2462" s="92">
        <f t="shared" si="193"/>
        <v>909.05894858697457</v>
      </c>
      <c r="Q2462" s="188">
        <v>0.33470097579627078</v>
      </c>
    </row>
    <row r="2463" spans="1:17" x14ac:dyDescent="0.25">
      <c r="A2463">
        <v>41898</v>
      </c>
      <c r="B2463" t="s">
        <v>773</v>
      </c>
      <c r="C2463" s="190" t="s">
        <v>937</v>
      </c>
      <c r="D2463" s="108" t="s">
        <v>815</v>
      </c>
      <c r="E2463" s="32">
        <f t="shared" si="195"/>
        <v>41898</v>
      </c>
      <c r="F2463" s="101" t="str">
        <f t="shared" si="196"/>
        <v>2014-15</v>
      </c>
      <c r="H2463" s="111"/>
      <c r="I2463" s="26"/>
      <c r="J2463" s="94">
        <f t="shared" si="194"/>
        <v>0.59165640875701331</v>
      </c>
      <c r="K2463" s="35"/>
      <c r="L2463" s="26">
        <v>16.818214799900002</v>
      </c>
      <c r="M2463" s="26" t="s">
        <v>203</v>
      </c>
      <c r="N2463" s="26">
        <v>3592.3639024390236</v>
      </c>
      <c r="O2463" s="90">
        <f t="shared" si="197"/>
        <v>60417.147750626515</v>
      </c>
      <c r="P2463" s="92">
        <f t="shared" si="193"/>
        <v>11964.285566136832</v>
      </c>
      <c r="Q2463" s="188">
        <v>0.33470097579627078</v>
      </c>
    </row>
    <row r="2464" spans="1:17" x14ac:dyDescent="0.25">
      <c r="A2464">
        <v>41898</v>
      </c>
      <c r="B2464" t="s">
        <v>773</v>
      </c>
      <c r="C2464" s="190" t="s">
        <v>937</v>
      </c>
      <c r="D2464" s="108" t="s">
        <v>815</v>
      </c>
      <c r="E2464" s="32">
        <f t="shared" si="195"/>
        <v>41898</v>
      </c>
      <c r="F2464" s="101" t="str">
        <f t="shared" si="196"/>
        <v>2014-15</v>
      </c>
      <c r="H2464" s="111"/>
      <c r="I2464" s="26"/>
      <c r="J2464" s="94">
        <f t="shared" si="194"/>
        <v>0.59165640875701331</v>
      </c>
      <c r="K2464" s="35"/>
      <c r="L2464" s="26">
        <v>33.275638852999997</v>
      </c>
      <c r="M2464" s="26" t="s">
        <v>203</v>
      </c>
      <c r="N2464" s="26">
        <v>950.87219512195099</v>
      </c>
      <c r="O2464" s="90">
        <f t="shared" si="197"/>
        <v>31640.879760237385</v>
      </c>
      <c r="P2464" s="92">
        <f t="shared" si="193"/>
        <v>6265.7794204022748</v>
      </c>
      <c r="Q2464" s="188">
        <v>0.33470097579627078</v>
      </c>
    </row>
    <row r="2465" spans="1:17" x14ac:dyDescent="0.25">
      <c r="A2465">
        <v>41898</v>
      </c>
      <c r="B2465" t="s">
        <v>773</v>
      </c>
      <c r="C2465" s="190" t="s">
        <v>937</v>
      </c>
      <c r="D2465" s="108" t="s">
        <v>815</v>
      </c>
      <c r="E2465" s="32">
        <f t="shared" si="195"/>
        <v>41898</v>
      </c>
      <c r="F2465" s="101" t="str">
        <f t="shared" si="196"/>
        <v>2014-15</v>
      </c>
      <c r="H2465" s="111"/>
      <c r="I2465" s="26"/>
      <c r="J2465" s="94">
        <f t="shared" si="194"/>
        <v>0.59165640875701331</v>
      </c>
      <c r="K2465" s="35"/>
      <c r="L2465" s="26">
        <v>5.2231555596200003</v>
      </c>
      <c r="M2465" s="26" t="s">
        <v>203</v>
      </c>
      <c r="N2465" s="26">
        <v>950.87219512195099</v>
      </c>
      <c r="O2465" s="90">
        <f t="shared" si="197"/>
        <v>4966.5533924392921</v>
      </c>
      <c r="P2465" s="92">
        <f t="shared" si="193"/>
        <v>983.5165226910791</v>
      </c>
      <c r="Q2465" s="188">
        <v>0.33470097579627078</v>
      </c>
    </row>
    <row r="2466" spans="1:17" x14ac:dyDescent="0.25">
      <c r="A2466">
        <v>41898</v>
      </c>
      <c r="B2466" t="s">
        <v>773</v>
      </c>
      <c r="C2466" s="190" t="s">
        <v>937</v>
      </c>
      <c r="D2466" s="108" t="s">
        <v>815</v>
      </c>
      <c r="E2466" s="32">
        <f t="shared" si="195"/>
        <v>41898</v>
      </c>
      <c r="F2466" s="101" t="str">
        <f t="shared" si="196"/>
        <v>2014-15</v>
      </c>
      <c r="H2466" s="111"/>
      <c r="I2466" s="26"/>
      <c r="J2466" s="94">
        <f t="shared" si="194"/>
        <v>0.59165640875701331</v>
      </c>
      <c r="K2466" s="35"/>
      <c r="L2466" s="26">
        <v>26.7275370399</v>
      </c>
      <c r="M2466" s="26" t="s">
        <v>203</v>
      </c>
      <c r="N2466" s="26">
        <v>950.87219512195099</v>
      </c>
      <c r="O2466" s="90">
        <f t="shared" si="197"/>
        <v>25414.471815332963</v>
      </c>
      <c r="P2466" s="92">
        <f t="shared" si="193"/>
        <v>5032.7764489350029</v>
      </c>
      <c r="Q2466" s="188">
        <v>0.33470097579627078</v>
      </c>
    </row>
    <row r="2467" spans="1:17" x14ac:dyDescent="0.25">
      <c r="A2467">
        <v>41898</v>
      </c>
      <c r="B2467" t="s">
        <v>773</v>
      </c>
      <c r="C2467" s="190" t="s">
        <v>937</v>
      </c>
      <c r="D2467" s="108" t="s">
        <v>815</v>
      </c>
      <c r="E2467" s="32">
        <f t="shared" si="195"/>
        <v>41898</v>
      </c>
      <c r="F2467" s="101" t="str">
        <f t="shared" si="196"/>
        <v>2014-15</v>
      </c>
      <c r="H2467" s="111"/>
      <c r="I2467" s="26"/>
      <c r="J2467" s="94">
        <f t="shared" si="194"/>
        <v>0.59165640875701331</v>
      </c>
      <c r="K2467" s="35"/>
      <c r="L2467" s="26">
        <v>16.8099839833</v>
      </c>
      <c r="M2467" s="26" t="s">
        <v>203</v>
      </c>
      <c r="N2467" s="26">
        <v>3592.3639024390236</v>
      </c>
      <c r="O2467" s="90">
        <f t="shared" si="197"/>
        <v>60387.579662185075</v>
      </c>
      <c r="P2467" s="92">
        <f t="shared" si="193"/>
        <v>11958.430257388754</v>
      </c>
      <c r="Q2467" s="188">
        <v>0.33470097579627078</v>
      </c>
    </row>
    <row r="2468" spans="1:17" x14ac:dyDescent="0.25">
      <c r="A2468">
        <v>41898</v>
      </c>
      <c r="B2468" t="s">
        <v>773</v>
      </c>
      <c r="C2468" s="190" t="s">
        <v>937</v>
      </c>
      <c r="D2468" s="108" t="s">
        <v>815</v>
      </c>
      <c r="E2468" s="32">
        <f t="shared" si="195"/>
        <v>41898</v>
      </c>
      <c r="F2468" s="101" t="str">
        <f t="shared" si="196"/>
        <v>2014-15</v>
      </c>
      <c r="H2468" s="111"/>
      <c r="I2468" s="26"/>
      <c r="J2468" s="94">
        <f t="shared" si="194"/>
        <v>0.59165640875701331</v>
      </c>
      <c r="K2468" s="35"/>
      <c r="L2468" s="26">
        <v>4.8168222927600004</v>
      </c>
      <c r="M2468" s="26" t="s">
        <v>203</v>
      </c>
      <c r="N2468" s="26">
        <v>950.87219512195099</v>
      </c>
      <c r="O2468" s="90">
        <f t="shared" si="197"/>
        <v>4580.18238702905</v>
      </c>
      <c r="P2468" s="92">
        <f t="shared" si="193"/>
        <v>907.00425398412744</v>
      </c>
      <c r="Q2468" s="188">
        <v>0.33470097579627078</v>
      </c>
    </row>
    <row r="2469" spans="1:17" x14ac:dyDescent="0.25">
      <c r="A2469">
        <v>41898</v>
      </c>
      <c r="B2469" t="s">
        <v>773</v>
      </c>
      <c r="C2469" s="190" t="s">
        <v>937</v>
      </c>
      <c r="D2469" s="108" t="s">
        <v>815</v>
      </c>
      <c r="E2469" s="32">
        <f t="shared" si="195"/>
        <v>41898</v>
      </c>
      <c r="F2469" s="101" t="str">
        <f t="shared" si="196"/>
        <v>2014-15</v>
      </c>
      <c r="H2469" s="111"/>
      <c r="I2469" s="26"/>
      <c r="J2469" s="94">
        <f t="shared" si="194"/>
        <v>0.59165640875701331</v>
      </c>
      <c r="K2469" s="35"/>
      <c r="L2469" s="26">
        <v>4.8088236607299999</v>
      </c>
      <c r="M2469" s="26" t="s">
        <v>203</v>
      </c>
      <c r="N2469" s="26">
        <v>950.87219512195099</v>
      </c>
      <c r="O2469" s="90">
        <f t="shared" si="197"/>
        <v>4572.5767102327109</v>
      </c>
      <c r="P2469" s="92">
        <f t="shared" si="193"/>
        <v>905.49811719179286</v>
      </c>
      <c r="Q2469" s="188">
        <v>0.33470097579627078</v>
      </c>
    </row>
    <row r="2470" spans="1:17" x14ac:dyDescent="0.25">
      <c r="A2470">
        <v>41898</v>
      </c>
      <c r="B2470" t="s">
        <v>773</v>
      </c>
      <c r="C2470" s="190" t="s">
        <v>937</v>
      </c>
      <c r="D2470" s="108" t="s">
        <v>815</v>
      </c>
      <c r="E2470" s="32">
        <f t="shared" si="195"/>
        <v>41898</v>
      </c>
      <c r="F2470" s="101" t="str">
        <f t="shared" si="196"/>
        <v>2014-15</v>
      </c>
      <c r="H2470" s="111"/>
      <c r="I2470" s="26"/>
      <c r="J2470" s="94">
        <f t="shared" si="194"/>
        <v>0.59165640875701331</v>
      </c>
      <c r="K2470" s="35"/>
      <c r="L2470" s="26">
        <v>37.750324059699999</v>
      </c>
      <c r="M2470" s="26" t="s">
        <v>203</v>
      </c>
      <c r="N2470" s="26">
        <v>950.87219512195099</v>
      </c>
      <c r="O2470" s="90">
        <f t="shared" si="197"/>
        <v>35895.733505211938</v>
      </c>
      <c r="P2470" s="92">
        <f t="shared" si="193"/>
        <v>7108.3595014272751</v>
      </c>
      <c r="Q2470" s="188">
        <v>0.33470097579627078</v>
      </c>
    </row>
    <row r="2471" spans="1:17" x14ac:dyDescent="0.25">
      <c r="A2471">
        <v>41898</v>
      </c>
      <c r="B2471" t="s">
        <v>773</v>
      </c>
      <c r="C2471" s="190" t="s">
        <v>937</v>
      </c>
      <c r="D2471" s="108" t="s">
        <v>815</v>
      </c>
      <c r="E2471" s="32">
        <f t="shared" si="195"/>
        <v>41898</v>
      </c>
      <c r="F2471" s="101" t="str">
        <f t="shared" si="196"/>
        <v>2014-15</v>
      </c>
      <c r="H2471" s="111"/>
      <c r="I2471" s="26"/>
      <c r="J2471" s="94">
        <f t="shared" si="194"/>
        <v>0.59165640875701331</v>
      </c>
      <c r="K2471" s="35"/>
      <c r="L2471" s="26">
        <v>13.5795072586</v>
      </c>
      <c r="M2471" s="26" t="s">
        <v>203</v>
      </c>
      <c r="N2471" s="26">
        <v>950.87219512195099</v>
      </c>
      <c r="O2471" s="90">
        <f t="shared" si="197"/>
        <v>12912.375875659449</v>
      </c>
      <c r="P2471" s="92">
        <f t="shared" si="193"/>
        <v>2557.0116774021958</v>
      </c>
      <c r="Q2471" s="188">
        <v>0.33470097579627078</v>
      </c>
    </row>
    <row r="2472" spans="1:17" x14ac:dyDescent="0.25">
      <c r="A2472">
        <v>41898</v>
      </c>
      <c r="B2472" t="s">
        <v>773</v>
      </c>
      <c r="C2472" s="190" t="s">
        <v>937</v>
      </c>
      <c r="D2472" s="108" t="s">
        <v>815</v>
      </c>
      <c r="E2472" s="32">
        <f t="shared" si="195"/>
        <v>41898</v>
      </c>
      <c r="F2472" s="101" t="str">
        <f t="shared" si="196"/>
        <v>2014-15</v>
      </c>
      <c r="H2472" s="111"/>
      <c r="I2472" s="26"/>
      <c r="J2472" s="94">
        <f t="shared" si="194"/>
        <v>0.59165640875701331</v>
      </c>
      <c r="K2472" s="35"/>
      <c r="L2472" s="26">
        <v>5.2412121689499998</v>
      </c>
      <c r="M2472" s="26" t="s">
        <v>203</v>
      </c>
      <c r="N2472" s="26">
        <v>950.87219512195099</v>
      </c>
      <c r="O2472" s="90">
        <f t="shared" si="197"/>
        <v>4983.7229201893679</v>
      </c>
      <c r="P2472" s="92">
        <f t="shared" si="193"/>
        <v>986.91656954343136</v>
      </c>
      <c r="Q2472" s="188">
        <v>0.33470097579627078</v>
      </c>
    </row>
    <row r="2473" spans="1:17" x14ac:dyDescent="0.25">
      <c r="A2473">
        <v>41898</v>
      </c>
      <c r="B2473" t="s">
        <v>773</v>
      </c>
      <c r="C2473" s="190" t="s">
        <v>937</v>
      </c>
      <c r="D2473" s="108" t="s">
        <v>815</v>
      </c>
      <c r="E2473" s="32">
        <f t="shared" si="195"/>
        <v>41898</v>
      </c>
      <c r="F2473" s="101" t="str">
        <f t="shared" si="196"/>
        <v>2014-15</v>
      </c>
      <c r="H2473" s="111"/>
      <c r="I2473" s="26"/>
      <c r="J2473" s="94">
        <f t="shared" si="194"/>
        <v>0.59165640875701331</v>
      </c>
      <c r="K2473" s="35"/>
      <c r="L2473" s="26">
        <v>37.724196040999999</v>
      </c>
      <c r="M2473" s="26" t="s">
        <v>203</v>
      </c>
      <c r="N2473" s="26">
        <v>950.87219512195099</v>
      </c>
      <c r="O2473" s="90">
        <f t="shared" si="197"/>
        <v>35870.889098716485</v>
      </c>
      <c r="P2473" s="92">
        <f t="shared" si="193"/>
        <v>7103.4396138605916</v>
      </c>
      <c r="Q2473" s="188">
        <v>0.33470097579627078</v>
      </c>
    </row>
    <row r="2474" spans="1:17" x14ac:dyDescent="0.25">
      <c r="A2474">
        <v>41898</v>
      </c>
      <c r="B2474" t="s">
        <v>773</v>
      </c>
      <c r="C2474" s="190" t="s">
        <v>937</v>
      </c>
      <c r="D2474" s="108" t="s">
        <v>815</v>
      </c>
      <c r="E2474" s="32">
        <f t="shared" si="195"/>
        <v>41898</v>
      </c>
      <c r="F2474" s="101" t="str">
        <f t="shared" si="196"/>
        <v>2014-15</v>
      </c>
      <c r="H2474" s="111"/>
      <c r="I2474" s="26"/>
      <c r="J2474" s="94">
        <f t="shared" si="194"/>
        <v>0.59165640875701331</v>
      </c>
      <c r="K2474" s="35"/>
      <c r="L2474" s="26">
        <v>29.998439084699999</v>
      </c>
      <c r="M2474" s="26" t="s">
        <v>203</v>
      </c>
      <c r="N2474" s="26">
        <v>950.87219512195099</v>
      </c>
      <c r="O2474" s="90">
        <f t="shared" si="197"/>
        <v>28524.68162270082</v>
      </c>
      <c r="P2474" s="92">
        <f t="shared" si="193"/>
        <v>5648.6850062131416</v>
      </c>
      <c r="Q2474" s="188">
        <v>0.33470097579627078</v>
      </c>
    </row>
    <row r="2475" spans="1:17" x14ac:dyDescent="0.25">
      <c r="A2475">
        <v>41898</v>
      </c>
      <c r="B2475" t="s">
        <v>773</v>
      </c>
      <c r="C2475" s="190" t="s">
        <v>937</v>
      </c>
      <c r="D2475" s="108" t="s">
        <v>815</v>
      </c>
      <c r="E2475" s="32">
        <f t="shared" si="195"/>
        <v>41898</v>
      </c>
      <c r="F2475" s="101" t="str">
        <f t="shared" si="196"/>
        <v>2014-15</v>
      </c>
      <c r="H2475" s="111"/>
      <c r="I2475" s="26"/>
      <c r="J2475" s="94">
        <f t="shared" si="194"/>
        <v>0.59165640875701331</v>
      </c>
      <c r="K2475" s="35"/>
      <c r="L2475" s="26">
        <v>19.3903164032</v>
      </c>
      <c r="M2475" s="26" t="s">
        <v>203</v>
      </c>
      <c r="N2475" s="26">
        <v>3592.3639024390236</v>
      </c>
      <c r="O2475" s="90">
        <f t="shared" si="197"/>
        <v>69657.072703726968</v>
      </c>
      <c r="P2475" s="92">
        <f t="shared" si="193"/>
        <v>13794.049215438217</v>
      </c>
      <c r="Q2475" s="188">
        <v>0.33470097579627078</v>
      </c>
    </row>
    <row r="2476" spans="1:17" x14ac:dyDescent="0.25">
      <c r="A2476">
        <v>41898</v>
      </c>
      <c r="B2476" t="s">
        <v>773</v>
      </c>
      <c r="C2476" s="190" t="s">
        <v>937</v>
      </c>
      <c r="D2476" s="108" t="s">
        <v>815</v>
      </c>
      <c r="E2476" s="32">
        <f t="shared" si="195"/>
        <v>41898</v>
      </c>
      <c r="F2476" s="101" t="str">
        <f t="shared" si="196"/>
        <v>2014-15</v>
      </c>
      <c r="H2476" s="111"/>
      <c r="I2476" s="26"/>
      <c r="J2476" s="94">
        <f t="shared" si="194"/>
        <v>0.59165640875701331</v>
      </c>
      <c r="K2476" s="35"/>
      <c r="L2476" s="26">
        <v>4.8264487980300004</v>
      </c>
      <c r="M2476" s="26" t="s">
        <v>203</v>
      </c>
      <c r="N2476" s="26">
        <v>950.87219512195099</v>
      </c>
      <c r="O2476" s="90">
        <f t="shared" si="197"/>
        <v>4589.3359632264883</v>
      </c>
      <c r="P2476" s="92">
        <f t="shared" si="193"/>
        <v>908.81691816399871</v>
      </c>
      <c r="Q2476" s="188">
        <v>0.33470097579627078</v>
      </c>
    </row>
    <row r="2477" spans="1:17" x14ac:dyDescent="0.25">
      <c r="A2477">
        <v>41898</v>
      </c>
      <c r="B2477" t="s">
        <v>773</v>
      </c>
      <c r="C2477" s="190" t="s">
        <v>937</v>
      </c>
      <c r="D2477" s="108" t="s">
        <v>815</v>
      </c>
      <c r="E2477" s="32">
        <f t="shared" si="195"/>
        <v>41898</v>
      </c>
      <c r="F2477" s="101" t="str">
        <f t="shared" si="196"/>
        <v>2014-15</v>
      </c>
      <c r="H2477" s="111"/>
      <c r="I2477" s="26"/>
      <c r="J2477" s="94">
        <f t="shared" si="194"/>
        <v>0.59165640875701331</v>
      </c>
      <c r="K2477" s="35"/>
      <c r="L2477" s="26">
        <v>4.7957191327300004</v>
      </c>
      <c r="M2477" s="26" t="s">
        <v>203</v>
      </c>
      <c r="N2477" s="26">
        <v>950.87219512195099</v>
      </c>
      <c r="O2477" s="90">
        <f t="shared" si="197"/>
        <v>4560.1159789273142</v>
      </c>
      <c r="P2477" s="92">
        <f t="shared" si="193"/>
        <v>903.03054377511955</v>
      </c>
      <c r="Q2477" s="188">
        <v>0.33470097579627078</v>
      </c>
    </row>
    <row r="2478" spans="1:17" x14ac:dyDescent="0.25">
      <c r="A2478">
        <v>42069</v>
      </c>
      <c r="B2478" t="s">
        <v>773</v>
      </c>
      <c r="C2478" s="190" t="s">
        <v>935</v>
      </c>
      <c r="D2478" s="108" t="s">
        <v>807</v>
      </c>
      <c r="E2478" s="32">
        <f t="shared" si="195"/>
        <v>42069</v>
      </c>
      <c r="F2478" s="101" t="str">
        <f t="shared" si="196"/>
        <v>2014-15</v>
      </c>
      <c r="H2478" s="111"/>
      <c r="I2478" s="26"/>
      <c r="J2478" s="94">
        <f t="shared" si="194"/>
        <v>0.59165640875701331</v>
      </c>
      <c r="K2478" s="35"/>
      <c r="L2478" s="26">
        <v>161.821508736</v>
      </c>
      <c r="M2478" s="26" t="s">
        <v>203</v>
      </c>
      <c r="N2478" s="26">
        <v>3875.3912195121943</v>
      </c>
      <c r="O2478" s="90">
        <f t="shared" si="197"/>
        <v>627121.65408371028</v>
      </c>
      <c r="P2478" s="92">
        <f t="shared" si="193"/>
        <v>343112.69053082837</v>
      </c>
      <c r="Q2478" s="188">
        <v>0.92473098829472267</v>
      </c>
    </row>
    <row r="2479" spans="1:17" x14ac:dyDescent="0.25">
      <c r="A2479">
        <v>42927</v>
      </c>
      <c r="B2479" t="s">
        <v>773</v>
      </c>
      <c r="C2479" s="190" t="s">
        <v>938</v>
      </c>
      <c r="D2479" s="108" t="s">
        <v>815</v>
      </c>
      <c r="E2479" s="32">
        <f t="shared" si="195"/>
        <v>42927</v>
      </c>
      <c r="F2479" s="101" t="str">
        <f t="shared" si="196"/>
        <v>2017-18</v>
      </c>
      <c r="H2479" s="111"/>
      <c r="I2479" s="26"/>
      <c r="J2479" s="94">
        <f t="shared" si="194"/>
        <v>0.59165640875701331</v>
      </c>
      <c r="K2479" s="35"/>
      <c r="L2479" s="26">
        <v>32.763796178100002</v>
      </c>
      <c r="M2479" s="26" t="s">
        <v>203</v>
      </c>
      <c r="N2479" s="26">
        <v>3336.4019512195118</v>
      </c>
      <c r="O2479" s="90">
        <f t="shared" si="197"/>
        <v>109313.19349797122</v>
      </c>
      <c r="P2479" s="92">
        <f t="shared" si="193"/>
        <v>966.62849072695667</v>
      </c>
      <c r="Q2479" s="188">
        <v>1.4945740463967769E-2</v>
      </c>
    </row>
    <row r="2480" spans="1:17" x14ac:dyDescent="0.25">
      <c r="A2480">
        <v>42927</v>
      </c>
      <c r="B2480" t="s">
        <v>773</v>
      </c>
      <c r="C2480" s="190" t="s">
        <v>938</v>
      </c>
      <c r="D2480" s="108" t="s">
        <v>815</v>
      </c>
      <c r="E2480" s="32">
        <f t="shared" si="195"/>
        <v>42927</v>
      </c>
      <c r="F2480" s="101" t="str">
        <f t="shared" si="196"/>
        <v>2017-18</v>
      </c>
      <c r="H2480" s="111"/>
      <c r="I2480" s="26"/>
      <c r="J2480" s="94">
        <f t="shared" si="194"/>
        <v>0.59165640875701331</v>
      </c>
      <c r="K2480" s="35"/>
      <c r="L2480" s="26">
        <v>22.333380306199999</v>
      </c>
      <c r="M2480" s="26" t="s">
        <v>203</v>
      </c>
      <c r="N2480" s="26">
        <v>950.87219512195099</v>
      </c>
      <c r="O2480" s="90">
        <f t="shared" si="197"/>
        <v>21236.190356249743</v>
      </c>
      <c r="P2480" s="92">
        <f t="shared" si="193"/>
        <v>187.78617636152964</v>
      </c>
      <c r="Q2480" s="188">
        <v>1.4945740463967769E-2</v>
      </c>
    </row>
    <row r="2481" spans="1:17" x14ac:dyDescent="0.25">
      <c r="A2481">
        <v>42927</v>
      </c>
      <c r="B2481" t="s">
        <v>773</v>
      </c>
      <c r="C2481" s="190" t="s">
        <v>938</v>
      </c>
      <c r="D2481" s="108" t="s">
        <v>815</v>
      </c>
      <c r="E2481" s="32">
        <f t="shared" si="195"/>
        <v>42927</v>
      </c>
      <c r="F2481" s="101" t="str">
        <f t="shared" si="196"/>
        <v>2017-18</v>
      </c>
      <c r="H2481" s="111"/>
      <c r="I2481" s="26"/>
      <c r="J2481" s="94">
        <f t="shared" si="194"/>
        <v>0.59165640875701331</v>
      </c>
      <c r="K2481" s="35"/>
      <c r="L2481" s="26">
        <v>11.526353499700001</v>
      </c>
      <c r="M2481" s="26" t="s">
        <v>203</v>
      </c>
      <c r="N2481" s="26">
        <v>950.87219512195099</v>
      </c>
      <c r="O2481" s="90">
        <f t="shared" si="197"/>
        <v>10960.089054011321</v>
      </c>
      <c r="P2481" s="92">
        <f t="shared" si="193"/>
        <v>96.917252176962748</v>
      </c>
      <c r="Q2481" s="188">
        <v>1.4945740463967769E-2</v>
      </c>
    </row>
    <row r="2482" spans="1:17" x14ac:dyDescent="0.25">
      <c r="A2482">
        <v>42927</v>
      </c>
      <c r="B2482" t="s">
        <v>773</v>
      </c>
      <c r="C2482" s="190" t="s">
        <v>938</v>
      </c>
      <c r="D2482" s="108" t="s">
        <v>815</v>
      </c>
      <c r="E2482" s="32">
        <f t="shared" si="195"/>
        <v>42927</v>
      </c>
      <c r="F2482" s="101" t="str">
        <f t="shared" si="196"/>
        <v>2017-18</v>
      </c>
      <c r="H2482" s="111"/>
      <c r="I2482" s="26"/>
      <c r="J2482" s="94">
        <f t="shared" si="194"/>
        <v>0.59165640875701331</v>
      </c>
      <c r="K2482" s="35"/>
      <c r="L2482" s="26">
        <v>18.445982389899999</v>
      </c>
      <c r="M2482" s="26" t="s">
        <v>203</v>
      </c>
      <c r="N2482" s="26">
        <v>950.87219512195099</v>
      </c>
      <c r="O2482" s="90">
        <f t="shared" si="197"/>
        <v>17539.771766265065</v>
      </c>
      <c r="P2482" s="92">
        <f t="shared" si="193"/>
        <v>155.09969627257067</v>
      </c>
      <c r="Q2482" s="188">
        <v>1.4945740463967769E-2</v>
      </c>
    </row>
    <row r="2483" spans="1:17" x14ac:dyDescent="0.25">
      <c r="A2483">
        <v>42927</v>
      </c>
      <c r="B2483" t="s">
        <v>773</v>
      </c>
      <c r="C2483" s="190" t="s">
        <v>938</v>
      </c>
      <c r="D2483" s="108" t="s">
        <v>815</v>
      </c>
      <c r="E2483" s="32">
        <f t="shared" si="195"/>
        <v>42927</v>
      </c>
      <c r="F2483" s="101" t="str">
        <f t="shared" si="196"/>
        <v>2017-18</v>
      </c>
      <c r="H2483" s="111"/>
      <c r="I2483" s="26"/>
      <c r="J2483" s="94">
        <f t="shared" si="194"/>
        <v>0.59165640875701331</v>
      </c>
      <c r="K2483" s="35"/>
      <c r="L2483" s="26">
        <v>71.042339432199995</v>
      </c>
      <c r="M2483" s="26" t="s">
        <v>203</v>
      </c>
      <c r="N2483" s="26">
        <v>3592.3639024390236</v>
      </c>
      <c r="O2483" s="90">
        <f t="shared" si="197"/>
        <v>255209.93572105569</v>
      </c>
      <c r="P2483" s="92">
        <f t="shared" si="193"/>
        <v>2256.7559055819384</v>
      </c>
      <c r="Q2483" s="188">
        <v>1.4945740463967769E-2</v>
      </c>
    </row>
    <row r="2484" spans="1:17" x14ac:dyDescent="0.25">
      <c r="A2484">
        <v>42927</v>
      </c>
      <c r="B2484" t="s">
        <v>773</v>
      </c>
      <c r="C2484" s="190" t="s">
        <v>938</v>
      </c>
      <c r="D2484" s="108" t="s">
        <v>815</v>
      </c>
      <c r="E2484" s="32">
        <f t="shared" si="195"/>
        <v>42927</v>
      </c>
      <c r="F2484" s="101" t="str">
        <f t="shared" si="196"/>
        <v>2017-18</v>
      </c>
      <c r="H2484" s="111"/>
      <c r="I2484" s="26"/>
      <c r="J2484" s="94">
        <f t="shared" si="194"/>
        <v>0.59165640875701331</v>
      </c>
      <c r="K2484" s="35"/>
      <c r="L2484" s="26">
        <v>26.660974062800001</v>
      </c>
      <c r="M2484" s="26" t="s">
        <v>203</v>
      </c>
      <c r="N2484" s="26">
        <v>812.22926829268283</v>
      </c>
      <c r="O2484" s="90">
        <f t="shared" si="197"/>
        <v>21654.823454998241</v>
      </c>
      <c r="P2484" s="92">
        <f t="shared" si="193"/>
        <v>191.48804131911248</v>
      </c>
      <c r="Q2484" s="188">
        <v>1.4945740463967769E-2</v>
      </c>
    </row>
    <row r="2485" spans="1:17" x14ac:dyDescent="0.25">
      <c r="A2485">
        <v>42927</v>
      </c>
      <c r="B2485" t="s">
        <v>773</v>
      </c>
      <c r="C2485" s="190" t="s">
        <v>938</v>
      </c>
      <c r="D2485" s="108" t="s">
        <v>815</v>
      </c>
      <c r="E2485" s="32">
        <f t="shared" si="195"/>
        <v>42927</v>
      </c>
      <c r="F2485" s="101" t="str">
        <f t="shared" si="196"/>
        <v>2017-18</v>
      </c>
      <c r="H2485" s="111"/>
      <c r="I2485" s="26"/>
      <c r="J2485" s="94">
        <f t="shared" si="194"/>
        <v>0.59165640875701331</v>
      </c>
      <c r="K2485" s="35"/>
      <c r="L2485" s="26">
        <v>15.642804698100001</v>
      </c>
      <c r="M2485" s="26" t="s">
        <v>203</v>
      </c>
      <c r="N2485" s="26">
        <v>950.87219512195099</v>
      </c>
      <c r="O2485" s="90">
        <f t="shared" si="197"/>
        <v>14874.308041146316</v>
      </c>
      <c r="P2485" s="92">
        <f t="shared" si="193"/>
        <v>131.52968523134348</v>
      </c>
      <c r="Q2485" s="188">
        <v>1.4945740463967769E-2</v>
      </c>
    </row>
    <row r="2486" spans="1:17" x14ac:dyDescent="0.25">
      <c r="A2486">
        <v>42927</v>
      </c>
      <c r="B2486" t="s">
        <v>773</v>
      </c>
      <c r="C2486" s="190" t="s">
        <v>938</v>
      </c>
      <c r="D2486" s="108" t="s">
        <v>815</v>
      </c>
      <c r="E2486" s="32">
        <f t="shared" si="195"/>
        <v>42927</v>
      </c>
      <c r="F2486" s="101" t="str">
        <f t="shared" si="196"/>
        <v>2017-18</v>
      </c>
      <c r="H2486" s="111"/>
      <c r="I2486" s="26"/>
      <c r="J2486" s="94">
        <f t="shared" si="194"/>
        <v>0.59165640875701331</v>
      </c>
      <c r="K2486" s="35"/>
      <c r="L2486" s="26">
        <v>20.1515100168</v>
      </c>
      <c r="M2486" s="26" t="s">
        <v>203</v>
      </c>
      <c r="N2486" s="26">
        <v>3336.4019512195118</v>
      </c>
      <c r="O2486" s="90">
        <f t="shared" si="197"/>
        <v>67233.537340071052</v>
      </c>
      <c r="P2486" s="92">
        <f t="shared" si="193"/>
        <v>594.52890036071926</v>
      </c>
      <c r="Q2486" s="188">
        <v>1.4945740463967769E-2</v>
      </c>
    </row>
    <row r="2487" spans="1:17" x14ac:dyDescent="0.25">
      <c r="A2487">
        <v>42927</v>
      </c>
      <c r="B2487" t="s">
        <v>773</v>
      </c>
      <c r="C2487" s="190" t="s">
        <v>938</v>
      </c>
      <c r="D2487" s="108" t="s">
        <v>815</v>
      </c>
      <c r="E2487" s="32">
        <f t="shared" si="195"/>
        <v>42927</v>
      </c>
      <c r="F2487" s="101" t="str">
        <f t="shared" si="196"/>
        <v>2017-18</v>
      </c>
      <c r="H2487" s="111"/>
      <c r="I2487" s="26"/>
      <c r="J2487" s="94">
        <f t="shared" si="194"/>
        <v>0.59165640875701331</v>
      </c>
      <c r="K2487" s="35"/>
      <c r="L2487" s="26">
        <v>6.5292591467600003</v>
      </c>
      <c r="M2487" s="26" t="s">
        <v>203</v>
      </c>
      <c r="N2487" s="26">
        <v>3592.3639024390236</v>
      </c>
      <c r="O2487" s="90">
        <f t="shared" si="197"/>
        <v>23455.474868490444</v>
      </c>
      <c r="P2487" s="92">
        <f t="shared" si="193"/>
        <v>207.41073923372085</v>
      </c>
      <c r="Q2487" s="188">
        <v>1.4945740463967769E-2</v>
      </c>
    </row>
    <row r="2488" spans="1:17" x14ac:dyDescent="0.25">
      <c r="A2488">
        <v>42927</v>
      </c>
      <c r="B2488" t="s">
        <v>773</v>
      </c>
      <c r="C2488" s="190" t="s">
        <v>938</v>
      </c>
      <c r="D2488" s="108" t="s">
        <v>815</v>
      </c>
      <c r="E2488" s="32">
        <f t="shared" si="195"/>
        <v>42927</v>
      </c>
      <c r="F2488" s="101" t="str">
        <f t="shared" si="196"/>
        <v>2017-18</v>
      </c>
      <c r="H2488" s="111"/>
      <c r="I2488" s="26"/>
      <c r="J2488" s="94">
        <f t="shared" si="194"/>
        <v>0.59165640875701331</v>
      </c>
      <c r="K2488" s="35"/>
      <c r="L2488" s="26">
        <v>16.2977687401</v>
      </c>
      <c r="M2488" s="26" t="s">
        <v>203</v>
      </c>
      <c r="N2488" s="26">
        <v>3592.3639024390236</v>
      </c>
      <c r="O2488" s="90">
        <f t="shared" si="197"/>
        <v>58547.516112234363</v>
      </c>
      <c r="P2488" s="92">
        <f t="shared" si="193"/>
        <v>517.72064582882774</v>
      </c>
      <c r="Q2488" s="188">
        <v>1.4945740463967769E-2</v>
      </c>
    </row>
    <row r="2489" spans="1:17" x14ac:dyDescent="0.25">
      <c r="A2489">
        <v>42069</v>
      </c>
      <c r="B2489" t="s">
        <v>773</v>
      </c>
      <c r="C2489" s="190" t="s">
        <v>935</v>
      </c>
      <c r="D2489" s="108" t="s">
        <v>807</v>
      </c>
      <c r="E2489" s="32">
        <f t="shared" si="195"/>
        <v>42069</v>
      </c>
      <c r="F2489" s="101" t="str">
        <f t="shared" si="196"/>
        <v>2014-15</v>
      </c>
      <c r="H2489" s="111"/>
      <c r="I2489" s="26"/>
      <c r="J2489" s="94">
        <f t="shared" si="194"/>
        <v>0.59165640875701331</v>
      </c>
      <c r="K2489" s="35"/>
      <c r="L2489" s="26">
        <v>3.355</v>
      </c>
      <c r="M2489" s="26" t="s">
        <v>203</v>
      </c>
      <c r="N2489" s="26">
        <v>1162.6195121951216</v>
      </c>
      <c r="O2489" s="90">
        <f t="shared" si="197"/>
        <v>3900.5884634146332</v>
      </c>
      <c r="P2489" s="92">
        <f t="shared" si="193"/>
        <v>2134.1017227210245</v>
      </c>
      <c r="Q2489" s="188">
        <v>0.92473098829472267</v>
      </c>
    </row>
    <row r="2490" spans="1:17" x14ac:dyDescent="0.25">
      <c r="A2490">
        <v>42927</v>
      </c>
      <c r="B2490" t="s">
        <v>773</v>
      </c>
      <c r="C2490" s="190" t="s">
        <v>938</v>
      </c>
      <c r="D2490" s="108" t="s">
        <v>815</v>
      </c>
      <c r="E2490" s="32">
        <f t="shared" si="195"/>
        <v>42927</v>
      </c>
      <c r="F2490" s="101" t="str">
        <f t="shared" si="196"/>
        <v>2017-18</v>
      </c>
      <c r="H2490" s="111"/>
      <c r="I2490" s="26"/>
      <c r="J2490" s="94">
        <f t="shared" si="194"/>
        <v>0.59165640875701331</v>
      </c>
      <c r="K2490" s="35"/>
      <c r="L2490" s="26">
        <v>18.0416311478</v>
      </c>
      <c r="M2490" s="26" t="s">
        <v>203</v>
      </c>
      <c r="N2490" s="26">
        <v>3336.4019512195118</v>
      </c>
      <c r="O2490" s="90">
        <f t="shared" si="197"/>
        <v>60194.13336470264</v>
      </c>
      <c r="P2490" s="92">
        <f t="shared" si="193"/>
        <v>532.28125922439131</v>
      </c>
      <c r="Q2490" s="188">
        <v>1.4945740463967769E-2</v>
      </c>
    </row>
    <row r="2491" spans="1:17" x14ac:dyDescent="0.25">
      <c r="A2491">
        <v>42927</v>
      </c>
      <c r="B2491" t="s">
        <v>773</v>
      </c>
      <c r="C2491" s="190" t="s">
        <v>938</v>
      </c>
      <c r="D2491" s="108" t="s">
        <v>815</v>
      </c>
      <c r="E2491" s="32">
        <f t="shared" si="195"/>
        <v>42927</v>
      </c>
      <c r="F2491" s="101" t="str">
        <f t="shared" si="196"/>
        <v>2017-18</v>
      </c>
      <c r="H2491" s="111"/>
      <c r="I2491" s="26"/>
      <c r="J2491" s="94">
        <f t="shared" si="194"/>
        <v>0.59165640875701331</v>
      </c>
      <c r="K2491" s="35"/>
      <c r="L2491" s="26">
        <v>67.9227043323</v>
      </c>
      <c r="M2491" s="26" t="s">
        <v>203</v>
      </c>
      <c r="N2491" s="26">
        <v>950.87219512195099</v>
      </c>
      <c r="O2491" s="90">
        <f t="shared" si="197"/>
        <v>64585.810967073354</v>
      </c>
      <c r="P2491" s="92">
        <f t="shared" si="193"/>
        <v>571.11573616808937</v>
      </c>
      <c r="Q2491" s="188">
        <v>1.4945740463967769E-2</v>
      </c>
    </row>
    <row r="2492" spans="1:17" x14ac:dyDescent="0.25">
      <c r="A2492">
        <v>42927</v>
      </c>
      <c r="B2492" t="s">
        <v>773</v>
      </c>
      <c r="C2492" s="190" t="s">
        <v>938</v>
      </c>
      <c r="D2492" s="108" t="s">
        <v>815</v>
      </c>
      <c r="E2492" s="32">
        <f t="shared" si="195"/>
        <v>42927</v>
      </c>
      <c r="F2492" s="101" t="str">
        <f t="shared" si="196"/>
        <v>2017-18</v>
      </c>
      <c r="H2492" s="111"/>
      <c r="I2492" s="26"/>
      <c r="J2492" s="94">
        <f t="shared" si="194"/>
        <v>0.59165640875701331</v>
      </c>
      <c r="K2492" s="35"/>
      <c r="L2492" s="26">
        <v>44.3836716518</v>
      </c>
      <c r="M2492" s="26" t="s">
        <v>203</v>
      </c>
      <c r="N2492" s="26">
        <v>812.22926829268283</v>
      </c>
      <c r="O2492" s="90">
        <f t="shared" si="197"/>
        <v>36049.717149884207</v>
      </c>
      <c r="P2492" s="92">
        <f t="shared" si="193"/>
        <v>318.77838863405799</v>
      </c>
      <c r="Q2492" s="188">
        <v>1.4945740463967769E-2</v>
      </c>
    </row>
    <row r="2493" spans="1:17" x14ac:dyDescent="0.25">
      <c r="A2493">
        <v>42927</v>
      </c>
      <c r="B2493" t="s">
        <v>773</v>
      </c>
      <c r="C2493" s="190" t="s">
        <v>938</v>
      </c>
      <c r="D2493" s="108" t="s">
        <v>815</v>
      </c>
      <c r="E2493" s="32">
        <f t="shared" si="195"/>
        <v>42927</v>
      </c>
      <c r="F2493" s="101" t="str">
        <f t="shared" si="196"/>
        <v>2017-18</v>
      </c>
      <c r="H2493" s="111"/>
      <c r="I2493" s="26"/>
      <c r="J2493" s="94">
        <f t="shared" si="194"/>
        <v>0.59165640875701331</v>
      </c>
      <c r="K2493" s="35"/>
      <c r="L2493" s="26">
        <v>25.318783335199999</v>
      </c>
      <c r="M2493" s="26" t="s">
        <v>203</v>
      </c>
      <c r="N2493" s="26">
        <v>812.22926829268283</v>
      </c>
      <c r="O2493" s="90">
        <f t="shared" si="197"/>
        <v>20564.656862410466</v>
      </c>
      <c r="P2493" s="92">
        <f t="shared" si="193"/>
        <v>181.8479781729047</v>
      </c>
      <c r="Q2493" s="188">
        <v>1.4945740463967769E-2</v>
      </c>
    </row>
    <row r="2494" spans="1:17" x14ac:dyDescent="0.25">
      <c r="A2494">
        <v>42927</v>
      </c>
      <c r="B2494" t="s">
        <v>773</v>
      </c>
      <c r="C2494" s="190" t="s">
        <v>938</v>
      </c>
      <c r="D2494" s="108" t="s">
        <v>815</v>
      </c>
      <c r="E2494" s="32">
        <f t="shared" si="195"/>
        <v>42927</v>
      </c>
      <c r="F2494" s="101" t="str">
        <f t="shared" si="196"/>
        <v>2017-18</v>
      </c>
      <c r="H2494" s="111"/>
      <c r="I2494" s="26"/>
      <c r="J2494" s="94">
        <f t="shared" si="194"/>
        <v>0.59165640875701331</v>
      </c>
      <c r="K2494" s="35"/>
      <c r="L2494" s="26">
        <v>105.97179493100001</v>
      </c>
      <c r="M2494" s="26" t="s">
        <v>203</v>
      </c>
      <c r="N2494" s="26">
        <v>950.87219512195099</v>
      </c>
      <c r="O2494" s="90">
        <f t="shared" si="197"/>
        <v>100765.63326705321</v>
      </c>
      <c r="P2494" s="92">
        <f t="shared" si="193"/>
        <v>891.04461122421958</v>
      </c>
      <c r="Q2494" s="188">
        <v>1.4945740463967769E-2</v>
      </c>
    </row>
    <row r="2495" spans="1:17" x14ac:dyDescent="0.25">
      <c r="A2495">
        <v>42927</v>
      </c>
      <c r="B2495" t="s">
        <v>773</v>
      </c>
      <c r="C2495" s="190" t="s">
        <v>938</v>
      </c>
      <c r="D2495" s="108" t="s">
        <v>815</v>
      </c>
      <c r="E2495" s="32">
        <f t="shared" si="195"/>
        <v>42927</v>
      </c>
      <c r="F2495" s="101" t="str">
        <f t="shared" si="196"/>
        <v>2017-18</v>
      </c>
      <c r="H2495" s="111"/>
      <c r="I2495" s="26"/>
      <c r="J2495" s="94">
        <f t="shared" si="194"/>
        <v>0.59165640875701331</v>
      </c>
      <c r="K2495" s="35"/>
      <c r="L2495" s="26">
        <v>14.3744779388</v>
      </c>
      <c r="M2495" s="26" t="s">
        <v>203</v>
      </c>
      <c r="N2495" s="26">
        <v>812.22926829268283</v>
      </c>
      <c r="O2495" s="90">
        <f t="shared" si="197"/>
        <v>11675.371698320836</v>
      </c>
      <c r="P2495" s="92">
        <f t="shared" si="193"/>
        <v>103.24231286531347</v>
      </c>
      <c r="Q2495" s="188">
        <v>1.4945740463967769E-2</v>
      </c>
    </row>
    <row r="2496" spans="1:17" x14ac:dyDescent="0.25">
      <c r="A2496">
        <v>42927</v>
      </c>
      <c r="B2496" t="s">
        <v>773</v>
      </c>
      <c r="C2496" s="190" t="s">
        <v>938</v>
      </c>
      <c r="D2496" s="108" t="s">
        <v>815</v>
      </c>
      <c r="E2496" s="32">
        <f t="shared" si="195"/>
        <v>42927</v>
      </c>
      <c r="F2496" s="101" t="str">
        <f t="shared" si="196"/>
        <v>2017-18</v>
      </c>
      <c r="H2496" s="111"/>
      <c r="I2496" s="26"/>
      <c r="J2496" s="94">
        <f t="shared" si="194"/>
        <v>0.59165640875701331</v>
      </c>
      <c r="K2496" s="35"/>
      <c r="L2496" s="26">
        <v>36.1468995655</v>
      </c>
      <c r="M2496" s="26" t="s">
        <v>203</v>
      </c>
      <c r="N2496" s="26">
        <v>812.22926829268283</v>
      </c>
      <c r="O2496" s="90">
        <f t="shared" si="197"/>
        <v>29359.569785135162</v>
      </c>
      <c r="P2496" s="92">
        <f t="shared" si="193"/>
        <v>259.61913399158601</v>
      </c>
      <c r="Q2496" s="188">
        <v>1.4945740463967769E-2</v>
      </c>
    </row>
    <row r="2497" spans="1:17" x14ac:dyDescent="0.25">
      <c r="A2497">
        <v>42927</v>
      </c>
      <c r="B2497" t="s">
        <v>773</v>
      </c>
      <c r="C2497" s="190" t="s">
        <v>938</v>
      </c>
      <c r="D2497" s="108" t="s">
        <v>815</v>
      </c>
      <c r="E2497" s="32">
        <f t="shared" si="195"/>
        <v>42927</v>
      </c>
      <c r="F2497" s="101" t="str">
        <f t="shared" si="196"/>
        <v>2017-18</v>
      </c>
      <c r="H2497" s="111"/>
      <c r="I2497" s="26"/>
      <c r="J2497" s="94">
        <f t="shared" si="194"/>
        <v>0.59165640875701331</v>
      </c>
      <c r="K2497" s="35"/>
      <c r="L2497" s="26">
        <v>10.5046991866</v>
      </c>
      <c r="M2497" s="26" t="s">
        <v>203</v>
      </c>
      <c r="N2497" s="26">
        <v>812.22926829268283</v>
      </c>
      <c r="O2497" s="90">
        <f t="shared" si="197"/>
        <v>8532.2241339668581</v>
      </c>
      <c r="P2497" s="92">
        <f t="shared" si="193"/>
        <v>75.448266336794617</v>
      </c>
      <c r="Q2497" s="188">
        <v>1.4945740463967769E-2</v>
      </c>
    </row>
    <row r="2498" spans="1:17" x14ac:dyDescent="0.25">
      <c r="A2498">
        <v>42927</v>
      </c>
      <c r="B2498" t="s">
        <v>773</v>
      </c>
      <c r="C2498" s="190" t="s">
        <v>938</v>
      </c>
      <c r="D2498" s="108" t="s">
        <v>815</v>
      </c>
      <c r="E2498" s="32">
        <f t="shared" si="195"/>
        <v>42927</v>
      </c>
      <c r="F2498" s="101" t="str">
        <f t="shared" si="196"/>
        <v>2017-18</v>
      </c>
      <c r="H2498" s="111"/>
      <c r="I2498" s="26"/>
      <c r="J2498" s="94">
        <f t="shared" si="194"/>
        <v>0.59165640875701331</v>
      </c>
      <c r="K2498" s="35"/>
      <c r="L2498" s="26">
        <v>28.217509262899998</v>
      </c>
      <c r="M2498" s="26" t="s">
        <v>203</v>
      </c>
      <c r="N2498" s="26">
        <v>3336.4019512195118</v>
      </c>
      <c r="O2498" s="90">
        <f t="shared" si="197"/>
        <v>94144.952963294199</v>
      </c>
      <c r="P2498" s="92">
        <f t="shared" si="193"/>
        <v>832.49963595801773</v>
      </c>
      <c r="Q2498" s="188">
        <v>1.4945740463967769E-2</v>
      </c>
    </row>
    <row r="2499" spans="1:17" x14ac:dyDescent="0.25">
      <c r="A2499">
        <v>42927</v>
      </c>
      <c r="B2499" t="s">
        <v>773</v>
      </c>
      <c r="C2499" s="190" t="s">
        <v>938</v>
      </c>
      <c r="D2499" s="108" t="s">
        <v>815</v>
      </c>
      <c r="E2499" s="32">
        <f t="shared" si="195"/>
        <v>42927</v>
      </c>
      <c r="F2499" s="101" t="str">
        <f t="shared" si="196"/>
        <v>2017-18</v>
      </c>
      <c r="H2499" s="111"/>
      <c r="I2499" s="26"/>
      <c r="J2499" s="94">
        <f t="shared" si="194"/>
        <v>0.59165640875701331</v>
      </c>
      <c r="K2499" s="35"/>
      <c r="L2499" s="26">
        <v>4.1198894668200001</v>
      </c>
      <c r="M2499" s="26" t="s">
        <v>203</v>
      </c>
      <c r="N2499" s="26">
        <v>812.22926829268283</v>
      </c>
      <c r="O2499" s="90">
        <f t="shared" si="197"/>
        <v>3346.2948070819398</v>
      </c>
      <c r="P2499" s="92">
        <f t="shared" si="193"/>
        <v>29.590425413352325</v>
      </c>
      <c r="Q2499" s="188">
        <v>1.4945740463967769E-2</v>
      </c>
    </row>
    <row r="2500" spans="1:17" x14ac:dyDescent="0.25">
      <c r="A2500">
        <v>42927</v>
      </c>
      <c r="B2500" t="s">
        <v>773</v>
      </c>
      <c r="C2500" s="190" t="s">
        <v>938</v>
      </c>
      <c r="D2500" s="108" t="s">
        <v>815</v>
      </c>
      <c r="E2500" s="32">
        <f t="shared" si="195"/>
        <v>42927</v>
      </c>
      <c r="F2500" s="101" t="str">
        <f t="shared" si="196"/>
        <v>2017-18</v>
      </c>
      <c r="H2500" s="111"/>
      <c r="I2500" s="26"/>
      <c r="J2500" s="94">
        <f t="shared" si="194"/>
        <v>0.59165640875701331</v>
      </c>
      <c r="K2500" s="35"/>
      <c r="L2500" s="26">
        <v>15.388730585799999</v>
      </c>
      <c r="M2500" s="26" t="s">
        <v>203</v>
      </c>
      <c r="N2500" s="26">
        <v>812.22926829268283</v>
      </c>
      <c r="O2500" s="90">
        <f t="shared" si="197"/>
        <v>12499.177383657561</v>
      </c>
      <c r="P2500" s="92">
        <f t="shared" si="193"/>
        <v>110.52701492905935</v>
      </c>
      <c r="Q2500" s="188">
        <v>1.4945740463967769E-2</v>
      </c>
    </row>
    <row r="2501" spans="1:17" x14ac:dyDescent="0.25">
      <c r="A2501">
        <v>42927</v>
      </c>
      <c r="B2501" t="s">
        <v>773</v>
      </c>
      <c r="C2501" s="190" t="s">
        <v>938</v>
      </c>
      <c r="D2501" s="108" t="s">
        <v>815</v>
      </c>
      <c r="E2501" s="32">
        <f t="shared" si="195"/>
        <v>42927</v>
      </c>
      <c r="F2501" s="101" t="str">
        <f t="shared" si="196"/>
        <v>2017-18</v>
      </c>
      <c r="H2501" s="111"/>
      <c r="I2501" s="26"/>
      <c r="J2501" s="94">
        <f t="shared" si="194"/>
        <v>0.59165640875701331</v>
      </c>
      <c r="K2501" s="35"/>
      <c r="L2501" s="26">
        <v>16.2177411732</v>
      </c>
      <c r="M2501" s="26" t="s">
        <v>203</v>
      </c>
      <c r="N2501" s="26">
        <v>812.22926829268283</v>
      </c>
      <c r="O2501" s="90">
        <f t="shared" si="197"/>
        <v>13172.524046468352</v>
      </c>
      <c r="P2501" s="92">
        <f t="shared" si="193"/>
        <v>116.48124650514909</v>
      </c>
      <c r="Q2501" s="188">
        <v>1.4945740463967769E-2</v>
      </c>
    </row>
    <row r="2502" spans="1:17" x14ac:dyDescent="0.25">
      <c r="A2502">
        <v>42927</v>
      </c>
      <c r="B2502" t="s">
        <v>773</v>
      </c>
      <c r="C2502" s="190" t="s">
        <v>938</v>
      </c>
      <c r="D2502" s="108" t="s">
        <v>815</v>
      </c>
      <c r="E2502" s="32">
        <f t="shared" si="195"/>
        <v>42927</v>
      </c>
      <c r="F2502" s="101" t="str">
        <f t="shared" si="196"/>
        <v>2017-18</v>
      </c>
      <c r="H2502" s="111"/>
      <c r="I2502" s="26"/>
      <c r="J2502" s="94">
        <f t="shared" si="194"/>
        <v>0.59165640875701331</v>
      </c>
      <c r="K2502" s="35"/>
      <c r="L2502" s="26">
        <v>51.634314268700003</v>
      </c>
      <c r="M2502" s="26" t="s">
        <v>203</v>
      </c>
      <c r="N2502" s="26">
        <v>950.87219512195099</v>
      </c>
      <c r="O2502" s="90">
        <f t="shared" si="197"/>
        <v>49097.633752295449</v>
      </c>
      <c r="P2502" s="92">
        <f t="shared" si="193"/>
        <v>434.15776351943322</v>
      </c>
      <c r="Q2502" s="188">
        <v>1.4945740463967769E-2</v>
      </c>
    </row>
    <row r="2503" spans="1:17" x14ac:dyDescent="0.25">
      <c r="A2503">
        <v>42914</v>
      </c>
      <c r="B2503" t="s">
        <v>773</v>
      </c>
      <c r="C2503" s="190" t="s">
        <v>936</v>
      </c>
      <c r="D2503" s="108" t="s">
        <v>807</v>
      </c>
      <c r="E2503" s="32">
        <f t="shared" si="195"/>
        <v>42914</v>
      </c>
      <c r="F2503" s="101" t="str">
        <f t="shared" si="196"/>
        <v>2016-17</v>
      </c>
      <c r="H2503" s="111"/>
      <c r="I2503" s="26"/>
      <c r="J2503" s="94">
        <f t="shared" si="194"/>
        <v>0.59165640875701331</v>
      </c>
      <c r="K2503" s="35"/>
      <c r="L2503" s="26">
        <v>5.7569923571299997</v>
      </c>
      <c r="M2503" s="26" t="s">
        <v>203</v>
      </c>
      <c r="N2503" s="26">
        <v>1680.8751219512192</v>
      </c>
      <c r="O2503" s="90">
        <f t="shared" si="197"/>
        <v>9676.7852303631244</v>
      </c>
      <c r="P2503" s="92">
        <f t="shared" si="193"/>
        <v>5725.3319977095543</v>
      </c>
      <c r="Q2503" s="188">
        <v>1</v>
      </c>
    </row>
    <row r="2504" spans="1:17" x14ac:dyDescent="0.25">
      <c r="A2504">
        <v>42914</v>
      </c>
      <c r="B2504" t="s">
        <v>773</v>
      </c>
      <c r="C2504" s="190" t="s">
        <v>936</v>
      </c>
      <c r="D2504" s="108" t="s">
        <v>807</v>
      </c>
      <c r="E2504" s="32">
        <f t="shared" si="195"/>
        <v>42914</v>
      </c>
      <c r="F2504" s="101" t="str">
        <f t="shared" si="196"/>
        <v>2016-17</v>
      </c>
      <c r="H2504" s="111"/>
      <c r="I2504" s="26"/>
      <c r="J2504" s="94">
        <f t="shared" si="194"/>
        <v>0.59165640875701331</v>
      </c>
      <c r="K2504" s="35"/>
      <c r="L2504" s="26">
        <v>2.3948246282299999</v>
      </c>
      <c r="M2504" s="26" t="s">
        <v>203</v>
      </c>
      <c r="N2504" s="26">
        <v>2326.8487804878046</v>
      </c>
      <c r="O2504" s="90">
        <f t="shared" si="197"/>
        <v>5572.3947656791352</v>
      </c>
      <c r="P2504" s="92">
        <f t="shared" si="193"/>
        <v>3296.9430752380958</v>
      </c>
      <c r="Q2504" s="188">
        <v>1</v>
      </c>
    </row>
    <row r="2505" spans="1:17" x14ac:dyDescent="0.25">
      <c r="A2505">
        <v>42927</v>
      </c>
      <c r="B2505" t="s">
        <v>773</v>
      </c>
      <c r="C2505" s="190" t="s">
        <v>938</v>
      </c>
      <c r="D2505" s="108" t="s">
        <v>815</v>
      </c>
      <c r="E2505" s="32">
        <f t="shared" si="195"/>
        <v>42927</v>
      </c>
      <c r="F2505" s="101" t="str">
        <f t="shared" si="196"/>
        <v>2017-18</v>
      </c>
      <c r="H2505" s="111"/>
      <c r="I2505" s="26"/>
      <c r="J2505" s="94">
        <f t="shared" si="194"/>
        <v>0.59165640875701331</v>
      </c>
      <c r="K2505" s="35"/>
      <c r="L2505" s="26">
        <v>35.761267592099998</v>
      </c>
      <c r="M2505" s="26" t="s">
        <v>203</v>
      </c>
      <c r="N2505" s="26">
        <v>812.22926829268283</v>
      </c>
      <c r="O2505" s="90">
        <f t="shared" si="197"/>
        <v>29046.348209550211</v>
      </c>
      <c r="P2505" s="92">
        <f t="shared" si="193"/>
        <v>256.84939605618831</v>
      </c>
      <c r="Q2505" s="188">
        <v>1.4945740463967769E-2</v>
      </c>
    </row>
    <row r="2506" spans="1:17" x14ac:dyDescent="0.25">
      <c r="A2506">
        <v>42927</v>
      </c>
      <c r="B2506" t="s">
        <v>773</v>
      </c>
      <c r="C2506" s="190" t="s">
        <v>938</v>
      </c>
      <c r="D2506" s="108" t="s">
        <v>815</v>
      </c>
      <c r="E2506" s="32">
        <f t="shared" si="195"/>
        <v>42927</v>
      </c>
      <c r="F2506" s="101" t="str">
        <f t="shared" si="196"/>
        <v>2017-18</v>
      </c>
      <c r="H2506" s="111"/>
      <c r="I2506" s="26"/>
      <c r="J2506" s="94">
        <f t="shared" si="194"/>
        <v>0.59165640875701331</v>
      </c>
      <c r="K2506" s="35"/>
      <c r="L2506" s="26">
        <v>45.887819139199998</v>
      </c>
      <c r="M2506" s="26" t="s">
        <v>203</v>
      </c>
      <c r="N2506" s="26">
        <v>812.22926829268283</v>
      </c>
      <c r="O2506" s="90">
        <f t="shared" si="197"/>
        <v>37271.42976297938</v>
      </c>
      <c r="P2506" s="92">
        <f t="shared" si="193"/>
        <v>329.58167944927135</v>
      </c>
      <c r="Q2506" s="188">
        <v>1.4945740463967769E-2</v>
      </c>
    </row>
    <row r="2507" spans="1:17" x14ac:dyDescent="0.25">
      <c r="A2507">
        <v>42927</v>
      </c>
      <c r="B2507" t="s">
        <v>773</v>
      </c>
      <c r="C2507" s="190" t="s">
        <v>938</v>
      </c>
      <c r="D2507" s="108" t="s">
        <v>815</v>
      </c>
      <c r="E2507" s="32">
        <f t="shared" si="195"/>
        <v>42927</v>
      </c>
      <c r="F2507" s="101" t="str">
        <f t="shared" si="196"/>
        <v>2017-18</v>
      </c>
      <c r="H2507" s="111"/>
      <c r="I2507" s="26"/>
      <c r="J2507" s="94">
        <f t="shared" si="194"/>
        <v>0.59165640875701331</v>
      </c>
      <c r="K2507" s="35"/>
      <c r="L2507" s="26">
        <v>4.7488444910299998</v>
      </c>
      <c r="M2507" s="26" t="s">
        <v>203</v>
      </c>
      <c r="N2507" s="26">
        <v>812.22926829268283</v>
      </c>
      <c r="O2507" s="90">
        <f t="shared" si="197"/>
        <v>3857.1504861850344</v>
      </c>
      <c r="P2507" s="92">
        <f t="shared" si="193"/>
        <v>34.107790959715985</v>
      </c>
      <c r="Q2507" s="188">
        <v>1.4945740463967769E-2</v>
      </c>
    </row>
    <row r="2508" spans="1:17" x14ac:dyDescent="0.25">
      <c r="A2508">
        <v>42927</v>
      </c>
      <c r="B2508" t="s">
        <v>773</v>
      </c>
      <c r="C2508" s="190" t="s">
        <v>938</v>
      </c>
      <c r="D2508" s="108" t="s">
        <v>815</v>
      </c>
      <c r="E2508" s="32">
        <f t="shared" si="195"/>
        <v>42927</v>
      </c>
      <c r="F2508" s="101" t="str">
        <f t="shared" si="196"/>
        <v>2017-18</v>
      </c>
      <c r="H2508" s="111"/>
      <c r="I2508" s="26"/>
      <c r="J2508" s="94">
        <f t="shared" si="194"/>
        <v>0.59165640875701331</v>
      </c>
      <c r="K2508" s="35"/>
      <c r="L2508" s="26">
        <v>16.730391541300001</v>
      </c>
      <c r="M2508" s="26" t="s">
        <v>203</v>
      </c>
      <c r="N2508" s="26">
        <v>812.22926829268283</v>
      </c>
      <c r="O2508" s="90">
        <f t="shared" si="197"/>
        <v>13588.913679840191</v>
      </c>
      <c r="P2508" s="92">
        <f t="shared" si="193"/>
        <v>120.16327307468701</v>
      </c>
      <c r="Q2508" s="188">
        <v>1.4945740463967769E-2</v>
      </c>
    </row>
    <row r="2509" spans="1:17" x14ac:dyDescent="0.25">
      <c r="A2509">
        <v>42927</v>
      </c>
      <c r="B2509" t="s">
        <v>773</v>
      </c>
      <c r="C2509" s="190" t="s">
        <v>938</v>
      </c>
      <c r="D2509" s="108" t="s">
        <v>815</v>
      </c>
      <c r="E2509" s="32">
        <f t="shared" si="195"/>
        <v>42927</v>
      </c>
      <c r="F2509" s="101" t="str">
        <f t="shared" si="196"/>
        <v>2017-18</v>
      </c>
      <c r="H2509" s="111"/>
      <c r="I2509" s="26"/>
      <c r="J2509" s="94">
        <f t="shared" si="194"/>
        <v>0.59165640875701331</v>
      </c>
      <c r="K2509" s="35"/>
      <c r="L2509" s="26">
        <v>26.4845334874</v>
      </c>
      <c r="M2509" s="26" t="s">
        <v>203</v>
      </c>
      <c r="N2509" s="26">
        <v>812.22926829268283</v>
      </c>
      <c r="O2509" s="90">
        <f t="shared" si="197"/>
        <v>21511.513255543956</v>
      </c>
      <c r="P2509" s="92">
        <f t="shared" si="193"/>
        <v>190.22078603755446</v>
      </c>
      <c r="Q2509" s="188">
        <v>1.4945740463967769E-2</v>
      </c>
    </row>
    <row r="2510" spans="1:17" x14ac:dyDescent="0.25">
      <c r="A2510">
        <v>42927</v>
      </c>
      <c r="B2510" t="s">
        <v>773</v>
      </c>
      <c r="C2510" s="190" t="s">
        <v>938</v>
      </c>
      <c r="D2510" s="108" t="s">
        <v>815</v>
      </c>
      <c r="E2510" s="32">
        <f t="shared" si="195"/>
        <v>42927</v>
      </c>
      <c r="F2510" s="101" t="str">
        <f t="shared" si="196"/>
        <v>2017-18</v>
      </c>
      <c r="H2510" s="111"/>
      <c r="I2510" s="26"/>
      <c r="J2510" s="94">
        <f t="shared" si="194"/>
        <v>0.59165640875701331</v>
      </c>
      <c r="K2510" s="35"/>
      <c r="L2510" s="26">
        <v>33.466721256699998</v>
      </c>
      <c r="M2510" s="26" t="s">
        <v>203</v>
      </c>
      <c r="N2510" s="26">
        <v>812.22926829268283</v>
      </c>
      <c r="O2510" s="90">
        <f t="shared" si="197"/>
        <v>27182.650518484614</v>
      </c>
      <c r="P2510" s="92">
        <f t="shared" si="193"/>
        <v>240.36919610375082</v>
      </c>
      <c r="Q2510" s="188">
        <v>1.4945740463967769E-2</v>
      </c>
    </row>
    <row r="2511" spans="1:17" x14ac:dyDescent="0.25">
      <c r="A2511">
        <v>42927</v>
      </c>
      <c r="B2511" t="s">
        <v>773</v>
      </c>
      <c r="C2511" s="190" t="s">
        <v>938</v>
      </c>
      <c r="D2511" s="108" t="s">
        <v>815</v>
      </c>
      <c r="E2511" s="32">
        <f t="shared" si="195"/>
        <v>42927</v>
      </c>
      <c r="F2511" s="101" t="str">
        <f t="shared" si="196"/>
        <v>2017-18</v>
      </c>
      <c r="H2511" s="111"/>
      <c r="I2511" s="26"/>
      <c r="J2511" s="94">
        <f t="shared" si="194"/>
        <v>0.59165640875701331</v>
      </c>
      <c r="K2511" s="35"/>
      <c r="L2511" s="26">
        <v>27.017785354200001</v>
      </c>
      <c r="M2511" s="26" t="s">
        <v>203</v>
      </c>
      <c r="N2511" s="26">
        <v>950.87219512195099</v>
      </c>
      <c r="O2511" s="90">
        <f t="shared" si="197"/>
        <v>25690.460867081852</v>
      </c>
      <c r="P2511" s="92">
        <f t="shared" si="193"/>
        <v>227.17414631645684</v>
      </c>
      <c r="Q2511" s="188">
        <v>1.4945740463967769E-2</v>
      </c>
    </row>
    <row r="2512" spans="1:17" x14ac:dyDescent="0.25">
      <c r="A2512">
        <v>42927</v>
      </c>
      <c r="B2512" t="s">
        <v>773</v>
      </c>
      <c r="C2512" s="190" t="s">
        <v>938</v>
      </c>
      <c r="D2512" s="108" t="s">
        <v>815</v>
      </c>
      <c r="E2512" s="32">
        <f t="shared" si="195"/>
        <v>42927</v>
      </c>
      <c r="F2512" s="101" t="str">
        <f t="shared" si="196"/>
        <v>2017-18</v>
      </c>
      <c r="H2512" s="111"/>
      <c r="I2512" s="26"/>
      <c r="J2512" s="94">
        <f t="shared" si="194"/>
        <v>0.59165640875701331</v>
      </c>
      <c r="K2512" s="35"/>
      <c r="L2512" s="26">
        <v>29.118151126699999</v>
      </c>
      <c r="M2512" s="26" t="s">
        <v>203</v>
      </c>
      <c r="N2512" s="26">
        <v>3592.3639024390236</v>
      </c>
      <c r="O2512" s="90">
        <f t="shared" si="197"/>
        <v>104602.99501332126</v>
      </c>
      <c r="P2512" s="92">
        <f t="shared" si="193"/>
        <v>924.97741544000053</v>
      </c>
      <c r="Q2512" s="188">
        <v>1.4945740463967769E-2</v>
      </c>
    </row>
    <row r="2513" spans="1:17" x14ac:dyDescent="0.25">
      <c r="A2513">
        <v>42927</v>
      </c>
      <c r="B2513" t="s">
        <v>773</v>
      </c>
      <c r="C2513" s="190" t="s">
        <v>938</v>
      </c>
      <c r="D2513" s="108" t="s">
        <v>815</v>
      </c>
      <c r="E2513" s="32">
        <f t="shared" si="195"/>
        <v>42927</v>
      </c>
      <c r="F2513" s="101" t="str">
        <f t="shared" si="196"/>
        <v>2017-18</v>
      </c>
      <c r="H2513" s="111"/>
      <c r="I2513" s="26"/>
      <c r="J2513" s="94">
        <f t="shared" si="194"/>
        <v>0.59165640875701331</v>
      </c>
      <c r="K2513" s="35"/>
      <c r="L2513" s="26">
        <v>6.7078140254500003</v>
      </c>
      <c r="M2513" s="26" t="s">
        <v>203</v>
      </c>
      <c r="N2513" s="26">
        <v>3336.4019512195118</v>
      </c>
      <c r="O2513" s="90">
        <f t="shared" si="197"/>
        <v>22379.963802928989</v>
      </c>
      <c r="P2513" s="92">
        <f t="shared" si="193"/>
        <v>197.9002711484288</v>
      </c>
      <c r="Q2513" s="188">
        <v>1.4945740463967769E-2</v>
      </c>
    </row>
    <row r="2514" spans="1:17" x14ac:dyDescent="0.25">
      <c r="A2514">
        <v>42927</v>
      </c>
      <c r="B2514" t="s">
        <v>773</v>
      </c>
      <c r="C2514" s="190" t="s">
        <v>938</v>
      </c>
      <c r="D2514" s="108" t="s">
        <v>815</v>
      </c>
      <c r="E2514" s="32">
        <f t="shared" si="195"/>
        <v>42927</v>
      </c>
      <c r="F2514" s="101" t="str">
        <f t="shared" si="196"/>
        <v>2017-18</v>
      </c>
      <c r="H2514" s="111"/>
      <c r="I2514" s="26"/>
      <c r="J2514" s="94">
        <f t="shared" si="194"/>
        <v>0.59165640875701331</v>
      </c>
      <c r="K2514" s="35"/>
      <c r="L2514" s="26">
        <v>19.201620197299999</v>
      </c>
      <c r="M2514" s="26" t="s">
        <v>203</v>
      </c>
      <c r="N2514" s="26">
        <v>812.22926829268283</v>
      </c>
      <c r="O2514" s="90">
        <f t="shared" si="197"/>
        <v>15596.117922886979</v>
      </c>
      <c r="P2514" s="92">
        <f t="shared" si="193"/>
        <v>137.91246460364064</v>
      </c>
      <c r="Q2514" s="188">
        <v>1.4945740463967769E-2</v>
      </c>
    </row>
    <row r="2515" spans="1:17" x14ac:dyDescent="0.25">
      <c r="A2515">
        <v>42927</v>
      </c>
      <c r="B2515" t="s">
        <v>773</v>
      </c>
      <c r="C2515" s="190" t="s">
        <v>938</v>
      </c>
      <c r="D2515" s="108" t="s">
        <v>815</v>
      </c>
      <c r="E2515" s="32">
        <f t="shared" si="195"/>
        <v>42927</v>
      </c>
      <c r="F2515" s="101" t="str">
        <f t="shared" si="196"/>
        <v>2017-18</v>
      </c>
      <c r="H2515" s="111"/>
      <c r="I2515" s="26"/>
      <c r="J2515" s="94">
        <f t="shared" si="194"/>
        <v>0.59165640875701331</v>
      </c>
      <c r="K2515" s="35"/>
      <c r="L2515" s="26">
        <v>10.3297396912</v>
      </c>
      <c r="M2515" s="26" t="s">
        <v>203</v>
      </c>
      <c r="N2515" s="26">
        <v>812.22926829268283</v>
      </c>
      <c r="O2515" s="90">
        <f t="shared" si="197"/>
        <v>8390.1169110372593</v>
      </c>
      <c r="P2515" s="92">
        <f t="shared" si="193"/>
        <v>74.191648667634794</v>
      </c>
      <c r="Q2515" s="188">
        <v>1.4945740463967769E-2</v>
      </c>
    </row>
    <row r="2516" spans="1:17" x14ac:dyDescent="0.25">
      <c r="A2516">
        <v>42927</v>
      </c>
      <c r="B2516" t="s">
        <v>773</v>
      </c>
      <c r="C2516" s="190" t="s">
        <v>938</v>
      </c>
      <c r="D2516" s="108" t="s">
        <v>815</v>
      </c>
      <c r="E2516" s="32">
        <f t="shared" si="195"/>
        <v>42927</v>
      </c>
      <c r="F2516" s="101" t="str">
        <f t="shared" si="196"/>
        <v>2017-18</v>
      </c>
      <c r="H2516" s="111"/>
      <c r="I2516" s="26"/>
      <c r="J2516" s="94">
        <f t="shared" si="194"/>
        <v>0.59165640875701331</v>
      </c>
      <c r="K2516" s="35"/>
      <c r="L2516" s="26">
        <v>69.7071224341</v>
      </c>
      <c r="M2516" s="26" t="s">
        <v>203</v>
      </c>
      <c r="N2516" s="26">
        <v>812.22926829268283</v>
      </c>
      <c r="O2516" s="90">
        <f t="shared" si="197"/>
        <v>56618.165049437499</v>
      </c>
      <c r="P2516" s="92">
        <f t="shared" si="193"/>
        <v>500.65988997460965</v>
      </c>
      <c r="Q2516" s="188">
        <v>1.4945740463967769E-2</v>
      </c>
    </row>
    <row r="2517" spans="1:17" x14ac:dyDescent="0.25">
      <c r="A2517">
        <v>42927</v>
      </c>
      <c r="B2517" t="s">
        <v>773</v>
      </c>
      <c r="C2517" s="190" t="s">
        <v>938</v>
      </c>
      <c r="D2517" s="108" t="s">
        <v>815</v>
      </c>
      <c r="E2517" s="32">
        <f t="shared" si="195"/>
        <v>42927</v>
      </c>
      <c r="F2517" s="101" t="str">
        <f t="shared" si="196"/>
        <v>2017-18</v>
      </c>
      <c r="H2517" s="111"/>
      <c r="I2517" s="26"/>
      <c r="J2517" s="94">
        <f t="shared" si="194"/>
        <v>0.59165640875701331</v>
      </c>
      <c r="K2517" s="35"/>
      <c r="L2517" s="26">
        <v>23.467155025699999</v>
      </c>
      <c r="M2517" s="26" t="s">
        <v>203</v>
      </c>
      <c r="N2517" s="26">
        <v>3336.4019512195118</v>
      </c>
      <c r="O2517" s="90">
        <f t="shared" si="197"/>
        <v>78295.861817316254</v>
      </c>
      <c r="P2517" s="92">
        <f t="shared" si="193"/>
        <v>692.35019412403676</v>
      </c>
      <c r="Q2517" s="188">
        <v>1.4945740463967769E-2</v>
      </c>
    </row>
    <row r="2518" spans="1:17" x14ac:dyDescent="0.25">
      <c r="A2518">
        <v>42927</v>
      </c>
      <c r="B2518" t="s">
        <v>773</v>
      </c>
      <c r="C2518" s="190" t="s">
        <v>938</v>
      </c>
      <c r="D2518" s="108" t="s">
        <v>815</v>
      </c>
      <c r="E2518" s="32">
        <f t="shared" si="195"/>
        <v>42927</v>
      </c>
      <c r="F2518" s="101" t="str">
        <f t="shared" si="196"/>
        <v>2017-18</v>
      </c>
      <c r="H2518" s="111"/>
      <c r="I2518" s="26"/>
      <c r="J2518" s="94">
        <f t="shared" si="194"/>
        <v>0.59165640875701331</v>
      </c>
      <c r="K2518" s="35"/>
      <c r="L2518" s="26">
        <v>6.2562617093800004</v>
      </c>
      <c r="M2518" s="26" t="s">
        <v>203</v>
      </c>
      <c r="N2518" s="26">
        <v>950.87219512195099</v>
      </c>
      <c r="O2518" s="90">
        <f t="shared" si="197"/>
        <v>5948.9053048555706</v>
      </c>
      <c r="P2518" s="92">
        <f t="shared" si="193"/>
        <v>52.604641510330126</v>
      </c>
      <c r="Q2518" s="188">
        <v>1.4945740463967769E-2</v>
      </c>
    </row>
    <row r="2519" spans="1:17" x14ac:dyDescent="0.25">
      <c r="A2519">
        <v>42927</v>
      </c>
      <c r="B2519" t="s">
        <v>773</v>
      </c>
      <c r="C2519" s="190" t="s">
        <v>938</v>
      </c>
      <c r="D2519" s="108" t="s">
        <v>815</v>
      </c>
      <c r="E2519" s="32">
        <f t="shared" si="195"/>
        <v>42927</v>
      </c>
      <c r="F2519" s="101" t="str">
        <f t="shared" si="196"/>
        <v>2017-18</v>
      </c>
      <c r="H2519" s="111"/>
      <c r="I2519" s="26"/>
      <c r="J2519" s="94">
        <f t="shared" si="194"/>
        <v>0.59165640875701331</v>
      </c>
      <c r="K2519" s="35"/>
      <c r="L2519" s="26">
        <v>119.84826878200001</v>
      </c>
      <c r="M2519" s="26" t="s">
        <v>203</v>
      </c>
      <c r="N2519" s="26">
        <v>950.87219512195099</v>
      </c>
      <c r="O2519" s="90">
        <f t="shared" si="197"/>
        <v>113960.38641830593</v>
      </c>
      <c r="P2519" s="92">
        <f t="shared" ref="P2519:P2582" si="198">IF(O2519="-","-",IF(OR(E2519&lt;$E$15,E2519&gt;$E$16),0,O2519*J2519))*Q2519</f>
        <v>1007.7224239929673</v>
      </c>
      <c r="Q2519" s="188">
        <v>1.4945740463967769E-2</v>
      </c>
    </row>
    <row r="2520" spans="1:17" x14ac:dyDescent="0.25">
      <c r="A2520">
        <v>42927</v>
      </c>
      <c r="B2520" t="s">
        <v>773</v>
      </c>
      <c r="C2520" s="190" t="s">
        <v>938</v>
      </c>
      <c r="D2520" s="108" t="s">
        <v>815</v>
      </c>
      <c r="E2520" s="32">
        <f t="shared" si="195"/>
        <v>42927</v>
      </c>
      <c r="F2520" s="101" t="str">
        <f t="shared" si="196"/>
        <v>2017-18</v>
      </c>
      <c r="H2520" s="111"/>
      <c r="I2520" s="26"/>
      <c r="J2520" s="94">
        <f t="shared" ref="J2520:J2583" si="199">J2519</f>
        <v>0.59165640875701331</v>
      </c>
      <c r="K2520" s="35"/>
      <c r="L2520" s="26">
        <v>103.63675329599999</v>
      </c>
      <c r="M2520" s="26" t="s">
        <v>203</v>
      </c>
      <c r="N2520" s="26">
        <v>812.22926829268283</v>
      </c>
      <c r="O2520" s="90">
        <f t="shared" si="197"/>
        <v>84176.804297839364</v>
      </c>
      <c r="P2520" s="92">
        <f t="shared" si="198"/>
        <v>744.35385783646495</v>
      </c>
      <c r="Q2520" s="188">
        <v>1.4945740463967769E-2</v>
      </c>
    </row>
    <row r="2521" spans="1:17" x14ac:dyDescent="0.25">
      <c r="A2521">
        <v>42927</v>
      </c>
      <c r="B2521" t="s">
        <v>773</v>
      </c>
      <c r="C2521" s="190" t="s">
        <v>938</v>
      </c>
      <c r="D2521" s="108" t="s">
        <v>815</v>
      </c>
      <c r="E2521" s="32">
        <f t="shared" si="195"/>
        <v>42927</v>
      </c>
      <c r="F2521" s="101" t="str">
        <f t="shared" si="196"/>
        <v>2017-18</v>
      </c>
      <c r="H2521" s="111"/>
      <c r="I2521" s="26"/>
      <c r="J2521" s="94">
        <f t="shared" si="199"/>
        <v>0.59165640875701331</v>
      </c>
      <c r="K2521" s="35"/>
      <c r="L2521" s="26">
        <v>26.324547961299999</v>
      </c>
      <c r="M2521" s="26" t="s">
        <v>203</v>
      </c>
      <c r="N2521" s="26">
        <v>3336.4019512195118</v>
      </c>
      <c r="O2521" s="90">
        <f t="shared" si="197"/>
        <v>87829.273183052937</v>
      </c>
      <c r="P2521" s="92">
        <f t="shared" si="198"/>
        <v>776.65170197553209</v>
      </c>
      <c r="Q2521" s="188">
        <v>1.4945740463967769E-2</v>
      </c>
    </row>
    <row r="2522" spans="1:17" x14ac:dyDescent="0.25">
      <c r="A2522">
        <v>42927</v>
      </c>
      <c r="B2522" t="s">
        <v>773</v>
      </c>
      <c r="C2522" s="190" t="s">
        <v>938</v>
      </c>
      <c r="D2522" s="108" t="s">
        <v>815</v>
      </c>
      <c r="E2522" s="32">
        <f t="shared" ref="E2522:E2585" si="200">A2522</f>
        <v>42927</v>
      </c>
      <c r="F2522" s="101" t="str">
        <f t="shared" ref="F2522:F2585" si="201">IF(E2522="","-",IF(OR(E2522&lt;$E$15,E2522&gt;$E$16),"ERROR - date outside of range",IF(MONTH(E2522)&gt;=7,YEAR(E2522)&amp;"-"&amp;IF(YEAR(E2522)=1999,"00",IF(AND(YEAR(E2522)&gt;=2000,YEAR(E2522)&lt;2009),"0","")&amp;RIGHT(YEAR(E2522),2)+1),RIGHT(YEAR(E2522),4)-1&amp;"-"&amp;RIGHT(YEAR(E2522),2))))</f>
        <v>2017-18</v>
      </c>
      <c r="H2522" s="111"/>
      <c r="I2522" s="26"/>
      <c r="J2522" s="94">
        <f t="shared" si="199"/>
        <v>0.59165640875701331</v>
      </c>
      <c r="K2522" s="35"/>
      <c r="L2522" s="26">
        <v>18.569266707699999</v>
      </c>
      <c r="M2522" s="26" t="s">
        <v>203</v>
      </c>
      <c r="N2522" s="26">
        <v>3336.4019512195118</v>
      </c>
      <c r="O2522" s="90">
        <f t="shared" si="197"/>
        <v>61954.5376762858</v>
      </c>
      <c r="P2522" s="92">
        <f t="shared" si="198"/>
        <v>547.8480623551261</v>
      </c>
      <c r="Q2522" s="188">
        <v>1.4945740463967769E-2</v>
      </c>
    </row>
    <row r="2523" spans="1:17" x14ac:dyDescent="0.25">
      <c r="A2523">
        <v>42927</v>
      </c>
      <c r="B2523" t="s">
        <v>773</v>
      </c>
      <c r="C2523" s="190" t="s">
        <v>938</v>
      </c>
      <c r="D2523" s="108" t="s">
        <v>815</v>
      </c>
      <c r="E2523" s="32">
        <f t="shared" si="200"/>
        <v>42927</v>
      </c>
      <c r="F2523" s="101" t="str">
        <f t="shared" si="201"/>
        <v>2017-18</v>
      </c>
      <c r="H2523" s="111"/>
      <c r="I2523" s="26"/>
      <c r="J2523" s="94">
        <f t="shared" si="199"/>
        <v>0.59165640875701331</v>
      </c>
      <c r="K2523" s="35"/>
      <c r="L2523" s="26">
        <v>10.0056844843</v>
      </c>
      <c r="M2523" s="26" t="s">
        <v>203</v>
      </c>
      <c r="N2523" s="26">
        <v>3336.4019512195118</v>
      </c>
      <c r="O2523" s="90">
        <f t="shared" ref="O2523:O2586" si="202">IF(N2523="","-",L2523*N2523)</f>
        <v>33382.985236705317</v>
      </c>
      <c r="P2523" s="92">
        <f t="shared" si="198"/>
        <v>295.19716333157555</v>
      </c>
      <c r="Q2523" s="188">
        <v>1.4945740463967769E-2</v>
      </c>
    </row>
    <row r="2524" spans="1:17" x14ac:dyDescent="0.25">
      <c r="A2524">
        <v>42927</v>
      </c>
      <c r="B2524" t="s">
        <v>773</v>
      </c>
      <c r="C2524" s="190" t="s">
        <v>938</v>
      </c>
      <c r="D2524" s="108" t="s">
        <v>815</v>
      </c>
      <c r="E2524" s="32">
        <f t="shared" si="200"/>
        <v>42927</v>
      </c>
      <c r="F2524" s="101" t="str">
        <f t="shared" si="201"/>
        <v>2017-18</v>
      </c>
      <c r="H2524" s="111"/>
      <c r="I2524" s="26"/>
      <c r="J2524" s="94">
        <f t="shared" si="199"/>
        <v>0.59165640875701331</v>
      </c>
      <c r="K2524" s="35"/>
      <c r="L2524" s="26">
        <v>19.1680083999</v>
      </c>
      <c r="M2524" s="26" t="s">
        <v>203</v>
      </c>
      <c r="N2524" s="26">
        <v>812.22926829268283</v>
      </c>
      <c r="O2524" s="90">
        <f t="shared" si="202"/>
        <v>15568.817437278774</v>
      </c>
      <c r="P2524" s="92">
        <f t="shared" si="198"/>
        <v>137.67105342210692</v>
      </c>
      <c r="Q2524" s="188">
        <v>1.4945740463967769E-2</v>
      </c>
    </row>
    <row r="2525" spans="1:17" x14ac:dyDescent="0.25">
      <c r="A2525">
        <v>42927</v>
      </c>
      <c r="B2525" t="s">
        <v>773</v>
      </c>
      <c r="C2525" s="190" t="s">
        <v>938</v>
      </c>
      <c r="D2525" s="108" t="s">
        <v>815</v>
      </c>
      <c r="E2525" s="32">
        <f t="shared" si="200"/>
        <v>42927</v>
      </c>
      <c r="F2525" s="101" t="str">
        <f t="shared" si="201"/>
        <v>2017-18</v>
      </c>
      <c r="H2525" s="111"/>
      <c r="I2525" s="26"/>
      <c r="J2525" s="94">
        <f t="shared" si="199"/>
        <v>0.59165640875701331</v>
      </c>
      <c r="K2525" s="35"/>
      <c r="L2525" s="26">
        <v>29.651903433499999</v>
      </c>
      <c r="M2525" s="26" t="s">
        <v>203</v>
      </c>
      <c r="N2525" s="26">
        <v>3336.4019512195118</v>
      </c>
      <c r="O2525" s="90">
        <f t="shared" si="202"/>
        <v>98930.668472901947</v>
      </c>
      <c r="P2525" s="92">
        <f t="shared" si="198"/>
        <v>874.81848889855121</v>
      </c>
      <c r="Q2525" s="188">
        <v>1.4945740463967769E-2</v>
      </c>
    </row>
    <row r="2526" spans="1:17" x14ac:dyDescent="0.25">
      <c r="A2526">
        <v>42927</v>
      </c>
      <c r="B2526" t="s">
        <v>773</v>
      </c>
      <c r="C2526" s="190" t="s">
        <v>938</v>
      </c>
      <c r="D2526" s="108" t="s">
        <v>815</v>
      </c>
      <c r="E2526" s="32">
        <f t="shared" si="200"/>
        <v>42927</v>
      </c>
      <c r="F2526" s="101" t="str">
        <f t="shared" si="201"/>
        <v>2017-18</v>
      </c>
      <c r="H2526" s="111"/>
      <c r="I2526" s="26"/>
      <c r="J2526" s="94">
        <f t="shared" si="199"/>
        <v>0.59165640875701331</v>
      </c>
      <c r="K2526" s="35"/>
      <c r="L2526" s="26">
        <v>73.649402004500004</v>
      </c>
      <c r="M2526" s="26" t="s">
        <v>203</v>
      </c>
      <c r="N2526" s="26">
        <v>812.22926829268283</v>
      </c>
      <c r="O2526" s="90">
        <f t="shared" si="202"/>
        <v>59820.199900308689</v>
      </c>
      <c r="P2526" s="92">
        <f t="shared" si="198"/>
        <v>528.97466165137155</v>
      </c>
      <c r="Q2526" s="188">
        <v>1.4945740463967769E-2</v>
      </c>
    </row>
    <row r="2527" spans="1:17" x14ac:dyDescent="0.25">
      <c r="A2527">
        <v>42927</v>
      </c>
      <c r="B2527" t="s">
        <v>773</v>
      </c>
      <c r="C2527" s="190" t="s">
        <v>938</v>
      </c>
      <c r="D2527" s="108" t="s">
        <v>815</v>
      </c>
      <c r="E2527" s="32">
        <f t="shared" si="200"/>
        <v>42927</v>
      </c>
      <c r="F2527" s="101" t="str">
        <f t="shared" si="201"/>
        <v>2017-18</v>
      </c>
      <c r="H2527" s="111"/>
      <c r="I2527" s="26"/>
      <c r="J2527" s="94">
        <f t="shared" si="199"/>
        <v>0.59165640875701331</v>
      </c>
      <c r="K2527" s="35"/>
      <c r="L2527" s="26">
        <v>13.810577310499999</v>
      </c>
      <c r="M2527" s="26" t="s">
        <v>203</v>
      </c>
      <c r="N2527" s="26">
        <v>812.22926829268283</v>
      </c>
      <c r="O2527" s="90">
        <f t="shared" si="202"/>
        <v>11217.355103606942</v>
      </c>
      <c r="P2527" s="92">
        <f t="shared" si="198"/>
        <v>99.192189769381685</v>
      </c>
      <c r="Q2527" s="188">
        <v>1.4945740463967769E-2</v>
      </c>
    </row>
    <row r="2528" spans="1:17" x14ac:dyDescent="0.25">
      <c r="A2528">
        <v>42927</v>
      </c>
      <c r="B2528" t="s">
        <v>773</v>
      </c>
      <c r="C2528" s="190" t="s">
        <v>938</v>
      </c>
      <c r="D2528" s="108" t="s">
        <v>815</v>
      </c>
      <c r="E2528" s="32">
        <f t="shared" si="200"/>
        <v>42927</v>
      </c>
      <c r="F2528" s="101" t="str">
        <f t="shared" si="201"/>
        <v>2017-18</v>
      </c>
      <c r="H2528" s="111"/>
      <c r="I2528" s="26"/>
      <c r="J2528" s="94">
        <f t="shared" si="199"/>
        <v>0.59165640875701331</v>
      </c>
      <c r="K2528" s="35"/>
      <c r="L2528" s="26">
        <v>28.907910982899999</v>
      </c>
      <c r="M2528" s="26" t="s">
        <v>203</v>
      </c>
      <c r="N2528" s="26">
        <v>812.22926829268283</v>
      </c>
      <c r="O2528" s="90">
        <f t="shared" si="202"/>
        <v>23479.851385510876</v>
      </c>
      <c r="P2528" s="92">
        <f t="shared" si="198"/>
        <v>207.62629451211527</v>
      </c>
      <c r="Q2528" s="188">
        <v>1.4945740463967769E-2</v>
      </c>
    </row>
    <row r="2529" spans="1:17" x14ac:dyDescent="0.25">
      <c r="A2529">
        <v>42927</v>
      </c>
      <c r="B2529" t="s">
        <v>773</v>
      </c>
      <c r="C2529" s="190" t="s">
        <v>938</v>
      </c>
      <c r="D2529" s="108" t="s">
        <v>815</v>
      </c>
      <c r="E2529" s="32">
        <f t="shared" si="200"/>
        <v>42927</v>
      </c>
      <c r="F2529" s="101" t="str">
        <f t="shared" si="201"/>
        <v>2017-18</v>
      </c>
      <c r="H2529" s="111"/>
      <c r="I2529" s="26"/>
      <c r="J2529" s="94">
        <f t="shared" si="199"/>
        <v>0.59165640875701331</v>
      </c>
      <c r="K2529" s="35"/>
      <c r="L2529" s="26">
        <v>27.958461547599999</v>
      </c>
      <c r="M2529" s="26" t="s">
        <v>203</v>
      </c>
      <c r="N2529" s="26">
        <v>812.22926829268283</v>
      </c>
      <c r="O2529" s="90">
        <f t="shared" si="202"/>
        <v>22708.680765396257</v>
      </c>
      <c r="P2529" s="92">
        <f t="shared" si="198"/>
        <v>200.80703080971324</v>
      </c>
      <c r="Q2529" s="188">
        <v>1.4945740463967769E-2</v>
      </c>
    </row>
    <row r="2530" spans="1:17" x14ac:dyDescent="0.25">
      <c r="A2530">
        <v>42927</v>
      </c>
      <c r="B2530" t="s">
        <v>773</v>
      </c>
      <c r="C2530" s="190" t="s">
        <v>938</v>
      </c>
      <c r="D2530" s="108" t="s">
        <v>815</v>
      </c>
      <c r="E2530" s="32">
        <f t="shared" si="200"/>
        <v>42927</v>
      </c>
      <c r="F2530" s="101" t="str">
        <f t="shared" si="201"/>
        <v>2017-18</v>
      </c>
      <c r="H2530" s="111"/>
      <c r="I2530" s="26"/>
      <c r="J2530" s="94">
        <f t="shared" si="199"/>
        <v>0.59165640875701331</v>
      </c>
      <c r="K2530" s="35"/>
      <c r="L2530" s="26">
        <v>17.6004643413</v>
      </c>
      <c r="M2530" s="26" t="s">
        <v>203</v>
      </c>
      <c r="N2530" s="26">
        <v>812.22926829268283</v>
      </c>
      <c r="O2530" s="90">
        <f t="shared" si="202"/>
        <v>14295.612273545556</v>
      </c>
      <c r="P2530" s="92">
        <f t="shared" si="198"/>
        <v>126.41242720853782</v>
      </c>
      <c r="Q2530" s="188">
        <v>1.4945740463967769E-2</v>
      </c>
    </row>
    <row r="2531" spans="1:17" x14ac:dyDescent="0.25">
      <c r="A2531">
        <v>42927</v>
      </c>
      <c r="B2531" t="s">
        <v>773</v>
      </c>
      <c r="C2531" s="190" t="s">
        <v>938</v>
      </c>
      <c r="D2531" s="108" t="s">
        <v>815</v>
      </c>
      <c r="E2531" s="32">
        <f t="shared" si="200"/>
        <v>42927</v>
      </c>
      <c r="F2531" s="101" t="str">
        <f t="shared" si="201"/>
        <v>2017-18</v>
      </c>
      <c r="H2531" s="111"/>
      <c r="I2531" s="26"/>
      <c r="J2531" s="94">
        <f t="shared" si="199"/>
        <v>0.59165640875701331</v>
      </c>
      <c r="K2531" s="35"/>
      <c r="L2531" s="26">
        <v>27.6078458641</v>
      </c>
      <c r="M2531" s="26" t="s">
        <v>203</v>
      </c>
      <c r="N2531" s="26">
        <v>812.22926829268283</v>
      </c>
      <c r="O2531" s="90">
        <f t="shared" si="202"/>
        <v>22423.900445335112</v>
      </c>
      <c r="P2531" s="92">
        <f t="shared" si="198"/>
        <v>198.28879159118239</v>
      </c>
      <c r="Q2531" s="188">
        <v>1.4945740463967769E-2</v>
      </c>
    </row>
    <row r="2532" spans="1:17" x14ac:dyDescent="0.25">
      <c r="A2532">
        <v>42927</v>
      </c>
      <c r="B2532" t="s">
        <v>773</v>
      </c>
      <c r="C2532" s="190" t="s">
        <v>938</v>
      </c>
      <c r="D2532" s="108" t="s">
        <v>815</v>
      </c>
      <c r="E2532" s="32">
        <f t="shared" si="200"/>
        <v>42927</v>
      </c>
      <c r="F2532" s="101" t="str">
        <f t="shared" si="201"/>
        <v>2017-18</v>
      </c>
      <c r="H2532" s="111"/>
      <c r="I2532" s="26"/>
      <c r="J2532" s="94">
        <f t="shared" si="199"/>
        <v>0.59165640875701331</v>
      </c>
      <c r="K2532" s="35"/>
      <c r="L2532" s="26">
        <v>19.8563978914</v>
      </c>
      <c r="M2532" s="26" t="s">
        <v>203</v>
      </c>
      <c r="N2532" s="26">
        <v>812.22926829268283</v>
      </c>
      <c r="O2532" s="90">
        <f t="shared" si="202"/>
        <v>16127.947530260193</v>
      </c>
      <c r="P2532" s="92">
        <f t="shared" si="198"/>
        <v>142.61529721010567</v>
      </c>
      <c r="Q2532" s="188">
        <v>1.4945740463967769E-2</v>
      </c>
    </row>
    <row r="2533" spans="1:17" x14ac:dyDescent="0.25">
      <c r="A2533">
        <v>42927</v>
      </c>
      <c r="B2533" t="s">
        <v>773</v>
      </c>
      <c r="C2533" s="190" t="s">
        <v>938</v>
      </c>
      <c r="D2533" s="108" t="s">
        <v>815</v>
      </c>
      <c r="E2533" s="32">
        <f t="shared" si="200"/>
        <v>42927</v>
      </c>
      <c r="F2533" s="101" t="str">
        <f t="shared" si="201"/>
        <v>2017-18</v>
      </c>
      <c r="H2533" s="111"/>
      <c r="I2533" s="26"/>
      <c r="J2533" s="94">
        <f t="shared" si="199"/>
        <v>0.59165640875701331</v>
      </c>
      <c r="K2533" s="35"/>
      <c r="L2533" s="26">
        <v>17.196323920499999</v>
      </c>
      <c r="M2533" s="26" t="s">
        <v>203</v>
      </c>
      <c r="N2533" s="26">
        <v>3336.4019512195118</v>
      </c>
      <c r="O2533" s="90">
        <f t="shared" si="202"/>
        <v>57373.848682158961</v>
      </c>
      <c r="P2533" s="92">
        <f t="shared" si="198"/>
        <v>507.34220622565005</v>
      </c>
      <c r="Q2533" s="188">
        <v>1.4945740463967769E-2</v>
      </c>
    </row>
    <row r="2534" spans="1:17" x14ac:dyDescent="0.25">
      <c r="A2534">
        <v>42927</v>
      </c>
      <c r="B2534" t="s">
        <v>773</v>
      </c>
      <c r="C2534" s="190" t="s">
        <v>938</v>
      </c>
      <c r="D2534" s="108" t="s">
        <v>815</v>
      </c>
      <c r="E2534" s="32">
        <f t="shared" si="200"/>
        <v>42927</v>
      </c>
      <c r="F2534" s="101" t="str">
        <f t="shared" si="201"/>
        <v>2017-18</v>
      </c>
      <c r="H2534" s="111"/>
      <c r="I2534" s="26"/>
      <c r="J2534" s="94">
        <f t="shared" si="199"/>
        <v>0.59165640875701331</v>
      </c>
      <c r="K2534" s="35"/>
      <c r="L2534" s="26">
        <v>19.5590889566</v>
      </c>
      <c r="M2534" s="26" t="s">
        <v>203</v>
      </c>
      <c r="N2534" s="26">
        <v>812.22926829268283</v>
      </c>
      <c r="O2534" s="90">
        <f t="shared" si="202"/>
        <v>15886.464511690712</v>
      </c>
      <c r="P2534" s="92">
        <f t="shared" si="198"/>
        <v>140.4799249068499</v>
      </c>
      <c r="Q2534" s="188">
        <v>1.4945740463967769E-2</v>
      </c>
    </row>
    <row r="2535" spans="1:17" x14ac:dyDescent="0.25">
      <c r="A2535">
        <v>42927</v>
      </c>
      <c r="B2535" t="s">
        <v>773</v>
      </c>
      <c r="C2535" s="190" t="s">
        <v>938</v>
      </c>
      <c r="D2535" s="108" t="s">
        <v>815</v>
      </c>
      <c r="E2535" s="32">
        <f t="shared" si="200"/>
        <v>42927</v>
      </c>
      <c r="F2535" s="101" t="str">
        <f t="shared" si="201"/>
        <v>2017-18</v>
      </c>
      <c r="H2535" s="111"/>
      <c r="I2535" s="26"/>
      <c r="J2535" s="94">
        <f t="shared" si="199"/>
        <v>0.59165640875701331</v>
      </c>
      <c r="K2535" s="35"/>
      <c r="L2535" s="26">
        <v>26.384179469199999</v>
      </c>
      <c r="M2535" s="26" t="s">
        <v>203</v>
      </c>
      <c r="N2535" s="26">
        <v>812.22926829268283</v>
      </c>
      <c r="O2535" s="90">
        <f t="shared" si="202"/>
        <v>21430.002784771139</v>
      </c>
      <c r="P2535" s="92">
        <f t="shared" si="198"/>
        <v>189.50000988217636</v>
      </c>
      <c r="Q2535" s="188">
        <v>1.4945740463967769E-2</v>
      </c>
    </row>
    <row r="2536" spans="1:17" x14ac:dyDescent="0.25">
      <c r="A2536">
        <v>42927</v>
      </c>
      <c r="B2536" t="s">
        <v>773</v>
      </c>
      <c r="C2536" s="190" t="s">
        <v>938</v>
      </c>
      <c r="D2536" s="108" t="s">
        <v>815</v>
      </c>
      <c r="E2536" s="32">
        <f t="shared" si="200"/>
        <v>42927</v>
      </c>
      <c r="F2536" s="101" t="str">
        <f t="shared" si="201"/>
        <v>2017-18</v>
      </c>
      <c r="H2536" s="111"/>
      <c r="I2536" s="26"/>
      <c r="J2536" s="94">
        <f t="shared" si="199"/>
        <v>0.59165640875701331</v>
      </c>
      <c r="K2536" s="35"/>
      <c r="L2536" s="26">
        <v>66.281886310999994</v>
      </c>
      <c r="M2536" s="26" t="s">
        <v>203</v>
      </c>
      <c r="N2536" s="26">
        <v>3336.4019512195118</v>
      </c>
      <c r="O2536" s="90">
        <f t="shared" si="202"/>
        <v>221143.01481853024</v>
      </c>
      <c r="P2536" s="92">
        <f t="shared" si="198"/>
        <v>1955.5108748406676</v>
      </c>
      <c r="Q2536" s="188">
        <v>1.4945740463967769E-2</v>
      </c>
    </row>
    <row r="2537" spans="1:17" x14ac:dyDescent="0.25">
      <c r="A2537">
        <v>42927</v>
      </c>
      <c r="B2537" t="s">
        <v>773</v>
      </c>
      <c r="C2537" s="190" t="s">
        <v>938</v>
      </c>
      <c r="D2537" s="108" t="s">
        <v>815</v>
      </c>
      <c r="E2537" s="32">
        <f t="shared" si="200"/>
        <v>42927</v>
      </c>
      <c r="F2537" s="101" t="str">
        <f t="shared" si="201"/>
        <v>2017-18</v>
      </c>
      <c r="H2537" s="111"/>
      <c r="I2537" s="26"/>
      <c r="J2537" s="94">
        <f t="shared" si="199"/>
        <v>0.59165640875701331</v>
      </c>
      <c r="K2537" s="35"/>
      <c r="L2537" s="26">
        <v>26.2060755742</v>
      </c>
      <c r="M2537" s="26" t="s">
        <v>203</v>
      </c>
      <c r="N2537" s="26">
        <v>3336.4019512195118</v>
      </c>
      <c r="O2537" s="90">
        <f t="shared" si="202"/>
        <v>87434.001679566863</v>
      </c>
      <c r="P2537" s="92">
        <f t="shared" si="198"/>
        <v>773.15641760394146</v>
      </c>
      <c r="Q2537" s="188">
        <v>1.4945740463967769E-2</v>
      </c>
    </row>
    <row r="2538" spans="1:17" x14ac:dyDescent="0.25">
      <c r="A2538">
        <v>42927</v>
      </c>
      <c r="B2538" t="s">
        <v>773</v>
      </c>
      <c r="C2538" s="190" t="s">
        <v>938</v>
      </c>
      <c r="D2538" s="108" t="s">
        <v>815</v>
      </c>
      <c r="E2538" s="32">
        <f t="shared" si="200"/>
        <v>42927</v>
      </c>
      <c r="F2538" s="101" t="str">
        <f t="shared" si="201"/>
        <v>2017-18</v>
      </c>
      <c r="H2538" s="111"/>
      <c r="I2538" s="26"/>
      <c r="J2538" s="94">
        <f t="shared" si="199"/>
        <v>0.59165640875701331</v>
      </c>
      <c r="K2538" s="35"/>
      <c r="L2538" s="26">
        <v>40.769452315099997</v>
      </c>
      <c r="M2538" s="26" t="s">
        <v>203</v>
      </c>
      <c r="N2538" s="26">
        <v>3336.4019512195118</v>
      </c>
      <c r="O2538" s="90">
        <f t="shared" si="202"/>
        <v>136023.28025425048</v>
      </c>
      <c r="P2538" s="92">
        <f t="shared" si="198"/>
        <v>1202.8189268693923</v>
      </c>
      <c r="Q2538" s="188">
        <v>1.4945740463967769E-2</v>
      </c>
    </row>
    <row r="2539" spans="1:17" x14ac:dyDescent="0.25">
      <c r="A2539">
        <v>42927</v>
      </c>
      <c r="B2539" t="s">
        <v>773</v>
      </c>
      <c r="C2539" s="190" t="s">
        <v>938</v>
      </c>
      <c r="D2539" s="108" t="s">
        <v>815</v>
      </c>
      <c r="E2539" s="32">
        <f t="shared" si="200"/>
        <v>42927</v>
      </c>
      <c r="F2539" s="101" t="str">
        <f t="shared" si="201"/>
        <v>2017-18</v>
      </c>
      <c r="H2539" s="111"/>
      <c r="I2539" s="26"/>
      <c r="J2539" s="94">
        <f t="shared" si="199"/>
        <v>0.59165640875701331</v>
      </c>
      <c r="K2539" s="35"/>
      <c r="L2539" s="26">
        <v>14.6270012333</v>
      </c>
      <c r="M2539" s="26" t="s">
        <v>203</v>
      </c>
      <c r="N2539" s="26">
        <v>812.22926829268283</v>
      </c>
      <c r="O2539" s="90">
        <f t="shared" si="202"/>
        <v>11880.478509039429</v>
      </c>
      <c r="P2539" s="92">
        <f t="shared" si="198"/>
        <v>105.05601970653214</v>
      </c>
      <c r="Q2539" s="188">
        <v>1.4945740463967769E-2</v>
      </c>
    </row>
    <row r="2540" spans="1:17" x14ac:dyDescent="0.25">
      <c r="A2540">
        <v>42927</v>
      </c>
      <c r="B2540" t="s">
        <v>773</v>
      </c>
      <c r="C2540" s="190" t="s">
        <v>938</v>
      </c>
      <c r="D2540" s="108" t="s">
        <v>815</v>
      </c>
      <c r="E2540" s="32">
        <f t="shared" si="200"/>
        <v>42927</v>
      </c>
      <c r="F2540" s="101" t="str">
        <f t="shared" si="201"/>
        <v>2017-18</v>
      </c>
      <c r="H2540" s="111"/>
      <c r="I2540" s="26"/>
      <c r="J2540" s="94">
        <f t="shared" si="199"/>
        <v>0.59165640875701331</v>
      </c>
      <c r="K2540" s="35"/>
      <c r="L2540" s="26">
        <v>9.7164278415500007</v>
      </c>
      <c r="M2540" s="26" t="s">
        <v>203</v>
      </c>
      <c r="N2540" s="26">
        <v>3336.4019512195118</v>
      </c>
      <c r="O2540" s="90">
        <f t="shared" si="202"/>
        <v>32417.908809431014</v>
      </c>
      <c r="P2540" s="92">
        <f t="shared" si="198"/>
        <v>286.66324038521469</v>
      </c>
      <c r="Q2540" s="188">
        <v>1.4945740463967769E-2</v>
      </c>
    </row>
    <row r="2541" spans="1:17" x14ac:dyDescent="0.25">
      <c r="A2541">
        <v>42927</v>
      </c>
      <c r="B2541" t="s">
        <v>773</v>
      </c>
      <c r="C2541" s="190" t="s">
        <v>938</v>
      </c>
      <c r="D2541" s="108" t="s">
        <v>815</v>
      </c>
      <c r="E2541" s="32">
        <f t="shared" si="200"/>
        <v>42927</v>
      </c>
      <c r="F2541" s="101" t="str">
        <f t="shared" si="201"/>
        <v>2017-18</v>
      </c>
      <c r="H2541" s="111"/>
      <c r="I2541" s="26"/>
      <c r="J2541" s="94">
        <f t="shared" si="199"/>
        <v>0.59165640875701331</v>
      </c>
      <c r="K2541" s="35"/>
      <c r="L2541" s="26">
        <v>29.119248254599999</v>
      </c>
      <c r="M2541" s="26" t="s">
        <v>203</v>
      </c>
      <c r="N2541" s="26">
        <v>812.22926829268283</v>
      </c>
      <c r="O2541" s="90">
        <f t="shared" si="202"/>
        <v>23651.505703066738</v>
      </c>
      <c r="P2541" s="92">
        <f t="shared" si="198"/>
        <v>209.14418954926711</v>
      </c>
      <c r="Q2541" s="188">
        <v>1.4945740463967769E-2</v>
      </c>
    </row>
    <row r="2542" spans="1:17" x14ac:dyDescent="0.25">
      <c r="A2542">
        <v>42927</v>
      </c>
      <c r="B2542" t="s">
        <v>773</v>
      </c>
      <c r="C2542" s="190" t="s">
        <v>938</v>
      </c>
      <c r="D2542" s="108" t="s">
        <v>815</v>
      </c>
      <c r="E2542" s="32">
        <f t="shared" si="200"/>
        <v>42927</v>
      </c>
      <c r="F2542" s="101" t="str">
        <f t="shared" si="201"/>
        <v>2017-18</v>
      </c>
      <c r="H2542" s="111"/>
      <c r="I2542" s="26"/>
      <c r="J2542" s="94">
        <f t="shared" si="199"/>
        <v>0.59165640875701331</v>
      </c>
      <c r="K2542" s="35"/>
      <c r="L2542" s="26">
        <v>55.412657240500003</v>
      </c>
      <c r="M2542" s="26" t="s">
        <v>203</v>
      </c>
      <c r="N2542" s="26">
        <v>3336.4019512195118</v>
      </c>
      <c r="O2542" s="90">
        <f t="shared" si="202"/>
        <v>184878.89773946223</v>
      </c>
      <c r="P2542" s="92">
        <f t="shared" si="198"/>
        <v>1634.8366027059344</v>
      </c>
      <c r="Q2542" s="188">
        <v>1.4945740463967769E-2</v>
      </c>
    </row>
    <row r="2543" spans="1:17" x14ac:dyDescent="0.25">
      <c r="A2543">
        <v>42927</v>
      </c>
      <c r="B2543" t="s">
        <v>773</v>
      </c>
      <c r="C2543" s="190" t="s">
        <v>938</v>
      </c>
      <c r="D2543" s="108" t="s">
        <v>815</v>
      </c>
      <c r="E2543" s="32">
        <f t="shared" si="200"/>
        <v>42927</v>
      </c>
      <c r="F2543" s="101" t="str">
        <f t="shared" si="201"/>
        <v>2017-18</v>
      </c>
      <c r="H2543" s="111"/>
      <c r="I2543" s="26"/>
      <c r="J2543" s="94">
        <f t="shared" si="199"/>
        <v>0.59165640875701331</v>
      </c>
      <c r="K2543" s="35"/>
      <c r="L2543" s="26">
        <v>16.238798046799999</v>
      </c>
      <c r="M2543" s="26" t="s">
        <v>203</v>
      </c>
      <c r="N2543" s="26">
        <v>812.22926829268283</v>
      </c>
      <c r="O2543" s="90">
        <f t="shared" si="202"/>
        <v>13189.627055505011</v>
      </c>
      <c r="P2543" s="92">
        <f t="shared" si="198"/>
        <v>116.63248402079537</v>
      </c>
      <c r="Q2543" s="188">
        <v>1.4945740463967769E-2</v>
      </c>
    </row>
    <row r="2544" spans="1:17" x14ac:dyDescent="0.25">
      <c r="A2544">
        <v>42927</v>
      </c>
      <c r="B2544" t="s">
        <v>773</v>
      </c>
      <c r="C2544" s="190" t="s">
        <v>938</v>
      </c>
      <c r="D2544" s="108" t="s">
        <v>815</v>
      </c>
      <c r="E2544" s="32">
        <f t="shared" si="200"/>
        <v>42927</v>
      </c>
      <c r="F2544" s="101" t="str">
        <f t="shared" si="201"/>
        <v>2017-18</v>
      </c>
      <c r="H2544" s="111"/>
      <c r="I2544" s="26"/>
      <c r="J2544" s="94">
        <f t="shared" si="199"/>
        <v>0.59165640875701331</v>
      </c>
      <c r="K2544" s="35"/>
      <c r="L2544" s="26">
        <v>16.782521432700001</v>
      </c>
      <c r="M2544" s="26" t="s">
        <v>203</v>
      </c>
      <c r="N2544" s="26">
        <v>812.22926829268283</v>
      </c>
      <c r="O2544" s="90">
        <f t="shared" si="202"/>
        <v>13631.25510338819</v>
      </c>
      <c r="P2544" s="92">
        <f t="shared" si="198"/>
        <v>120.53768740684349</v>
      </c>
      <c r="Q2544" s="188">
        <v>1.4945740463967769E-2</v>
      </c>
    </row>
    <row r="2545" spans="1:17" x14ac:dyDescent="0.25">
      <c r="A2545">
        <v>42927</v>
      </c>
      <c r="B2545" t="s">
        <v>773</v>
      </c>
      <c r="C2545" s="190" t="s">
        <v>938</v>
      </c>
      <c r="D2545" s="108" t="s">
        <v>815</v>
      </c>
      <c r="E2545" s="32">
        <f t="shared" si="200"/>
        <v>42927</v>
      </c>
      <c r="F2545" s="101" t="str">
        <f t="shared" si="201"/>
        <v>2017-18</v>
      </c>
      <c r="H2545" s="111"/>
      <c r="I2545" s="26"/>
      <c r="J2545" s="94">
        <f t="shared" si="199"/>
        <v>0.59165640875701331</v>
      </c>
      <c r="K2545" s="35"/>
      <c r="L2545" s="26">
        <v>11.264056354399999</v>
      </c>
      <c r="M2545" s="26" t="s">
        <v>203</v>
      </c>
      <c r="N2545" s="26">
        <v>3336.4019512195118</v>
      </c>
      <c r="O2545" s="90">
        <f t="shared" si="202"/>
        <v>37581.419599466695</v>
      </c>
      <c r="P2545" s="92">
        <f t="shared" si="198"/>
        <v>332.32283994596833</v>
      </c>
      <c r="Q2545" s="188">
        <v>1.4945740463967769E-2</v>
      </c>
    </row>
    <row r="2546" spans="1:17" x14ac:dyDescent="0.25">
      <c r="A2546">
        <v>42927</v>
      </c>
      <c r="B2546" t="s">
        <v>773</v>
      </c>
      <c r="C2546" s="190" t="s">
        <v>938</v>
      </c>
      <c r="D2546" s="108" t="s">
        <v>815</v>
      </c>
      <c r="E2546" s="32">
        <f t="shared" si="200"/>
        <v>42927</v>
      </c>
      <c r="F2546" s="101" t="str">
        <f t="shared" si="201"/>
        <v>2017-18</v>
      </c>
      <c r="H2546" s="111"/>
      <c r="I2546" s="26"/>
      <c r="J2546" s="94">
        <f t="shared" si="199"/>
        <v>0.59165640875701331</v>
      </c>
      <c r="K2546" s="35"/>
      <c r="L2546" s="26">
        <v>18.064534475999999</v>
      </c>
      <c r="M2546" s="26" t="s">
        <v>203</v>
      </c>
      <c r="N2546" s="26">
        <v>812.22926829268283</v>
      </c>
      <c r="O2546" s="90">
        <f t="shared" si="202"/>
        <v>14672.543619489421</v>
      </c>
      <c r="P2546" s="92">
        <f t="shared" si="198"/>
        <v>129.745534278035</v>
      </c>
      <c r="Q2546" s="188">
        <v>1.4945740463967769E-2</v>
      </c>
    </row>
    <row r="2547" spans="1:17" x14ac:dyDescent="0.25">
      <c r="A2547">
        <v>42927</v>
      </c>
      <c r="B2547" t="s">
        <v>773</v>
      </c>
      <c r="C2547" s="190" t="s">
        <v>938</v>
      </c>
      <c r="D2547" s="108" t="s">
        <v>815</v>
      </c>
      <c r="E2547" s="32">
        <f t="shared" si="200"/>
        <v>42927</v>
      </c>
      <c r="F2547" s="101" t="str">
        <f t="shared" si="201"/>
        <v>2017-18</v>
      </c>
      <c r="H2547" s="111"/>
      <c r="I2547" s="26"/>
      <c r="J2547" s="94">
        <f t="shared" si="199"/>
        <v>0.59165640875701331</v>
      </c>
      <c r="K2547" s="35"/>
      <c r="L2547" s="26">
        <v>37.062324548699998</v>
      </c>
      <c r="M2547" s="26" t="s">
        <v>203</v>
      </c>
      <c r="N2547" s="26">
        <v>812.22926829268283</v>
      </c>
      <c r="O2547" s="90">
        <f t="shared" si="202"/>
        <v>30103.104749416536</v>
      </c>
      <c r="P2547" s="92">
        <f t="shared" si="198"/>
        <v>266.19402268824973</v>
      </c>
      <c r="Q2547" s="188">
        <v>1.4945740463967769E-2</v>
      </c>
    </row>
    <row r="2548" spans="1:17" x14ac:dyDescent="0.25">
      <c r="A2548">
        <v>42927</v>
      </c>
      <c r="B2548" t="s">
        <v>773</v>
      </c>
      <c r="C2548" s="190" t="s">
        <v>938</v>
      </c>
      <c r="D2548" s="108" t="s">
        <v>815</v>
      </c>
      <c r="E2548" s="32">
        <f t="shared" si="200"/>
        <v>42927</v>
      </c>
      <c r="F2548" s="101" t="str">
        <f t="shared" si="201"/>
        <v>2017-18</v>
      </c>
      <c r="H2548" s="111"/>
      <c r="I2548" s="26"/>
      <c r="J2548" s="94">
        <f t="shared" si="199"/>
        <v>0.59165640875701331</v>
      </c>
      <c r="K2548" s="35"/>
      <c r="L2548" s="26">
        <v>32.540253911599997</v>
      </c>
      <c r="M2548" s="26" t="s">
        <v>203</v>
      </c>
      <c r="N2548" s="26">
        <v>812.22926829268283</v>
      </c>
      <c r="O2548" s="90">
        <f t="shared" si="202"/>
        <v>26430.146624676978</v>
      </c>
      <c r="P2548" s="92">
        <f t="shared" si="198"/>
        <v>233.71499746714315</v>
      </c>
      <c r="Q2548" s="188">
        <v>1.4945740463967769E-2</v>
      </c>
    </row>
    <row r="2549" spans="1:17" x14ac:dyDescent="0.25">
      <c r="A2549">
        <v>42927</v>
      </c>
      <c r="B2549" t="s">
        <v>773</v>
      </c>
      <c r="C2549" s="190" t="s">
        <v>938</v>
      </c>
      <c r="D2549" s="108" t="s">
        <v>815</v>
      </c>
      <c r="E2549" s="32">
        <f t="shared" si="200"/>
        <v>42927</v>
      </c>
      <c r="F2549" s="101" t="str">
        <f t="shared" si="201"/>
        <v>2017-18</v>
      </c>
      <c r="H2549" s="111"/>
      <c r="I2549" s="26"/>
      <c r="J2549" s="94">
        <f t="shared" si="199"/>
        <v>0.59165640875701331</v>
      </c>
      <c r="K2549" s="35"/>
      <c r="L2549" s="26">
        <v>17.152162724</v>
      </c>
      <c r="M2549" s="26" t="s">
        <v>203</v>
      </c>
      <c r="N2549" s="26">
        <v>812.22926829268283</v>
      </c>
      <c r="O2549" s="90">
        <f t="shared" si="202"/>
        <v>13931.48857895155</v>
      </c>
      <c r="P2549" s="92">
        <f t="shared" si="198"/>
        <v>123.19257491001487</v>
      </c>
      <c r="Q2549" s="188">
        <v>1.4945740463967769E-2</v>
      </c>
    </row>
    <row r="2550" spans="1:17" x14ac:dyDescent="0.25">
      <c r="A2550">
        <v>42927</v>
      </c>
      <c r="B2550" t="s">
        <v>773</v>
      </c>
      <c r="C2550" s="190" t="s">
        <v>938</v>
      </c>
      <c r="D2550" s="108" t="s">
        <v>815</v>
      </c>
      <c r="E2550" s="32">
        <f t="shared" si="200"/>
        <v>42927</v>
      </c>
      <c r="F2550" s="101" t="str">
        <f t="shared" si="201"/>
        <v>2017-18</v>
      </c>
      <c r="H2550" s="111"/>
      <c r="I2550" s="26"/>
      <c r="J2550" s="94">
        <f t="shared" si="199"/>
        <v>0.59165640875701331</v>
      </c>
      <c r="K2550" s="35"/>
      <c r="L2550" s="26">
        <v>36.348721824999998</v>
      </c>
      <c r="M2550" s="26" t="s">
        <v>203</v>
      </c>
      <c r="N2550" s="26">
        <v>3336.4019512195118</v>
      </c>
      <c r="O2550" s="90">
        <f t="shared" si="202"/>
        <v>121273.94642126525</v>
      </c>
      <c r="P2550" s="92">
        <f t="shared" si="198"/>
        <v>1072.3943564585832</v>
      </c>
      <c r="Q2550" s="188">
        <v>1.4945740463967769E-2</v>
      </c>
    </row>
    <row r="2551" spans="1:17" x14ac:dyDescent="0.25">
      <c r="A2551">
        <v>42927</v>
      </c>
      <c r="B2551" t="s">
        <v>773</v>
      </c>
      <c r="C2551" s="190" t="s">
        <v>938</v>
      </c>
      <c r="D2551" s="108" t="s">
        <v>815</v>
      </c>
      <c r="E2551" s="32">
        <f t="shared" si="200"/>
        <v>42927</v>
      </c>
      <c r="F2551" s="101" t="str">
        <f t="shared" si="201"/>
        <v>2017-18</v>
      </c>
      <c r="H2551" s="111"/>
      <c r="I2551" s="26"/>
      <c r="J2551" s="94">
        <f t="shared" si="199"/>
        <v>0.59165640875701331</v>
      </c>
      <c r="K2551" s="35"/>
      <c r="L2551" s="26">
        <v>20.717838010600001</v>
      </c>
      <c r="M2551" s="26" t="s">
        <v>203</v>
      </c>
      <c r="N2551" s="26">
        <v>3336.4019512195118</v>
      </c>
      <c r="O2551" s="90">
        <f t="shared" si="202"/>
        <v>69123.035163615612</v>
      </c>
      <c r="P2551" s="92">
        <f t="shared" si="198"/>
        <v>611.23724425736566</v>
      </c>
      <c r="Q2551" s="188">
        <v>1.4945740463967769E-2</v>
      </c>
    </row>
    <row r="2552" spans="1:17" x14ac:dyDescent="0.25">
      <c r="A2552">
        <v>42927</v>
      </c>
      <c r="B2552" t="s">
        <v>773</v>
      </c>
      <c r="C2552" s="190" t="s">
        <v>938</v>
      </c>
      <c r="D2552" s="108" t="s">
        <v>815</v>
      </c>
      <c r="E2552" s="32">
        <f t="shared" si="200"/>
        <v>42927</v>
      </c>
      <c r="F2552" s="101" t="str">
        <f t="shared" si="201"/>
        <v>2017-18</v>
      </c>
      <c r="H2552" s="111"/>
      <c r="I2552" s="26"/>
      <c r="J2552" s="94">
        <f t="shared" si="199"/>
        <v>0.59165640875701331</v>
      </c>
      <c r="K2552" s="35"/>
      <c r="L2552" s="26">
        <v>25.545663980499999</v>
      </c>
      <c r="M2552" s="26" t="s">
        <v>203</v>
      </c>
      <c r="N2552" s="26">
        <v>812.22926829268283</v>
      </c>
      <c r="O2552" s="90">
        <f t="shared" si="202"/>
        <v>20748.935962932257</v>
      </c>
      <c r="P2552" s="92">
        <f t="shared" si="198"/>
        <v>183.47751092288522</v>
      </c>
      <c r="Q2552" s="188">
        <v>1.4945740463967769E-2</v>
      </c>
    </row>
    <row r="2553" spans="1:17" x14ac:dyDescent="0.25">
      <c r="A2553">
        <v>42927</v>
      </c>
      <c r="B2553" t="s">
        <v>773</v>
      </c>
      <c r="C2553" s="190" t="s">
        <v>938</v>
      </c>
      <c r="D2553" s="108" t="s">
        <v>815</v>
      </c>
      <c r="E2553" s="32">
        <f t="shared" si="200"/>
        <v>42927</v>
      </c>
      <c r="F2553" s="101" t="str">
        <f t="shared" si="201"/>
        <v>2017-18</v>
      </c>
      <c r="H2553" s="111"/>
      <c r="I2553" s="26"/>
      <c r="J2553" s="94">
        <f t="shared" si="199"/>
        <v>0.59165640875701331</v>
      </c>
      <c r="K2553" s="35"/>
      <c r="L2553" s="26">
        <v>27.252954060099999</v>
      </c>
      <c r="M2553" s="26" t="s">
        <v>203</v>
      </c>
      <c r="N2553" s="26">
        <v>3336.4019512195118</v>
      </c>
      <c r="O2553" s="90">
        <f t="shared" si="202"/>
        <v>90926.809102613348</v>
      </c>
      <c r="P2553" s="92">
        <f t="shared" si="198"/>
        <v>804.04241644544459</v>
      </c>
      <c r="Q2553" s="188">
        <v>1.4945740463967769E-2</v>
      </c>
    </row>
    <row r="2554" spans="1:17" x14ac:dyDescent="0.25">
      <c r="A2554">
        <v>42927</v>
      </c>
      <c r="B2554" t="s">
        <v>773</v>
      </c>
      <c r="C2554" s="190" t="s">
        <v>938</v>
      </c>
      <c r="D2554" s="108" t="s">
        <v>815</v>
      </c>
      <c r="E2554" s="32">
        <f t="shared" si="200"/>
        <v>42927</v>
      </c>
      <c r="F2554" s="101" t="str">
        <f t="shared" si="201"/>
        <v>2017-18</v>
      </c>
      <c r="H2554" s="111"/>
      <c r="I2554" s="26"/>
      <c r="J2554" s="94">
        <f t="shared" si="199"/>
        <v>0.59165640875701331</v>
      </c>
      <c r="K2554" s="35"/>
      <c r="L2554" s="26">
        <v>22.7308449953</v>
      </c>
      <c r="M2554" s="26" t="s">
        <v>203</v>
      </c>
      <c r="N2554" s="26">
        <v>3336.4019512195118</v>
      </c>
      <c r="O2554" s="90">
        <f t="shared" si="202"/>
        <v>75839.235595187201</v>
      </c>
      <c r="P2554" s="92">
        <f t="shared" si="198"/>
        <v>670.62687947747531</v>
      </c>
      <c r="Q2554" s="188">
        <v>1.4945740463967769E-2</v>
      </c>
    </row>
    <row r="2555" spans="1:17" x14ac:dyDescent="0.25">
      <c r="A2555">
        <v>42927</v>
      </c>
      <c r="B2555" t="s">
        <v>773</v>
      </c>
      <c r="C2555" s="190" t="s">
        <v>938</v>
      </c>
      <c r="D2555" s="108" t="s">
        <v>815</v>
      </c>
      <c r="E2555" s="32">
        <f t="shared" si="200"/>
        <v>42927</v>
      </c>
      <c r="F2555" s="101" t="str">
        <f t="shared" si="201"/>
        <v>2017-18</v>
      </c>
      <c r="H2555" s="111"/>
      <c r="I2555" s="26"/>
      <c r="J2555" s="94">
        <f t="shared" si="199"/>
        <v>0.59165640875701331</v>
      </c>
      <c r="K2555" s="35"/>
      <c r="L2555" s="26">
        <v>64.931643079500006</v>
      </c>
      <c r="M2555" s="26" t="s">
        <v>203</v>
      </c>
      <c r="N2555" s="26">
        <v>950.87219512195099</v>
      </c>
      <c r="O2555" s="90">
        <f t="shared" si="202"/>
        <v>61741.693987879211</v>
      </c>
      <c r="P2555" s="92">
        <f t="shared" si="198"/>
        <v>545.965940291891</v>
      </c>
      <c r="Q2555" s="188">
        <v>1.4945740463967769E-2</v>
      </c>
    </row>
    <row r="2556" spans="1:17" x14ac:dyDescent="0.25">
      <c r="A2556">
        <v>42914</v>
      </c>
      <c r="B2556" t="s">
        <v>773</v>
      </c>
      <c r="C2556" s="190" t="s">
        <v>936</v>
      </c>
      <c r="D2556" s="108" t="s">
        <v>807</v>
      </c>
      <c r="E2556" s="32">
        <f t="shared" si="200"/>
        <v>42914</v>
      </c>
      <c r="F2556" s="101" t="str">
        <f t="shared" si="201"/>
        <v>2016-17</v>
      </c>
      <c r="H2556" s="111"/>
      <c r="I2556" s="26"/>
      <c r="J2556" s="94">
        <f t="shared" si="199"/>
        <v>0.59165640875701331</v>
      </c>
      <c r="K2556" s="35"/>
      <c r="L2556" s="26">
        <v>178.50016158299999</v>
      </c>
      <c r="M2556" s="26" t="s">
        <v>203</v>
      </c>
      <c r="N2556" s="26">
        <v>4416.6341463414628</v>
      </c>
      <c r="O2556" s="90">
        <f t="shared" si="202"/>
        <v>788369.90877494635</v>
      </c>
      <c r="P2556" s="92">
        <f t="shared" si="198"/>
        <v>466444.10899787897</v>
      </c>
      <c r="Q2556" s="188">
        <v>1</v>
      </c>
    </row>
    <row r="2557" spans="1:17" x14ac:dyDescent="0.25">
      <c r="A2557">
        <v>42927</v>
      </c>
      <c r="B2557" t="s">
        <v>773</v>
      </c>
      <c r="C2557" s="190" t="s">
        <v>938</v>
      </c>
      <c r="D2557" s="108" t="s">
        <v>815</v>
      </c>
      <c r="E2557" s="32">
        <f t="shared" si="200"/>
        <v>42927</v>
      </c>
      <c r="F2557" s="101" t="str">
        <f t="shared" si="201"/>
        <v>2017-18</v>
      </c>
      <c r="H2557" s="111"/>
      <c r="I2557" s="26"/>
      <c r="J2557" s="94">
        <f t="shared" si="199"/>
        <v>0.59165640875701331</v>
      </c>
      <c r="K2557" s="35"/>
      <c r="L2557" s="26">
        <v>100.01175136000001</v>
      </c>
      <c r="M2557" s="26" t="s">
        <v>203</v>
      </c>
      <c r="N2557" s="26">
        <v>950.87219512195099</v>
      </c>
      <c r="O2557" s="90">
        <f t="shared" si="202"/>
        <v>95098.393553673974</v>
      </c>
      <c r="P2557" s="92">
        <f t="shared" si="198"/>
        <v>840.93066618762782</v>
      </c>
      <c r="Q2557" s="188">
        <v>1.4945740463967769E-2</v>
      </c>
    </row>
    <row r="2558" spans="1:17" x14ac:dyDescent="0.25">
      <c r="A2558">
        <v>42927</v>
      </c>
      <c r="B2558" t="s">
        <v>773</v>
      </c>
      <c r="C2558" s="190" t="s">
        <v>938</v>
      </c>
      <c r="D2558" s="108" t="s">
        <v>815</v>
      </c>
      <c r="E2558" s="32">
        <f t="shared" si="200"/>
        <v>42927</v>
      </c>
      <c r="F2558" s="101" t="str">
        <f t="shared" si="201"/>
        <v>2017-18</v>
      </c>
      <c r="H2558" s="111"/>
      <c r="I2558" s="26"/>
      <c r="J2558" s="94">
        <f t="shared" si="199"/>
        <v>0.59165640875701331</v>
      </c>
      <c r="K2558" s="35"/>
      <c r="L2558" s="26">
        <v>21.0188574646</v>
      </c>
      <c r="M2558" s="26" t="s">
        <v>203</v>
      </c>
      <c r="N2558" s="26">
        <v>812.22926829268283</v>
      </c>
      <c r="O2558" s="90">
        <f t="shared" si="202"/>
        <v>17072.131218820254</v>
      </c>
      <c r="P2558" s="92">
        <f t="shared" si="198"/>
        <v>150.96447103475259</v>
      </c>
      <c r="Q2558" s="188">
        <v>1.4945740463967769E-2</v>
      </c>
    </row>
    <row r="2559" spans="1:17" x14ac:dyDescent="0.25">
      <c r="A2559">
        <v>42927</v>
      </c>
      <c r="B2559" t="s">
        <v>773</v>
      </c>
      <c r="C2559" s="190" t="s">
        <v>938</v>
      </c>
      <c r="D2559" s="108" t="s">
        <v>815</v>
      </c>
      <c r="E2559" s="32">
        <f t="shared" si="200"/>
        <v>42927</v>
      </c>
      <c r="F2559" s="101" t="str">
        <f t="shared" si="201"/>
        <v>2017-18</v>
      </c>
      <c r="H2559" s="111"/>
      <c r="I2559" s="26"/>
      <c r="J2559" s="94">
        <f t="shared" si="199"/>
        <v>0.59165640875701331</v>
      </c>
      <c r="K2559" s="35"/>
      <c r="L2559" s="26">
        <v>66.309240409099999</v>
      </c>
      <c r="M2559" s="26" t="s">
        <v>203</v>
      </c>
      <c r="N2559" s="26">
        <v>3336.4019512195118</v>
      </c>
      <c r="O2559" s="90">
        <f t="shared" si="202"/>
        <v>221234.27908480493</v>
      </c>
      <c r="P2559" s="92">
        <f t="shared" si="198"/>
        <v>1956.3179013042027</v>
      </c>
      <c r="Q2559" s="188">
        <v>1.4945740463967769E-2</v>
      </c>
    </row>
    <row r="2560" spans="1:17" x14ac:dyDescent="0.25">
      <c r="A2560">
        <v>42927</v>
      </c>
      <c r="B2560" t="s">
        <v>773</v>
      </c>
      <c r="C2560" s="190" t="s">
        <v>938</v>
      </c>
      <c r="D2560" s="108" t="s">
        <v>815</v>
      </c>
      <c r="E2560" s="32">
        <f t="shared" si="200"/>
        <v>42927</v>
      </c>
      <c r="F2560" s="101" t="str">
        <f t="shared" si="201"/>
        <v>2017-18</v>
      </c>
      <c r="H2560" s="111"/>
      <c r="I2560" s="26"/>
      <c r="J2560" s="94">
        <f t="shared" si="199"/>
        <v>0.59165640875701331</v>
      </c>
      <c r="K2560" s="35"/>
      <c r="L2560" s="26">
        <v>31.389129991800001</v>
      </c>
      <c r="M2560" s="26" t="s">
        <v>203</v>
      </c>
      <c r="N2560" s="26">
        <v>812.22926829268283</v>
      </c>
      <c r="O2560" s="90">
        <f t="shared" si="202"/>
        <v>25495.170085583621</v>
      </c>
      <c r="P2560" s="92">
        <f t="shared" si="198"/>
        <v>225.44724010018177</v>
      </c>
      <c r="Q2560" s="188">
        <v>1.4945740463967769E-2</v>
      </c>
    </row>
    <row r="2561" spans="1:17" x14ac:dyDescent="0.25">
      <c r="A2561">
        <v>42927</v>
      </c>
      <c r="B2561" t="s">
        <v>773</v>
      </c>
      <c r="C2561" s="190" t="s">
        <v>938</v>
      </c>
      <c r="D2561" s="108" t="s">
        <v>815</v>
      </c>
      <c r="E2561" s="32">
        <f t="shared" si="200"/>
        <v>42927</v>
      </c>
      <c r="F2561" s="101" t="str">
        <f t="shared" si="201"/>
        <v>2017-18</v>
      </c>
      <c r="H2561" s="111"/>
      <c r="I2561" s="26"/>
      <c r="J2561" s="94">
        <f t="shared" si="199"/>
        <v>0.59165640875701331</v>
      </c>
      <c r="K2561" s="35"/>
      <c r="L2561" s="26">
        <v>29.555452127100001</v>
      </c>
      <c r="M2561" s="26" t="s">
        <v>203</v>
      </c>
      <c r="N2561" s="26">
        <v>812.22926829268283</v>
      </c>
      <c r="O2561" s="90">
        <f t="shared" si="202"/>
        <v>24005.80325525385</v>
      </c>
      <c r="P2561" s="92">
        <f t="shared" si="198"/>
        <v>212.27715179453568</v>
      </c>
      <c r="Q2561" s="188">
        <v>1.4945740463967769E-2</v>
      </c>
    </row>
    <row r="2562" spans="1:17" x14ac:dyDescent="0.25">
      <c r="A2562">
        <v>42927</v>
      </c>
      <c r="B2562" t="s">
        <v>773</v>
      </c>
      <c r="C2562" s="190" t="s">
        <v>938</v>
      </c>
      <c r="D2562" s="108" t="s">
        <v>815</v>
      </c>
      <c r="E2562" s="32">
        <f t="shared" si="200"/>
        <v>42927</v>
      </c>
      <c r="F2562" s="101" t="str">
        <f t="shared" si="201"/>
        <v>2017-18</v>
      </c>
      <c r="H2562" s="111"/>
      <c r="I2562" s="26"/>
      <c r="J2562" s="94">
        <f t="shared" si="199"/>
        <v>0.59165640875701331</v>
      </c>
      <c r="K2562" s="35"/>
      <c r="L2562" s="26">
        <v>46.355154848200002</v>
      </c>
      <c r="M2562" s="26" t="s">
        <v>203</v>
      </c>
      <c r="N2562" s="26">
        <v>950.87219512195099</v>
      </c>
      <c r="O2562" s="90">
        <f t="shared" si="202"/>
        <v>44077.827845725886</v>
      </c>
      <c r="P2562" s="92">
        <f t="shared" si="198"/>
        <v>389.76890932957133</v>
      </c>
      <c r="Q2562" s="188">
        <v>1.4945740463967769E-2</v>
      </c>
    </row>
    <row r="2563" spans="1:17" x14ac:dyDescent="0.25">
      <c r="A2563">
        <v>42927</v>
      </c>
      <c r="B2563" t="s">
        <v>773</v>
      </c>
      <c r="C2563" s="190" t="s">
        <v>938</v>
      </c>
      <c r="D2563" s="108" t="s">
        <v>815</v>
      </c>
      <c r="E2563" s="32">
        <f t="shared" si="200"/>
        <v>42927</v>
      </c>
      <c r="F2563" s="101" t="str">
        <f t="shared" si="201"/>
        <v>2017-18</v>
      </c>
      <c r="H2563" s="111"/>
      <c r="I2563" s="26"/>
      <c r="J2563" s="94">
        <f t="shared" si="199"/>
        <v>0.59165640875701331</v>
      </c>
      <c r="K2563" s="35"/>
      <c r="L2563" s="26">
        <v>8.3314705332199992</v>
      </c>
      <c r="M2563" s="26" t="s">
        <v>203</v>
      </c>
      <c r="N2563" s="26">
        <v>812.22926829268283</v>
      </c>
      <c r="O2563" s="90">
        <f t="shared" si="202"/>
        <v>6767.0642149993282</v>
      </c>
      <c r="P2563" s="92">
        <f t="shared" si="198"/>
        <v>59.839410591536684</v>
      </c>
      <c r="Q2563" s="188">
        <v>1.4945740463967769E-2</v>
      </c>
    </row>
    <row r="2564" spans="1:17" x14ac:dyDescent="0.25">
      <c r="A2564">
        <v>42927</v>
      </c>
      <c r="B2564" t="s">
        <v>773</v>
      </c>
      <c r="C2564" s="190" t="s">
        <v>938</v>
      </c>
      <c r="D2564" s="108" t="s">
        <v>815</v>
      </c>
      <c r="E2564" s="32">
        <f t="shared" si="200"/>
        <v>42927</v>
      </c>
      <c r="F2564" s="101" t="str">
        <f t="shared" si="201"/>
        <v>2017-18</v>
      </c>
      <c r="H2564" s="111"/>
      <c r="I2564" s="26"/>
      <c r="J2564" s="94">
        <f t="shared" si="199"/>
        <v>0.59165640875701331</v>
      </c>
      <c r="K2564" s="35"/>
      <c r="L2564" s="26">
        <v>5.1897234144400004</v>
      </c>
      <c r="M2564" s="26" t="s">
        <v>203</v>
      </c>
      <c r="N2564" s="26">
        <v>812.22926829268283</v>
      </c>
      <c r="O2564" s="90">
        <f t="shared" si="202"/>
        <v>4215.2452515520054</v>
      </c>
      <c r="P2564" s="92">
        <f t="shared" si="198"/>
        <v>37.27433098574059</v>
      </c>
      <c r="Q2564" s="188">
        <v>1.4945740463967769E-2</v>
      </c>
    </row>
    <row r="2565" spans="1:17" x14ac:dyDescent="0.25">
      <c r="A2565">
        <v>42927</v>
      </c>
      <c r="B2565" t="s">
        <v>773</v>
      </c>
      <c r="C2565" s="190" t="s">
        <v>938</v>
      </c>
      <c r="D2565" s="108" t="s">
        <v>815</v>
      </c>
      <c r="E2565" s="32">
        <f t="shared" si="200"/>
        <v>42927</v>
      </c>
      <c r="F2565" s="101" t="str">
        <f t="shared" si="201"/>
        <v>2017-18</v>
      </c>
      <c r="H2565" s="111"/>
      <c r="I2565" s="26"/>
      <c r="J2565" s="94">
        <f t="shared" si="199"/>
        <v>0.59165640875701331</v>
      </c>
      <c r="K2565" s="35"/>
      <c r="L2565" s="26">
        <v>16.355601718300001</v>
      </c>
      <c r="M2565" s="26" t="s">
        <v>203</v>
      </c>
      <c r="N2565" s="26">
        <v>812.22926829268283</v>
      </c>
      <c r="O2565" s="90">
        <f t="shared" si="202"/>
        <v>13284.498416141356</v>
      </c>
      <c r="P2565" s="92">
        <f t="shared" si="198"/>
        <v>117.4714070932132</v>
      </c>
      <c r="Q2565" s="188">
        <v>1.4945740463967769E-2</v>
      </c>
    </row>
    <row r="2566" spans="1:17" x14ac:dyDescent="0.25">
      <c r="A2566">
        <v>42927</v>
      </c>
      <c r="B2566" t="s">
        <v>773</v>
      </c>
      <c r="C2566" s="190" t="s">
        <v>938</v>
      </c>
      <c r="D2566" s="108" t="s">
        <v>815</v>
      </c>
      <c r="E2566" s="32">
        <f t="shared" si="200"/>
        <v>42927</v>
      </c>
      <c r="F2566" s="101" t="str">
        <f t="shared" si="201"/>
        <v>2017-18</v>
      </c>
      <c r="H2566" s="111"/>
      <c r="I2566" s="26"/>
      <c r="J2566" s="94">
        <f t="shared" si="199"/>
        <v>0.59165640875701331</v>
      </c>
      <c r="K2566" s="35"/>
      <c r="L2566" s="26">
        <v>75.897963063399999</v>
      </c>
      <c r="M2566" s="26" t="s">
        <v>203</v>
      </c>
      <c r="N2566" s="26">
        <v>812.22926829268283</v>
      </c>
      <c r="O2566" s="90">
        <f t="shared" si="202"/>
        <v>61646.547003890446</v>
      </c>
      <c r="P2566" s="92">
        <f t="shared" si="198"/>
        <v>545.12457995296734</v>
      </c>
      <c r="Q2566" s="188">
        <v>1.4945740463967769E-2</v>
      </c>
    </row>
    <row r="2567" spans="1:17" x14ac:dyDescent="0.25">
      <c r="A2567">
        <v>42927</v>
      </c>
      <c r="B2567" t="s">
        <v>773</v>
      </c>
      <c r="C2567" s="190" t="s">
        <v>938</v>
      </c>
      <c r="D2567" s="108" t="s">
        <v>815</v>
      </c>
      <c r="E2567" s="32">
        <f t="shared" si="200"/>
        <v>42927</v>
      </c>
      <c r="F2567" s="101" t="str">
        <f t="shared" si="201"/>
        <v>2017-18</v>
      </c>
      <c r="H2567" s="111"/>
      <c r="I2567" s="26"/>
      <c r="J2567" s="94">
        <f t="shared" si="199"/>
        <v>0.59165640875701331</v>
      </c>
      <c r="K2567" s="35"/>
      <c r="L2567" s="26">
        <v>17.196276238599999</v>
      </c>
      <c r="M2567" s="26" t="s">
        <v>203</v>
      </c>
      <c r="N2567" s="26">
        <v>3592.3639024390236</v>
      </c>
      <c r="O2567" s="90">
        <f t="shared" si="202"/>
        <v>61775.282015916549</v>
      </c>
      <c r="P2567" s="92">
        <f t="shared" si="198"/>
        <v>546.2629505960391</v>
      </c>
      <c r="Q2567" s="188">
        <v>1.4945740463967769E-2</v>
      </c>
    </row>
    <row r="2568" spans="1:17" x14ac:dyDescent="0.25">
      <c r="A2568">
        <v>42927</v>
      </c>
      <c r="B2568" t="s">
        <v>773</v>
      </c>
      <c r="C2568" s="190" t="s">
        <v>938</v>
      </c>
      <c r="D2568" s="108" t="s">
        <v>815</v>
      </c>
      <c r="E2568" s="32">
        <f t="shared" si="200"/>
        <v>42927</v>
      </c>
      <c r="F2568" s="101" t="str">
        <f t="shared" si="201"/>
        <v>2017-18</v>
      </c>
      <c r="H2568" s="111"/>
      <c r="I2568" s="26"/>
      <c r="J2568" s="94">
        <f t="shared" si="199"/>
        <v>0.59165640875701331</v>
      </c>
      <c r="K2568" s="35"/>
      <c r="L2568" s="26">
        <v>19.9690460853</v>
      </c>
      <c r="M2568" s="26" t="s">
        <v>203</v>
      </c>
      <c r="N2568" s="26">
        <v>950.87219512195099</v>
      </c>
      <c r="O2568" s="90">
        <f t="shared" si="202"/>
        <v>18988.010685620615</v>
      </c>
      <c r="P2568" s="92">
        <f t="shared" si="198"/>
        <v>167.90610102603418</v>
      </c>
      <c r="Q2568" s="188">
        <v>1.4945740463967769E-2</v>
      </c>
    </row>
    <row r="2569" spans="1:17" x14ac:dyDescent="0.25">
      <c r="A2569">
        <v>42927</v>
      </c>
      <c r="B2569" t="s">
        <v>773</v>
      </c>
      <c r="C2569" s="190" t="s">
        <v>938</v>
      </c>
      <c r="D2569" s="108" t="s">
        <v>815</v>
      </c>
      <c r="E2569" s="32">
        <f t="shared" si="200"/>
        <v>42927</v>
      </c>
      <c r="F2569" s="101" t="str">
        <f t="shared" si="201"/>
        <v>2017-18</v>
      </c>
      <c r="H2569" s="111"/>
      <c r="I2569" s="26"/>
      <c r="J2569" s="94">
        <f t="shared" si="199"/>
        <v>0.59165640875701331</v>
      </c>
      <c r="K2569" s="35"/>
      <c r="L2569" s="26">
        <v>4.8196864005900002</v>
      </c>
      <c r="M2569" s="26" t="s">
        <v>203</v>
      </c>
      <c r="N2569" s="26">
        <v>950.87219512195099</v>
      </c>
      <c r="O2569" s="90">
        <f t="shared" si="202"/>
        <v>4582.9057875284279</v>
      </c>
      <c r="P2569" s="92">
        <f t="shared" si="198"/>
        <v>40.525458664096718</v>
      </c>
      <c r="Q2569" s="188">
        <v>1.4945740463967769E-2</v>
      </c>
    </row>
    <row r="2570" spans="1:17" x14ac:dyDescent="0.25">
      <c r="A2570">
        <v>42927</v>
      </c>
      <c r="B2570" t="s">
        <v>773</v>
      </c>
      <c r="C2570" s="190" t="s">
        <v>938</v>
      </c>
      <c r="D2570" s="108" t="s">
        <v>815</v>
      </c>
      <c r="E2570" s="32">
        <f t="shared" si="200"/>
        <v>42927</v>
      </c>
      <c r="F2570" s="101" t="str">
        <f t="shared" si="201"/>
        <v>2017-18</v>
      </c>
      <c r="H2570" s="111"/>
      <c r="I2570" s="26"/>
      <c r="J2570" s="94">
        <f t="shared" si="199"/>
        <v>0.59165640875701331</v>
      </c>
      <c r="K2570" s="35"/>
      <c r="L2570" s="26">
        <v>30.747345072400002</v>
      </c>
      <c r="M2570" s="26" t="s">
        <v>203</v>
      </c>
      <c r="N2570" s="26">
        <v>3336.4019512195118</v>
      </c>
      <c r="O2570" s="90">
        <f t="shared" si="202"/>
        <v>102585.50209437501</v>
      </c>
      <c r="P2570" s="92">
        <f t="shared" si="198"/>
        <v>907.13724379292921</v>
      </c>
      <c r="Q2570" s="188">
        <v>1.4945740463967769E-2</v>
      </c>
    </row>
    <row r="2571" spans="1:17" x14ac:dyDescent="0.25">
      <c r="A2571">
        <v>42927</v>
      </c>
      <c r="B2571" t="s">
        <v>773</v>
      </c>
      <c r="C2571" s="190" t="s">
        <v>938</v>
      </c>
      <c r="D2571" s="108" t="s">
        <v>815</v>
      </c>
      <c r="E2571" s="32">
        <f t="shared" si="200"/>
        <v>42927</v>
      </c>
      <c r="F2571" s="101" t="str">
        <f t="shared" si="201"/>
        <v>2017-18</v>
      </c>
      <c r="H2571" s="111"/>
      <c r="I2571" s="26"/>
      <c r="J2571" s="94">
        <f t="shared" si="199"/>
        <v>0.59165640875701331</v>
      </c>
      <c r="K2571" s="35"/>
      <c r="L2571" s="26">
        <v>24.232124463200002</v>
      </c>
      <c r="M2571" s="26" t="s">
        <v>203</v>
      </c>
      <c r="N2571" s="26">
        <v>812.22926829268283</v>
      </c>
      <c r="O2571" s="90">
        <f t="shared" si="202"/>
        <v>19682.040721922156</v>
      </c>
      <c r="P2571" s="92">
        <f t="shared" si="198"/>
        <v>174.04323036094641</v>
      </c>
      <c r="Q2571" s="188">
        <v>1.4945740463967769E-2</v>
      </c>
    </row>
    <row r="2572" spans="1:17" x14ac:dyDescent="0.25">
      <c r="A2572">
        <v>42927</v>
      </c>
      <c r="B2572" t="s">
        <v>773</v>
      </c>
      <c r="C2572" s="190" t="s">
        <v>938</v>
      </c>
      <c r="D2572" s="108" t="s">
        <v>815</v>
      </c>
      <c r="E2572" s="32">
        <f t="shared" si="200"/>
        <v>42927</v>
      </c>
      <c r="F2572" s="101" t="str">
        <f t="shared" si="201"/>
        <v>2017-18</v>
      </c>
      <c r="H2572" s="111"/>
      <c r="I2572" s="26"/>
      <c r="J2572" s="94">
        <f t="shared" si="199"/>
        <v>0.59165640875701331</v>
      </c>
      <c r="K2572" s="35"/>
      <c r="L2572" s="26">
        <v>16.8924449923</v>
      </c>
      <c r="M2572" s="26" t="s">
        <v>203</v>
      </c>
      <c r="N2572" s="26">
        <v>812.22926829268283</v>
      </c>
      <c r="O2572" s="90">
        <f t="shared" si="202"/>
        <v>13720.538235770224</v>
      </c>
      <c r="P2572" s="92">
        <f t="shared" si="198"/>
        <v>121.32719521226151</v>
      </c>
      <c r="Q2572" s="188">
        <v>1.4945740463967769E-2</v>
      </c>
    </row>
    <row r="2573" spans="1:17" x14ac:dyDescent="0.25">
      <c r="A2573">
        <v>42927</v>
      </c>
      <c r="B2573" t="s">
        <v>773</v>
      </c>
      <c r="C2573" s="190" t="s">
        <v>938</v>
      </c>
      <c r="D2573" s="108" t="s">
        <v>815</v>
      </c>
      <c r="E2573" s="32">
        <f t="shared" si="200"/>
        <v>42927</v>
      </c>
      <c r="F2573" s="101" t="str">
        <f t="shared" si="201"/>
        <v>2017-18</v>
      </c>
      <c r="H2573" s="111"/>
      <c r="I2573" s="26"/>
      <c r="J2573" s="94">
        <f t="shared" si="199"/>
        <v>0.59165640875701331</v>
      </c>
      <c r="K2573" s="35"/>
      <c r="L2573" s="26">
        <v>16.669951191300001</v>
      </c>
      <c r="M2573" s="26" t="s">
        <v>203</v>
      </c>
      <c r="N2573" s="26">
        <v>3336.4019512195118</v>
      </c>
      <c r="O2573" s="90">
        <f t="shared" si="202"/>
        <v>55617.657681387347</v>
      </c>
      <c r="P2573" s="92">
        <f t="shared" si="198"/>
        <v>491.81266032014474</v>
      </c>
      <c r="Q2573" s="188">
        <v>1.4945740463967769E-2</v>
      </c>
    </row>
    <row r="2574" spans="1:17" x14ac:dyDescent="0.25">
      <c r="A2574">
        <v>42927</v>
      </c>
      <c r="B2574" t="s">
        <v>773</v>
      </c>
      <c r="C2574" s="190" t="s">
        <v>938</v>
      </c>
      <c r="D2574" s="108" t="s">
        <v>815</v>
      </c>
      <c r="E2574" s="32">
        <f t="shared" si="200"/>
        <v>42927</v>
      </c>
      <c r="F2574" s="101" t="str">
        <f t="shared" si="201"/>
        <v>2017-18</v>
      </c>
      <c r="H2574" s="111"/>
      <c r="I2574" s="26"/>
      <c r="J2574" s="94">
        <f t="shared" si="199"/>
        <v>0.59165640875701331</v>
      </c>
      <c r="K2574" s="35"/>
      <c r="L2574" s="26">
        <v>4.7421603726599999</v>
      </c>
      <c r="M2574" s="26" t="s">
        <v>203</v>
      </c>
      <c r="N2574" s="26">
        <v>3336.4019512195118</v>
      </c>
      <c r="O2574" s="90">
        <f t="shared" si="202"/>
        <v>15821.753120338672</v>
      </c>
      <c r="P2574" s="92">
        <f t="shared" si="198"/>
        <v>139.90769869559549</v>
      </c>
      <c r="Q2574" s="188">
        <v>1.4945740463967769E-2</v>
      </c>
    </row>
    <row r="2575" spans="1:17" x14ac:dyDescent="0.25">
      <c r="A2575">
        <v>42927</v>
      </c>
      <c r="B2575" t="s">
        <v>773</v>
      </c>
      <c r="C2575" s="190" t="s">
        <v>938</v>
      </c>
      <c r="D2575" s="108" t="s">
        <v>815</v>
      </c>
      <c r="E2575" s="32">
        <f t="shared" si="200"/>
        <v>42927</v>
      </c>
      <c r="F2575" s="101" t="str">
        <f t="shared" si="201"/>
        <v>2017-18</v>
      </c>
      <c r="H2575" s="111"/>
      <c r="I2575" s="26"/>
      <c r="J2575" s="94">
        <f t="shared" si="199"/>
        <v>0.59165640875701331</v>
      </c>
      <c r="K2575" s="35"/>
      <c r="L2575" s="26">
        <v>30.7015138774</v>
      </c>
      <c r="M2575" s="26" t="s">
        <v>203</v>
      </c>
      <c r="N2575" s="26">
        <v>3592.3639024390236</v>
      </c>
      <c r="O2575" s="90">
        <f t="shared" si="202"/>
        <v>110291.0102034025</v>
      </c>
      <c r="P2575" s="92">
        <f t="shared" si="198"/>
        <v>975.27507268045326</v>
      </c>
      <c r="Q2575" s="188">
        <v>1.4945740463967769E-2</v>
      </c>
    </row>
    <row r="2576" spans="1:17" x14ac:dyDescent="0.25">
      <c r="A2576">
        <v>42927</v>
      </c>
      <c r="B2576" t="s">
        <v>773</v>
      </c>
      <c r="C2576" s="190" t="s">
        <v>938</v>
      </c>
      <c r="D2576" s="108" t="s">
        <v>815</v>
      </c>
      <c r="E2576" s="32">
        <f t="shared" si="200"/>
        <v>42927</v>
      </c>
      <c r="F2576" s="101" t="str">
        <f t="shared" si="201"/>
        <v>2017-18</v>
      </c>
      <c r="H2576" s="111"/>
      <c r="I2576" s="26"/>
      <c r="J2576" s="94">
        <f t="shared" si="199"/>
        <v>0.59165640875701331</v>
      </c>
      <c r="K2576" s="35"/>
      <c r="L2576" s="26">
        <v>19.857866509699999</v>
      </c>
      <c r="M2576" s="26" t="s">
        <v>203</v>
      </c>
      <c r="N2576" s="26">
        <v>950.87219512195099</v>
      </c>
      <c r="O2576" s="90">
        <f t="shared" si="202"/>
        <v>18882.293118517115</v>
      </c>
      <c r="P2576" s="92">
        <f t="shared" si="198"/>
        <v>166.97126773590185</v>
      </c>
      <c r="Q2576" s="188">
        <v>1.4945740463967769E-2</v>
      </c>
    </row>
    <row r="2577" spans="1:17" x14ac:dyDescent="0.25">
      <c r="A2577">
        <v>42927</v>
      </c>
      <c r="B2577" t="s">
        <v>773</v>
      </c>
      <c r="C2577" s="190" t="s">
        <v>938</v>
      </c>
      <c r="D2577" s="108" t="s">
        <v>815</v>
      </c>
      <c r="E2577" s="32">
        <f t="shared" si="200"/>
        <v>42927</v>
      </c>
      <c r="F2577" s="101" t="str">
        <f t="shared" si="201"/>
        <v>2017-18</v>
      </c>
      <c r="H2577" s="111"/>
      <c r="I2577" s="26"/>
      <c r="J2577" s="94">
        <f t="shared" si="199"/>
        <v>0.59165640875701331</v>
      </c>
      <c r="K2577" s="35"/>
      <c r="L2577" s="26">
        <v>19.820266927300001</v>
      </c>
      <c r="M2577" s="26" t="s">
        <v>203</v>
      </c>
      <c r="N2577" s="26">
        <v>3592.3639024390236</v>
      </c>
      <c r="O2577" s="90">
        <f t="shared" si="202"/>
        <v>71201.611446338546</v>
      </c>
      <c r="P2577" s="92">
        <f t="shared" si="198"/>
        <v>629.61756039977718</v>
      </c>
      <c r="Q2577" s="188">
        <v>1.4945740463967769E-2</v>
      </c>
    </row>
    <row r="2578" spans="1:17" x14ac:dyDescent="0.25">
      <c r="A2578">
        <v>42927</v>
      </c>
      <c r="B2578" t="s">
        <v>773</v>
      </c>
      <c r="C2578" s="190" t="s">
        <v>938</v>
      </c>
      <c r="D2578" s="108" t="s">
        <v>815</v>
      </c>
      <c r="E2578" s="32">
        <f t="shared" si="200"/>
        <v>42927</v>
      </c>
      <c r="F2578" s="101" t="str">
        <f t="shared" si="201"/>
        <v>2017-18</v>
      </c>
      <c r="H2578" s="111"/>
      <c r="I2578" s="26"/>
      <c r="J2578" s="94">
        <f t="shared" si="199"/>
        <v>0.59165640875701331</v>
      </c>
      <c r="K2578" s="35"/>
      <c r="L2578" s="26">
        <v>13.026231466500001</v>
      </c>
      <c r="M2578" s="26" t="s">
        <v>203</v>
      </c>
      <c r="N2578" s="26">
        <v>812.22926829268283</v>
      </c>
      <c r="O2578" s="90">
        <f t="shared" si="202"/>
        <v>10580.286452646416</v>
      </c>
      <c r="P2578" s="92">
        <f t="shared" si="198"/>
        <v>93.558755333319212</v>
      </c>
      <c r="Q2578" s="188">
        <v>1.4945740463967769E-2</v>
      </c>
    </row>
    <row r="2579" spans="1:17" x14ac:dyDescent="0.25">
      <c r="A2579">
        <v>42927</v>
      </c>
      <c r="B2579" t="s">
        <v>773</v>
      </c>
      <c r="C2579" s="190" t="s">
        <v>938</v>
      </c>
      <c r="D2579" s="108" t="s">
        <v>815</v>
      </c>
      <c r="E2579" s="32">
        <f t="shared" si="200"/>
        <v>42927</v>
      </c>
      <c r="F2579" s="101" t="str">
        <f t="shared" si="201"/>
        <v>2017-18</v>
      </c>
      <c r="H2579" s="111"/>
      <c r="I2579" s="26"/>
      <c r="J2579" s="94">
        <f t="shared" si="199"/>
        <v>0.59165640875701331</v>
      </c>
      <c r="K2579" s="35"/>
      <c r="L2579" s="26">
        <v>22.371862354299999</v>
      </c>
      <c r="M2579" s="26" t="s">
        <v>203</v>
      </c>
      <c r="N2579" s="26">
        <v>950.87219512195099</v>
      </c>
      <c r="O2579" s="90">
        <f t="shared" si="202"/>
        <v>21272.781865799378</v>
      </c>
      <c r="P2579" s="92">
        <f t="shared" si="198"/>
        <v>188.10974568118399</v>
      </c>
      <c r="Q2579" s="188">
        <v>1.4945740463967769E-2</v>
      </c>
    </row>
    <row r="2580" spans="1:17" x14ac:dyDescent="0.25">
      <c r="A2580">
        <v>42927</v>
      </c>
      <c r="B2580" t="s">
        <v>773</v>
      </c>
      <c r="C2580" s="190" t="s">
        <v>938</v>
      </c>
      <c r="D2580" s="108" t="s">
        <v>815</v>
      </c>
      <c r="E2580" s="32">
        <f t="shared" si="200"/>
        <v>42927</v>
      </c>
      <c r="F2580" s="101" t="str">
        <f t="shared" si="201"/>
        <v>2017-18</v>
      </c>
      <c r="H2580" s="111"/>
      <c r="I2580" s="26"/>
      <c r="J2580" s="94">
        <f t="shared" si="199"/>
        <v>0.59165640875701331</v>
      </c>
      <c r="K2580" s="35"/>
      <c r="L2580" s="26">
        <v>19.897324707300001</v>
      </c>
      <c r="M2580" s="26" t="s">
        <v>203</v>
      </c>
      <c r="N2580" s="26">
        <v>950.87219512195099</v>
      </c>
      <c r="O2580" s="90">
        <f t="shared" si="202"/>
        <v>18919.812821484582</v>
      </c>
      <c r="P2580" s="92">
        <f t="shared" si="198"/>
        <v>167.30304483152423</v>
      </c>
      <c r="Q2580" s="188">
        <v>1.4945740463967769E-2</v>
      </c>
    </row>
    <row r="2581" spans="1:17" x14ac:dyDescent="0.25">
      <c r="A2581">
        <v>42927</v>
      </c>
      <c r="B2581" t="s">
        <v>773</v>
      </c>
      <c r="C2581" s="190" t="s">
        <v>938</v>
      </c>
      <c r="D2581" s="108" t="s">
        <v>815</v>
      </c>
      <c r="E2581" s="32">
        <f t="shared" si="200"/>
        <v>42927</v>
      </c>
      <c r="F2581" s="101" t="str">
        <f t="shared" si="201"/>
        <v>2017-18</v>
      </c>
      <c r="H2581" s="111"/>
      <c r="I2581" s="26"/>
      <c r="J2581" s="94">
        <f t="shared" si="199"/>
        <v>0.59165640875701331</v>
      </c>
      <c r="K2581" s="35"/>
      <c r="L2581" s="26">
        <v>30.421039509</v>
      </c>
      <c r="M2581" s="26" t="s">
        <v>203</v>
      </c>
      <c r="N2581" s="26">
        <v>812.22926829268283</v>
      </c>
      <c r="O2581" s="90">
        <f t="shared" si="202"/>
        <v>24708.858661097864</v>
      </c>
      <c r="P2581" s="92">
        <f t="shared" si="198"/>
        <v>218.49409015395742</v>
      </c>
      <c r="Q2581" s="188">
        <v>1.4945740463967769E-2</v>
      </c>
    </row>
    <row r="2582" spans="1:17" x14ac:dyDescent="0.25">
      <c r="A2582">
        <v>42927</v>
      </c>
      <c r="B2582" t="s">
        <v>773</v>
      </c>
      <c r="C2582" s="190" t="s">
        <v>938</v>
      </c>
      <c r="D2582" s="108" t="s">
        <v>815</v>
      </c>
      <c r="E2582" s="32">
        <f t="shared" si="200"/>
        <v>42927</v>
      </c>
      <c r="F2582" s="101" t="str">
        <f t="shared" si="201"/>
        <v>2017-18</v>
      </c>
      <c r="H2582" s="111"/>
      <c r="I2582" s="26"/>
      <c r="J2582" s="94">
        <f t="shared" si="199"/>
        <v>0.59165640875701331</v>
      </c>
      <c r="K2582" s="35"/>
      <c r="L2582" s="26">
        <v>22.594507533000002</v>
      </c>
      <c r="M2582" s="26" t="s">
        <v>203</v>
      </c>
      <c r="N2582" s="26">
        <v>3336.4019512195118</v>
      </c>
      <c r="O2582" s="90">
        <f t="shared" si="202"/>
        <v>75384.359019945157</v>
      </c>
      <c r="P2582" s="92">
        <f t="shared" si="198"/>
        <v>666.60452276715364</v>
      </c>
      <c r="Q2582" s="188">
        <v>1.4945740463967769E-2</v>
      </c>
    </row>
    <row r="2583" spans="1:17" x14ac:dyDescent="0.25">
      <c r="A2583">
        <v>42927</v>
      </c>
      <c r="B2583" t="s">
        <v>773</v>
      </c>
      <c r="C2583" s="190" t="s">
        <v>938</v>
      </c>
      <c r="D2583" s="108" t="s">
        <v>815</v>
      </c>
      <c r="E2583" s="32">
        <f t="shared" si="200"/>
        <v>42927</v>
      </c>
      <c r="F2583" s="101" t="str">
        <f t="shared" si="201"/>
        <v>2017-18</v>
      </c>
      <c r="H2583" s="111"/>
      <c r="I2583" s="26"/>
      <c r="J2583" s="94">
        <f t="shared" si="199"/>
        <v>0.59165640875701331</v>
      </c>
      <c r="K2583" s="35"/>
      <c r="L2583" s="26">
        <v>17.892812041399999</v>
      </c>
      <c r="M2583" s="26" t="s">
        <v>203</v>
      </c>
      <c r="N2583" s="26">
        <v>812.22926829268283</v>
      </c>
      <c r="O2583" s="90">
        <f t="shared" si="202"/>
        <v>14533.065632084827</v>
      </c>
      <c r="P2583" s="92">
        <f t="shared" ref="P2583:P2646" si="203">IF(O2583="-","-",IF(OR(E2583&lt;$E$15,E2583&gt;$E$16),0,O2583*J2583))*Q2583</f>
        <v>128.51216626324873</v>
      </c>
      <c r="Q2583" s="188">
        <v>1.4945740463967769E-2</v>
      </c>
    </row>
    <row r="2584" spans="1:17" x14ac:dyDescent="0.25">
      <c r="A2584">
        <v>42927</v>
      </c>
      <c r="B2584" t="s">
        <v>773</v>
      </c>
      <c r="C2584" s="190" t="s">
        <v>938</v>
      </c>
      <c r="D2584" s="108" t="s">
        <v>815</v>
      </c>
      <c r="E2584" s="32">
        <f t="shared" si="200"/>
        <v>42927</v>
      </c>
      <c r="F2584" s="101" t="str">
        <f t="shared" si="201"/>
        <v>2017-18</v>
      </c>
      <c r="H2584" s="111"/>
      <c r="I2584" s="26"/>
      <c r="J2584" s="94">
        <f t="shared" ref="J2584:J2647" si="204">J2583</f>
        <v>0.59165640875701331</v>
      </c>
      <c r="K2584" s="35"/>
      <c r="L2584" s="26">
        <v>33.832973177100001</v>
      </c>
      <c r="M2584" s="26" t="s">
        <v>203</v>
      </c>
      <c r="N2584" s="26">
        <v>3336.4019512195118</v>
      </c>
      <c r="O2584" s="90">
        <f t="shared" si="202"/>
        <v>112880.39772363385</v>
      </c>
      <c r="P2584" s="92">
        <f t="shared" si="203"/>
        <v>998.17236138362239</v>
      </c>
      <c r="Q2584" s="188">
        <v>1.4945740463967769E-2</v>
      </c>
    </row>
    <row r="2585" spans="1:17" x14ac:dyDescent="0.25">
      <c r="A2585">
        <v>42927</v>
      </c>
      <c r="B2585" t="s">
        <v>773</v>
      </c>
      <c r="C2585" s="190" t="s">
        <v>938</v>
      </c>
      <c r="D2585" s="108" t="s">
        <v>815</v>
      </c>
      <c r="E2585" s="32">
        <f t="shared" si="200"/>
        <v>42927</v>
      </c>
      <c r="F2585" s="101" t="str">
        <f t="shared" si="201"/>
        <v>2017-18</v>
      </c>
      <c r="H2585" s="111"/>
      <c r="I2585" s="26"/>
      <c r="J2585" s="94">
        <f t="shared" si="204"/>
        <v>0.59165640875701331</v>
      </c>
      <c r="K2585" s="35"/>
      <c r="L2585" s="26">
        <v>4.5585440658199996</v>
      </c>
      <c r="M2585" s="26" t="s">
        <v>203</v>
      </c>
      <c r="N2585" s="26">
        <v>3336.4019512195118</v>
      </c>
      <c r="O2585" s="90">
        <f t="shared" si="202"/>
        <v>15209.135315921974</v>
      </c>
      <c r="P2585" s="92">
        <f t="shared" si="203"/>
        <v>134.49047681480977</v>
      </c>
      <c r="Q2585" s="188">
        <v>1.4945740463967769E-2</v>
      </c>
    </row>
    <row r="2586" spans="1:17" x14ac:dyDescent="0.25">
      <c r="A2586">
        <v>42927</v>
      </c>
      <c r="B2586" t="s">
        <v>773</v>
      </c>
      <c r="C2586" s="190" t="s">
        <v>938</v>
      </c>
      <c r="D2586" s="108" t="s">
        <v>815</v>
      </c>
      <c r="E2586" s="32">
        <f t="shared" ref="E2586:E2649" si="205">A2586</f>
        <v>42927</v>
      </c>
      <c r="F2586" s="101" t="str">
        <f t="shared" ref="F2586:F2649" si="206">IF(E2586="","-",IF(OR(E2586&lt;$E$15,E2586&gt;$E$16),"ERROR - date outside of range",IF(MONTH(E2586)&gt;=7,YEAR(E2586)&amp;"-"&amp;IF(YEAR(E2586)=1999,"00",IF(AND(YEAR(E2586)&gt;=2000,YEAR(E2586)&lt;2009),"0","")&amp;RIGHT(YEAR(E2586),2)+1),RIGHT(YEAR(E2586),4)-1&amp;"-"&amp;RIGHT(YEAR(E2586),2))))</f>
        <v>2017-18</v>
      </c>
      <c r="H2586" s="111"/>
      <c r="I2586" s="26"/>
      <c r="J2586" s="94">
        <f t="shared" si="204"/>
        <v>0.59165640875701331</v>
      </c>
      <c r="K2586" s="35"/>
      <c r="L2586" s="26">
        <v>26.146992676499998</v>
      </c>
      <c r="M2586" s="26" t="s">
        <v>203</v>
      </c>
      <c r="N2586" s="26">
        <v>812.22926829268283</v>
      </c>
      <c r="O2586" s="90">
        <f t="shared" si="202"/>
        <v>21237.352729687729</v>
      </c>
      <c r="P2586" s="92">
        <f t="shared" si="203"/>
        <v>187.79645493126188</v>
      </c>
      <c r="Q2586" s="188">
        <v>1.4945740463967769E-2</v>
      </c>
    </row>
    <row r="2587" spans="1:17" x14ac:dyDescent="0.25">
      <c r="A2587">
        <v>42927</v>
      </c>
      <c r="B2587" t="s">
        <v>773</v>
      </c>
      <c r="C2587" s="190" t="s">
        <v>938</v>
      </c>
      <c r="D2587" s="108" t="s">
        <v>815</v>
      </c>
      <c r="E2587" s="32">
        <f t="shared" si="205"/>
        <v>42927</v>
      </c>
      <c r="F2587" s="101" t="str">
        <f t="shared" si="206"/>
        <v>2017-18</v>
      </c>
      <c r="H2587" s="111"/>
      <c r="I2587" s="26"/>
      <c r="J2587" s="94">
        <f t="shared" si="204"/>
        <v>0.59165640875701331</v>
      </c>
      <c r="K2587" s="35"/>
      <c r="L2587" s="26">
        <v>5.7123750752199998</v>
      </c>
      <c r="M2587" s="26" t="s">
        <v>203</v>
      </c>
      <c r="N2587" s="26">
        <v>812.22926829268283</v>
      </c>
      <c r="O2587" s="90">
        <f t="shared" ref="O2587:O2650" si="207">IF(N2587="","-",L2587*N2587)</f>
        <v>4639.7582275592995</v>
      </c>
      <c r="P2587" s="92">
        <f t="shared" si="203"/>
        <v>41.028190187553726</v>
      </c>
      <c r="Q2587" s="188">
        <v>1.4945740463967769E-2</v>
      </c>
    </row>
    <row r="2588" spans="1:17" x14ac:dyDescent="0.25">
      <c r="A2588">
        <v>42927</v>
      </c>
      <c r="B2588" t="s">
        <v>773</v>
      </c>
      <c r="C2588" s="190" t="s">
        <v>938</v>
      </c>
      <c r="D2588" s="108" t="s">
        <v>815</v>
      </c>
      <c r="E2588" s="32">
        <f t="shared" si="205"/>
        <v>42927</v>
      </c>
      <c r="F2588" s="101" t="str">
        <f t="shared" si="206"/>
        <v>2017-18</v>
      </c>
      <c r="H2588" s="111"/>
      <c r="I2588" s="26"/>
      <c r="J2588" s="94">
        <f t="shared" si="204"/>
        <v>0.59165640875701331</v>
      </c>
      <c r="K2588" s="35"/>
      <c r="L2588" s="26">
        <v>16.9270114057</v>
      </c>
      <c r="M2588" s="26" t="s">
        <v>203</v>
      </c>
      <c r="N2588" s="26">
        <v>812.22926829268283</v>
      </c>
      <c r="O2588" s="90">
        <f t="shared" si="207"/>
        <v>13748.614088433607</v>
      </c>
      <c r="P2588" s="92">
        <f t="shared" si="203"/>
        <v>121.57546276549499</v>
      </c>
      <c r="Q2588" s="188">
        <v>1.4945740463967769E-2</v>
      </c>
    </row>
    <row r="2589" spans="1:17" x14ac:dyDescent="0.25">
      <c r="A2589">
        <v>42927</v>
      </c>
      <c r="B2589" t="s">
        <v>773</v>
      </c>
      <c r="C2589" s="190" t="s">
        <v>938</v>
      </c>
      <c r="D2589" s="108" t="s">
        <v>815</v>
      </c>
      <c r="E2589" s="32">
        <f t="shared" si="205"/>
        <v>42927</v>
      </c>
      <c r="F2589" s="101" t="str">
        <f t="shared" si="206"/>
        <v>2017-18</v>
      </c>
      <c r="H2589" s="111"/>
      <c r="I2589" s="26"/>
      <c r="J2589" s="94">
        <f t="shared" si="204"/>
        <v>0.59165640875701331</v>
      </c>
      <c r="K2589" s="35"/>
      <c r="L2589" s="26">
        <v>10.183271036400001</v>
      </c>
      <c r="M2589" s="26" t="s">
        <v>203</v>
      </c>
      <c r="N2589" s="26">
        <v>812.22926829268283</v>
      </c>
      <c r="O2589" s="90">
        <f t="shared" si="207"/>
        <v>8271.1507827212426</v>
      </c>
      <c r="P2589" s="92">
        <f t="shared" si="203"/>
        <v>73.13966175386966</v>
      </c>
      <c r="Q2589" s="188">
        <v>1.4945740463967769E-2</v>
      </c>
    </row>
    <row r="2590" spans="1:17" x14ac:dyDescent="0.25">
      <c r="A2590">
        <v>42927</v>
      </c>
      <c r="B2590" t="s">
        <v>773</v>
      </c>
      <c r="C2590" s="190" t="s">
        <v>938</v>
      </c>
      <c r="D2590" s="108" t="s">
        <v>815</v>
      </c>
      <c r="E2590" s="32">
        <f t="shared" si="205"/>
        <v>42927</v>
      </c>
      <c r="F2590" s="101" t="str">
        <f t="shared" si="206"/>
        <v>2017-18</v>
      </c>
      <c r="H2590" s="111"/>
      <c r="I2590" s="26"/>
      <c r="J2590" s="94">
        <f t="shared" si="204"/>
        <v>0.59165640875701331</v>
      </c>
      <c r="K2590" s="35"/>
      <c r="L2590" s="26">
        <v>19.282033095100001</v>
      </c>
      <c r="M2590" s="26" t="s">
        <v>203</v>
      </c>
      <c r="N2590" s="26">
        <v>812.22926829268283</v>
      </c>
      <c r="O2590" s="90">
        <f t="shared" si="207"/>
        <v>15661.431632028369</v>
      </c>
      <c r="P2590" s="92">
        <f t="shared" si="203"/>
        <v>138.49001695638839</v>
      </c>
      <c r="Q2590" s="188">
        <v>1.4945740463967769E-2</v>
      </c>
    </row>
    <row r="2591" spans="1:17" x14ac:dyDescent="0.25">
      <c r="A2591">
        <v>42927</v>
      </c>
      <c r="B2591" t="s">
        <v>773</v>
      </c>
      <c r="C2591" s="190" t="s">
        <v>938</v>
      </c>
      <c r="D2591" s="108" t="s">
        <v>815</v>
      </c>
      <c r="E2591" s="32">
        <f t="shared" si="205"/>
        <v>42927</v>
      </c>
      <c r="F2591" s="101" t="str">
        <f t="shared" si="206"/>
        <v>2017-18</v>
      </c>
      <c r="H2591" s="111"/>
      <c r="I2591" s="26"/>
      <c r="J2591" s="94">
        <f t="shared" si="204"/>
        <v>0.59165640875701331</v>
      </c>
      <c r="K2591" s="35"/>
      <c r="L2591" s="26">
        <v>13.301249568499999</v>
      </c>
      <c r="M2591" s="26" t="s">
        <v>203</v>
      </c>
      <c r="N2591" s="26">
        <v>812.22926829268283</v>
      </c>
      <c r="O2591" s="90">
        <f t="shared" si="207"/>
        <v>10803.664204401117</v>
      </c>
      <c r="P2591" s="92">
        <f t="shared" si="203"/>
        <v>95.534027412847607</v>
      </c>
      <c r="Q2591" s="188">
        <v>1.4945740463967769E-2</v>
      </c>
    </row>
    <row r="2592" spans="1:17" x14ac:dyDescent="0.25">
      <c r="A2592">
        <v>42927</v>
      </c>
      <c r="B2592" t="s">
        <v>773</v>
      </c>
      <c r="C2592" s="190" t="s">
        <v>938</v>
      </c>
      <c r="D2592" s="108" t="s">
        <v>815</v>
      </c>
      <c r="E2592" s="32">
        <f t="shared" si="205"/>
        <v>42927</v>
      </c>
      <c r="F2592" s="101" t="str">
        <f t="shared" si="206"/>
        <v>2017-18</v>
      </c>
      <c r="H2592" s="111"/>
      <c r="I2592" s="26"/>
      <c r="J2592" s="94">
        <f t="shared" si="204"/>
        <v>0.59165640875701331</v>
      </c>
      <c r="K2592" s="35"/>
      <c r="L2592" s="26">
        <v>29.8903733217</v>
      </c>
      <c r="M2592" s="26" t="s">
        <v>203</v>
      </c>
      <c r="N2592" s="26">
        <v>3592.3639024390236</v>
      </c>
      <c r="O2592" s="90">
        <f t="shared" si="207"/>
        <v>107377.0981513015</v>
      </c>
      <c r="P2592" s="92">
        <f t="shared" si="203"/>
        <v>949.50809690286098</v>
      </c>
      <c r="Q2592" s="188">
        <v>1.4945740463967769E-2</v>
      </c>
    </row>
    <row r="2593" spans="1:17" x14ac:dyDescent="0.25">
      <c r="A2593">
        <v>42927</v>
      </c>
      <c r="B2593" t="s">
        <v>773</v>
      </c>
      <c r="C2593" s="190" t="s">
        <v>938</v>
      </c>
      <c r="D2593" s="108" t="s">
        <v>815</v>
      </c>
      <c r="E2593" s="32">
        <f t="shared" si="205"/>
        <v>42927</v>
      </c>
      <c r="F2593" s="101" t="str">
        <f t="shared" si="206"/>
        <v>2017-18</v>
      </c>
      <c r="H2593" s="111"/>
      <c r="I2593" s="26"/>
      <c r="J2593" s="94">
        <f t="shared" si="204"/>
        <v>0.59165640875701331</v>
      </c>
      <c r="K2593" s="35"/>
      <c r="L2593" s="26">
        <v>20.166553005200001</v>
      </c>
      <c r="M2593" s="26" t="s">
        <v>203</v>
      </c>
      <c r="N2593" s="26">
        <v>950.87219512195099</v>
      </c>
      <c r="O2593" s="90">
        <f t="shared" si="207"/>
        <v>19175.814524097703</v>
      </c>
      <c r="P2593" s="92">
        <f t="shared" si="203"/>
        <v>169.56680212835084</v>
      </c>
      <c r="Q2593" s="188">
        <v>1.4945740463967769E-2</v>
      </c>
    </row>
    <row r="2594" spans="1:17" x14ac:dyDescent="0.25">
      <c r="A2594">
        <v>42927</v>
      </c>
      <c r="B2594" t="s">
        <v>773</v>
      </c>
      <c r="C2594" s="190" t="s">
        <v>938</v>
      </c>
      <c r="D2594" s="108" t="s">
        <v>815</v>
      </c>
      <c r="E2594" s="32">
        <f t="shared" si="205"/>
        <v>42927</v>
      </c>
      <c r="F2594" s="101" t="str">
        <f t="shared" si="206"/>
        <v>2017-18</v>
      </c>
      <c r="H2594" s="111"/>
      <c r="I2594" s="26"/>
      <c r="J2594" s="94">
        <f t="shared" si="204"/>
        <v>0.59165640875701331</v>
      </c>
      <c r="K2594" s="35"/>
      <c r="L2594" s="26">
        <v>23.1805179011</v>
      </c>
      <c r="M2594" s="26" t="s">
        <v>203</v>
      </c>
      <c r="N2594" s="26">
        <v>3592.3639024390236</v>
      </c>
      <c r="O2594" s="90">
        <f t="shared" si="207"/>
        <v>83272.855747753245</v>
      </c>
      <c r="P2594" s="92">
        <f t="shared" si="203"/>
        <v>736.36047300610801</v>
      </c>
      <c r="Q2594" s="188">
        <v>1.4945740463967769E-2</v>
      </c>
    </row>
    <row r="2595" spans="1:17" x14ac:dyDescent="0.25">
      <c r="A2595">
        <v>42927</v>
      </c>
      <c r="B2595" t="s">
        <v>773</v>
      </c>
      <c r="C2595" s="190" t="s">
        <v>938</v>
      </c>
      <c r="D2595" s="108" t="s">
        <v>815</v>
      </c>
      <c r="E2595" s="32">
        <f t="shared" si="205"/>
        <v>42927</v>
      </c>
      <c r="F2595" s="101" t="str">
        <f t="shared" si="206"/>
        <v>2017-18</v>
      </c>
      <c r="H2595" s="111"/>
      <c r="I2595" s="26"/>
      <c r="J2595" s="94">
        <f t="shared" si="204"/>
        <v>0.59165640875701331</v>
      </c>
      <c r="K2595" s="35"/>
      <c r="L2595" s="26">
        <v>15.091962669500001</v>
      </c>
      <c r="M2595" s="26" t="s">
        <v>203</v>
      </c>
      <c r="N2595" s="26">
        <v>812.22926829268283</v>
      </c>
      <c r="O2595" s="90">
        <f t="shared" si="207"/>
        <v>12258.13379614847</v>
      </c>
      <c r="P2595" s="92">
        <f t="shared" si="203"/>
        <v>108.39552840179356</v>
      </c>
      <c r="Q2595" s="188">
        <v>1.4945740463967769E-2</v>
      </c>
    </row>
    <row r="2596" spans="1:17" x14ac:dyDescent="0.25">
      <c r="A2596">
        <v>42927</v>
      </c>
      <c r="B2596" t="s">
        <v>773</v>
      </c>
      <c r="C2596" s="190" t="s">
        <v>938</v>
      </c>
      <c r="D2596" s="108" t="s">
        <v>815</v>
      </c>
      <c r="E2596" s="32">
        <f t="shared" si="205"/>
        <v>42927</v>
      </c>
      <c r="F2596" s="101" t="str">
        <f t="shared" si="206"/>
        <v>2017-18</v>
      </c>
      <c r="H2596" s="111"/>
      <c r="I2596" s="26"/>
      <c r="J2596" s="94">
        <f t="shared" si="204"/>
        <v>0.59165640875701331</v>
      </c>
      <c r="K2596" s="35"/>
      <c r="L2596" s="26">
        <v>21.384295427400001</v>
      </c>
      <c r="M2596" s="26" t="s">
        <v>203</v>
      </c>
      <c r="N2596" s="26">
        <v>812.22926829268283</v>
      </c>
      <c r="O2596" s="90">
        <f t="shared" si="207"/>
        <v>17368.950627951668</v>
      </c>
      <c r="P2596" s="92">
        <f t="shared" si="203"/>
        <v>153.58916882544048</v>
      </c>
      <c r="Q2596" s="188">
        <v>1.4945740463967769E-2</v>
      </c>
    </row>
    <row r="2597" spans="1:17" x14ac:dyDescent="0.25">
      <c r="A2597">
        <v>42927</v>
      </c>
      <c r="B2597" t="s">
        <v>773</v>
      </c>
      <c r="C2597" s="190" t="s">
        <v>938</v>
      </c>
      <c r="D2597" s="108" t="s">
        <v>815</v>
      </c>
      <c r="E2597" s="32">
        <f t="shared" si="205"/>
        <v>42927</v>
      </c>
      <c r="F2597" s="101" t="str">
        <f t="shared" si="206"/>
        <v>2017-18</v>
      </c>
      <c r="H2597" s="111"/>
      <c r="I2597" s="26"/>
      <c r="J2597" s="94">
        <f t="shared" si="204"/>
        <v>0.59165640875701331</v>
      </c>
      <c r="K2597" s="35"/>
      <c r="L2597" s="26">
        <v>17.0811294226</v>
      </c>
      <c r="M2597" s="26" t="s">
        <v>203</v>
      </c>
      <c r="N2597" s="26">
        <v>812.22926829268283</v>
      </c>
      <c r="O2597" s="90">
        <f t="shared" si="207"/>
        <v>13873.793252531013</v>
      </c>
      <c r="P2597" s="92">
        <f t="shared" si="203"/>
        <v>122.68238995872701</v>
      </c>
      <c r="Q2597" s="188">
        <v>1.4945740463967769E-2</v>
      </c>
    </row>
    <row r="2598" spans="1:17" x14ac:dyDescent="0.25">
      <c r="A2598">
        <v>42927</v>
      </c>
      <c r="B2598" t="s">
        <v>773</v>
      </c>
      <c r="C2598" s="190" t="s">
        <v>938</v>
      </c>
      <c r="D2598" s="108" t="s">
        <v>815</v>
      </c>
      <c r="E2598" s="32">
        <f t="shared" si="205"/>
        <v>42927</v>
      </c>
      <c r="F2598" s="101" t="str">
        <f t="shared" si="206"/>
        <v>2017-18</v>
      </c>
      <c r="H2598" s="111"/>
      <c r="I2598" s="26"/>
      <c r="J2598" s="94">
        <f t="shared" si="204"/>
        <v>0.59165640875701331</v>
      </c>
      <c r="K2598" s="35"/>
      <c r="L2598" s="26">
        <v>20.146414718300001</v>
      </c>
      <c r="M2598" s="26" t="s">
        <v>203</v>
      </c>
      <c r="N2598" s="26">
        <v>812.22926829268283</v>
      </c>
      <c r="O2598" s="90">
        <f t="shared" si="207"/>
        <v>16363.507685365747</v>
      </c>
      <c r="P2598" s="92">
        <f t="shared" si="203"/>
        <v>144.69829515316107</v>
      </c>
      <c r="Q2598" s="188">
        <v>1.4945740463967769E-2</v>
      </c>
    </row>
    <row r="2599" spans="1:17" x14ac:dyDescent="0.25">
      <c r="A2599">
        <v>42927</v>
      </c>
      <c r="B2599" t="s">
        <v>773</v>
      </c>
      <c r="C2599" s="190" t="s">
        <v>938</v>
      </c>
      <c r="D2599" s="108" t="s">
        <v>815</v>
      </c>
      <c r="E2599" s="32">
        <f t="shared" si="205"/>
        <v>42927</v>
      </c>
      <c r="F2599" s="101" t="str">
        <f t="shared" si="206"/>
        <v>2017-18</v>
      </c>
      <c r="H2599" s="111"/>
      <c r="I2599" s="26"/>
      <c r="J2599" s="94">
        <f t="shared" si="204"/>
        <v>0.59165640875701331</v>
      </c>
      <c r="K2599" s="35"/>
      <c r="L2599" s="26">
        <v>7.2699396825799996</v>
      </c>
      <c r="M2599" s="26" t="s">
        <v>203</v>
      </c>
      <c r="N2599" s="26">
        <v>812.22926829268283</v>
      </c>
      <c r="O2599" s="90">
        <f t="shared" si="207"/>
        <v>5904.8577889138924</v>
      </c>
      <c r="P2599" s="92">
        <f t="shared" si="203"/>
        <v>52.215140641381794</v>
      </c>
      <c r="Q2599" s="188">
        <v>1.4945740463967769E-2</v>
      </c>
    </row>
    <row r="2600" spans="1:17" x14ac:dyDescent="0.25">
      <c r="A2600">
        <v>42927</v>
      </c>
      <c r="B2600" t="s">
        <v>773</v>
      </c>
      <c r="C2600" s="190" t="s">
        <v>938</v>
      </c>
      <c r="D2600" s="108" t="s">
        <v>815</v>
      </c>
      <c r="E2600" s="32">
        <f t="shared" si="205"/>
        <v>42927</v>
      </c>
      <c r="F2600" s="101" t="str">
        <f t="shared" si="206"/>
        <v>2017-18</v>
      </c>
      <c r="H2600" s="111"/>
      <c r="I2600" s="26"/>
      <c r="J2600" s="94">
        <f t="shared" si="204"/>
        <v>0.59165640875701331</v>
      </c>
      <c r="K2600" s="35"/>
      <c r="L2600" s="26">
        <v>19.718743371799999</v>
      </c>
      <c r="M2600" s="26" t="s">
        <v>203</v>
      </c>
      <c r="N2600" s="26">
        <v>950.87219512195099</v>
      </c>
      <c r="O2600" s="90">
        <f t="shared" si="207"/>
        <v>18750.004794989887</v>
      </c>
      <c r="P2600" s="92">
        <f t="shared" si="203"/>
        <v>165.80147607196793</v>
      </c>
      <c r="Q2600" s="188">
        <v>1.4945740463967769E-2</v>
      </c>
    </row>
    <row r="2601" spans="1:17" x14ac:dyDescent="0.25">
      <c r="A2601">
        <v>42565</v>
      </c>
      <c r="B2601" t="s">
        <v>773</v>
      </c>
      <c r="C2601" s="190" t="s">
        <v>939</v>
      </c>
      <c r="D2601" s="108" t="s">
        <v>815</v>
      </c>
      <c r="E2601" s="32">
        <f t="shared" si="205"/>
        <v>42565</v>
      </c>
      <c r="F2601" s="101" t="str">
        <f t="shared" si="206"/>
        <v>2016-17</v>
      </c>
      <c r="H2601" s="111"/>
      <c r="I2601" s="26"/>
      <c r="J2601" s="94">
        <f t="shared" si="204"/>
        <v>0.59165640875701331</v>
      </c>
      <c r="K2601" s="35"/>
      <c r="L2601" s="26">
        <v>25.189901190800001</v>
      </c>
      <c r="M2601" s="26" t="s">
        <v>203</v>
      </c>
      <c r="N2601" s="26">
        <v>3875.3912195121943</v>
      </c>
      <c r="O2601" s="90">
        <f t="shared" si="207"/>
        <v>97620.721895206094</v>
      </c>
      <c r="P2601" s="92">
        <f t="shared" si="203"/>
        <v>57757.925736784775</v>
      </c>
      <c r="Q2601" s="188">
        <v>1</v>
      </c>
    </row>
    <row r="2602" spans="1:17" x14ac:dyDescent="0.25">
      <c r="A2602">
        <v>42565</v>
      </c>
      <c r="B2602" t="s">
        <v>773</v>
      </c>
      <c r="C2602" s="190" t="s">
        <v>939</v>
      </c>
      <c r="D2602" s="108" t="s">
        <v>815</v>
      </c>
      <c r="E2602" s="32">
        <f t="shared" si="205"/>
        <v>42565</v>
      </c>
      <c r="F2602" s="101" t="str">
        <f t="shared" si="206"/>
        <v>2016-17</v>
      </c>
      <c r="H2602" s="111"/>
      <c r="I2602" s="26"/>
      <c r="J2602" s="94">
        <f t="shared" si="204"/>
        <v>0.59165640875701331</v>
      </c>
      <c r="K2602" s="35"/>
      <c r="L2602" s="26">
        <v>7.0466152219599998</v>
      </c>
      <c r="M2602" s="26" t="s">
        <v>203</v>
      </c>
      <c r="N2602" s="26">
        <v>3875.3912195121943</v>
      </c>
      <c r="O2602" s="90">
        <f t="shared" si="207"/>
        <v>27308.390758464757</v>
      </c>
      <c r="P2602" s="92">
        <f t="shared" si="203"/>
        <v>16157.184405086469</v>
      </c>
      <c r="Q2602" s="188">
        <v>1</v>
      </c>
    </row>
    <row r="2603" spans="1:17" x14ac:dyDescent="0.25">
      <c r="A2603">
        <v>42565</v>
      </c>
      <c r="B2603" t="s">
        <v>773</v>
      </c>
      <c r="C2603" s="190" t="s">
        <v>939</v>
      </c>
      <c r="D2603" s="108" t="s">
        <v>815</v>
      </c>
      <c r="E2603" s="32">
        <f t="shared" si="205"/>
        <v>42565</v>
      </c>
      <c r="F2603" s="101" t="str">
        <f t="shared" si="206"/>
        <v>2016-17</v>
      </c>
      <c r="H2603" s="111"/>
      <c r="I2603" s="26"/>
      <c r="J2603" s="94">
        <f t="shared" si="204"/>
        <v>0.59165640875701331</v>
      </c>
      <c r="K2603" s="35"/>
      <c r="L2603" s="26">
        <v>11.2505939843</v>
      </c>
      <c r="M2603" s="26" t="s">
        <v>203</v>
      </c>
      <c r="N2603" s="26">
        <v>3875.3912195121943</v>
      </c>
      <c r="O2603" s="90">
        <f t="shared" si="207"/>
        <v>43600.453141052931</v>
      </c>
      <c r="P2603" s="92">
        <f t="shared" si="203"/>
        <v>25796.487525613818</v>
      </c>
      <c r="Q2603" s="188">
        <v>1</v>
      </c>
    </row>
    <row r="2604" spans="1:17" x14ac:dyDescent="0.25">
      <c r="A2604">
        <v>42565</v>
      </c>
      <c r="B2604" t="s">
        <v>773</v>
      </c>
      <c r="C2604" s="190" t="s">
        <v>939</v>
      </c>
      <c r="D2604" s="108" t="s">
        <v>815</v>
      </c>
      <c r="E2604" s="32">
        <f t="shared" si="205"/>
        <v>42565</v>
      </c>
      <c r="F2604" s="101" t="str">
        <f t="shared" si="206"/>
        <v>2016-17</v>
      </c>
      <c r="H2604" s="111"/>
      <c r="I2604" s="26"/>
      <c r="J2604" s="94">
        <f t="shared" si="204"/>
        <v>0.59165640875701331</v>
      </c>
      <c r="K2604" s="35"/>
      <c r="L2604" s="26">
        <v>29.059044444000001</v>
      </c>
      <c r="M2604" s="26" t="s">
        <v>203</v>
      </c>
      <c r="N2604" s="26">
        <v>3875.3912195121943</v>
      </c>
      <c r="O2604" s="90">
        <f t="shared" si="207"/>
        <v>112615.16568569222</v>
      </c>
      <c r="P2604" s="92">
        <f t="shared" si="203"/>
        <v>66629.484501172701</v>
      </c>
      <c r="Q2604" s="188">
        <v>1</v>
      </c>
    </row>
    <row r="2605" spans="1:17" x14ac:dyDescent="0.25">
      <c r="A2605">
        <v>42565</v>
      </c>
      <c r="B2605" t="s">
        <v>773</v>
      </c>
      <c r="C2605" s="190" t="s">
        <v>939</v>
      </c>
      <c r="D2605" s="108" t="s">
        <v>815</v>
      </c>
      <c r="E2605" s="32">
        <f t="shared" si="205"/>
        <v>42565</v>
      </c>
      <c r="F2605" s="101" t="str">
        <f t="shared" si="206"/>
        <v>2016-17</v>
      </c>
      <c r="H2605" s="111"/>
      <c r="I2605" s="26"/>
      <c r="J2605" s="94">
        <f t="shared" si="204"/>
        <v>0.59165640875701331</v>
      </c>
      <c r="K2605" s="35"/>
      <c r="L2605" s="26">
        <v>6.4394662045900004</v>
      </c>
      <c r="M2605" s="26" t="s">
        <v>203</v>
      </c>
      <c r="N2605" s="26">
        <v>3875.3912195121943</v>
      </c>
      <c r="O2605" s="90">
        <f t="shared" si="207"/>
        <v>24955.450787613601</v>
      </c>
      <c r="P2605" s="92">
        <f t="shared" si="203"/>
        <v>14765.052391911842</v>
      </c>
      <c r="Q2605" s="188">
        <v>1</v>
      </c>
    </row>
    <row r="2606" spans="1:17" x14ac:dyDescent="0.25">
      <c r="A2606">
        <v>42565</v>
      </c>
      <c r="B2606" t="s">
        <v>773</v>
      </c>
      <c r="C2606" s="190" t="s">
        <v>939</v>
      </c>
      <c r="D2606" s="108" t="s">
        <v>815</v>
      </c>
      <c r="E2606" s="32">
        <f t="shared" si="205"/>
        <v>42565</v>
      </c>
      <c r="F2606" s="101" t="str">
        <f t="shared" si="206"/>
        <v>2016-17</v>
      </c>
      <c r="H2606" s="111"/>
      <c r="I2606" s="26"/>
      <c r="J2606" s="94">
        <f t="shared" si="204"/>
        <v>0.59165640875701331</v>
      </c>
      <c r="K2606" s="35"/>
      <c r="L2606" s="26">
        <v>36.346471651100003</v>
      </c>
      <c r="M2606" s="26" t="s">
        <v>203</v>
      </c>
      <c r="N2606" s="26">
        <v>3875.3912195121943</v>
      </c>
      <c r="O2606" s="90">
        <f t="shared" si="207"/>
        <v>140856.79709692183</v>
      </c>
      <c r="P2606" s="92">
        <f t="shared" si="203"/>
        <v>83338.826719380071</v>
      </c>
      <c r="Q2606" s="188">
        <v>1</v>
      </c>
    </row>
    <row r="2607" spans="1:17" x14ac:dyDescent="0.25">
      <c r="A2607">
        <v>42565</v>
      </c>
      <c r="B2607" t="s">
        <v>773</v>
      </c>
      <c r="C2607" s="190" t="s">
        <v>939</v>
      </c>
      <c r="D2607" s="108" t="s">
        <v>815</v>
      </c>
      <c r="E2607" s="32">
        <f t="shared" si="205"/>
        <v>42565</v>
      </c>
      <c r="F2607" s="101" t="str">
        <f t="shared" si="206"/>
        <v>2016-17</v>
      </c>
      <c r="H2607" s="111"/>
      <c r="I2607" s="26"/>
      <c r="J2607" s="94">
        <f t="shared" si="204"/>
        <v>0.59165640875701331</v>
      </c>
      <c r="K2607" s="35"/>
      <c r="L2607" s="26">
        <v>17.9861060273</v>
      </c>
      <c r="M2607" s="26" t="s">
        <v>203</v>
      </c>
      <c r="N2607" s="26">
        <v>3875.3912195121943</v>
      </c>
      <c r="O2607" s="90">
        <f t="shared" si="207"/>
        <v>69703.197371413771</v>
      </c>
      <c r="P2607" s="92">
        <f t="shared" si="203"/>
        <v>41240.343435651965</v>
      </c>
      <c r="Q2607" s="188">
        <v>1</v>
      </c>
    </row>
    <row r="2608" spans="1:17" x14ac:dyDescent="0.25">
      <c r="A2608">
        <v>42565</v>
      </c>
      <c r="B2608" t="s">
        <v>773</v>
      </c>
      <c r="C2608" s="190" t="s">
        <v>939</v>
      </c>
      <c r="D2608" s="108" t="s">
        <v>815</v>
      </c>
      <c r="E2608" s="32">
        <f t="shared" si="205"/>
        <v>42565</v>
      </c>
      <c r="F2608" s="101" t="str">
        <f t="shared" si="206"/>
        <v>2016-17</v>
      </c>
      <c r="H2608" s="111"/>
      <c r="I2608" s="26"/>
      <c r="J2608" s="94">
        <f t="shared" si="204"/>
        <v>0.59165640875701331</v>
      </c>
      <c r="K2608" s="35"/>
      <c r="L2608" s="26">
        <v>27.3607317154</v>
      </c>
      <c r="M2608" s="26" t="s">
        <v>203</v>
      </c>
      <c r="N2608" s="26">
        <v>3875.3912195121943</v>
      </c>
      <c r="O2608" s="90">
        <f t="shared" si="207"/>
        <v>106033.53944928998</v>
      </c>
      <c r="P2608" s="92">
        <f t="shared" si="203"/>
        <v>62735.423158362006</v>
      </c>
      <c r="Q2608" s="188">
        <v>1</v>
      </c>
    </row>
    <row r="2609" spans="1:17" x14ac:dyDescent="0.25">
      <c r="A2609">
        <v>42565</v>
      </c>
      <c r="B2609" t="s">
        <v>773</v>
      </c>
      <c r="C2609" s="190" t="s">
        <v>939</v>
      </c>
      <c r="D2609" s="108" t="s">
        <v>815</v>
      </c>
      <c r="E2609" s="32">
        <f t="shared" si="205"/>
        <v>42565</v>
      </c>
      <c r="F2609" s="101" t="str">
        <f t="shared" si="206"/>
        <v>2016-17</v>
      </c>
      <c r="H2609" s="111"/>
      <c r="I2609" s="26"/>
      <c r="J2609" s="94">
        <f t="shared" si="204"/>
        <v>0.59165640875701331</v>
      </c>
      <c r="K2609" s="35"/>
      <c r="L2609" s="26">
        <v>15.327411914600001</v>
      </c>
      <c r="M2609" s="26" t="s">
        <v>203</v>
      </c>
      <c r="N2609" s="26">
        <v>3875.3912195121943</v>
      </c>
      <c r="O2609" s="90">
        <f t="shared" si="207"/>
        <v>59399.717551687434</v>
      </c>
      <c r="P2609" s="92">
        <f t="shared" si="203"/>
        <v>35144.223567812318</v>
      </c>
      <c r="Q2609" s="188">
        <v>1</v>
      </c>
    </row>
    <row r="2610" spans="1:17" x14ac:dyDescent="0.25">
      <c r="A2610">
        <v>42914</v>
      </c>
      <c r="B2610" t="s">
        <v>773</v>
      </c>
      <c r="C2610" s="190" t="s">
        <v>936</v>
      </c>
      <c r="D2610" s="108" t="s">
        <v>807</v>
      </c>
      <c r="E2610" s="32">
        <f t="shared" si="205"/>
        <v>42914</v>
      </c>
      <c r="F2610" s="101" t="str">
        <f t="shared" si="206"/>
        <v>2016-17</v>
      </c>
      <c r="H2610" s="111"/>
      <c r="I2610" s="26"/>
      <c r="J2610" s="94">
        <f t="shared" si="204"/>
        <v>0.59165640875701331</v>
      </c>
      <c r="K2610" s="35"/>
      <c r="L2610" s="26">
        <v>168.515160748</v>
      </c>
      <c r="M2610" s="26" t="s">
        <v>203</v>
      </c>
      <c r="N2610" s="26">
        <v>4416.6341463414628</v>
      </c>
      <c r="O2610" s="90">
        <f t="shared" si="207"/>
        <v>744269.81313583732</v>
      </c>
      <c r="P2610" s="92">
        <f t="shared" si="203"/>
        <v>440352.00478620286</v>
      </c>
      <c r="Q2610" s="188">
        <v>1</v>
      </c>
    </row>
    <row r="2611" spans="1:17" x14ac:dyDescent="0.25">
      <c r="A2611">
        <v>42914</v>
      </c>
      <c r="B2611" t="s">
        <v>773</v>
      </c>
      <c r="C2611" s="190" t="s">
        <v>936</v>
      </c>
      <c r="D2611" s="108" t="s">
        <v>807</v>
      </c>
      <c r="E2611" s="32">
        <f t="shared" si="205"/>
        <v>42914</v>
      </c>
      <c r="F2611" s="101" t="str">
        <f t="shared" si="206"/>
        <v>2016-17</v>
      </c>
      <c r="H2611" s="111"/>
      <c r="I2611" s="26"/>
      <c r="J2611" s="94">
        <f t="shared" si="204"/>
        <v>0.59165640875701331</v>
      </c>
      <c r="K2611" s="35"/>
      <c r="L2611" s="26">
        <v>133.37943808899999</v>
      </c>
      <c r="M2611" s="26" t="s">
        <v>203</v>
      </c>
      <c r="N2611" s="26">
        <v>4416.6341463414628</v>
      </c>
      <c r="O2611" s="90">
        <f t="shared" si="207"/>
        <v>589088.18068371445</v>
      </c>
      <c r="P2611" s="92">
        <f t="shared" si="203"/>
        <v>348537.7974245291</v>
      </c>
      <c r="Q2611" s="188">
        <v>1</v>
      </c>
    </row>
    <row r="2612" spans="1:17" x14ac:dyDescent="0.25">
      <c r="A2612">
        <v>42914</v>
      </c>
      <c r="B2612" t="s">
        <v>773</v>
      </c>
      <c r="C2612" s="190" t="s">
        <v>936</v>
      </c>
      <c r="D2612" s="108" t="s">
        <v>807</v>
      </c>
      <c r="E2612" s="32">
        <f t="shared" si="205"/>
        <v>42914</v>
      </c>
      <c r="F2612" s="101" t="str">
        <f t="shared" si="206"/>
        <v>2016-17</v>
      </c>
      <c r="H2612" s="111"/>
      <c r="I2612" s="26"/>
      <c r="J2612" s="94">
        <f t="shared" si="204"/>
        <v>0.59165640875701331</v>
      </c>
      <c r="K2612" s="35"/>
      <c r="L2612" s="26">
        <v>179.040339625</v>
      </c>
      <c r="M2612" s="26" t="s">
        <v>203</v>
      </c>
      <c r="N2612" s="26">
        <v>1680.8751219512192</v>
      </c>
      <c r="O2612" s="90">
        <f t="shared" si="207"/>
        <v>300944.45270135958</v>
      </c>
      <c r="P2612" s="92">
        <f t="shared" si="203"/>
        <v>178055.71412063125</v>
      </c>
      <c r="Q2612" s="188">
        <v>1</v>
      </c>
    </row>
    <row r="2613" spans="1:17" x14ac:dyDescent="0.25">
      <c r="A2613">
        <v>42914</v>
      </c>
      <c r="B2613" t="s">
        <v>773</v>
      </c>
      <c r="C2613" s="190" t="s">
        <v>936</v>
      </c>
      <c r="D2613" s="108" t="s">
        <v>807</v>
      </c>
      <c r="E2613" s="32">
        <f t="shared" si="205"/>
        <v>42914</v>
      </c>
      <c r="F2613" s="101" t="str">
        <f t="shared" si="206"/>
        <v>2016-17</v>
      </c>
      <c r="H2613" s="111"/>
      <c r="I2613" s="26"/>
      <c r="J2613" s="94">
        <f t="shared" si="204"/>
        <v>0.59165640875701331</v>
      </c>
      <c r="K2613" s="35"/>
      <c r="L2613" s="26">
        <v>178.503060492</v>
      </c>
      <c r="M2613" s="26" t="s">
        <v>203</v>
      </c>
      <c r="N2613" s="26">
        <v>1680.8751219512192</v>
      </c>
      <c r="O2613" s="90">
        <f t="shared" si="207"/>
        <v>300041.35357315635</v>
      </c>
      <c r="P2613" s="92">
        <f t="shared" si="203"/>
        <v>177521.38973368696</v>
      </c>
      <c r="Q2613" s="188">
        <v>1</v>
      </c>
    </row>
    <row r="2614" spans="1:17" x14ac:dyDescent="0.25">
      <c r="A2614">
        <v>42914</v>
      </c>
      <c r="B2614" t="s">
        <v>773</v>
      </c>
      <c r="C2614" s="190" t="s">
        <v>936</v>
      </c>
      <c r="D2614" s="108" t="s">
        <v>1160</v>
      </c>
      <c r="E2614" s="32">
        <f t="shared" si="205"/>
        <v>42914</v>
      </c>
      <c r="F2614" s="101" t="str">
        <f t="shared" si="206"/>
        <v>2016-17</v>
      </c>
      <c r="H2614" s="111"/>
      <c r="I2614" s="26"/>
      <c r="J2614" s="94">
        <v>0</v>
      </c>
      <c r="K2614" s="35"/>
      <c r="L2614" s="26">
        <v>174.94204620100001</v>
      </c>
      <c r="M2614" s="26" t="s">
        <v>203</v>
      </c>
      <c r="N2614" s="26">
        <v>4416.6341463414628</v>
      </c>
      <c r="O2614" s="90">
        <f t="shared" si="207"/>
        <v>772655.01488218247</v>
      </c>
      <c r="P2614" s="92">
        <f t="shared" si="203"/>
        <v>0</v>
      </c>
      <c r="Q2614" s="188">
        <v>1</v>
      </c>
    </row>
    <row r="2615" spans="1:17" x14ac:dyDescent="0.25">
      <c r="A2615">
        <v>42914</v>
      </c>
      <c r="B2615" t="s">
        <v>773</v>
      </c>
      <c r="C2615" s="190" t="s">
        <v>936</v>
      </c>
      <c r="D2615" s="108" t="s">
        <v>1160</v>
      </c>
      <c r="E2615" s="32">
        <f t="shared" si="205"/>
        <v>42914</v>
      </c>
      <c r="F2615" s="101" t="str">
        <f t="shared" si="206"/>
        <v>2016-17</v>
      </c>
      <c r="H2615" s="111"/>
      <c r="I2615" s="26"/>
      <c r="J2615" s="94">
        <f t="shared" si="204"/>
        <v>0</v>
      </c>
      <c r="K2615" s="35"/>
      <c r="L2615" s="26">
        <v>91.531384677600002</v>
      </c>
      <c r="M2615" s="26" t="s">
        <v>203</v>
      </c>
      <c r="N2615" s="26">
        <v>4416.6341463414628</v>
      </c>
      <c r="O2615" s="90">
        <f t="shared" si="207"/>
        <v>404260.63902900391</v>
      </c>
      <c r="P2615" s="92">
        <f t="shared" si="203"/>
        <v>0</v>
      </c>
      <c r="Q2615" s="188">
        <v>1</v>
      </c>
    </row>
    <row r="2616" spans="1:17" x14ac:dyDescent="0.25">
      <c r="A2616">
        <v>42914</v>
      </c>
      <c r="B2616" t="s">
        <v>773</v>
      </c>
      <c r="C2616" s="190" t="s">
        <v>936</v>
      </c>
      <c r="D2616" s="108" t="s">
        <v>1160</v>
      </c>
      <c r="E2616" s="32">
        <f t="shared" si="205"/>
        <v>42914</v>
      </c>
      <c r="F2616" s="101" t="str">
        <f t="shared" si="206"/>
        <v>2016-17</v>
      </c>
      <c r="H2616" s="111"/>
      <c r="I2616" s="26"/>
      <c r="J2616" s="94">
        <f t="shared" si="204"/>
        <v>0</v>
      </c>
      <c r="K2616" s="35"/>
      <c r="L2616" s="26">
        <v>137.66225938299999</v>
      </c>
      <c r="M2616" s="26" t="s">
        <v>203</v>
      </c>
      <c r="N2616" s="26">
        <v>1680.8751219512192</v>
      </c>
      <c r="O2616" s="90">
        <f t="shared" si="207"/>
        <v>231393.06702848047</v>
      </c>
      <c r="P2616" s="92">
        <f t="shared" si="203"/>
        <v>0</v>
      </c>
      <c r="Q2616" s="188">
        <v>1</v>
      </c>
    </row>
    <row r="2617" spans="1:17" x14ac:dyDescent="0.25">
      <c r="A2617">
        <v>42914</v>
      </c>
      <c r="B2617" t="s">
        <v>773</v>
      </c>
      <c r="C2617" s="190" t="s">
        <v>936</v>
      </c>
      <c r="D2617" s="108" t="s">
        <v>1160</v>
      </c>
      <c r="E2617" s="32">
        <f t="shared" si="205"/>
        <v>42914</v>
      </c>
      <c r="F2617" s="101" t="str">
        <f t="shared" si="206"/>
        <v>2016-17</v>
      </c>
      <c r="H2617" s="111"/>
      <c r="I2617" s="26"/>
      <c r="J2617" s="94">
        <f t="shared" si="204"/>
        <v>0</v>
      </c>
      <c r="K2617" s="35"/>
      <c r="L2617" s="26">
        <v>285.14716767499999</v>
      </c>
      <c r="M2617" s="26" t="s">
        <v>203</v>
      </c>
      <c r="N2617" s="26">
        <v>4641.6565853658531</v>
      </c>
      <c r="O2617" s="90">
        <f t="shared" si="207"/>
        <v>1323555.2286370848</v>
      </c>
      <c r="P2617" s="92">
        <f t="shared" si="203"/>
        <v>0</v>
      </c>
      <c r="Q2617" s="188">
        <v>1</v>
      </c>
    </row>
    <row r="2618" spans="1:17" x14ac:dyDescent="0.25">
      <c r="A2618">
        <v>41025</v>
      </c>
      <c r="B2618" t="s">
        <v>773</v>
      </c>
      <c r="C2618" s="190" t="s">
        <v>940</v>
      </c>
      <c r="D2618" s="108" t="s">
        <v>807</v>
      </c>
      <c r="E2618" s="32">
        <f t="shared" si="205"/>
        <v>41025</v>
      </c>
      <c r="F2618" s="101" t="str">
        <f t="shared" si="206"/>
        <v>2011-12</v>
      </c>
      <c r="H2618" s="111"/>
      <c r="I2618" s="26"/>
      <c r="J2618" s="94">
        <f>J2613</f>
        <v>0.59165640875701331</v>
      </c>
      <c r="K2618" s="35"/>
      <c r="L2618" s="26">
        <v>15.2701632121</v>
      </c>
      <c r="M2618" s="26" t="s">
        <v>203</v>
      </c>
      <c r="N2618" s="26">
        <v>812.22926829268283</v>
      </c>
      <c r="O2618" s="90">
        <f t="shared" si="207"/>
        <v>12402.873492473826</v>
      </c>
      <c r="P2618" s="92">
        <f t="shared" si="203"/>
        <v>7338.2395888246192</v>
      </c>
      <c r="Q2618" s="188">
        <v>1</v>
      </c>
    </row>
    <row r="2619" spans="1:17" x14ac:dyDescent="0.25">
      <c r="A2619">
        <v>41094</v>
      </c>
      <c r="B2619" t="s">
        <v>773</v>
      </c>
      <c r="C2619" s="190" t="s">
        <v>941</v>
      </c>
      <c r="D2619" s="108" t="s">
        <v>815</v>
      </c>
      <c r="E2619" s="32">
        <f t="shared" si="205"/>
        <v>41094</v>
      </c>
      <c r="F2619" s="101" t="str">
        <f t="shared" si="206"/>
        <v>2012-13</v>
      </c>
      <c r="H2619" s="111"/>
      <c r="I2619" s="26"/>
      <c r="J2619" s="94">
        <f t="shared" si="204"/>
        <v>0.59165640875701331</v>
      </c>
      <c r="K2619" s="35"/>
      <c r="L2619" s="26">
        <v>54.103413073600002</v>
      </c>
      <c r="M2619" s="26" t="s">
        <v>203</v>
      </c>
      <c r="N2619" s="26">
        <v>3875.3912195121943</v>
      </c>
      <c r="O2619" s="90">
        <f t="shared" si="207"/>
        <v>209671.8919710707</v>
      </c>
      <c r="P2619" s="92">
        <f t="shared" si="203"/>
        <v>124053.71862089215</v>
      </c>
      <c r="Q2619" s="188">
        <v>1</v>
      </c>
    </row>
    <row r="2620" spans="1:17" x14ac:dyDescent="0.25">
      <c r="A2620">
        <v>41094</v>
      </c>
      <c r="B2620" t="s">
        <v>773</v>
      </c>
      <c r="C2620" s="190" t="s">
        <v>941</v>
      </c>
      <c r="D2620" s="108" t="s">
        <v>815</v>
      </c>
      <c r="E2620" s="32">
        <f t="shared" si="205"/>
        <v>41094</v>
      </c>
      <c r="F2620" s="101" t="str">
        <f t="shared" si="206"/>
        <v>2012-13</v>
      </c>
      <c r="H2620" s="111"/>
      <c r="I2620" s="26"/>
      <c r="J2620" s="94">
        <f t="shared" si="204"/>
        <v>0.59165640875701331</v>
      </c>
      <c r="K2620" s="35"/>
      <c r="L2620" s="26">
        <v>3.24340022199</v>
      </c>
      <c r="M2620" s="26" t="s">
        <v>203</v>
      </c>
      <c r="N2620" s="26">
        <v>1162.6195121951216</v>
      </c>
      <c r="O2620" s="90">
        <f t="shared" si="207"/>
        <v>3770.8403839435628</v>
      </c>
      <c r="P2620" s="92">
        <f t="shared" si="203"/>
        <v>2231.0418795599658</v>
      </c>
      <c r="Q2620" s="188">
        <v>1</v>
      </c>
    </row>
    <row r="2621" spans="1:17" x14ac:dyDescent="0.25">
      <c r="A2621">
        <v>41094</v>
      </c>
      <c r="B2621" t="s">
        <v>773</v>
      </c>
      <c r="C2621" s="190" t="s">
        <v>941</v>
      </c>
      <c r="D2621" s="108" t="s">
        <v>815</v>
      </c>
      <c r="E2621" s="32">
        <f t="shared" si="205"/>
        <v>41094</v>
      </c>
      <c r="F2621" s="101" t="str">
        <f t="shared" si="206"/>
        <v>2012-13</v>
      </c>
      <c r="H2621" s="111"/>
      <c r="I2621" s="26"/>
      <c r="J2621" s="94">
        <f t="shared" si="204"/>
        <v>0.59165640875701331</v>
      </c>
      <c r="K2621" s="35"/>
      <c r="L2621" s="26">
        <v>51.6894231964</v>
      </c>
      <c r="M2621" s="26" t="s">
        <v>203</v>
      </c>
      <c r="N2621" s="26">
        <v>3875.3912195121943</v>
      </c>
      <c r="O2621" s="90">
        <f t="shared" si="207"/>
        <v>200316.73679697851</v>
      </c>
      <c r="P2621" s="92">
        <f t="shared" si="203"/>
        <v>118518.68110722417</v>
      </c>
      <c r="Q2621" s="188">
        <v>1</v>
      </c>
    </row>
    <row r="2622" spans="1:17" x14ac:dyDescent="0.25">
      <c r="A2622">
        <v>41094</v>
      </c>
      <c r="B2622" t="s">
        <v>773</v>
      </c>
      <c r="C2622" s="190" t="s">
        <v>941</v>
      </c>
      <c r="D2622" s="108" t="s">
        <v>815</v>
      </c>
      <c r="E2622" s="32">
        <f t="shared" si="205"/>
        <v>41094</v>
      </c>
      <c r="F2622" s="101" t="str">
        <f t="shared" si="206"/>
        <v>2012-13</v>
      </c>
      <c r="H2622" s="111"/>
      <c r="I2622" s="26"/>
      <c r="J2622" s="94">
        <f t="shared" si="204"/>
        <v>0.59165640875701331</v>
      </c>
      <c r="K2622" s="35"/>
      <c r="L2622" s="26">
        <v>52.952999131299997</v>
      </c>
      <c r="M2622" s="26" t="s">
        <v>203</v>
      </c>
      <c r="N2622" s="26">
        <v>3875.3912195121943</v>
      </c>
      <c r="O2622" s="90">
        <f t="shared" si="207"/>
        <v>205213.58788027687</v>
      </c>
      <c r="P2622" s="92">
        <f t="shared" si="203"/>
        <v>121415.93443338637</v>
      </c>
      <c r="Q2622" s="188">
        <v>1</v>
      </c>
    </row>
    <row r="2623" spans="1:17" x14ac:dyDescent="0.25">
      <c r="A2623">
        <v>41094</v>
      </c>
      <c r="B2623" t="s">
        <v>773</v>
      </c>
      <c r="C2623" s="190" t="s">
        <v>941</v>
      </c>
      <c r="D2623" s="108" t="s">
        <v>815</v>
      </c>
      <c r="E2623" s="32">
        <f t="shared" si="205"/>
        <v>41094</v>
      </c>
      <c r="F2623" s="101" t="str">
        <f t="shared" si="206"/>
        <v>2012-13</v>
      </c>
      <c r="H2623" s="111"/>
      <c r="I2623" s="26"/>
      <c r="J2623" s="94">
        <f t="shared" si="204"/>
        <v>0.59165640875701331</v>
      </c>
      <c r="K2623" s="35"/>
      <c r="L2623" s="26">
        <v>3.85612772091</v>
      </c>
      <c r="M2623" s="26" t="s">
        <v>203</v>
      </c>
      <c r="N2623" s="26">
        <v>1162.6195121951216</v>
      </c>
      <c r="O2623" s="90">
        <f t="shared" si="207"/>
        <v>4483.2093298464706</v>
      </c>
      <c r="P2623" s="92">
        <f t="shared" si="203"/>
        <v>2652.5195318028991</v>
      </c>
      <c r="Q2623" s="188">
        <v>1</v>
      </c>
    </row>
    <row r="2624" spans="1:17" x14ac:dyDescent="0.25">
      <c r="A2624">
        <v>40554</v>
      </c>
      <c r="B2624" t="s">
        <v>773</v>
      </c>
      <c r="C2624" s="190" t="s">
        <v>942</v>
      </c>
      <c r="D2624" s="108" t="s">
        <v>815</v>
      </c>
      <c r="E2624" s="32">
        <f t="shared" si="205"/>
        <v>40554</v>
      </c>
      <c r="F2624" s="101" t="str">
        <f t="shared" si="206"/>
        <v>2010-11</v>
      </c>
      <c r="H2624" s="111"/>
      <c r="I2624" s="26"/>
      <c r="J2624" s="94">
        <f t="shared" si="204"/>
        <v>0.59165640875701331</v>
      </c>
      <c r="K2624" s="35"/>
      <c r="L2624" s="26">
        <v>92.195187936099998</v>
      </c>
      <c r="M2624" s="26" t="s">
        <v>203</v>
      </c>
      <c r="N2624" s="26">
        <v>1361.4565853658535</v>
      </c>
      <c r="O2624" s="90">
        <f t="shared" si="207"/>
        <v>125519.74575464583</v>
      </c>
      <c r="P2624" s="92">
        <f t="shared" si="203"/>
        <v>17846.214712461118</v>
      </c>
      <c r="Q2624" s="188">
        <v>0.24030593100585196</v>
      </c>
    </row>
    <row r="2625" spans="1:17" x14ac:dyDescent="0.25">
      <c r="A2625">
        <v>40554</v>
      </c>
      <c r="B2625" t="s">
        <v>773</v>
      </c>
      <c r="C2625" s="190" t="s">
        <v>942</v>
      </c>
      <c r="D2625" s="108" t="s">
        <v>815</v>
      </c>
      <c r="E2625" s="32">
        <f t="shared" si="205"/>
        <v>40554</v>
      </c>
      <c r="F2625" s="101" t="str">
        <f t="shared" si="206"/>
        <v>2010-11</v>
      </c>
      <c r="H2625" s="111"/>
      <c r="I2625" s="26"/>
      <c r="J2625" s="94">
        <f t="shared" si="204"/>
        <v>0.59165640875701331</v>
      </c>
      <c r="K2625" s="35"/>
      <c r="L2625" s="26">
        <v>46.249525327299999</v>
      </c>
      <c r="M2625" s="26" t="s">
        <v>203</v>
      </c>
      <c r="N2625" s="26">
        <v>1361.4565853658535</v>
      </c>
      <c r="O2625" s="90">
        <f t="shared" si="207"/>
        <v>62966.720826897414</v>
      </c>
      <c r="P2625" s="92">
        <f t="shared" si="203"/>
        <v>8952.5166965598037</v>
      </c>
      <c r="Q2625" s="188">
        <v>0.24030593100585196</v>
      </c>
    </row>
    <row r="2626" spans="1:17" x14ac:dyDescent="0.25">
      <c r="A2626">
        <v>42914</v>
      </c>
      <c r="B2626" t="s">
        <v>773</v>
      </c>
      <c r="C2626" s="190" t="s">
        <v>936</v>
      </c>
      <c r="D2626" s="108" t="s">
        <v>1161</v>
      </c>
      <c r="E2626" s="32">
        <f t="shared" si="205"/>
        <v>42914</v>
      </c>
      <c r="F2626" s="101" t="str">
        <f t="shared" si="206"/>
        <v>2016-17</v>
      </c>
      <c r="H2626" s="111"/>
      <c r="I2626" s="26"/>
      <c r="J2626" s="94">
        <v>0</v>
      </c>
      <c r="K2626" s="35"/>
      <c r="L2626" s="26">
        <v>261.15625024899998</v>
      </c>
      <c r="M2626" s="26" t="s">
        <v>203</v>
      </c>
      <c r="N2626" s="26">
        <v>4416.6341463414628</v>
      </c>
      <c r="O2626" s="90">
        <f t="shared" si="207"/>
        <v>1153431.6123802294</v>
      </c>
      <c r="P2626" s="92">
        <f t="shared" si="203"/>
        <v>0</v>
      </c>
      <c r="Q2626" s="188">
        <v>1</v>
      </c>
    </row>
    <row r="2627" spans="1:17" x14ac:dyDescent="0.25">
      <c r="A2627">
        <v>42914</v>
      </c>
      <c r="B2627" t="s">
        <v>773</v>
      </c>
      <c r="C2627" s="190" t="s">
        <v>936</v>
      </c>
      <c r="D2627" s="108" t="s">
        <v>1161</v>
      </c>
      <c r="E2627" s="32">
        <f t="shared" si="205"/>
        <v>42914</v>
      </c>
      <c r="F2627" s="101" t="str">
        <f t="shared" si="206"/>
        <v>2016-17</v>
      </c>
      <c r="H2627" s="111"/>
      <c r="I2627" s="26"/>
      <c r="J2627" s="94">
        <f t="shared" si="204"/>
        <v>0</v>
      </c>
      <c r="K2627" s="35"/>
      <c r="L2627" s="26">
        <v>63.956381386099999</v>
      </c>
      <c r="M2627" s="26" t="s">
        <v>203</v>
      </c>
      <c r="N2627" s="26">
        <v>2005.9707317073169</v>
      </c>
      <c r="O2627" s="90">
        <f t="shared" si="207"/>
        <v>128294.62916642723</v>
      </c>
      <c r="P2627" s="92">
        <f t="shared" si="203"/>
        <v>0</v>
      </c>
      <c r="Q2627" s="188">
        <v>1</v>
      </c>
    </row>
    <row r="2628" spans="1:17" x14ac:dyDescent="0.25">
      <c r="A2628">
        <v>42755</v>
      </c>
      <c r="B2628" t="s">
        <v>773</v>
      </c>
      <c r="C2628" s="190" t="s">
        <v>936</v>
      </c>
      <c r="D2628" s="108" t="s">
        <v>1162</v>
      </c>
      <c r="E2628" s="32">
        <f t="shared" si="205"/>
        <v>42755</v>
      </c>
      <c r="F2628" s="101" t="str">
        <f t="shared" si="206"/>
        <v>2016-17</v>
      </c>
      <c r="H2628" s="111"/>
      <c r="I2628" s="26"/>
      <c r="J2628" s="94">
        <f t="shared" si="204"/>
        <v>0</v>
      </c>
      <c r="K2628" s="35"/>
      <c r="L2628" s="26">
        <v>114.955214349</v>
      </c>
      <c r="M2628" s="26" t="s">
        <v>203</v>
      </c>
      <c r="N2628" s="26">
        <v>1162.6195121951216</v>
      </c>
      <c r="O2628" s="90">
        <f t="shared" si="207"/>
        <v>133649.17523072002</v>
      </c>
      <c r="P2628" s="92">
        <f t="shared" si="203"/>
        <v>0</v>
      </c>
      <c r="Q2628" s="188">
        <v>1</v>
      </c>
    </row>
    <row r="2629" spans="1:17" x14ac:dyDescent="0.25">
      <c r="A2629">
        <v>42755</v>
      </c>
      <c r="B2629" t="s">
        <v>773</v>
      </c>
      <c r="C2629" s="190" t="s">
        <v>936</v>
      </c>
      <c r="D2629" s="108" t="s">
        <v>1161</v>
      </c>
      <c r="E2629" s="32">
        <f t="shared" si="205"/>
        <v>42755</v>
      </c>
      <c r="F2629" s="101" t="str">
        <f t="shared" si="206"/>
        <v>2016-17</v>
      </c>
      <c r="H2629" s="111"/>
      <c r="I2629" s="26"/>
      <c r="J2629" s="94">
        <f t="shared" si="204"/>
        <v>0</v>
      </c>
      <c r="K2629" s="35"/>
      <c r="L2629" s="26">
        <v>13.989825767299999</v>
      </c>
      <c r="M2629" s="26" t="s">
        <v>203</v>
      </c>
      <c r="N2629" s="26">
        <v>2005.9707317073169</v>
      </c>
      <c r="O2629" s="90">
        <f t="shared" si="207"/>
        <v>28063.181030888656</v>
      </c>
      <c r="P2629" s="92">
        <f t="shared" si="203"/>
        <v>0</v>
      </c>
      <c r="Q2629" s="188">
        <v>1</v>
      </c>
    </row>
    <row r="2630" spans="1:17" x14ac:dyDescent="0.25">
      <c r="A2630">
        <v>42755</v>
      </c>
      <c r="B2630" t="s">
        <v>773</v>
      </c>
      <c r="C2630" s="190" t="s">
        <v>936</v>
      </c>
      <c r="D2630" s="108" t="s">
        <v>1161</v>
      </c>
      <c r="E2630" s="32">
        <f t="shared" si="205"/>
        <v>42755</v>
      </c>
      <c r="F2630" s="101" t="str">
        <f t="shared" si="206"/>
        <v>2016-17</v>
      </c>
      <c r="H2630" s="111"/>
      <c r="I2630" s="26"/>
      <c r="J2630" s="94">
        <f t="shared" si="204"/>
        <v>0</v>
      </c>
      <c r="K2630" s="35"/>
      <c r="L2630" s="26">
        <v>6.79600066215</v>
      </c>
      <c r="M2630" s="26" t="s">
        <v>203</v>
      </c>
      <c r="N2630" s="26">
        <v>1680.8751219512192</v>
      </c>
      <c r="O2630" s="90">
        <f t="shared" si="207"/>
        <v>11423.228441771947</v>
      </c>
      <c r="P2630" s="92">
        <f t="shared" si="203"/>
        <v>0</v>
      </c>
      <c r="Q2630" s="188">
        <v>1</v>
      </c>
    </row>
    <row r="2631" spans="1:17" x14ac:dyDescent="0.25">
      <c r="A2631">
        <v>42755</v>
      </c>
      <c r="B2631" t="s">
        <v>773</v>
      </c>
      <c r="C2631" s="190" t="s">
        <v>936</v>
      </c>
      <c r="D2631" s="108" t="s">
        <v>1162</v>
      </c>
      <c r="E2631" s="32">
        <f t="shared" si="205"/>
        <v>42755</v>
      </c>
      <c r="F2631" s="101" t="str">
        <f t="shared" si="206"/>
        <v>2016-17</v>
      </c>
      <c r="H2631" s="111"/>
      <c r="I2631" s="26"/>
      <c r="J2631" s="94">
        <f t="shared" si="204"/>
        <v>0</v>
      </c>
      <c r="K2631" s="35"/>
      <c r="L2631" s="26">
        <v>15.2499412786</v>
      </c>
      <c r="M2631" s="26" t="s">
        <v>203</v>
      </c>
      <c r="N2631" s="26">
        <v>1162.6195121951216</v>
      </c>
      <c r="O2631" s="90">
        <f t="shared" si="207"/>
        <v>17729.87929033018</v>
      </c>
      <c r="P2631" s="92">
        <f t="shared" si="203"/>
        <v>0</v>
      </c>
      <c r="Q2631" s="188">
        <v>1</v>
      </c>
    </row>
    <row r="2632" spans="1:17" x14ac:dyDescent="0.25">
      <c r="A2632">
        <v>42755</v>
      </c>
      <c r="B2632" t="s">
        <v>773</v>
      </c>
      <c r="C2632" s="190" t="s">
        <v>936</v>
      </c>
      <c r="D2632" s="108" t="s">
        <v>1162</v>
      </c>
      <c r="E2632" s="32">
        <f t="shared" si="205"/>
        <v>42755</v>
      </c>
      <c r="F2632" s="101" t="str">
        <f t="shared" si="206"/>
        <v>2016-17</v>
      </c>
      <c r="H2632" s="111"/>
      <c r="I2632" s="26"/>
      <c r="J2632" s="94">
        <f t="shared" si="204"/>
        <v>0</v>
      </c>
      <c r="K2632" s="35"/>
      <c r="L2632" s="26">
        <v>80.657815944899994</v>
      </c>
      <c r="M2632" s="26" t="s">
        <v>203</v>
      </c>
      <c r="N2632" s="26">
        <v>1162.6195121951216</v>
      </c>
      <c r="O2632" s="90">
        <f t="shared" si="207"/>
        <v>93774.350628583532</v>
      </c>
      <c r="P2632" s="92">
        <f t="shared" si="203"/>
        <v>0</v>
      </c>
      <c r="Q2632" s="188">
        <v>1</v>
      </c>
    </row>
    <row r="2633" spans="1:17" x14ac:dyDescent="0.25">
      <c r="A2633">
        <v>42755</v>
      </c>
      <c r="B2633" t="s">
        <v>773</v>
      </c>
      <c r="C2633" s="190" t="s">
        <v>936</v>
      </c>
      <c r="D2633" s="108" t="s">
        <v>1162</v>
      </c>
      <c r="E2633" s="32">
        <f t="shared" si="205"/>
        <v>42755</v>
      </c>
      <c r="F2633" s="101" t="str">
        <f t="shared" si="206"/>
        <v>2016-17</v>
      </c>
      <c r="H2633" s="111"/>
      <c r="I2633" s="26"/>
      <c r="J2633" s="94">
        <f t="shared" si="204"/>
        <v>0</v>
      </c>
      <c r="K2633" s="35"/>
      <c r="L2633" s="26">
        <v>90.952468212799999</v>
      </c>
      <c r="M2633" s="26" t="s">
        <v>203</v>
      </c>
      <c r="N2633" s="26">
        <v>1162.6195121951216</v>
      </c>
      <c r="O2633" s="90">
        <f t="shared" si="207"/>
        <v>105743.11422650784</v>
      </c>
      <c r="P2633" s="92">
        <f t="shared" si="203"/>
        <v>0</v>
      </c>
      <c r="Q2633" s="188">
        <v>1</v>
      </c>
    </row>
    <row r="2634" spans="1:17" x14ac:dyDescent="0.25">
      <c r="A2634">
        <v>42755</v>
      </c>
      <c r="B2634" t="s">
        <v>773</v>
      </c>
      <c r="C2634" s="190" t="s">
        <v>936</v>
      </c>
      <c r="D2634" s="108" t="s">
        <v>1162</v>
      </c>
      <c r="E2634" s="32">
        <f t="shared" si="205"/>
        <v>42755</v>
      </c>
      <c r="F2634" s="101" t="str">
        <f t="shared" si="206"/>
        <v>2016-17</v>
      </c>
      <c r="H2634" s="111"/>
      <c r="I2634" s="26"/>
      <c r="J2634" s="94">
        <f t="shared" si="204"/>
        <v>0</v>
      </c>
      <c r="K2634" s="35"/>
      <c r="L2634" s="26">
        <v>136.86043736600001</v>
      </c>
      <c r="M2634" s="26" t="s">
        <v>203</v>
      </c>
      <c r="N2634" s="26">
        <v>1162.6195121951216</v>
      </c>
      <c r="O2634" s="90">
        <f t="shared" si="207"/>
        <v>159116.61492926994</v>
      </c>
      <c r="P2634" s="92">
        <f t="shared" si="203"/>
        <v>0</v>
      </c>
      <c r="Q2634" s="188">
        <v>1</v>
      </c>
    </row>
    <row r="2635" spans="1:17" x14ac:dyDescent="0.25">
      <c r="A2635">
        <v>43636</v>
      </c>
      <c r="B2635" t="s">
        <v>773</v>
      </c>
      <c r="C2635" s="190" t="s">
        <v>943</v>
      </c>
      <c r="D2635" s="108" t="s">
        <v>815</v>
      </c>
      <c r="E2635" s="32">
        <f t="shared" si="205"/>
        <v>43636</v>
      </c>
      <c r="F2635" s="101" t="str">
        <f t="shared" si="206"/>
        <v>2018-19</v>
      </c>
      <c r="H2635" s="111"/>
      <c r="I2635" s="26"/>
      <c r="J2635" s="94">
        <f>J2625</f>
        <v>0.59165640875701331</v>
      </c>
      <c r="K2635" s="35"/>
      <c r="L2635" s="26">
        <v>69.997832873600004</v>
      </c>
      <c r="M2635" s="26" t="s">
        <v>203</v>
      </c>
      <c r="N2635" s="26">
        <v>812.22926829268283</v>
      </c>
      <c r="O2635" s="90">
        <f t="shared" si="207"/>
        <v>56854.288576997635</v>
      </c>
      <c r="P2635" s="92">
        <f t="shared" si="203"/>
        <v>639.1680833057053</v>
      </c>
      <c r="Q2635" s="188">
        <v>1.900125462909159E-2</v>
      </c>
    </row>
    <row r="2636" spans="1:17" x14ac:dyDescent="0.25">
      <c r="A2636">
        <v>43636</v>
      </c>
      <c r="B2636" t="s">
        <v>773</v>
      </c>
      <c r="C2636" s="190" t="s">
        <v>943</v>
      </c>
      <c r="D2636" s="108" t="s">
        <v>815</v>
      </c>
      <c r="E2636" s="32">
        <f t="shared" si="205"/>
        <v>43636</v>
      </c>
      <c r="F2636" s="101" t="str">
        <f t="shared" si="206"/>
        <v>2018-19</v>
      </c>
      <c r="H2636" s="111"/>
      <c r="I2636" s="26"/>
      <c r="J2636" s="94">
        <f t="shared" si="204"/>
        <v>0.59165640875701331</v>
      </c>
      <c r="K2636" s="35"/>
      <c r="L2636" s="26">
        <v>119.218649056</v>
      </c>
      <c r="M2636" s="26" t="s">
        <v>203</v>
      </c>
      <c r="N2636" s="26">
        <v>812.22926829268283</v>
      </c>
      <c r="O2636" s="90">
        <f t="shared" si="207"/>
        <v>96832.876089597019</v>
      </c>
      <c r="P2636" s="92">
        <f t="shared" si="203"/>
        <v>1088.6159225674901</v>
      </c>
      <c r="Q2636" s="188">
        <v>1.900125462909159E-2</v>
      </c>
    </row>
    <row r="2637" spans="1:17" x14ac:dyDescent="0.25">
      <c r="A2637">
        <v>43636</v>
      </c>
      <c r="B2637" t="s">
        <v>773</v>
      </c>
      <c r="C2637" s="190" t="s">
        <v>943</v>
      </c>
      <c r="D2637" s="108" t="s">
        <v>815</v>
      </c>
      <c r="E2637" s="32">
        <f t="shared" si="205"/>
        <v>43636</v>
      </c>
      <c r="F2637" s="101" t="str">
        <f t="shared" si="206"/>
        <v>2018-19</v>
      </c>
      <c r="H2637" s="111"/>
      <c r="I2637" s="26"/>
      <c r="J2637" s="94">
        <f t="shared" si="204"/>
        <v>0.59165640875701331</v>
      </c>
      <c r="K2637" s="35"/>
      <c r="L2637" s="26">
        <v>14.115845458100001</v>
      </c>
      <c r="M2637" s="26" t="s">
        <v>203</v>
      </c>
      <c r="N2637" s="26">
        <v>812.22926829268283</v>
      </c>
      <c r="O2637" s="90">
        <f t="shared" si="207"/>
        <v>11465.302827765154</v>
      </c>
      <c r="P2637" s="92">
        <f t="shared" si="203"/>
        <v>128.89538883276145</v>
      </c>
      <c r="Q2637" s="188">
        <v>1.900125462909159E-2</v>
      </c>
    </row>
    <row r="2638" spans="1:17" x14ac:dyDescent="0.25">
      <c r="A2638">
        <v>43636</v>
      </c>
      <c r="B2638" t="s">
        <v>773</v>
      </c>
      <c r="C2638" s="190" t="s">
        <v>943</v>
      </c>
      <c r="D2638" s="108" t="s">
        <v>815</v>
      </c>
      <c r="E2638" s="32">
        <f t="shared" si="205"/>
        <v>43636</v>
      </c>
      <c r="F2638" s="101" t="str">
        <f t="shared" si="206"/>
        <v>2018-19</v>
      </c>
      <c r="H2638" s="111"/>
      <c r="I2638" s="26"/>
      <c r="J2638" s="94">
        <f t="shared" si="204"/>
        <v>0.59165640875701331</v>
      </c>
      <c r="K2638" s="35"/>
      <c r="L2638" s="26">
        <v>14.321621053599999</v>
      </c>
      <c r="M2638" s="26" t="s">
        <v>203</v>
      </c>
      <c r="N2638" s="26">
        <v>812.22926829268283</v>
      </c>
      <c r="O2638" s="90">
        <f t="shared" si="207"/>
        <v>11632.439789130609</v>
      </c>
      <c r="P2638" s="92">
        <f t="shared" si="203"/>
        <v>130.77437833239821</v>
      </c>
      <c r="Q2638" s="188">
        <v>1.900125462909159E-2</v>
      </c>
    </row>
    <row r="2639" spans="1:17" x14ac:dyDescent="0.25">
      <c r="A2639">
        <v>43636</v>
      </c>
      <c r="B2639" t="s">
        <v>773</v>
      </c>
      <c r="C2639" s="190" t="s">
        <v>943</v>
      </c>
      <c r="D2639" s="108" t="s">
        <v>815</v>
      </c>
      <c r="E2639" s="32">
        <f t="shared" si="205"/>
        <v>43636</v>
      </c>
      <c r="F2639" s="101" t="str">
        <f t="shared" si="206"/>
        <v>2018-19</v>
      </c>
      <c r="H2639" s="111"/>
      <c r="I2639" s="26"/>
      <c r="J2639" s="94">
        <f t="shared" si="204"/>
        <v>0.59165640875701331</v>
      </c>
      <c r="K2639" s="35"/>
      <c r="L2639" s="26">
        <v>13.6759596787</v>
      </c>
      <c r="M2639" s="26" t="s">
        <v>203</v>
      </c>
      <c r="N2639" s="26">
        <v>812.22926829268283</v>
      </c>
      <c r="O2639" s="90">
        <f t="shared" si="207"/>
        <v>11108.014723030734</v>
      </c>
      <c r="P2639" s="92">
        <f t="shared" si="203"/>
        <v>124.87867947262671</v>
      </c>
      <c r="Q2639" s="188">
        <v>1.900125462909159E-2</v>
      </c>
    </row>
    <row r="2640" spans="1:17" x14ac:dyDescent="0.25">
      <c r="A2640">
        <v>43636</v>
      </c>
      <c r="B2640" t="s">
        <v>773</v>
      </c>
      <c r="C2640" s="190" t="s">
        <v>943</v>
      </c>
      <c r="D2640" s="108" t="s">
        <v>815</v>
      </c>
      <c r="E2640" s="32">
        <f t="shared" si="205"/>
        <v>43636</v>
      </c>
      <c r="F2640" s="101" t="str">
        <f t="shared" si="206"/>
        <v>2018-19</v>
      </c>
      <c r="H2640" s="111"/>
      <c r="I2640" s="26"/>
      <c r="J2640" s="94">
        <f t="shared" si="204"/>
        <v>0.59165640875701331</v>
      </c>
      <c r="K2640" s="35"/>
      <c r="L2640" s="26">
        <v>60.312926608600002</v>
      </c>
      <c r="M2640" s="26" t="s">
        <v>203</v>
      </c>
      <c r="N2640" s="26">
        <v>812.22926829268283</v>
      </c>
      <c r="O2640" s="90">
        <f t="shared" si="207"/>
        <v>48987.924247893461</v>
      </c>
      <c r="P2640" s="92">
        <f t="shared" si="203"/>
        <v>550.73273152026218</v>
      </c>
      <c r="Q2640" s="188">
        <v>1.900125462909159E-2</v>
      </c>
    </row>
    <row r="2641" spans="1:17" x14ac:dyDescent="0.25">
      <c r="A2641">
        <v>43636</v>
      </c>
      <c r="B2641" t="s">
        <v>773</v>
      </c>
      <c r="C2641" s="190" t="s">
        <v>943</v>
      </c>
      <c r="D2641" s="108" t="s">
        <v>815</v>
      </c>
      <c r="E2641" s="32">
        <f t="shared" si="205"/>
        <v>43636</v>
      </c>
      <c r="F2641" s="101" t="str">
        <f t="shared" si="206"/>
        <v>2018-19</v>
      </c>
      <c r="H2641" s="111"/>
      <c r="I2641" s="26"/>
      <c r="J2641" s="94">
        <f t="shared" si="204"/>
        <v>0.59165640875701331</v>
      </c>
      <c r="K2641" s="35"/>
      <c r="L2641" s="26">
        <v>15.1838921444</v>
      </c>
      <c r="M2641" s="26" t="s">
        <v>203</v>
      </c>
      <c r="N2641" s="26">
        <v>812.22926829268283</v>
      </c>
      <c r="O2641" s="90">
        <f t="shared" si="207"/>
        <v>12332.801606281027</v>
      </c>
      <c r="P2641" s="92">
        <f t="shared" si="203"/>
        <v>138.64799581126761</v>
      </c>
      <c r="Q2641" s="188">
        <v>1.900125462909159E-2</v>
      </c>
    </row>
    <row r="2642" spans="1:17" x14ac:dyDescent="0.25">
      <c r="A2642">
        <v>43636</v>
      </c>
      <c r="B2642" t="s">
        <v>773</v>
      </c>
      <c r="C2642" s="190" t="s">
        <v>943</v>
      </c>
      <c r="D2642" s="108" t="s">
        <v>815</v>
      </c>
      <c r="E2642" s="32">
        <f t="shared" si="205"/>
        <v>43636</v>
      </c>
      <c r="F2642" s="101" t="str">
        <f t="shared" si="206"/>
        <v>2018-19</v>
      </c>
      <c r="H2642" s="111"/>
      <c r="I2642" s="26"/>
      <c r="J2642" s="94">
        <f t="shared" si="204"/>
        <v>0.59165640875701331</v>
      </c>
      <c r="K2642" s="35"/>
      <c r="L2642" s="26">
        <v>64.586143137700006</v>
      </c>
      <c r="M2642" s="26" t="s">
        <v>203</v>
      </c>
      <c r="N2642" s="26">
        <v>3336.4019512195118</v>
      </c>
      <c r="O2642" s="90">
        <f t="shared" si="207"/>
        <v>215485.33398636497</v>
      </c>
      <c r="P2642" s="92">
        <f t="shared" si="203"/>
        <v>2422.5322548540103</v>
      </c>
      <c r="Q2642" s="188">
        <v>1.900125462909159E-2</v>
      </c>
    </row>
    <row r="2643" spans="1:17" x14ac:dyDescent="0.25">
      <c r="A2643">
        <v>43636</v>
      </c>
      <c r="B2643" t="s">
        <v>773</v>
      </c>
      <c r="C2643" s="190" t="s">
        <v>943</v>
      </c>
      <c r="D2643" s="108" t="s">
        <v>815</v>
      </c>
      <c r="E2643" s="32">
        <f t="shared" si="205"/>
        <v>43636</v>
      </c>
      <c r="F2643" s="101" t="str">
        <f t="shared" si="206"/>
        <v>2018-19</v>
      </c>
      <c r="H2643" s="111"/>
      <c r="I2643" s="26"/>
      <c r="J2643" s="94">
        <f t="shared" si="204"/>
        <v>0.59165640875701331</v>
      </c>
      <c r="K2643" s="35"/>
      <c r="L2643" s="26">
        <v>41.9565135665</v>
      </c>
      <c r="M2643" s="26" t="s">
        <v>203</v>
      </c>
      <c r="N2643" s="26">
        <v>812.22926829268283</v>
      </c>
      <c r="O2643" s="90">
        <f t="shared" si="207"/>
        <v>34078.308314230315</v>
      </c>
      <c r="P2643" s="92">
        <f t="shared" si="203"/>
        <v>383.11563740716713</v>
      </c>
      <c r="Q2643" s="188">
        <v>1.900125462909159E-2</v>
      </c>
    </row>
    <row r="2644" spans="1:17" x14ac:dyDescent="0.25">
      <c r="A2644">
        <v>43636</v>
      </c>
      <c r="B2644" t="s">
        <v>773</v>
      </c>
      <c r="C2644" s="190" t="s">
        <v>943</v>
      </c>
      <c r="D2644" s="108" t="s">
        <v>815</v>
      </c>
      <c r="E2644" s="32">
        <f t="shared" si="205"/>
        <v>43636</v>
      </c>
      <c r="F2644" s="101" t="str">
        <f t="shared" si="206"/>
        <v>2018-19</v>
      </c>
      <c r="H2644" s="111"/>
      <c r="I2644" s="26"/>
      <c r="J2644" s="94">
        <f t="shared" si="204"/>
        <v>0.59165640875701331</v>
      </c>
      <c r="K2644" s="35"/>
      <c r="L2644" s="26">
        <v>32.4173637265</v>
      </c>
      <c r="M2644" s="26" t="s">
        <v>203</v>
      </c>
      <c r="N2644" s="26">
        <v>812.22926829268283</v>
      </c>
      <c r="O2644" s="90">
        <f t="shared" si="207"/>
        <v>26330.331619552853</v>
      </c>
      <c r="P2644" s="92">
        <f t="shared" si="203"/>
        <v>296.01122475186793</v>
      </c>
      <c r="Q2644" s="188">
        <v>1.900125462909159E-2</v>
      </c>
    </row>
    <row r="2645" spans="1:17" x14ac:dyDescent="0.25">
      <c r="A2645">
        <v>43636</v>
      </c>
      <c r="B2645" t="s">
        <v>773</v>
      </c>
      <c r="C2645" s="190" t="s">
        <v>943</v>
      </c>
      <c r="D2645" s="108" t="s">
        <v>815</v>
      </c>
      <c r="E2645" s="32">
        <f t="shared" si="205"/>
        <v>43636</v>
      </c>
      <c r="F2645" s="101" t="str">
        <f t="shared" si="206"/>
        <v>2018-19</v>
      </c>
      <c r="H2645" s="111"/>
      <c r="I2645" s="26"/>
      <c r="J2645" s="94">
        <f t="shared" si="204"/>
        <v>0.59165640875701331</v>
      </c>
      <c r="K2645" s="35"/>
      <c r="L2645" s="26">
        <v>18.220581617800001</v>
      </c>
      <c r="M2645" s="26" t="s">
        <v>203</v>
      </c>
      <c r="N2645" s="26">
        <v>3336.4019512195118</v>
      </c>
      <c r="O2645" s="90">
        <f t="shared" si="207"/>
        <v>60791.184061982291</v>
      </c>
      <c r="P2645" s="92">
        <f t="shared" si="203"/>
        <v>683.42750514166164</v>
      </c>
      <c r="Q2645" s="188">
        <v>1.900125462909159E-2</v>
      </c>
    </row>
    <row r="2646" spans="1:17" x14ac:dyDescent="0.25">
      <c r="A2646">
        <v>43636</v>
      </c>
      <c r="B2646" t="s">
        <v>773</v>
      </c>
      <c r="C2646" s="190" t="s">
        <v>943</v>
      </c>
      <c r="D2646" s="108" t="s">
        <v>815</v>
      </c>
      <c r="E2646" s="32">
        <f t="shared" si="205"/>
        <v>43636</v>
      </c>
      <c r="F2646" s="101" t="str">
        <f t="shared" si="206"/>
        <v>2018-19</v>
      </c>
      <c r="H2646" s="111"/>
      <c r="I2646" s="26"/>
      <c r="J2646" s="94">
        <f t="shared" si="204"/>
        <v>0.59165640875701331</v>
      </c>
      <c r="K2646" s="35"/>
      <c r="L2646" s="26">
        <v>65.795901570500007</v>
      </c>
      <c r="M2646" s="26" t="s">
        <v>203</v>
      </c>
      <c r="N2646" s="26">
        <v>812.22926829268283</v>
      </c>
      <c r="O2646" s="90">
        <f t="shared" si="207"/>
        <v>53441.356989264605</v>
      </c>
      <c r="P2646" s="92">
        <f t="shared" si="203"/>
        <v>600.79917577060348</v>
      </c>
      <c r="Q2646" s="188">
        <v>1.900125462909159E-2</v>
      </c>
    </row>
    <row r="2647" spans="1:17" x14ac:dyDescent="0.25">
      <c r="A2647">
        <v>43636</v>
      </c>
      <c r="B2647" t="s">
        <v>773</v>
      </c>
      <c r="C2647" s="190" t="s">
        <v>943</v>
      </c>
      <c r="D2647" s="108" t="s">
        <v>815</v>
      </c>
      <c r="E2647" s="32">
        <f t="shared" si="205"/>
        <v>43636</v>
      </c>
      <c r="F2647" s="101" t="str">
        <f t="shared" si="206"/>
        <v>2018-19</v>
      </c>
      <c r="H2647" s="111"/>
      <c r="I2647" s="26"/>
      <c r="J2647" s="94">
        <f t="shared" si="204"/>
        <v>0.59165640875701331</v>
      </c>
      <c r="K2647" s="35"/>
      <c r="L2647" s="26">
        <v>50.278591261700001</v>
      </c>
      <c r="M2647" s="26" t="s">
        <v>203</v>
      </c>
      <c r="N2647" s="26">
        <v>812.22926829268283</v>
      </c>
      <c r="O2647" s="90">
        <f t="shared" si="207"/>
        <v>40837.743391277465</v>
      </c>
      <c r="P2647" s="92">
        <f t="shared" ref="P2647:P2710" si="208">IF(O2647="-","-",IF(OR(E2647&lt;$E$15,E2647&gt;$E$16),0,O2647*J2647))*Q2647</f>
        <v>459.10665357430207</v>
      </c>
      <c r="Q2647" s="188">
        <v>1.900125462909159E-2</v>
      </c>
    </row>
    <row r="2648" spans="1:17" x14ac:dyDescent="0.25">
      <c r="A2648">
        <v>43636</v>
      </c>
      <c r="B2648" t="s">
        <v>773</v>
      </c>
      <c r="C2648" s="190" t="s">
        <v>943</v>
      </c>
      <c r="D2648" s="108" t="s">
        <v>815</v>
      </c>
      <c r="E2648" s="32">
        <f t="shared" si="205"/>
        <v>43636</v>
      </c>
      <c r="F2648" s="101" t="str">
        <f t="shared" si="206"/>
        <v>2018-19</v>
      </c>
      <c r="H2648" s="111"/>
      <c r="I2648" s="26"/>
      <c r="J2648" s="94">
        <f t="shared" ref="J2648:J2711" si="209">J2647</f>
        <v>0.59165640875701331</v>
      </c>
      <c r="K2648" s="35"/>
      <c r="L2648" s="26">
        <v>8.3823291634599997</v>
      </c>
      <c r="M2648" s="26" t="s">
        <v>203</v>
      </c>
      <c r="N2648" s="26">
        <v>812.22926829268283</v>
      </c>
      <c r="O2648" s="90">
        <f t="shared" si="207"/>
        <v>6808.3730830255317</v>
      </c>
      <c r="P2648" s="92">
        <f t="shared" si="208"/>
        <v>76.541187706783006</v>
      </c>
      <c r="Q2648" s="188">
        <v>1.900125462909159E-2</v>
      </c>
    </row>
    <row r="2649" spans="1:17" x14ac:dyDescent="0.25">
      <c r="A2649">
        <v>43636</v>
      </c>
      <c r="B2649" t="s">
        <v>773</v>
      </c>
      <c r="C2649" s="190" t="s">
        <v>943</v>
      </c>
      <c r="D2649" s="108" t="s">
        <v>815</v>
      </c>
      <c r="E2649" s="32">
        <f t="shared" si="205"/>
        <v>43636</v>
      </c>
      <c r="F2649" s="101" t="str">
        <f t="shared" si="206"/>
        <v>2018-19</v>
      </c>
      <c r="H2649" s="111"/>
      <c r="I2649" s="26"/>
      <c r="J2649" s="94">
        <f t="shared" si="209"/>
        <v>0.59165640875701331</v>
      </c>
      <c r="K2649" s="35"/>
      <c r="L2649" s="26">
        <v>25.996476118</v>
      </c>
      <c r="M2649" s="26" t="s">
        <v>203</v>
      </c>
      <c r="N2649" s="26">
        <v>812.22926829268283</v>
      </c>
      <c r="O2649" s="90">
        <f t="shared" si="207"/>
        <v>21115.098775511346</v>
      </c>
      <c r="P2649" s="92">
        <f t="shared" si="208"/>
        <v>237.38046066439648</v>
      </c>
      <c r="Q2649" s="188">
        <v>1.900125462909159E-2</v>
      </c>
    </row>
    <row r="2650" spans="1:17" x14ac:dyDescent="0.25">
      <c r="A2650">
        <v>43636</v>
      </c>
      <c r="B2650" t="s">
        <v>773</v>
      </c>
      <c r="C2650" s="190" t="s">
        <v>943</v>
      </c>
      <c r="D2650" s="108" t="s">
        <v>815</v>
      </c>
      <c r="E2650" s="32">
        <f t="shared" ref="E2650:E2713" si="210">A2650</f>
        <v>43636</v>
      </c>
      <c r="F2650" s="101" t="str">
        <f t="shared" ref="F2650:F2713" si="211">IF(E2650="","-",IF(OR(E2650&lt;$E$15,E2650&gt;$E$16),"ERROR - date outside of range",IF(MONTH(E2650)&gt;=7,YEAR(E2650)&amp;"-"&amp;IF(YEAR(E2650)=1999,"00",IF(AND(YEAR(E2650)&gt;=2000,YEAR(E2650)&lt;2009),"0","")&amp;RIGHT(YEAR(E2650),2)+1),RIGHT(YEAR(E2650),4)-1&amp;"-"&amp;RIGHT(YEAR(E2650),2))))</f>
        <v>2018-19</v>
      </c>
      <c r="H2650" s="111"/>
      <c r="I2650" s="26"/>
      <c r="J2650" s="94">
        <f t="shared" si="209"/>
        <v>0.59165640875701331</v>
      </c>
      <c r="K2650" s="35"/>
      <c r="L2650" s="26">
        <v>7.6985910399200002</v>
      </c>
      <c r="M2650" s="26" t="s">
        <v>203</v>
      </c>
      <c r="N2650" s="26">
        <v>812.22926829268283</v>
      </c>
      <c r="O2650" s="90">
        <f t="shared" si="207"/>
        <v>6253.0209672388255</v>
      </c>
      <c r="P2650" s="92">
        <f t="shared" si="208"/>
        <v>70.297800333701531</v>
      </c>
      <c r="Q2650" s="188">
        <v>1.900125462909159E-2</v>
      </c>
    </row>
    <row r="2651" spans="1:17" x14ac:dyDescent="0.25">
      <c r="A2651">
        <v>43636</v>
      </c>
      <c r="B2651" t="s">
        <v>773</v>
      </c>
      <c r="C2651" s="190" t="s">
        <v>943</v>
      </c>
      <c r="D2651" s="108" t="s">
        <v>815</v>
      </c>
      <c r="E2651" s="32">
        <f t="shared" si="210"/>
        <v>43636</v>
      </c>
      <c r="F2651" s="101" t="str">
        <f t="shared" si="211"/>
        <v>2018-19</v>
      </c>
      <c r="H2651" s="111"/>
      <c r="I2651" s="26"/>
      <c r="J2651" s="94">
        <f t="shared" si="209"/>
        <v>0.59165640875701331</v>
      </c>
      <c r="K2651" s="35"/>
      <c r="L2651" s="26">
        <v>54.124336647500002</v>
      </c>
      <c r="M2651" s="26" t="s">
        <v>203</v>
      </c>
      <c r="N2651" s="26">
        <v>3336.4019512195118</v>
      </c>
      <c r="O2651" s="90">
        <f t="shared" ref="O2651:O2714" si="212">IF(N2651="","-",L2651*N2651)</f>
        <v>180580.54239918073</v>
      </c>
      <c r="P2651" s="92">
        <f t="shared" si="208"/>
        <v>2030.1251155622881</v>
      </c>
      <c r="Q2651" s="188">
        <v>1.900125462909159E-2</v>
      </c>
    </row>
    <row r="2652" spans="1:17" x14ac:dyDescent="0.25">
      <c r="A2652">
        <v>43636</v>
      </c>
      <c r="B2652" t="s">
        <v>773</v>
      </c>
      <c r="C2652" s="190" t="s">
        <v>943</v>
      </c>
      <c r="D2652" s="108" t="s">
        <v>815</v>
      </c>
      <c r="E2652" s="32">
        <f t="shared" si="210"/>
        <v>43636</v>
      </c>
      <c r="F2652" s="101" t="str">
        <f t="shared" si="211"/>
        <v>2018-19</v>
      </c>
      <c r="H2652" s="111"/>
      <c r="I2652" s="26"/>
      <c r="J2652" s="94">
        <f t="shared" si="209"/>
        <v>0.59165640875701331</v>
      </c>
      <c r="K2652" s="35"/>
      <c r="L2652" s="26">
        <v>110.566257995</v>
      </c>
      <c r="M2652" s="26" t="s">
        <v>203</v>
      </c>
      <c r="N2652" s="26">
        <v>3336.4019512195118</v>
      </c>
      <c r="O2652" s="90">
        <f t="shared" si="212"/>
        <v>368893.47891355795</v>
      </c>
      <c r="P2652" s="92">
        <f t="shared" si="208"/>
        <v>4147.1794610854986</v>
      </c>
      <c r="Q2652" s="188">
        <v>1.900125462909159E-2</v>
      </c>
    </row>
    <row r="2653" spans="1:17" x14ac:dyDescent="0.25">
      <c r="A2653">
        <v>43636</v>
      </c>
      <c r="B2653" t="s">
        <v>773</v>
      </c>
      <c r="C2653" s="190" t="s">
        <v>943</v>
      </c>
      <c r="D2653" s="108" t="s">
        <v>815</v>
      </c>
      <c r="E2653" s="32">
        <f t="shared" si="210"/>
        <v>43636</v>
      </c>
      <c r="F2653" s="101" t="str">
        <f t="shared" si="211"/>
        <v>2018-19</v>
      </c>
      <c r="H2653" s="111"/>
      <c r="I2653" s="26"/>
      <c r="J2653" s="94">
        <f t="shared" si="209"/>
        <v>0.59165640875701331</v>
      </c>
      <c r="K2653" s="35"/>
      <c r="L2653" s="26">
        <v>86.553479195199998</v>
      </c>
      <c r="M2653" s="26" t="s">
        <v>203</v>
      </c>
      <c r="N2653" s="26">
        <v>3336.4019512195118</v>
      </c>
      <c r="O2653" s="90">
        <f t="shared" si="212"/>
        <v>288777.19687170268</v>
      </c>
      <c r="P2653" s="92">
        <f t="shared" si="208"/>
        <v>3246.4950674197266</v>
      </c>
      <c r="Q2653" s="188">
        <v>1.900125462909159E-2</v>
      </c>
    </row>
    <row r="2654" spans="1:17" x14ac:dyDescent="0.25">
      <c r="A2654">
        <v>43636</v>
      </c>
      <c r="B2654" t="s">
        <v>773</v>
      </c>
      <c r="C2654" s="190" t="s">
        <v>943</v>
      </c>
      <c r="D2654" s="108" t="s">
        <v>815</v>
      </c>
      <c r="E2654" s="32">
        <f t="shared" si="210"/>
        <v>43636</v>
      </c>
      <c r="F2654" s="101" t="str">
        <f t="shared" si="211"/>
        <v>2018-19</v>
      </c>
      <c r="H2654" s="111"/>
      <c r="I2654" s="26"/>
      <c r="J2654" s="94">
        <f t="shared" si="209"/>
        <v>0.59165640875701331</v>
      </c>
      <c r="K2654" s="35"/>
      <c r="L2654" s="26">
        <v>18.1709470835</v>
      </c>
      <c r="M2654" s="26" t="s">
        <v>203</v>
      </c>
      <c r="N2654" s="26">
        <v>3336.4019512195118</v>
      </c>
      <c r="O2654" s="90">
        <f t="shared" si="212"/>
        <v>60625.583304895896</v>
      </c>
      <c r="P2654" s="92">
        <f t="shared" si="208"/>
        <v>681.56578597939415</v>
      </c>
      <c r="Q2654" s="188">
        <v>1.900125462909159E-2</v>
      </c>
    </row>
    <row r="2655" spans="1:17" x14ac:dyDescent="0.25">
      <c r="A2655">
        <v>43636</v>
      </c>
      <c r="B2655" t="s">
        <v>773</v>
      </c>
      <c r="C2655" s="190" t="s">
        <v>943</v>
      </c>
      <c r="D2655" s="108" t="s">
        <v>815</v>
      </c>
      <c r="E2655" s="32">
        <f t="shared" si="210"/>
        <v>43636</v>
      </c>
      <c r="F2655" s="101" t="str">
        <f t="shared" si="211"/>
        <v>2018-19</v>
      </c>
      <c r="H2655" s="111"/>
      <c r="I2655" s="26"/>
      <c r="J2655" s="94">
        <f t="shared" si="209"/>
        <v>0.59165640875701331</v>
      </c>
      <c r="K2655" s="35"/>
      <c r="L2655" s="26">
        <v>92.799288108599995</v>
      </c>
      <c r="M2655" s="26" t="s">
        <v>203</v>
      </c>
      <c r="N2655" s="26">
        <v>812.22926829268283</v>
      </c>
      <c r="O2655" s="90">
        <f t="shared" si="212"/>
        <v>75374.297878530037</v>
      </c>
      <c r="P2655" s="92">
        <f t="shared" si="208"/>
        <v>847.37399255796754</v>
      </c>
      <c r="Q2655" s="188">
        <v>1.900125462909159E-2</v>
      </c>
    </row>
    <row r="2656" spans="1:17" x14ac:dyDescent="0.25">
      <c r="A2656">
        <v>43636</v>
      </c>
      <c r="B2656" t="s">
        <v>773</v>
      </c>
      <c r="C2656" s="190" t="s">
        <v>943</v>
      </c>
      <c r="D2656" s="108" t="s">
        <v>815</v>
      </c>
      <c r="E2656" s="32">
        <f t="shared" si="210"/>
        <v>43636</v>
      </c>
      <c r="F2656" s="101" t="str">
        <f t="shared" si="211"/>
        <v>2018-19</v>
      </c>
      <c r="H2656" s="111"/>
      <c r="I2656" s="26"/>
      <c r="J2656" s="94">
        <f t="shared" si="209"/>
        <v>0.59165640875701331</v>
      </c>
      <c r="K2656" s="35"/>
      <c r="L2656" s="26">
        <v>17.9829357363</v>
      </c>
      <c r="M2656" s="26" t="s">
        <v>203</v>
      </c>
      <c r="N2656" s="26">
        <v>3336.4019512195118</v>
      </c>
      <c r="O2656" s="90">
        <f t="shared" si="212"/>
        <v>59998.301879246406</v>
      </c>
      <c r="P2656" s="92">
        <f t="shared" si="208"/>
        <v>674.51375390651594</v>
      </c>
      <c r="Q2656" s="188">
        <v>1.900125462909159E-2</v>
      </c>
    </row>
    <row r="2657" spans="1:17" x14ac:dyDescent="0.25">
      <c r="A2657">
        <v>43636</v>
      </c>
      <c r="B2657" t="s">
        <v>773</v>
      </c>
      <c r="C2657" s="190" t="s">
        <v>943</v>
      </c>
      <c r="D2657" s="108" t="s">
        <v>815</v>
      </c>
      <c r="E2657" s="32">
        <f t="shared" si="210"/>
        <v>43636</v>
      </c>
      <c r="F2657" s="101" t="str">
        <f t="shared" si="211"/>
        <v>2018-19</v>
      </c>
      <c r="H2657" s="111"/>
      <c r="I2657" s="26"/>
      <c r="J2657" s="94">
        <f t="shared" si="209"/>
        <v>0.59165640875701331</v>
      </c>
      <c r="K2657" s="35"/>
      <c r="L2657" s="26">
        <v>26.966673901899998</v>
      </c>
      <c r="M2657" s="26" t="s">
        <v>203</v>
      </c>
      <c r="N2657" s="26">
        <v>812.22926829268283</v>
      </c>
      <c r="O2657" s="90">
        <f t="shared" si="212"/>
        <v>21903.121811627621</v>
      </c>
      <c r="P2657" s="92">
        <f t="shared" si="208"/>
        <v>246.23958433301914</v>
      </c>
      <c r="Q2657" s="188">
        <v>1.900125462909159E-2</v>
      </c>
    </row>
    <row r="2658" spans="1:17" x14ac:dyDescent="0.25">
      <c r="A2658">
        <v>43636</v>
      </c>
      <c r="B2658" t="s">
        <v>773</v>
      </c>
      <c r="C2658" s="190" t="s">
        <v>943</v>
      </c>
      <c r="D2658" s="108" t="s">
        <v>815</v>
      </c>
      <c r="E2658" s="32">
        <f t="shared" si="210"/>
        <v>43636</v>
      </c>
      <c r="F2658" s="101" t="str">
        <f t="shared" si="211"/>
        <v>2018-19</v>
      </c>
      <c r="H2658" s="111"/>
      <c r="I2658" s="26"/>
      <c r="J2658" s="94">
        <f t="shared" si="209"/>
        <v>0.59165640875701331</v>
      </c>
      <c r="K2658" s="35"/>
      <c r="L2658" s="26">
        <v>7.9495378482000003</v>
      </c>
      <c r="M2658" s="26" t="s">
        <v>203</v>
      </c>
      <c r="N2658" s="26">
        <v>812.22926829268283</v>
      </c>
      <c r="O2658" s="90">
        <f t="shared" si="212"/>
        <v>6456.8473097084743</v>
      </c>
      <c r="P2658" s="92">
        <f t="shared" si="208"/>
        <v>72.589259710017544</v>
      </c>
      <c r="Q2658" s="188">
        <v>1.900125462909159E-2</v>
      </c>
    </row>
    <row r="2659" spans="1:17" x14ac:dyDescent="0.25">
      <c r="A2659">
        <v>43636</v>
      </c>
      <c r="B2659" t="s">
        <v>773</v>
      </c>
      <c r="C2659" s="190" t="s">
        <v>943</v>
      </c>
      <c r="D2659" s="108" t="s">
        <v>815</v>
      </c>
      <c r="E2659" s="32">
        <f t="shared" si="210"/>
        <v>43636</v>
      </c>
      <c r="F2659" s="101" t="str">
        <f t="shared" si="211"/>
        <v>2018-19</v>
      </c>
      <c r="H2659" s="111"/>
      <c r="I2659" s="26"/>
      <c r="J2659" s="94">
        <f t="shared" si="209"/>
        <v>0.59165640875701331</v>
      </c>
      <c r="K2659" s="35"/>
      <c r="L2659" s="26">
        <v>22.191528139100001</v>
      </c>
      <c r="M2659" s="26" t="s">
        <v>203</v>
      </c>
      <c r="N2659" s="26">
        <v>812.22926829268283</v>
      </c>
      <c r="O2659" s="90">
        <f t="shared" si="212"/>
        <v>18024.608662717674</v>
      </c>
      <c r="P2659" s="92">
        <f t="shared" si="208"/>
        <v>202.63650921745571</v>
      </c>
      <c r="Q2659" s="188">
        <v>1.900125462909159E-2</v>
      </c>
    </row>
    <row r="2660" spans="1:17" x14ac:dyDescent="0.25">
      <c r="A2660">
        <v>43636</v>
      </c>
      <c r="B2660" t="s">
        <v>773</v>
      </c>
      <c r="C2660" s="190" t="s">
        <v>943</v>
      </c>
      <c r="D2660" s="108" t="s">
        <v>815</v>
      </c>
      <c r="E2660" s="32">
        <f t="shared" si="210"/>
        <v>43636</v>
      </c>
      <c r="F2660" s="101" t="str">
        <f t="shared" si="211"/>
        <v>2018-19</v>
      </c>
      <c r="H2660" s="111"/>
      <c r="I2660" s="26"/>
      <c r="J2660" s="94">
        <f t="shared" si="209"/>
        <v>0.59165640875701331</v>
      </c>
      <c r="K2660" s="35"/>
      <c r="L2660" s="26">
        <v>30.1569411547</v>
      </c>
      <c r="M2660" s="26" t="s">
        <v>203</v>
      </c>
      <c r="N2660" s="26">
        <v>3336.4019512195118</v>
      </c>
      <c r="O2660" s="90">
        <f t="shared" si="212"/>
        <v>100615.67731135308</v>
      </c>
      <c r="P2660" s="92">
        <f t="shared" si="208"/>
        <v>1131.1429837083892</v>
      </c>
      <c r="Q2660" s="188">
        <v>1.900125462909159E-2</v>
      </c>
    </row>
    <row r="2661" spans="1:17" x14ac:dyDescent="0.25">
      <c r="A2661">
        <v>43636</v>
      </c>
      <c r="B2661" t="s">
        <v>773</v>
      </c>
      <c r="C2661" s="190" t="s">
        <v>943</v>
      </c>
      <c r="D2661" s="108" t="s">
        <v>815</v>
      </c>
      <c r="E2661" s="32">
        <f t="shared" si="210"/>
        <v>43636</v>
      </c>
      <c r="F2661" s="101" t="str">
        <f t="shared" si="211"/>
        <v>2018-19</v>
      </c>
      <c r="H2661" s="111"/>
      <c r="I2661" s="26"/>
      <c r="J2661" s="94">
        <f t="shared" si="209"/>
        <v>0.59165640875701331</v>
      </c>
      <c r="K2661" s="35"/>
      <c r="L2661" s="26">
        <v>64.737814250400007</v>
      </c>
      <c r="M2661" s="26" t="s">
        <v>203</v>
      </c>
      <c r="N2661" s="26">
        <v>3336.4019512195118</v>
      </c>
      <c r="O2661" s="90">
        <f t="shared" si="212"/>
        <v>215991.3697827209</v>
      </c>
      <c r="P2661" s="92">
        <f t="shared" si="208"/>
        <v>2428.2212176066237</v>
      </c>
      <c r="Q2661" s="188">
        <v>1.900125462909159E-2</v>
      </c>
    </row>
    <row r="2662" spans="1:17" x14ac:dyDescent="0.25">
      <c r="A2662">
        <v>43636</v>
      </c>
      <c r="B2662" t="s">
        <v>773</v>
      </c>
      <c r="C2662" s="190" t="s">
        <v>943</v>
      </c>
      <c r="D2662" s="108" t="s">
        <v>815</v>
      </c>
      <c r="E2662" s="32">
        <f t="shared" si="210"/>
        <v>43636</v>
      </c>
      <c r="F2662" s="101" t="str">
        <f t="shared" si="211"/>
        <v>2018-19</v>
      </c>
      <c r="H2662" s="111"/>
      <c r="I2662" s="26"/>
      <c r="J2662" s="94">
        <f t="shared" si="209"/>
        <v>0.59165640875701331</v>
      </c>
      <c r="K2662" s="35"/>
      <c r="L2662" s="26">
        <v>33.333870489699997</v>
      </c>
      <c r="M2662" s="26" t="s">
        <v>203</v>
      </c>
      <c r="N2662" s="26">
        <v>3336.4019512195118</v>
      </c>
      <c r="O2662" s="90">
        <f t="shared" si="212"/>
        <v>111215.19054353358</v>
      </c>
      <c r="P2662" s="92">
        <f t="shared" si="208"/>
        <v>1250.3049805630519</v>
      </c>
      <c r="Q2662" s="188">
        <v>1.900125462909159E-2</v>
      </c>
    </row>
    <row r="2663" spans="1:17" x14ac:dyDescent="0.25">
      <c r="A2663">
        <v>43636</v>
      </c>
      <c r="B2663" t="s">
        <v>773</v>
      </c>
      <c r="C2663" s="190" t="s">
        <v>943</v>
      </c>
      <c r="D2663" s="108" t="s">
        <v>815</v>
      </c>
      <c r="E2663" s="32">
        <f t="shared" si="210"/>
        <v>43636</v>
      </c>
      <c r="F2663" s="101" t="str">
        <f t="shared" si="211"/>
        <v>2018-19</v>
      </c>
      <c r="H2663" s="111"/>
      <c r="I2663" s="26"/>
      <c r="J2663" s="94">
        <f t="shared" si="209"/>
        <v>0.59165640875701331</v>
      </c>
      <c r="K2663" s="35"/>
      <c r="L2663" s="26">
        <v>25.5962655075</v>
      </c>
      <c r="M2663" s="26" t="s">
        <v>203</v>
      </c>
      <c r="N2663" s="26">
        <v>3336.4019512195118</v>
      </c>
      <c r="O2663" s="90">
        <f t="shared" si="212"/>
        <v>85399.430183155695</v>
      </c>
      <c r="P2663" s="92">
        <f t="shared" si="208"/>
        <v>960.07867606404466</v>
      </c>
      <c r="Q2663" s="188">
        <v>1.900125462909159E-2</v>
      </c>
    </row>
    <row r="2664" spans="1:17" x14ac:dyDescent="0.25">
      <c r="A2664">
        <v>43636</v>
      </c>
      <c r="B2664" t="s">
        <v>773</v>
      </c>
      <c r="C2664" s="190" t="s">
        <v>943</v>
      </c>
      <c r="D2664" s="108" t="s">
        <v>815</v>
      </c>
      <c r="E2664" s="32">
        <f t="shared" si="210"/>
        <v>43636</v>
      </c>
      <c r="F2664" s="101" t="str">
        <f t="shared" si="211"/>
        <v>2018-19</v>
      </c>
      <c r="H2664" s="111"/>
      <c r="I2664" s="26"/>
      <c r="J2664" s="94">
        <f t="shared" si="209"/>
        <v>0.59165640875701331</v>
      </c>
      <c r="K2664" s="35"/>
      <c r="L2664" s="26">
        <v>26.312140004300002</v>
      </c>
      <c r="M2664" s="26" t="s">
        <v>203</v>
      </c>
      <c r="N2664" s="26">
        <v>812.22926829268283</v>
      </c>
      <c r="O2664" s="90">
        <f t="shared" si="212"/>
        <v>21371.490222907218</v>
      </c>
      <c r="P2664" s="92">
        <f t="shared" si="208"/>
        <v>240.26286820320607</v>
      </c>
      <c r="Q2664" s="188">
        <v>1.900125462909159E-2</v>
      </c>
    </row>
    <row r="2665" spans="1:17" x14ac:dyDescent="0.25">
      <c r="A2665">
        <v>43636</v>
      </c>
      <c r="B2665" t="s">
        <v>773</v>
      </c>
      <c r="C2665" s="190" t="s">
        <v>943</v>
      </c>
      <c r="D2665" s="108" t="s">
        <v>815</v>
      </c>
      <c r="E2665" s="32">
        <f t="shared" si="210"/>
        <v>43636</v>
      </c>
      <c r="F2665" s="101" t="str">
        <f t="shared" si="211"/>
        <v>2018-19</v>
      </c>
      <c r="H2665" s="111"/>
      <c r="I2665" s="26"/>
      <c r="J2665" s="94">
        <f t="shared" si="209"/>
        <v>0.59165640875701331</v>
      </c>
      <c r="K2665" s="35"/>
      <c r="L2665" s="26">
        <v>22.254491052999999</v>
      </c>
      <c r="M2665" s="26" t="s">
        <v>203</v>
      </c>
      <c r="N2665" s="26">
        <v>812.22926829268283</v>
      </c>
      <c r="O2665" s="90">
        <f t="shared" si="212"/>
        <v>18075.748984204245</v>
      </c>
      <c r="P2665" s="92">
        <f t="shared" si="208"/>
        <v>203.21143965950918</v>
      </c>
      <c r="Q2665" s="188">
        <v>1.900125462909159E-2</v>
      </c>
    </row>
    <row r="2666" spans="1:17" x14ac:dyDescent="0.25">
      <c r="A2666">
        <v>43802</v>
      </c>
      <c r="B2666" t="s">
        <v>773</v>
      </c>
      <c r="C2666" s="190" t="s">
        <v>944</v>
      </c>
      <c r="D2666" s="108" t="s">
        <v>815</v>
      </c>
      <c r="E2666" s="32">
        <f t="shared" si="210"/>
        <v>43802</v>
      </c>
      <c r="F2666" s="101" t="str">
        <f t="shared" si="211"/>
        <v>2019-20</v>
      </c>
      <c r="H2666" s="111"/>
      <c r="I2666" s="26"/>
      <c r="J2666" s="94">
        <f t="shared" si="209"/>
        <v>0.59165640875701331</v>
      </c>
      <c r="K2666" s="35"/>
      <c r="L2666" s="26">
        <v>73.271479379200002</v>
      </c>
      <c r="M2666" s="26" t="s">
        <v>203</v>
      </c>
      <c r="N2666" s="26">
        <v>3592.3639024390236</v>
      </c>
      <c r="O2666" s="90">
        <f t="shared" si="212"/>
        <v>263217.81760014337</v>
      </c>
      <c r="P2666" s="92">
        <f t="shared" si="208"/>
        <v>5287.9461435632384</v>
      </c>
      <c r="Q2666" s="188">
        <v>3.3954877363471685E-2</v>
      </c>
    </row>
    <row r="2667" spans="1:17" x14ac:dyDescent="0.25">
      <c r="A2667">
        <v>43802</v>
      </c>
      <c r="B2667" t="s">
        <v>773</v>
      </c>
      <c r="C2667" s="190" t="s">
        <v>944</v>
      </c>
      <c r="D2667" s="108" t="s">
        <v>815</v>
      </c>
      <c r="E2667" s="32">
        <f t="shared" si="210"/>
        <v>43802</v>
      </c>
      <c r="F2667" s="101" t="str">
        <f t="shared" si="211"/>
        <v>2019-20</v>
      </c>
      <c r="H2667" s="111"/>
      <c r="I2667" s="26"/>
      <c r="J2667" s="94">
        <f t="shared" si="209"/>
        <v>0.59165640875701331</v>
      </c>
      <c r="K2667" s="35"/>
      <c r="L2667" s="26">
        <v>16.725733985800002</v>
      </c>
      <c r="M2667" s="26" t="s">
        <v>203</v>
      </c>
      <c r="N2667" s="26">
        <v>3592.3639024390236</v>
      </c>
      <c r="O2667" s="90">
        <f t="shared" si="212"/>
        <v>60084.923012385501</v>
      </c>
      <c r="P2667" s="92">
        <f t="shared" si="208"/>
        <v>1207.0833191554618</v>
      </c>
      <c r="Q2667" s="188">
        <v>3.3954877363471685E-2</v>
      </c>
    </row>
    <row r="2668" spans="1:17" x14ac:dyDescent="0.25">
      <c r="A2668">
        <v>43802</v>
      </c>
      <c r="B2668" t="s">
        <v>773</v>
      </c>
      <c r="C2668" s="190" t="s">
        <v>944</v>
      </c>
      <c r="D2668" s="108" t="s">
        <v>815</v>
      </c>
      <c r="E2668" s="32">
        <f t="shared" si="210"/>
        <v>43802</v>
      </c>
      <c r="F2668" s="101" t="str">
        <f t="shared" si="211"/>
        <v>2019-20</v>
      </c>
      <c r="H2668" s="111"/>
      <c r="I2668" s="26"/>
      <c r="J2668" s="94">
        <f t="shared" si="209"/>
        <v>0.59165640875701331</v>
      </c>
      <c r="K2668" s="35"/>
      <c r="L2668" s="26">
        <v>69.771759626900007</v>
      </c>
      <c r="M2668" s="26" t="s">
        <v>203</v>
      </c>
      <c r="N2668" s="26">
        <v>812.22926829268283</v>
      </c>
      <c r="O2668" s="90">
        <f t="shared" si="212"/>
        <v>56670.665269249941</v>
      </c>
      <c r="P2668" s="92">
        <f t="shared" si="208"/>
        <v>1138.4921757801633</v>
      </c>
      <c r="Q2668" s="188">
        <v>3.3954877363471685E-2</v>
      </c>
    </row>
    <row r="2669" spans="1:17" x14ac:dyDescent="0.25">
      <c r="A2669">
        <v>43802</v>
      </c>
      <c r="B2669" t="s">
        <v>773</v>
      </c>
      <c r="C2669" s="190" t="s">
        <v>944</v>
      </c>
      <c r="D2669" s="108" t="s">
        <v>815</v>
      </c>
      <c r="E2669" s="32">
        <f t="shared" si="210"/>
        <v>43802</v>
      </c>
      <c r="F2669" s="101" t="str">
        <f t="shared" si="211"/>
        <v>2019-20</v>
      </c>
      <c r="H2669" s="111"/>
      <c r="I2669" s="26"/>
      <c r="J2669" s="94">
        <f t="shared" si="209"/>
        <v>0.59165640875701331</v>
      </c>
      <c r="K2669" s="35"/>
      <c r="L2669" s="26">
        <v>69.7544615236</v>
      </c>
      <c r="M2669" s="26" t="s">
        <v>203</v>
      </c>
      <c r="N2669" s="26">
        <v>950.87219512195099</v>
      </c>
      <c r="O2669" s="90">
        <f t="shared" si="212"/>
        <v>66327.577948495207</v>
      </c>
      <c r="P2669" s="92">
        <f t="shared" si="208"/>
        <v>1332.4958896112521</v>
      </c>
      <c r="Q2669" s="188">
        <v>3.3954877363471685E-2</v>
      </c>
    </row>
    <row r="2670" spans="1:17" x14ac:dyDescent="0.25">
      <c r="A2670">
        <v>43802</v>
      </c>
      <c r="B2670" t="s">
        <v>773</v>
      </c>
      <c r="C2670" s="190" t="s">
        <v>944</v>
      </c>
      <c r="D2670" s="108" t="s">
        <v>815</v>
      </c>
      <c r="E2670" s="32">
        <f t="shared" si="210"/>
        <v>43802</v>
      </c>
      <c r="F2670" s="101" t="str">
        <f t="shared" si="211"/>
        <v>2019-20</v>
      </c>
      <c r="H2670" s="111"/>
      <c r="I2670" s="26"/>
      <c r="J2670" s="94">
        <f t="shared" si="209"/>
        <v>0.59165640875701331</v>
      </c>
      <c r="K2670" s="35"/>
      <c r="L2670" s="26">
        <v>33.927441125000001</v>
      </c>
      <c r="M2670" s="26" t="s">
        <v>203</v>
      </c>
      <c r="N2670" s="26">
        <v>812.22926829268283</v>
      </c>
      <c r="O2670" s="90">
        <f t="shared" si="212"/>
        <v>27556.860680001828</v>
      </c>
      <c r="P2670" s="92">
        <f t="shared" si="208"/>
        <v>553.60688151775685</v>
      </c>
      <c r="Q2670" s="188">
        <v>3.3954877363471685E-2</v>
      </c>
    </row>
    <row r="2671" spans="1:17" x14ac:dyDescent="0.25">
      <c r="A2671">
        <v>43802</v>
      </c>
      <c r="B2671" t="s">
        <v>773</v>
      </c>
      <c r="C2671" s="190" t="s">
        <v>944</v>
      </c>
      <c r="D2671" s="108" t="s">
        <v>815</v>
      </c>
      <c r="E2671" s="32">
        <f t="shared" si="210"/>
        <v>43802</v>
      </c>
      <c r="F2671" s="101" t="str">
        <f t="shared" si="211"/>
        <v>2019-20</v>
      </c>
      <c r="H2671" s="111"/>
      <c r="I2671" s="26"/>
      <c r="J2671" s="94">
        <f t="shared" si="209"/>
        <v>0.59165640875701331</v>
      </c>
      <c r="K2671" s="35"/>
      <c r="L2671" s="26">
        <v>7.8305548334699999</v>
      </c>
      <c r="M2671" s="26" t="s">
        <v>203</v>
      </c>
      <c r="N2671" s="26">
        <v>812.22926829268283</v>
      </c>
      <c r="O2671" s="90">
        <f t="shared" si="212"/>
        <v>6360.2058227150692</v>
      </c>
      <c r="P2671" s="92">
        <f t="shared" si="208"/>
        <v>127.774123192473</v>
      </c>
      <c r="Q2671" s="188">
        <v>3.3954877363471685E-2</v>
      </c>
    </row>
    <row r="2672" spans="1:17" x14ac:dyDescent="0.25">
      <c r="A2672">
        <v>43802</v>
      </c>
      <c r="B2672" t="s">
        <v>773</v>
      </c>
      <c r="C2672" s="190" t="s">
        <v>944</v>
      </c>
      <c r="D2672" s="108" t="s">
        <v>815</v>
      </c>
      <c r="E2672" s="32">
        <f t="shared" si="210"/>
        <v>43802</v>
      </c>
      <c r="F2672" s="101" t="str">
        <f t="shared" si="211"/>
        <v>2019-20</v>
      </c>
      <c r="H2672" s="111"/>
      <c r="I2672" s="26"/>
      <c r="J2672" s="94">
        <f t="shared" si="209"/>
        <v>0.59165640875701331</v>
      </c>
      <c r="K2672" s="35"/>
      <c r="L2672" s="26">
        <v>7.6854801411500002</v>
      </c>
      <c r="M2672" s="26" t="s">
        <v>203</v>
      </c>
      <c r="N2672" s="26">
        <v>812.22926829268283</v>
      </c>
      <c r="O2672" s="90">
        <f t="shared" si="212"/>
        <v>6242.3719115242093</v>
      </c>
      <c r="P2672" s="92">
        <f t="shared" si="208"/>
        <v>125.40688459919039</v>
      </c>
      <c r="Q2672" s="188">
        <v>3.3954877363471685E-2</v>
      </c>
    </row>
    <row r="2673" spans="1:17" x14ac:dyDescent="0.25">
      <c r="A2673">
        <v>43802</v>
      </c>
      <c r="B2673" t="s">
        <v>773</v>
      </c>
      <c r="C2673" s="190" t="s">
        <v>944</v>
      </c>
      <c r="D2673" s="108" t="s">
        <v>815</v>
      </c>
      <c r="E2673" s="32">
        <f t="shared" si="210"/>
        <v>43802</v>
      </c>
      <c r="F2673" s="101" t="str">
        <f t="shared" si="211"/>
        <v>2019-20</v>
      </c>
      <c r="H2673" s="111"/>
      <c r="I2673" s="26"/>
      <c r="J2673" s="94">
        <f t="shared" si="209"/>
        <v>0.59165640875701331</v>
      </c>
      <c r="K2673" s="35"/>
      <c r="L2673" s="26">
        <v>19.748480931</v>
      </c>
      <c r="M2673" s="26" t="s">
        <v>203</v>
      </c>
      <c r="N2673" s="26">
        <v>3592.3639024390236</v>
      </c>
      <c r="O2673" s="90">
        <f t="shared" si="212"/>
        <v>70943.730024529796</v>
      </c>
      <c r="P2673" s="92">
        <f t="shared" si="208"/>
        <v>1425.23263437695</v>
      </c>
      <c r="Q2673" s="188">
        <v>3.3954877363471685E-2</v>
      </c>
    </row>
    <row r="2674" spans="1:17" x14ac:dyDescent="0.25">
      <c r="A2674">
        <v>43802</v>
      </c>
      <c r="B2674" t="s">
        <v>773</v>
      </c>
      <c r="C2674" s="190" t="s">
        <v>944</v>
      </c>
      <c r="D2674" s="108" t="s">
        <v>815</v>
      </c>
      <c r="E2674" s="32">
        <f t="shared" si="210"/>
        <v>43802</v>
      </c>
      <c r="F2674" s="101" t="str">
        <f t="shared" si="211"/>
        <v>2019-20</v>
      </c>
      <c r="H2674" s="111"/>
      <c r="I2674" s="26"/>
      <c r="J2674" s="94">
        <f t="shared" si="209"/>
        <v>0.59165640875701331</v>
      </c>
      <c r="K2674" s="35"/>
      <c r="L2674" s="26">
        <v>55.049853301500001</v>
      </c>
      <c r="M2674" s="26" t="s">
        <v>203</v>
      </c>
      <c r="N2674" s="26">
        <v>3336.4019512195118</v>
      </c>
      <c r="O2674" s="90">
        <f t="shared" si="212"/>
        <v>183668.43796947249</v>
      </c>
      <c r="P2674" s="92">
        <f t="shared" si="208"/>
        <v>3689.8292718555954</v>
      </c>
      <c r="Q2674" s="188">
        <v>3.3954877363471685E-2</v>
      </c>
    </row>
    <row r="2675" spans="1:17" x14ac:dyDescent="0.25">
      <c r="A2675">
        <v>43802</v>
      </c>
      <c r="B2675" t="s">
        <v>773</v>
      </c>
      <c r="C2675" s="190" t="s">
        <v>944</v>
      </c>
      <c r="D2675" s="108" t="s">
        <v>815</v>
      </c>
      <c r="E2675" s="32">
        <f t="shared" si="210"/>
        <v>43802</v>
      </c>
      <c r="F2675" s="101" t="str">
        <f t="shared" si="211"/>
        <v>2019-20</v>
      </c>
      <c r="H2675" s="111"/>
      <c r="I2675" s="26"/>
      <c r="J2675" s="94">
        <f t="shared" si="209"/>
        <v>0.59165640875701331</v>
      </c>
      <c r="K2675" s="35"/>
      <c r="L2675" s="26">
        <v>23.013473338600001</v>
      </c>
      <c r="M2675" s="26" t="s">
        <v>203</v>
      </c>
      <c r="N2675" s="26">
        <v>3336.4019512195118</v>
      </c>
      <c r="O2675" s="90">
        <f t="shared" si="212"/>
        <v>76782.19735124326</v>
      </c>
      <c r="P2675" s="92">
        <f t="shared" si="208"/>
        <v>1542.525229027646</v>
      </c>
      <c r="Q2675" s="188">
        <v>3.3954877363471685E-2</v>
      </c>
    </row>
    <row r="2676" spans="1:17" x14ac:dyDescent="0.25">
      <c r="A2676">
        <v>43802</v>
      </c>
      <c r="B2676" t="s">
        <v>773</v>
      </c>
      <c r="C2676" s="190" t="s">
        <v>944</v>
      </c>
      <c r="D2676" s="108" t="s">
        <v>815</v>
      </c>
      <c r="E2676" s="32">
        <f t="shared" si="210"/>
        <v>43802</v>
      </c>
      <c r="F2676" s="101" t="str">
        <f t="shared" si="211"/>
        <v>2019-20</v>
      </c>
      <c r="H2676" s="111"/>
      <c r="I2676" s="26"/>
      <c r="J2676" s="94">
        <f t="shared" si="209"/>
        <v>0.59165640875701331</v>
      </c>
      <c r="K2676" s="35"/>
      <c r="L2676" s="26">
        <v>24.156524866800002</v>
      </c>
      <c r="M2676" s="26" t="s">
        <v>203</v>
      </c>
      <c r="N2676" s="26">
        <v>812.22926829268283</v>
      </c>
      <c r="O2676" s="90">
        <f t="shared" si="212"/>
        <v>19620.636517054962</v>
      </c>
      <c r="P2676" s="92">
        <f t="shared" si="208"/>
        <v>394.17114749514707</v>
      </c>
      <c r="Q2676" s="188">
        <v>3.3954877363471685E-2</v>
      </c>
    </row>
    <row r="2677" spans="1:17" x14ac:dyDescent="0.25">
      <c r="A2677">
        <v>43802</v>
      </c>
      <c r="B2677" t="s">
        <v>773</v>
      </c>
      <c r="C2677" s="190" t="s">
        <v>944</v>
      </c>
      <c r="D2677" s="108" t="s">
        <v>815</v>
      </c>
      <c r="E2677" s="32">
        <f t="shared" si="210"/>
        <v>43802</v>
      </c>
      <c r="F2677" s="101" t="str">
        <f t="shared" si="211"/>
        <v>2019-20</v>
      </c>
      <c r="H2677" s="111"/>
      <c r="I2677" s="26"/>
      <c r="J2677" s="94">
        <f t="shared" si="209"/>
        <v>0.59165640875701331</v>
      </c>
      <c r="K2677" s="35"/>
      <c r="L2677" s="26">
        <v>39.903323528400001</v>
      </c>
      <c r="M2677" s="26" t="s">
        <v>203</v>
      </c>
      <c r="N2677" s="26">
        <v>3336.4019512195118</v>
      </c>
      <c r="O2677" s="90">
        <f t="shared" si="212"/>
        <v>133133.52648029721</v>
      </c>
      <c r="P2677" s="92">
        <f t="shared" si="208"/>
        <v>2674.6020628433266</v>
      </c>
      <c r="Q2677" s="188">
        <v>3.3954877363471685E-2</v>
      </c>
    </row>
    <row r="2678" spans="1:17" x14ac:dyDescent="0.25">
      <c r="A2678">
        <v>43802</v>
      </c>
      <c r="B2678" t="s">
        <v>773</v>
      </c>
      <c r="C2678" s="190" t="s">
        <v>944</v>
      </c>
      <c r="D2678" s="108" t="s">
        <v>815</v>
      </c>
      <c r="E2678" s="32">
        <f t="shared" si="210"/>
        <v>43802</v>
      </c>
      <c r="F2678" s="101" t="str">
        <f t="shared" si="211"/>
        <v>2019-20</v>
      </c>
      <c r="H2678" s="111"/>
      <c r="I2678" s="26"/>
      <c r="J2678" s="94">
        <f t="shared" si="209"/>
        <v>0.59165640875701331</v>
      </c>
      <c r="K2678" s="35"/>
      <c r="L2678" s="26">
        <v>21.747124062899999</v>
      </c>
      <c r="M2678" s="26" t="s">
        <v>203</v>
      </c>
      <c r="N2678" s="26">
        <v>3592.3639024390236</v>
      </c>
      <c r="O2678" s="90">
        <f t="shared" si="212"/>
        <v>78123.583465425036</v>
      </c>
      <c r="P2678" s="92">
        <f t="shared" si="208"/>
        <v>1569.4731674088239</v>
      </c>
      <c r="Q2678" s="188">
        <v>3.3954877363471685E-2</v>
      </c>
    </row>
    <row r="2679" spans="1:17" x14ac:dyDescent="0.25">
      <c r="A2679">
        <v>43802</v>
      </c>
      <c r="B2679" t="s">
        <v>773</v>
      </c>
      <c r="C2679" s="190" t="s">
        <v>944</v>
      </c>
      <c r="D2679" s="108" t="s">
        <v>815</v>
      </c>
      <c r="E2679" s="32">
        <f t="shared" si="210"/>
        <v>43802</v>
      </c>
      <c r="F2679" s="101" t="str">
        <f t="shared" si="211"/>
        <v>2019-20</v>
      </c>
      <c r="H2679" s="111"/>
      <c r="I2679" s="26"/>
      <c r="J2679" s="94">
        <f t="shared" si="209"/>
        <v>0.59165640875701331</v>
      </c>
      <c r="K2679" s="35"/>
      <c r="L2679" s="26">
        <v>12.890931485399999</v>
      </c>
      <c r="M2679" s="26" t="s">
        <v>203</v>
      </c>
      <c r="N2679" s="26">
        <v>812.22926829268283</v>
      </c>
      <c r="O2679" s="90">
        <f t="shared" si="212"/>
        <v>10470.391847997549</v>
      </c>
      <c r="P2679" s="92">
        <f t="shared" si="208"/>
        <v>210.34620186055542</v>
      </c>
      <c r="Q2679" s="188">
        <v>3.3954877363471685E-2</v>
      </c>
    </row>
    <row r="2680" spans="1:17" x14ac:dyDescent="0.25">
      <c r="A2680">
        <v>43802</v>
      </c>
      <c r="B2680" t="s">
        <v>773</v>
      </c>
      <c r="C2680" s="190" t="s">
        <v>944</v>
      </c>
      <c r="D2680" s="108" t="s">
        <v>815</v>
      </c>
      <c r="E2680" s="32">
        <f t="shared" si="210"/>
        <v>43802</v>
      </c>
      <c r="F2680" s="101" t="str">
        <f t="shared" si="211"/>
        <v>2019-20</v>
      </c>
      <c r="H2680" s="111"/>
      <c r="I2680" s="26"/>
      <c r="J2680" s="94">
        <f t="shared" si="209"/>
        <v>0.59165640875701331</v>
      </c>
      <c r="K2680" s="35"/>
      <c r="L2680" s="26">
        <v>31.947918057500001</v>
      </c>
      <c r="M2680" s="26" t="s">
        <v>203</v>
      </c>
      <c r="N2680" s="26">
        <v>812.22926829268283</v>
      </c>
      <c r="O2680" s="90">
        <f t="shared" si="212"/>
        <v>25949.034107317813</v>
      </c>
      <c r="P2680" s="92">
        <f t="shared" si="208"/>
        <v>521.30625535931586</v>
      </c>
      <c r="Q2680" s="188">
        <v>3.3954877363471685E-2</v>
      </c>
    </row>
    <row r="2681" spans="1:17" x14ac:dyDescent="0.25">
      <c r="A2681">
        <v>43802</v>
      </c>
      <c r="B2681" t="s">
        <v>773</v>
      </c>
      <c r="C2681" s="190" t="s">
        <v>944</v>
      </c>
      <c r="D2681" s="108" t="s">
        <v>815</v>
      </c>
      <c r="E2681" s="32">
        <f t="shared" si="210"/>
        <v>43802</v>
      </c>
      <c r="F2681" s="101" t="str">
        <f t="shared" si="211"/>
        <v>2019-20</v>
      </c>
      <c r="H2681" s="111"/>
      <c r="I2681" s="26"/>
      <c r="J2681" s="94">
        <f t="shared" si="209"/>
        <v>0.59165640875701331</v>
      </c>
      <c r="K2681" s="35"/>
      <c r="L2681" s="26">
        <v>49.603000048299997</v>
      </c>
      <c r="M2681" s="26" t="s">
        <v>203</v>
      </c>
      <c r="N2681" s="26">
        <v>812.22926829268283</v>
      </c>
      <c r="O2681" s="90">
        <f t="shared" si="212"/>
        <v>40289.008434352618</v>
      </c>
      <c r="P2681" s="92">
        <f t="shared" si="208"/>
        <v>809.3909018805939</v>
      </c>
      <c r="Q2681" s="188">
        <v>3.3954877363471685E-2</v>
      </c>
    </row>
    <row r="2682" spans="1:17" x14ac:dyDescent="0.25">
      <c r="A2682">
        <v>43802</v>
      </c>
      <c r="B2682" t="s">
        <v>773</v>
      </c>
      <c r="C2682" s="190" t="s">
        <v>944</v>
      </c>
      <c r="D2682" s="108" t="s">
        <v>815</v>
      </c>
      <c r="E2682" s="32">
        <f t="shared" si="210"/>
        <v>43802</v>
      </c>
      <c r="F2682" s="101" t="str">
        <f t="shared" si="211"/>
        <v>2019-20</v>
      </c>
      <c r="H2682" s="111"/>
      <c r="I2682" s="26"/>
      <c r="J2682" s="94">
        <f t="shared" si="209"/>
        <v>0.59165640875701331</v>
      </c>
      <c r="K2682" s="35"/>
      <c r="L2682" s="26">
        <v>28.815576691099999</v>
      </c>
      <c r="M2682" s="26" t="s">
        <v>203</v>
      </c>
      <c r="N2682" s="26">
        <v>812.22926829268283</v>
      </c>
      <c r="O2682" s="90">
        <f t="shared" si="212"/>
        <v>23404.854771243838</v>
      </c>
      <c r="P2682" s="92">
        <f t="shared" si="208"/>
        <v>470.19465724872384</v>
      </c>
      <c r="Q2682" s="188">
        <v>3.3954877363471685E-2</v>
      </c>
    </row>
    <row r="2683" spans="1:17" x14ac:dyDescent="0.25">
      <c r="A2683">
        <v>43802</v>
      </c>
      <c r="B2683" t="s">
        <v>773</v>
      </c>
      <c r="C2683" s="190" t="s">
        <v>944</v>
      </c>
      <c r="D2683" s="108" t="s">
        <v>815</v>
      </c>
      <c r="E2683" s="32">
        <f t="shared" si="210"/>
        <v>43802</v>
      </c>
      <c r="F2683" s="101" t="str">
        <f t="shared" si="211"/>
        <v>2019-20</v>
      </c>
      <c r="H2683" s="111"/>
      <c r="I2683" s="26"/>
      <c r="J2683" s="94">
        <f t="shared" si="209"/>
        <v>0.59165640875701331</v>
      </c>
      <c r="K2683" s="35"/>
      <c r="L2683" s="26">
        <v>2.5780496504100001</v>
      </c>
      <c r="M2683" s="26" t="s">
        <v>203</v>
      </c>
      <c r="N2683" s="26">
        <v>812.22926829268283</v>
      </c>
      <c r="O2683" s="90">
        <f t="shared" si="212"/>
        <v>2093.9673811747211</v>
      </c>
      <c r="P2683" s="92">
        <f t="shared" si="208"/>
        <v>42.067010656743811</v>
      </c>
      <c r="Q2683" s="188">
        <v>3.3954877363471685E-2</v>
      </c>
    </row>
    <row r="2684" spans="1:17" x14ac:dyDescent="0.25">
      <c r="A2684">
        <v>43452</v>
      </c>
      <c r="B2684" t="s">
        <v>773</v>
      </c>
      <c r="C2684" s="190" t="s">
        <v>945</v>
      </c>
      <c r="D2684" s="108" t="s">
        <v>815</v>
      </c>
      <c r="E2684" s="32">
        <f t="shared" si="210"/>
        <v>43452</v>
      </c>
      <c r="F2684" s="101" t="str">
        <f t="shared" si="211"/>
        <v>2018-19</v>
      </c>
      <c r="H2684" s="111"/>
      <c r="I2684" s="26"/>
      <c r="J2684" s="94">
        <f t="shared" si="209"/>
        <v>0.59165640875701331</v>
      </c>
      <c r="K2684" s="35"/>
      <c r="L2684" s="26">
        <v>98.175757711900005</v>
      </c>
      <c r="M2684" s="26" t="s">
        <v>203</v>
      </c>
      <c r="N2684" s="26">
        <v>3336.4019512195118</v>
      </c>
      <c r="O2684" s="90">
        <f t="shared" si="212"/>
        <v>327553.78959243721</v>
      </c>
      <c r="P2684" s="92">
        <f t="shared" si="208"/>
        <v>6669.554482645528</v>
      </c>
      <c r="Q2684" s="188">
        <v>3.4414750327181033E-2</v>
      </c>
    </row>
    <row r="2685" spans="1:17" x14ac:dyDescent="0.25">
      <c r="A2685">
        <v>43452</v>
      </c>
      <c r="B2685" t="s">
        <v>773</v>
      </c>
      <c r="C2685" s="190" t="s">
        <v>945</v>
      </c>
      <c r="D2685" s="108" t="s">
        <v>815</v>
      </c>
      <c r="E2685" s="32">
        <f t="shared" si="210"/>
        <v>43452</v>
      </c>
      <c r="F2685" s="101" t="str">
        <f t="shared" si="211"/>
        <v>2018-19</v>
      </c>
      <c r="H2685" s="111"/>
      <c r="I2685" s="26"/>
      <c r="J2685" s="94">
        <f t="shared" si="209"/>
        <v>0.59165640875701331</v>
      </c>
      <c r="K2685" s="35"/>
      <c r="L2685" s="26">
        <v>7.97687872861</v>
      </c>
      <c r="M2685" s="26" t="s">
        <v>203</v>
      </c>
      <c r="N2685" s="26">
        <v>3336.4019512195118</v>
      </c>
      <c r="O2685" s="90">
        <f t="shared" si="212"/>
        <v>26614.073754775822</v>
      </c>
      <c r="P2685" s="92">
        <f t="shared" si="208"/>
        <v>541.90798748958241</v>
      </c>
      <c r="Q2685" s="188">
        <v>3.4414750327181033E-2</v>
      </c>
    </row>
    <row r="2686" spans="1:17" x14ac:dyDescent="0.25">
      <c r="A2686">
        <v>43452</v>
      </c>
      <c r="B2686" t="s">
        <v>773</v>
      </c>
      <c r="C2686" s="190" t="s">
        <v>945</v>
      </c>
      <c r="D2686" s="108" t="s">
        <v>815</v>
      </c>
      <c r="E2686" s="32">
        <f t="shared" si="210"/>
        <v>43452</v>
      </c>
      <c r="F2686" s="101" t="str">
        <f t="shared" si="211"/>
        <v>2018-19</v>
      </c>
      <c r="H2686" s="111"/>
      <c r="I2686" s="26"/>
      <c r="J2686" s="94">
        <f t="shared" si="209"/>
        <v>0.59165640875701331</v>
      </c>
      <c r="K2686" s="35"/>
      <c r="L2686" s="26">
        <v>22.973697506299999</v>
      </c>
      <c r="M2686" s="26" t="s">
        <v>203</v>
      </c>
      <c r="N2686" s="26">
        <v>3336.4019512195118</v>
      </c>
      <c r="O2686" s="90">
        <f t="shared" si="212"/>
        <v>76649.489186746156</v>
      </c>
      <c r="P2686" s="92">
        <f t="shared" si="208"/>
        <v>1560.7144855018832</v>
      </c>
      <c r="Q2686" s="188">
        <v>3.4414750327181033E-2</v>
      </c>
    </row>
    <row r="2687" spans="1:17" x14ac:dyDescent="0.25">
      <c r="A2687">
        <v>43452</v>
      </c>
      <c r="B2687" t="s">
        <v>773</v>
      </c>
      <c r="C2687" s="190" t="s">
        <v>945</v>
      </c>
      <c r="D2687" s="108" t="s">
        <v>815</v>
      </c>
      <c r="E2687" s="32">
        <f t="shared" si="210"/>
        <v>43452</v>
      </c>
      <c r="F2687" s="101" t="str">
        <f t="shared" si="211"/>
        <v>2018-19</v>
      </c>
      <c r="H2687" s="111"/>
      <c r="I2687" s="26"/>
      <c r="J2687" s="94">
        <f t="shared" si="209"/>
        <v>0.59165640875701331</v>
      </c>
      <c r="K2687" s="35"/>
      <c r="L2687" s="26">
        <v>17.984062443599999</v>
      </c>
      <c r="M2687" s="26" t="s">
        <v>203</v>
      </c>
      <c r="N2687" s="26">
        <v>3336.4019512195118</v>
      </c>
      <c r="O2687" s="90">
        <f t="shared" si="212"/>
        <v>60002.061027680582</v>
      </c>
      <c r="P2687" s="92">
        <f t="shared" si="208"/>
        <v>1221.7444212539112</v>
      </c>
      <c r="Q2687" s="188">
        <v>3.4414750327181033E-2</v>
      </c>
    </row>
    <row r="2688" spans="1:17" x14ac:dyDescent="0.25">
      <c r="A2688">
        <v>43452</v>
      </c>
      <c r="B2688" t="s">
        <v>773</v>
      </c>
      <c r="C2688" s="190" t="s">
        <v>945</v>
      </c>
      <c r="D2688" s="108" t="s">
        <v>815</v>
      </c>
      <c r="E2688" s="32">
        <f t="shared" si="210"/>
        <v>43452</v>
      </c>
      <c r="F2688" s="101" t="str">
        <f t="shared" si="211"/>
        <v>2018-19</v>
      </c>
      <c r="H2688" s="111"/>
      <c r="I2688" s="26"/>
      <c r="J2688" s="94">
        <f t="shared" si="209"/>
        <v>0.59165640875701331</v>
      </c>
      <c r="K2688" s="35"/>
      <c r="L2688" s="26">
        <v>13.1030912296</v>
      </c>
      <c r="M2688" s="26" t="s">
        <v>203</v>
      </c>
      <c r="N2688" s="26">
        <v>812.22926829268283</v>
      </c>
      <c r="O2688" s="90">
        <f t="shared" si="212"/>
        <v>10642.714201790279</v>
      </c>
      <c r="P2688" s="92">
        <f t="shared" si="208"/>
        <v>216.70383450726061</v>
      </c>
      <c r="Q2688" s="188">
        <v>3.4414750327181033E-2</v>
      </c>
    </row>
    <row r="2689" spans="1:17" x14ac:dyDescent="0.25">
      <c r="A2689">
        <v>43452</v>
      </c>
      <c r="B2689" t="s">
        <v>773</v>
      </c>
      <c r="C2689" s="190" t="s">
        <v>945</v>
      </c>
      <c r="D2689" s="108" t="s">
        <v>815</v>
      </c>
      <c r="E2689" s="32">
        <f t="shared" si="210"/>
        <v>43452</v>
      </c>
      <c r="F2689" s="101" t="str">
        <f t="shared" si="211"/>
        <v>2018-19</v>
      </c>
      <c r="H2689" s="111"/>
      <c r="I2689" s="26"/>
      <c r="J2689" s="94">
        <f t="shared" si="209"/>
        <v>0.59165640875701331</v>
      </c>
      <c r="K2689" s="35"/>
      <c r="L2689" s="26">
        <v>7.3184417057199997</v>
      </c>
      <c r="M2689" s="26" t="s">
        <v>203</v>
      </c>
      <c r="N2689" s="26">
        <v>3336.4019512195118</v>
      </c>
      <c r="O2689" s="90">
        <f t="shared" si="212"/>
        <v>24417.263186850461</v>
      </c>
      <c r="P2689" s="92">
        <f t="shared" si="208"/>
        <v>497.17717308178624</v>
      </c>
      <c r="Q2689" s="188">
        <v>3.4414750327181033E-2</v>
      </c>
    </row>
    <row r="2690" spans="1:17" x14ac:dyDescent="0.25">
      <c r="A2690">
        <v>43452</v>
      </c>
      <c r="B2690" t="s">
        <v>773</v>
      </c>
      <c r="C2690" s="190" t="s">
        <v>945</v>
      </c>
      <c r="D2690" s="108" t="s">
        <v>815</v>
      </c>
      <c r="E2690" s="32">
        <f t="shared" si="210"/>
        <v>43452</v>
      </c>
      <c r="F2690" s="101" t="str">
        <f t="shared" si="211"/>
        <v>2018-19</v>
      </c>
      <c r="H2690" s="111"/>
      <c r="I2690" s="26"/>
      <c r="J2690" s="94">
        <f t="shared" si="209"/>
        <v>0.59165640875701331</v>
      </c>
      <c r="K2690" s="35"/>
      <c r="L2690" s="26">
        <v>10.334541207899999</v>
      </c>
      <c r="M2690" s="26" t="s">
        <v>203</v>
      </c>
      <c r="N2690" s="26">
        <v>812.22926829268283</v>
      </c>
      <c r="O2690" s="90">
        <f t="shared" si="212"/>
        <v>8394.0168434331954</v>
      </c>
      <c r="P2690" s="92">
        <f t="shared" si="208"/>
        <v>170.91651644507351</v>
      </c>
      <c r="Q2690" s="188">
        <v>3.4414750327181033E-2</v>
      </c>
    </row>
    <row r="2691" spans="1:17" x14ac:dyDescent="0.25">
      <c r="A2691">
        <v>43452</v>
      </c>
      <c r="B2691" t="s">
        <v>773</v>
      </c>
      <c r="C2691" s="190" t="s">
        <v>945</v>
      </c>
      <c r="D2691" s="108" t="s">
        <v>815</v>
      </c>
      <c r="E2691" s="32">
        <f t="shared" si="210"/>
        <v>43452</v>
      </c>
      <c r="F2691" s="101" t="str">
        <f t="shared" si="211"/>
        <v>2018-19</v>
      </c>
      <c r="H2691" s="111"/>
      <c r="I2691" s="26"/>
      <c r="J2691" s="94">
        <f t="shared" si="209"/>
        <v>0.59165640875701331</v>
      </c>
      <c r="K2691" s="35"/>
      <c r="L2691" s="26">
        <v>54.2595748138</v>
      </c>
      <c r="M2691" s="26" t="s">
        <v>203</v>
      </c>
      <c r="N2691" s="26">
        <v>812.22926829268283</v>
      </c>
      <c r="O2691" s="90">
        <f t="shared" si="212"/>
        <v>44071.214748884857</v>
      </c>
      <c r="P2691" s="92">
        <f t="shared" si="208"/>
        <v>897.36518771402814</v>
      </c>
      <c r="Q2691" s="188">
        <v>3.4414750327181033E-2</v>
      </c>
    </row>
    <row r="2692" spans="1:17" x14ac:dyDescent="0.25">
      <c r="A2692">
        <v>43452</v>
      </c>
      <c r="B2692" t="s">
        <v>773</v>
      </c>
      <c r="C2692" s="190" t="s">
        <v>945</v>
      </c>
      <c r="D2692" s="108" t="s">
        <v>815</v>
      </c>
      <c r="E2692" s="32">
        <f t="shared" si="210"/>
        <v>43452</v>
      </c>
      <c r="F2692" s="101" t="str">
        <f t="shared" si="211"/>
        <v>2018-19</v>
      </c>
      <c r="H2692" s="111"/>
      <c r="I2692" s="26"/>
      <c r="J2692" s="94">
        <f t="shared" si="209"/>
        <v>0.59165640875701331</v>
      </c>
      <c r="K2692" s="35"/>
      <c r="L2692" s="26">
        <v>25.4931627723</v>
      </c>
      <c r="M2692" s="26" t="s">
        <v>203</v>
      </c>
      <c r="N2692" s="26">
        <v>3336.4019512195118</v>
      </c>
      <c r="O2692" s="90">
        <f t="shared" si="212"/>
        <v>85055.43801625834</v>
      </c>
      <c r="P2692" s="92">
        <f t="shared" si="208"/>
        <v>1731.8739575584275</v>
      </c>
      <c r="Q2692" s="188">
        <v>3.4414750327181033E-2</v>
      </c>
    </row>
    <row r="2693" spans="1:17" x14ac:dyDescent="0.25">
      <c r="A2693">
        <v>43452</v>
      </c>
      <c r="B2693" t="s">
        <v>773</v>
      </c>
      <c r="C2693" s="190" t="s">
        <v>945</v>
      </c>
      <c r="D2693" s="108" t="s">
        <v>815</v>
      </c>
      <c r="E2693" s="32">
        <f t="shared" si="210"/>
        <v>43452</v>
      </c>
      <c r="F2693" s="101" t="str">
        <f t="shared" si="211"/>
        <v>2018-19</v>
      </c>
      <c r="H2693" s="111"/>
      <c r="I2693" s="26"/>
      <c r="J2693" s="94">
        <f t="shared" si="209"/>
        <v>0.59165640875701331</v>
      </c>
      <c r="K2693" s="35"/>
      <c r="L2693" s="26">
        <v>58.479041388299997</v>
      </c>
      <c r="M2693" s="26" t="s">
        <v>203</v>
      </c>
      <c r="N2693" s="26">
        <v>812.22926829268283</v>
      </c>
      <c r="O2693" s="90">
        <f t="shared" si="212"/>
        <v>47498.388997276423</v>
      </c>
      <c r="P2693" s="92">
        <f t="shared" si="208"/>
        <v>967.14830760895688</v>
      </c>
      <c r="Q2693" s="188">
        <v>3.4414750327181033E-2</v>
      </c>
    </row>
    <row r="2694" spans="1:17" x14ac:dyDescent="0.25">
      <c r="A2694">
        <v>43452</v>
      </c>
      <c r="B2694" t="s">
        <v>773</v>
      </c>
      <c r="C2694" s="190" t="s">
        <v>945</v>
      </c>
      <c r="D2694" s="108" t="s">
        <v>815</v>
      </c>
      <c r="E2694" s="32">
        <f t="shared" si="210"/>
        <v>43452</v>
      </c>
      <c r="F2694" s="101" t="str">
        <f t="shared" si="211"/>
        <v>2018-19</v>
      </c>
      <c r="H2694" s="111"/>
      <c r="I2694" s="26"/>
      <c r="J2694" s="94">
        <f t="shared" si="209"/>
        <v>0.59165640875701331</v>
      </c>
      <c r="K2694" s="35"/>
      <c r="L2694" s="26">
        <v>76.837027206000002</v>
      </c>
      <c r="M2694" s="26" t="s">
        <v>203</v>
      </c>
      <c r="N2694" s="26">
        <v>812.22926829268283</v>
      </c>
      <c r="O2694" s="90">
        <f t="shared" si="212"/>
        <v>62409.282385314349</v>
      </c>
      <c r="P2694" s="92">
        <f t="shared" si="208"/>
        <v>1270.759558634868</v>
      </c>
      <c r="Q2694" s="188">
        <v>3.4414750327181033E-2</v>
      </c>
    </row>
    <row r="2695" spans="1:17" x14ac:dyDescent="0.25">
      <c r="A2695">
        <v>43452</v>
      </c>
      <c r="B2695" t="s">
        <v>773</v>
      </c>
      <c r="C2695" s="190" t="s">
        <v>945</v>
      </c>
      <c r="D2695" s="108" t="s">
        <v>815</v>
      </c>
      <c r="E2695" s="32">
        <f t="shared" si="210"/>
        <v>43452</v>
      </c>
      <c r="F2695" s="101" t="str">
        <f t="shared" si="211"/>
        <v>2018-19</v>
      </c>
      <c r="H2695" s="111"/>
      <c r="I2695" s="26"/>
      <c r="J2695" s="94">
        <f t="shared" si="209"/>
        <v>0.59165640875701331</v>
      </c>
      <c r="K2695" s="35"/>
      <c r="L2695" s="26">
        <v>7.0805596530199999</v>
      </c>
      <c r="M2695" s="26" t="s">
        <v>203</v>
      </c>
      <c r="N2695" s="26">
        <v>3336.4019512195118</v>
      </c>
      <c r="O2695" s="90">
        <f t="shared" si="212"/>
        <v>23623.593042062079</v>
      </c>
      <c r="P2695" s="92">
        <f t="shared" si="208"/>
        <v>481.01669367319289</v>
      </c>
      <c r="Q2695" s="188">
        <v>3.4414750327181033E-2</v>
      </c>
    </row>
    <row r="2696" spans="1:17" x14ac:dyDescent="0.25">
      <c r="A2696">
        <v>43452</v>
      </c>
      <c r="B2696" t="s">
        <v>773</v>
      </c>
      <c r="C2696" s="190" t="s">
        <v>945</v>
      </c>
      <c r="D2696" s="108" t="s">
        <v>815</v>
      </c>
      <c r="E2696" s="32">
        <f t="shared" si="210"/>
        <v>43452</v>
      </c>
      <c r="F2696" s="101" t="str">
        <f t="shared" si="211"/>
        <v>2018-19</v>
      </c>
      <c r="H2696" s="111"/>
      <c r="I2696" s="26"/>
      <c r="J2696" s="94">
        <f t="shared" si="209"/>
        <v>0.59165640875701331</v>
      </c>
      <c r="K2696" s="35"/>
      <c r="L2696" s="26">
        <v>13.1585762573</v>
      </c>
      <c r="M2696" s="26" t="s">
        <v>203</v>
      </c>
      <c r="N2696" s="26">
        <v>812.22926829268283</v>
      </c>
      <c r="O2696" s="90">
        <f t="shared" si="212"/>
        <v>10687.780765240248</v>
      </c>
      <c r="P2696" s="92">
        <f t="shared" si="208"/>
        <v>217.62146669417308</v>
      </c>
      <c r="Q2696" s="188">
        <v>3.4414750327181033E-2</v>
      </c>
    </row>
    <row r="2697" spans="1:17" x14ac:dyDescent="0.25">
      <c r="A2697">
        <v>43452</v>
      </c>
      <c r="B2697" t="s">
        <v>773</v>
      </c>
      <c r="C2697" s="190" t="s">
        <v>945</v>
      </c>
      <c r="D2697" s="108" t="s">
        <v>815</v>
      </c>
      <c r="E2697" s="32">
        <f t="shared" si="210"/>
        <v>43452</v>
      </c>
      <c r="F2697" s="101" t="str">
        <f t="shared" si="211"/>
        <v>2018-19</v>
      </c>
      <c r="H2697" s="111"/>
      <c r="I2697" s="26"/>
      <c r="J2697" s="94">
        <f t="shared" si="209"/>
        <v>0.59165640875701331</v>
      </c>
      <c r="K2697" s="35"/>
      <c r="L2697" s="26">
        <v>51.882974308199998</v>
      </c>
      <c r="M2697" s="26" t="s">
        <v>203</v>
      </c>
      <c r="N2697" s="26">
        <v>812.22926829268283</v>
      </c>
      <c r="O2697" s="90">
        <f t="shared" si="212"/>
        <v>42140.870259197349</v>
      </c>
      <c r="P2697" s="92">
        <f t="shared" si="208"/>
        <v>858.06007767312565</v>
      </c>
      <c r="Q2697" s="188">
        <v>3.4414750327181033E-2</v>
      </c>
    </row>
    <row r="2698" spans="1:17" x14ac:dyDescent="0.25">
      <c r="A2698">
        <v>43452</v>
      </c>
      <c r="B2698" t="s">
        <v>773</v>
      </c>
      <c r="C2698" s="190" t="s">
        <v>945</v>
      </c>
      <c r="D2698" s="108" t="s">
        <v>815</v>
      </c>
      <c r="E2698" s="32">
        <f t="shared" si="210"/>
        <v>43452</v>
      </c>
      <c r="F2698" s="101" t="str">
        <f t="shared" si="211"/>
        <v>2018-19</v>
      </c>
      <c r="H2698" s="111"/>
      <c r="I2698" s="26"/>
      <c r="J2698" s="94">
        <f t="shared" si="209"/>
        <v>0.59165640875701331</v>
      </c>
      <c r="K2698" s="35"/>
      <c r="L2698" s="26">
        <v>18.004113698200001</v>
      </c>
      <c r="M2698" s="26" t="s">
        <v>203</v>
      </c>
      <c r="N2698" s="26">
        <v>3336.4019512195118</v>
      </c>
      <c r="O2698" s="90">
        <f t="shared" si="212"/>
        <v>60068.960072652422</v>
      </c>
      <c r="P2698" s="92">
        <f t="shared" si="208"/>
        <v>1223.1066000454671</v>
      </c>
      <c r="Q2698" s="188">
        <v>3.4414750327181033E-2</v>
      </c>
    </row>
    <row r="2699" spans="1:17" x14ac:dyDescent="0.25">
      <c r="A2699">
        <v>43452</v>
      </c>
      <c r="B2699" t="s">
        <v>773</v>
      </c>
      <c r="C2699" s="190" t="s">
        <v>945</v>
      </c>
      <c r="D2699" s="108" t="s">
        <v>815</v>
      </c>
      <c r="E2699" s="32">
        <f t="shared" si="210"/>
        <v>43452</v>
      </c>
      <c r="F2699" s="101" t="str">
        <f t="shared" si="211"/>
        <v>2018-19</v>
      </c>
      <c r="H2699" s="111"/>
      <c r="I2699" s="26"/>
      <c r="J2699" s="94">
        <f t="shared" si="209"/>
        <v>0.59165640875701331</v>
      </c>
      <c r="K2699" s="35"/>
      <c r="L2699" s="26">
        <v>21.585346957700001</v>
      </c>
      <c r="M2699" s="26" t="s">
        <v>203</v>
      </c>
      <c r="N2699" s="26">
        <v>812.22926829268283</v>
      </c>
      <c r="O2699" s="90">
        <f t="shared" si="212"/>
        <v>17532.250565296359</v>
      </c>
      <c r="P2699" s="92">
        <f t="shared" si="208"/>
        <v>356.98655934993565</v>
      </c>
      <c r="Q2699" s="188">
        <v>3.4414750327181033E-2</v>
      </c>
    </row>
    <row r="2700" spans="1:17" x14ac:dyDescent="0.25">
      <c r="A2700">
        <v>43452</v>
      </c>
      <c r="B2700" t="s">
        <v>773</v>
      </c>
      <c r="C2700" s="190" t="s">
        <v>945</v>
      </c>
      <c r="D2700" s="108" t="s">
        <v>815</v>
      </c>
      <c r="E2700" s="32">
        <f t="shared" si="210"/>
        <v>43452</v>
      </c>
      <c r="F2700" s="101" t="str">
        <f t="shared" si="211"/>
        <v>2018-19</v>
      </c>
      <c r="H2700" s="111"/>
      <c r="I2700" s="26"/>
      <c r="J2700" s="94">
        <f t="shared" si="209"/>
        <v>0.59165640875701331</v>
      </c>
      <c r="K2700" s="35"/>
      <c r="L2700" s="26">
        <v>7.5658090714400004</v>
      </c>
      <c r="M2700" s="26" t="s">
        <v>203</v>
      </c>
      <c r="N2700" s="26">
        <v>3336.4019512195118</v>
      </c>
      <c r="O2700" s="90">
        <f t="shared" si="212"/>
        <v>25242.580148506699</v>
      </c>
      <c r="P2700" s="92">
        <f t="shared" si="208"/>
        <v>513.98203572149737</v>
      </c>
      <c r="Q2700" s="188">
        <v>3.4414750327181033E-2</v>
      </c>
    </row>
    <row r="2701" spans="1:17" x14ac:dyDescent="0.25">
      <c r="A2701">
        <v>43452</v>
      </c>
      <c r="B2701" t="s">
        <v>773</v>
      </c>
      <c r="C2701" s="190" t="s">
        <v>945</v>
      </c>
      <c r="D2701" s="108" t="s">
        <v>815</v>
      </c>
      <c r="E2701" s="32">
        <f t="shared" si="210"/>
        <v>43452</v>
      </c>
      <c r="F2701" s="101" t="str">
        <f t="shared" si="211"/>
        <v>2018-19</v>
      </c>
      <c r="H2701" s="111"/>
      <c r="I2701" s="26"/>
      <c r="J2701" s="94">
        <f t="shared" si="209"/>
        <v>0.59165640875701331</v>
      </c>
      <c r="K2701" s="35"/>
      <c r="L2701" s="26">
        <v>28.8559057103</v>
      </c>
      <c r="M2701" s="26" t="s">
        <v>203</v>
      </c>
      <c r="N2701" s="26">
        <v>812.22926829268283</v>
      </c>
      <c r="O2701" s="90">
        <f t="shared" si="212"/>
        <v>23437.611180999618</v>
      </c>
      <c r="P2701" s="92">
        <f t="shared" si="208"/>
        <v>477.2297854017811</v>
      </c>
      <c r="Q2701" s="188">
        <v>3.4414750327181033E-2</v>
      </c>
    </row>
    <row r="2702" spans="1:17" x14ac:dyDescent="0.25">
      <c r="A2702">
        <v>43452</v>
      </c>
      <c r="B2702" t="s">
        <v>773</v>
      </c>
      <c r="C2702" s="190" t="s">
        <v>945</v>
      </c>
      <c r="D2702" s="108" t="s">
        <v>815</v>
      </c>
      <c r="E2702" s="32">
        <f t="shared" si="210"/>
        <v>43452</v>
      </c>
      <c r="F2702" s="101" t="str">
        <f t="shared" si="211"/>
        <v>2018-19</v>
      </c>
      <c r="H2702" s="111"/>
      <c r="I2702" s="26"/>
      <c r="J2702" s="94">
        <f t="shared" si="209"/>
        <v>0.59165640875701331</v>
      </c>
      <c r="K2702" s="35"/>
      <c r="L2702" s="26">
        <v>23.363050043600001</v>
      </c>
      <c r="M2702" s="26" t="s">
        <v>203</v>
      </c>
      <c r="N2702" s="26">
        <v>3336.4019512195118</v>
      </c>
      <c r="O2702" s="90">
        <f t="shared" si="212"/>
        <v>77948.525751906142</v>
      </c>
      <c r="P2702" s="92">
        <f t="shared" si="208"/>
        <v>1587.1650881862959</v>
      </c>
      <c r="Q2702" s="188">
        <v>3.4414750327181033E-2</v>
      </c>
    </row>
    <row r="2703" spans="1:17" x14ac:dyDescent="0.25">
      <c r="A2703">
        <v>43452</v>
      </c>
      <c r="B2703" t="s">
        <v>773</v>
      </c>
      <c r="C2703" s="190" t="s">
        <v>945</v>
      </c>
      <c r="D2703" s="108" t="s">
        <v>815</v>
      </c>
      <c r="E2703" s="32">
        <f t="shared" si="210"/>
        <v>43452</v>
      </c>
      <c r="F2703" s="101" t="str">
        <f t="shared" si="211"/>
        <v>2018-19</v>
      </c>
      <c r="H2703" s="111"/>
      <c r="I2703" s="26"/>
      <c r="J2703" s="94">
        <f t="shared" si="209"/>
        <v>0.59165640875701331</v>
      </c>
      <c r="K2703" s="35"/>
      <c r="L2703" s="26">
        <v>17.932379343699999</v>
      </c>
      <c r="M2703" s="26" t="s">
        <v>203</v>
      </c>
      <c r="N2703" s="26">
        <v>3336.4019512195118</v>
      </c>
      <c r="O2703" s="90">
        <f t="shared" si="212"/>
        <v>59829.625432329143</v>
      </c>
      <c r="P2703" s="92">
        <f t="shared" si="208"/>
        <v>1218.2333380838008</v>
      </c>
      <c r="Q2703" s="188">
        <v>3.4414750327181033E-2</v>
      </c>
    </row>
    <row r="2704" spans="1:17" x14ac:dyDescent="0.25">
      <c r="A2704">
        <v>43452</v>
      </c>
      <c r="B2704" t="s">
        <v>773</v>
      </c>
      <c r="C2704" s="190" t="s">
        <v>945</v>
      </c>
      <c r="D2704" s="108" t="s">
        <v>815</v>
      </c>
      <c r="E2704" s="32">
        <f t="shared" si="210"/>
        <v>43452</v>
      </c>
      <c r="F2704" s="101" t="str">
        <f t="shared" si="211"/>
        <v>2018-19</v>
      </c>
      <c r="H2704" s="111"/>
      <c r="I2704" s="26"/>
      <c r="J2704" s="94">
        <f t="shared" si="209"/>
        <v>0.59165640875701331</v>
      </c>
      <c r="K2704" s="35"/>
      <c r="L2704" s="26">
        <v>37.397891932699999</v>
      </c>
      <c r="M2704" s="26" t="s">
        <v>203</v>
      </c>
      <c r="N2704" s="26">
        <v>3336.4019512195118</v>
      </c>
      <c r="O2704" s="90">
        <f t="shared" si="212"/>
        <v>124774.39961575672</v>
      </c>
      <c r="P2704" s="92">
        <f t="shared" si="208"/>
        <v>2540.6198393007048</v>
      </c>
      <c r="Q2704" s="188">
        <v>3.4414750327181033E-2</v>
      </c>
    </row>
    <row r="2705" spans="1:17" x14ac:dyDescent="0.25">
      <c r="A2705">
        <v>43452</v>
      </c>
      <c r="B2705" t="s">
        <v>773</v>
      </c>
      <c r="C2705" s="190" t="s">
        <v>945</v>
      </c>
      <c r="D2705" s="108" t="s">
        <v>815</v>
      </c>
      <c r="E2705" s="32">
        <f t="shared" si="210"/>
        <v>43452</v>
      </c>
      <c r="F2705" s="101" t="str">
        <f t="shared" si="211"/>
        <v>2018-19</v>
      </c>
      <c r="H2705" s="111"/>
      <c r="I2705" s="26"/>
      <c r="J2705" s="94">
        <f t="shared" si="209"/>
        <v>0.59165640875701331</v>
      </c>
      <c r="K2705" s="35"/>
      <c r="L2705" s="26">
        <v>18.001006284900001</v>
      </c>
      <c r="M2705" s="26" t="s">
        <v>203</v>
      </c>
      <c r="N2705" s="26">
        <v>3336.4019512195118</v>
      </c>
      <c r="O2705" s="90">
        <f t="shared" si="212"/>
        <v>60058.592492855059</v>
      </c>
      <c r="P2705" s="92">
        <f t="shared" si="208"/>
        <v>1222.8954984172501</v>
      </c>
      <c r="Q2705" s="188">
        <v>3.4414750327181033E-2</v>
      </c>
    </row>
    <row r="2706" spans="1:17" x14ac:dyDescent="0.25">
      <c r="A2706">
        <v>43452</v>
      </c>
      <c r="B2706" t="s">
        <v>773</v>
      </c>
      <c r="C2706" s="190" t="s">
        <v>945</v>
      </c>
      <c r="D2706" s="108" t="s">
        <v>815</v>
      </c>
      <c r="E2706" s="32">
        <f t="shared" si="210"/>
        <v>43452</v>
      </c>
      <c r="F2706" s="101" t="str">
        <f t="shared" si="211"/>
        <v>2018-19</v>
      </c>
      <c r="H2706" s="111"/>
      <c r="I2706" s="26"/>
      <c r="J2706" s="94">
        <f t="shared" si="209"/>
        <v>0.59165640875701331</v>
      </c>
      <c r="K2706" s="35"/>
      <c r="L2706" s="26">
        <v>25.929316034900001</v>
      </c>
      <c r="M2706" s="26" t="s">
        <v>203</v>
      </c>
      <c r="N2706" s="26">
        <v>3336.4019512195118</v>
      </c>
      <c r="O2706" s="90">
        <f t="shared" si="212"/>
        <v>86510.620612627739</v>
      </c>
      <c r="P2706" s="92">
        <f t="shared" si="208"/>
        <v>1761.5039600711732</v>
      </c>
      <c r="Q2706" s="188">
        <v>3.4414750327181033E-2</v>
      </c>
    </row>
    <row r="2707" spans="1:17" x14ac:dyDescent="0.25">
      <c r="A2707">
        <v>43452</v>
      </c>
      <c r="B2707" t="s">
        <v>773</v>
      </c>
      <c r="C2707" s="190" t="s">
        <v>945</v>
      </c>
      <c r="D2707" s="108" t="s">
        <v>815</v>
      </c>
      <c r="E2707" s="32">
        <f t="shared" si="210"/>
        <v>43452</v>
      </c>
      <c r="F2707" s="101" t="str">
        <f t="shared" si="211"/>
        <v>2018-19</v>
      </c>
      <c r="H2707" s="111"/>
      <c r="I2707" s="26"/>
      <c r="J2707" s="94">
        <f t="shared" si="209"/>
        <v>0.59165640875701331</v>
      </c>
      <c r="K2707" s="35"/>
      <c r="L2707" s="26">
        <v>23.667307947600001</v>
      </c>
      <c r="M2707" s="26" t="s">
        <v>203</v>
      </c>
      <c r="N2707" s="26">
        <v>812.22926829268283</v>
      </c>
      <c r="O2707" s="90">
        <f t="shared" si="212"/>
        <v>19223.280216736744</v>
      </c>
      <c r="P2707" s="92">
        <f t="shared" si="208"/>
        <v>391.41881063325633</v>
      </c>
      <c r="Q2707" s="188">
        <v>3.4414750327181033E-2</v>
      </c>
    </row>
    <row r="2708" spans="1:17" x14ac:dyDescent="0.25">
      <c r="A2708">
        <v>43452</v>
      </c>
      <c r="B2708" t="s">
        <v>773</v>
      </c>
      <c r="C2708" s="190" t="s">
        <v>945</v>
      </c>
      <c r="D2708" s="108" t="s">
        <v>815</v>
      </c>
      <c r="E2708" s="32">
        <f t="shared" si="210"/>
        <v>43452</v>
      </c>
      <c r="F2708" s="101" t="str">
        <f t="shared" si="211"/>
        <v>2018-19</v>
      </c>
      <c r="H2708" s="111"/>
      <c r="I2708" s="26"/>
      <c r="J2708" s="94">
        <f t="shared" si="209"/>
        <v>0.59165640875701331</v>
      </c>
      <c r="K2708" s="35"/>
      <c r="L2708" s="26">
        <v>20.015042478200002</v>
      </c>
      <c r="M2708" s="26" t="s">
        <v>203</v>
      </c>
      <c r="N2708" s="26">
        <v>812.22926829268283</v>
      </c>
      <c r="O2708" s="90">
        <f t="shared" si="212"/>
        <v>16256.803306915353</v>
      </c>
      <c r="P2708" s="92">
        <f t="shared" si="208"/>
        <v>331.01627523233316</v>
      </c>
      <c r="Q2708" s="188">
        <v>3.4414750327181033E-2</v>
      </c>
    </row>
    <row r="2709" spans="1:17" x14ac:dyDescent="0.25">
      <c r="A2709">
        <v>43452</v>
      </c>
      <c r="B2709" t="s">
        <v>773</v>
      </c>
      <c r="C2709" s="190" t="s">
        <v>945</v>
      </c>
      <c r="D2709" s="108" t="s">
        <v>815</v>
      </c>
      <c r="E2709" s="32">
        <f t="shared" si="210"/>
        <v>43452</v>
      </c>
      <c r="F2709" s="101" t="str">
        <f t="shared" si="211"/>
        <v>2018-19</v>
      </c>
      <c r="H2709" s="111"/>
      <c r="I2709" s="26"/>
      <c r="J2709" s="94">
        <f t="shared" si="209"/>
        <v>0.59165640875701331</v>
      </c>
      <c r="K2709" s="35"/>
      <c r="L2709" s="26">
        <v>26.682529534</v>
      </c>
      <c r="M2709" s="26" t="s">
        <v>203</v>
      </c>
      <c r="N2709" s="26">
        <v>812.22926829268283</v>
      </c>
      <c r="O2709" s="90">
        <f t="shared" si="212"/>
        <v>21672.331439598718</v>
      </c>
      <c r="P2709" s="92">
        <f t="shared" si="208"/>
        <v>441.28567549838721</v>
      </c>
      <c r="Q2709" s="188">
        <v>3.4414750327181033E-2</v>
      </c>
    </row>
    <row r="2710" spans="1:17" x14ac:dyDescent="0.25">
      <c r="A2710">
        <v>43452</v>
      </c>
      <c r="B2710" t="s">
        <v>773</v>
      </c>
      <c r="C2710" s="190" t="s">
        <v>945</v>
      </c>
      <c r="D2710" s="108" t="s">
        <v>815</v>
      </c>
      <c r="E2710" s="32">
        <f t="shared" si="210"/>
        <v>43452</v>
      </c>
      <c r="F2710" s="101" t="str">
        <f t="shared" si="211"/>
        <v>2018-19</v>
      </c>
      <c r="H2710" s="111"/>
      <c r="I2710" s="26"/>
      <c r="J2710" s="94">
        <f t="shared" si="209"/>
        <v>0.59165640875701331</v>
      </c>
      <c r="K2710" s="35"/>
      <c r="L2710" s="26">
        <v>22.383537675199999</v>
      </c>
      <c r="M2710" s="26" t="s">
        <v>203</v>
      </c>
      <c r="N2710" s="26">
        <v>812.22926829268283</v>
      </c>
      <c r="O2710" s="90">
        <f t="shared" si="212"/>
        <v>18180.564427729394</v>
      </c>
      <c r="P2710" s="92">
        <f t="shared" si="208"/>
        <v>370.18733664129792</v>
      </c>
      <c r="Q2710" s="188">
        <v>3.4414750327181033E-2</v>
      </c>
    </row>
    <row r="2711" spans="1:17" x14ac:dyDescent="0.25">
      <c r="A2711">
        <v>43452</v>
      </c>
      <c r="B2711" t="s">
        <v>773</v>
      </c>
      <c r="C2711" s="190" t="s">
        <v>945</v>
      </c>
      <c r="D2711" s="108" t="s">
        <v>815</v>
      </c>
      <c r="E2711" s="32">
        <f t="shared" si="210"/>
        <v>43452</v>
      </c>
      <c r="F2711" s="101" t="str">
        <f t="shared" si="211"/>
        <v>2018-19</v>
      </c>
      <c r="H2711" s="111"/>
      <c r="I2711" s="26"/>
      <c r="J2711" s="94">
        <f t="shared" si="209"/>
        <v>0.59165640875701331</v>
      </c>
      <c r="K2711" s="35"/>
      <c r="L2711" s="26">
        <v>16.413946645799999</v>
      </c>
      <c r="M2711" s="26" t="s">
        <v>203</v>
      </c>
      <c r="N2711" s="26">
        <v>3336.4019512195118</v>
      </c>
      <c r="O2711" s="90">
        <f t="shared" si="212"/>
        <v>54763.523616260078</v>
      </c>
      <c r="P2711" s="92">
        <f t="shared" ref="P2711:P2774" si="213">IF(O2711="-","-",IF(OR(E2711&lt;$E$15,E2711&gt;$E$16),0,O2711*J2711))*Q2711</f>
        <v>1115.0788542997971</v>
      </c>
      <c r="Q2711" s="188">
        <v>3.4414750327181033E-2</v>
      </c>
    </row>
    <row r="2712" spans="1:17" x14ac:dyDescent="0.25">
      <c r="A2712">
        <v>43452</v>
      </c>
      <c r="B2712" t="s">
        <v>773</v>
      </c>
      <c r="C2712" s="190" t="s">
        <v>945</v>
      </c>
      <c r="D2712" s="108" t="s">
        <v>815</v>
      </c>
      <c r="E2712" s="32">
        <f t="shared" si="210"/>
        <v>43452</v>
      </c>
      <c r="F2712" s="101" t="str">
        <f t="shared" si="211"/>
        <v>2018-19</v>
      </c>
      <c r="H2712" s="111"/>
      <c r="I2712" s="26"/>
      <c r="J2712" s="94">
        <f t="shared" ref="J2712:J2775" si="214">J2711</f>
        <v>0.59165640875701331</v>
      </c>
      <c r="K2712" s="35"/>
      <c r="L2712" s="26">
        <v>69.834303767899996</v>
      </c>
      <c r="M2712" s="26" t="s">
        <v>203</v>
      </c>
      <c r="N2712" s="26">
        <v>3336.4019512195118</v>
      </c>
      <c r="O2712" s="90">
        <f t="shared" si="212"/>
        <v>232995.30735327766</v>
      </c>
      <c r="P2712" s="92">
        <f t="shared" si="213"/>
        <v>4744.1823174354904</v>
      </c>
      <c r="Q2712" s="188">
        <v>3.4414750327181033E-2</v>
      </c>
    </row>
    <row r="2713" spans="1:17" x14ac:dyDescent="0.25">
      <c r="A2713">
        <v>43452</v>
      </c>
      <c r="B2713" t="s">
        <v>773</v>
      </c>
      <c r="C2713" s="190" t="s">
        <v>945</v>
      </c>
      <c r="D2713" s="108" t="s">
        <v>815</v>
      </c>
      <c r="E2713" s="32">
        <f t="shared" si="210"/>
        <v>43452</v>
      </c>
      <c r="F2713" s="101" t="str">
        <f t="shared" si="211"/>
        <v>2018-19</v>
      </c>
      <c r="H2713" s="111"/>
      <c r="I2713" s="26"/>
      <c r="J2713" s="94">
        <f t="shared" si="214"/>
        <v>0.59165640875701331</v>
      </c>
      <c r="K2713" s="35"/>
      <c r="L2713" s="26">
        <v>10.1256562931</v>
      </c>
      <c r="M2713" s="26" t="s">
        <v>203</v>
      </c>
      <c r="N2713" s="26">
        <v>3336.4019512195118</v>
      </c>
      <c r="O2713" s="90">
        <f t="shared" si="212"/>
        <v>33783.259413676969</v>
      </c>
      <c r="P2713" s="92">
        <f t="shared" si="213"/>
        <v>687.88484951196028</v>
      </c>
      <c r="Q2713" s="188">
        <v>3.4414750327181033E-2</v>
      </c>
    </row>
    <row r="2714" spans="1:17" x14ac:dyDescent="0.25">
      <c r="A2714">
        <v>43452</v>
      </c>
      <c r="B2714" t="s">
        <v>773</v>
      </c>
      <c r="C2714" s="190" t="s">
        <v>945</v>
      </c>
      <c r="D2714" s="108" t="s">
        <v>815</v>
      </c>
      <c r="E2714" s="32">
        <f t="shared" ref="E2714:E2777" si="215">A2714</f>
        <v>43452</v>
      </c>
      <c r="F2714" s="101" t="str">
        <f t="shared" ref="F2714:F2777" si="216">IF(E2714="","-",IF(OR(E2714&lt;$E$15,E2714&gt;$E$16),"ERROR - date outside of range",IF(MONTH(E2714)&gt;=7,YEAR(E2714)&amp;"-"&amp;IF(YEAR(E2714)=1999,"00",IF(AND(YEAR(E2714)&gt;=2000,YEAR(E2714)&lt;2009),"0","")&amp;RIGHT(YEAR(E2714),2)+1),RIGHT(YEAR(E2714),4)-1&amp;"-"&amp;RIGHT(YEAR(E2714),2))))</f>
        <v>2018-19</v>
      </c>
      <c r="H2714" s="111"/>
      <c r="I2714" s="26"/>
      <c r="J2714" s="94">
        <f t="shared" si="214"/>
        <v>0.59165640875701331</v>
      </c>
      <c r="K2714" s="35"/>
      <c r="L2714" s="26">
        <v>47.803759753400001</v>
      </c>
      <c r="M2714" s="26" t="s">
        <v>203</v>
      </c>
      <c r="N2714" s="26">
        <v>812.22926829268283</v>
      </c>
      <c r="O2714" s="90">
        <f t="shared" si="212"/>
        <v>38827.612806143283</v>
      </c>
      <c r="P2714" s="92">
        <f t="shared" si="213"/>
        <v>790.59649825408997</v>
      </c>
      <c r="Q2714" s="188">
        <v>3.4414750327181033E-2</v>
      </c>
    </row>
    <row r="2715" spans="1:17" x14ac:dyDescent="0.25">
      <c r="A2715">
        <v>43452</v>
      </c>
      <c r="B2715" t="s">
        <v>773</v>
      </c>
      <c r="C2715" s="190" t="s">
        <v>945</v>
      </c>
      <c r="D2715" s="108" t="s">
        <v>815</v>
      </c>
      <c r="E2715" s="32">
        <f t="shared" si="215"/>
        <v>43452</v>
      </c>
      <c r="F2715" s="101" t="str">
        <f t="shared" si="216"/>
        <v>2018-19</v>
      </c>
      <c r="H2715" s="111"/>
      <c r="I2715" s="26"/>
      <c r="J2715" s="94">
        <f t="shared" si="214"/>
        <v>0.59165640875701331</v>
      </c>
      <c r="K2715" s="35"/>
      <c r="L2715" s="26">
        <v>22.9069822903</v>
      </c>
      <c r="M2715" s="26" t="s">
        <v>203</v>
      </c>
      <c r="N2715" s="26">
        <v>812.22926829268283</v>
      </c>
      <c r="O2715" s="90">
        <f t="shared" ref="O2715:O2778" si="217">IF(N2715="","-",L2715*N2715)</f>
        <v>18605.721464443814</v>
      </c>
      <c r="P2715" s="92">
        <f t="shared" si="213"/>
        <v>378.84425990136822</v>
      </c>
      <c r="Q2715" s="188">
        <v>3.4414750327181033E-2</v>
      </c>
    </row>
    <row r="2716" spans="1:17" x14ac:dyDescent="0.25">
      <c r="A2716">
        <v>43452</v>
      </c>
      <c r="B2716" t="s">
        <v>773</v>
      </c>
      <c r="C2716" s="190" t="s">
        <v>945</v>
      </c>
      <c r="D2716" s="108" t="s">
        <v>815</v>
      </c>
      <c r="E2716" s="32">
        <f t="shared" si="215"/>
        <v>43452</v>
      </c>
      <c r="F2716" s="101" t="str">
        <f t="shared" si="216"/>
        <v>2018-19</v>
      </c>
      <c r="H2716" s="111"/>
      <c r="I2716" s="26"/>
      <c r="J2716" s="94">
        <f t="shared" si="214"/>
        <v>0.59165640875701331</v>
      </c>
      <c r="K2716" s="35"/>
      <c r="L2716" s="26">
        <v>95.311458767999994</v>
      </c>
      <c r="M2716" s="26" t="s">
        <v>203</v>
      </c>
      <c r="N2716" s="26">
        <v>812.22926829268283</v>
      </c>
      <c r="O2716" s="90">
        <f t="shared" si="217"/>
        <v>77414.756415040843</v>
      </c>
      <c r="P2716" s="92">
        <f t="shared" si="213"/>
        <v>1576.2966330302183</v>
      </c>
      <c r="Q2716" s="188">
        <v>3.4414750327181033E-2</v>
      </c>
    </row>
    <row r="2717" spans="1:17" x14ac:dyDescent="0.25">
      <c r="A2717">
        <v>43452</v>
      </c>
      <c r="B2717" t="s">
        <v>773</v>
      </c>
      <c r="C2717" s="190" t="s">
        <v>945</v>
      </c>
      <c r="D2717" s="108" t="s">
        <v>815</v>
      </c>
      <c r="E2717" s="32">
        <f t="shared" si="215"/>
        <v>43452</v>
      </c>
      <c r="F2717" s="101" t="str">
        <f t="shared" si="216"/>
        <v>2018-19</v>
      </c>
      <c r="H2717" s="111"/>
      <c r="I2717" s="26"/>
      <c r="J2717" s="94">
        <f t="shared" si="214"/>
        <v>0.59165640875701331</v>
      </c>
      <c r="K2717" s="35"/>
      <c r="L2717" s="26">
        <v>18.084064012300001</v>
      </c>
      <c r="M2717" s="26" t="s">
        <v>203</v>
      </c>
      <c r="N2717" s="26">
        <v>3336.4019512195118</v>
      </c>
      <c r="O2717" s="90">
        <f t="shared" si="217"/>
        <v>60335.706456616273</v>
      </c>
      <c r="P2717" s="92">
        <f t="shared" si="213"/>
        <v>1228.5380119155886</v>
      </c>
      <c r="Q2717" s="188">
        <v>3.4414750327181033E-2</v>
      </c>
    </row>
    <row r="2718" spans="1:17" x14ac:dyDescent="0.25">
      <c r="A2718">
        <v>43452</v>
      </c>
      <c r="B2718" t="s">
        <v>773</v>
      </c>
      <c r="C2718" s="190" t="s">
        <v>945</v>
      </c>
      <c r="D2718" s="108" t="s">
        <v>815</v>
      </c>
      <c r="E2718" s="32">
        <f t="shared" si="215"/>
        <v>43452</v>
      </c>
      <c r="F2718" s="101" t="str">
        <f t="shared" si="216"/>
        <v>2018-19</v>
      </c>
      <c r="H2718" s="111"/>
      <c r="I2718" s="26"/>
      <c r="J2718" s="94">
        <f t="shared" si="214"/>
        <v>0.59165640875701331</v>
      </c>
      <c r="K2718" s="35"/>
      <c r="L2718" s="26">
        <v>7.5904482739799999</v>
      </c>
      <c r="M2718" s="26" t="s">
        <v>203</v>
      </c>
      <c r="N2718" s="26">
        <v>812.22926829268283</v>
      </c>
      <c r="O2718" s="90">
        <f t="shared" si="217"/>
        <v>6165.1842475882322</v>
      </c>
      <c r="P2718" s="92">
        <f t="shared" si="213"/>
        <v>125.53367886844035</v>
      </c>
      <c r="Q2718" s="188">
        <v>3.4414750327181033E-2</v>
      </c>
    </row>
    <row r="2719" spans="1:17" x14ac:dyDescent="0.25">
      <c r="A2719">
        <v>43452</v>
      </c>
      <c r="B2719" t="s">
        <v>773</v>
      </c>
      <c r="C2719" s="190" t="s">
        <v>945</v>
      </c>
      <c r="D2719" s="108" t="s">
        <v>815</v>
      </c>
      <c r="E2719" s="32">
        <f t="shared" si="215"/>
        <v>43452</v>
      </c>
      <c r="F2719" s="101" t="str">
        <f t="shared" si="216"/>
        <v>2018-19</v>
      </c>
      <c r="H2719" s="111"/>
      <c r="I2719" s="26"/>
      <c r="J2719" s="94">
        <f t="shared" si="214"/>
        <v>0.59165640875701331</v>
      </c>
      <c r="K2719" s="35"/>
      <c r="L2719" s="26">
        <v>22.280839266600001</v>
      </c>
      <c r="M2719" s="26" t="s">
        <v>203</v>
      </c>
      <c r="N2719" s="26">
        <v>3336.4019512195118</v>
      </c>
      <c r="O2719" s="90">
        <f t="shared" si="217"/>
        <v>74337.835603892556</v>
      </c>
      <c r="P2719" s="92">
        <f t="shared" si="213"/>
        <v>1513.645271205726</v>
      </c>
      <c r="Q2719" s="188">
        <v>3.4414750327181033E-2</v>
      </c>
    </row>
    <row r="2720" spans="1:17" x14ac:dyDescent="0.25">
      <c r="A2720">
        <v>43452</v>
      </c>
      <c r="B2720" t="s">
        <v>773</v>
      </c>
      <c r="C2720" s="190" t="s">
        <v>945</v>
      </c>
      <c r="D2720" s="108" t="s">
        <v>815</v>
      </c>
      <c r="E2720" s="32">
        <f t="shared" si="215"/>
        <v>43452</v>
      </c>
      <c r="F2720" s="101" t="str">
        <f t="shared" si="216"/>
        <v>2018-19</v>
      </c>
      <c r="H2720" s="111"/>
      <c r="I2720" s="26"/>
      <c r="J2720" s="94">
        <f t="shared" si="214"/>
        <v>0.59165640875701331</v>
      </c>
      <c r="K2720" s="35"/>
      <c r="L2720" s="26">
        <v>7.3542941197599996</v>
      </c>
      <c r="M2720" s="26" t="s">
        <v>203</v>
      </c>
      <c r="N2720" s="26">
        <v>3336.4019512195118</v>
      </c>
      <c r="O2720" s="90">
        <f t="shared" si="217"/>
        <v>24536.881251009443</v>
      </c>
      <c r="P2720" s="92">
        <f t="shared" si="213"/>
        <v>499.61280112629635</v>
      </c>
      <c r="Q2720" s="188">
        <v>3.4414750327181033E-2</v>
      </c>
    </row>
    <row r="2721" spans="1:17" x14ac:dyDescent="0.25">
      <c r="A2721">
        <v>43452</v>
      </c>
      <c r="B2721" t="s">
        <v>773</v>
      </c>
      <c r="C2721" s="190" t="s">
        <v>945</v>
      </c>
      <c r="D2721" s="108" t="s">
        <v>815</v>
      </c>
      <c r="E2721" s="32">
        <f t="shared" si="215"/>
        <v>43452</v>
      </c>
      <c r="F2721" s="101" t="str">
        <f t="shared" si="216"/>
        <v>2018-19</v>
      </c>
      <c r="H2721" s="111"/>
      <c r="I2721" s="26"/>
      <c r="J2721" s="94">
        <f t="shared" si="214"/>
        <v>0.59165640875701331</v>
      </c>
      <c r="K2721" s="35"/>
      <c r="L2721" s="26">
        <v>32.420795591999997</v>
      </c>
      <c r="M2721" s="26" t="s">
        <v>203</v>
      </c>
      <c r="N2721" s="26">
        <v>3336.4019512195118</v>
      </c>
      <c r="O2721" s="90">
        <f t="shared" si="217"/>
        <v>108168.80567323774</v>
      </c>
      <c r="P2721" s="92">
        <f t="shared" si="213"/>
        <v>2202.5015911371793</v>
      </c>
      <c r="Q2721" s="188">
        <v>3.4414750327181033E-2</v>
      </c>
    </row>
    <row r="2722" spans="1:17" x14ac:dyDescent="0.25">
      <c r="A2722">
        <v>43452</v>
      </c>
      <c r="B2722" t="s">
        <v>773</v>
      </c>
      <c r="C2722" s="190" t="s">
        <v>945</v>
      </c>
      <c r="D2722" s="108" t="s">
        <v>815</v>
      </c>
      <c r="E2722" s="32">
        <f t="shared" si="215"/>
        <v>43452</v>
      </c>
      <c r="F2722" s="101" t="str">
        <f t="shared" si="216"/>
        <v>2018-19</v>
      </c>
      <c r="H2722" s="111"/>
      <c r="I2722" s="26"/>
      <c r="J2722" s="94">
        <f t="shared" si="214"/>
        <v>0.59165640875701331</v>
      </c>
      <c r="K2722" s="35"/>
      <c r="L2722" s="26">
        <v>15.3545190623</v>
      </c>
      <c r="M2722" s="26" t="s">
        <v>203</v>
      </c>
      <c r="N2722" s="26">
        <v>3336.4019512195118</v>
      </c>
      <c r="O2722" s="90">
        <f t="shared" si="217"/>
        <v>51228.84735949491</v>
      </c>
      <c r="P2722" s="92">
        <f t="shared" si="213"/>
        <v>1043.106809945366</v>
      </c>
      <c r="Q2722" s="188">
        <v>3.4414750327181033E-2</v>
      </c>
    </row>
    <row r="2723" spans="1:17" x14ac:dyDescent="0.25">
      <c r="A2723">
        <v>43452</v>
      </c>
      <c r="B2723" t="s">
        <v>773</v>
      </c>
      <c r="C2723" s="190" t="s">
        <v>945</v>
      </c>
      <c r="D2723" s="108" t="s">
        <v>815</v>
      </c>
      <c r="E2723" s="32">
        <f t="shared" si="215"/>
        <v>43452</v>
      </c>
      <c r="F2723" s="101" t="str">
        <f t="shared" si="216"/>
        <v>2018-19</v>
      </c>
      <c r="H2723" s="111"/>
      <c r="I2723" s="26"/>
      <c r="J2723" s="94">
        <f t="shared" si="214"/>
        <v>0.59165640875701331</v>
      </c>
      <c r="K2723" s="35"/>
      <c r="L2723" s="26">
        <v>24.888466106100001</v>
      </c>
      <c r="M2723" s="26" t="s">
        <v>203</v>
      </c>
      <c r="N2723" s="26">
        <v>812.22926829268283</v>
      </c>
      <c r="O2723" s="90">
        <f t="shared" si="217"/>
        <v>20215.140614284839</v>
      </c>
      <c r="P2723" s="92">
        <f t="shared" si="213"/>
        <v>411.61478201510658</v>
      </c>
      <c r="Q2723" s="188">
        <v>3.4414750327181033E-2</v>
      </c>
    </row>
    <row r="2724" spans="1:17" x14ac:dyDescent="0.25">
      <c r="A2724">
        <v>43434</v>
      </c>
      <c r="B2724" t="s">
        <v>773</v>
      </c>
      <c r="C2724" s="190" t="s">
        <v>946</v>
      </c>
      <c r="D2724" s="108" t="s">
        <v>815</v>
      </c>
      <c r="E2724" s="32">
        <f t="shared" si="215"/>
        <v>43434</v>
      </c>
      <c r="F2724" s="101" t="str">
        <f t="shared" si="216"/>
        <v>2018-19</v>
      </c>
      <c r="H2724" s="111"/>
      <c r="I2724" s="26"/>
      <c r="J2724" s="94">
        <f t="shared" si="214"/>
        <v>0.59165640875701331</v>
      </c>
      <c r="K2724" s="35"/>
      <c r="L2724" s="26">
        <v>117.844075562</v>
      </c>
      <c r="M2724" s="26" t="s">
        <v>203</v>
      </c>
      <c r="N2724" s="26">
        <v>3336.4019512195118</v>
      </c>
      <c r="O2724" s="90">
        <f t="shared" si="217"/>
        <v>393175.20364471641</v>
      </c>
      <c r="P2724" s="92">
        <f t="shared" si="213"/>
        <v>29060.279701543972</v>
      </c>
      <c r="Q2724" s="188">
        <v>0.12492348650430946</v>
      </c>
    </row>
    <row r="2725" spans="1:17" x14ac:dyDescent="0.25">
      <c r="A2725">
        <v>43434</v>
      </c>
      <c r="B2725" t="s">
        <v>773</v>
      </c>
      <c r="C2725" s="190" t="s">
        <v>946</v>
      </c>
      <c r="D2725" s="108" t="s">
        <v>815</v>
      </c>
      <c r="E2725" s="32">
        <f t="shared" si="215"/>
        <v>43434</v>
      </c>
      <c r="F2725" s="101" t="str">
        <f t="shared" si="216"/>
        <v>2018-19</v>
      </c>
      <c r="H2725" s="111"/>
      <c r="I2725" s="26"/>
      <c r="J2725" s="94">
        <f t="shared" si="214"/>
        <v>0.59165640875701331</v>
      </c>
      <c r="K2725" s="35"/>
      <c r="L2725" s="26">
        <v>24.225777097999998</v>
      </c>
      <c r="M2725" s="26" t="s">
        <v>203</v>
      </c>
      <c r="N2725" s="26">
        <v>3336.4019512195118</v>
      </c>
      <c r="O2725" s="90">
        <f t="shared" si="217"/>
        <v>80826.929979576162</v>
      </c>
      <c r="P2725" s="92">
        <f t="shared" si="213"/>
        <v>5974.0623794426247</v>
      </c>
      <c r="Q2725" s="188">
        <v>0.12492348650430946</v>
      </c>
    </row>
    <row r="2726" spans="1:17" x14ac:dyDescent="0.25">
      <c r="A2726">
        <v>43434</v>
      </c>
      <c r="B2726" t="s">
        <v>773</v>
      </c>
      <c r="C2726" s="190" t="s">
        <v>946</v>
      </c>
      <c r="D2726" s="108" t="s">
        <v>815</v>
      </c>
      <c r="E2726" s="32">
        <f t="shared" si="215"/>
        <v>43434</v>
      </c>
      <c r="F2726" s="101" t="str">
        <f t="shared" si="216"/>
        <v>2018-19</v>
      </c>
      <c r="H2726" s="111"/>
      <c r="I2726" s="26"/>
      <c r="J2726" s="94">
        <f t="shared" si="214"/>
        <v>0.59165640875701331</v>
      </c>
      <c r="K2726" s="35"/>
      <c r="L2726" s="26">
        <v>137.105301325</v>
      </c>
      <c r="M2726" s="26" t="s">
        <v>203</v>
      </c>
      <c r="N2726" s="26">
        <v>3336.4019512195118</v>
      </c>
      <c r="O2726" s="90">
        <f t="shared" si="217"/>
        <v>457438.39486326912</v>
      </c>
      <c r="P2726" s="92">
        <f t="shared" si="213"/>
        <v>33810.086642605478</v>
      </c>
      <c r="Q2726" s="188">
        <v>0.12492348650430946</v>
      </c>
    </row>
    <row r="2727" spans="1:17" x14ac:dyDescent="0.25">
      <c r="A2727">
        <v>43727</v>
      </c>
      <c r="B2727" t="s">
        <v>773</v>
      </c>
      <c r="C2727" s="190" t="s">
        <v>947</v>
      </c>
      <c r="D2727" s="108" t="s">
        <v>807</v>
      </c>
      <c r="E2727" s="32">
        <f t="shared" si="215"/>
        <v>43727</v>
      </c>
      <c r="F2727" s="101" t="str">
        <f t="shared" si="216"/>
        <v>2019-20</v>
      </c>
      <c r="H2727" s="111"/>
      <c r="I2727" s="26"/>
      <c r="J2727" s="94">
        <f t="shared" si="214"/>
        <v>0.59165640875701331</v>
      </c>
      <c r="K2727" s="35"/>
      <c r="L2727" s="26">
        <v>61.347234027100001</v>
      </c>
      <c r="M2727" s="26" t="s">
        <v>203</v>
      </c>
      <c r="N2727" s="26">
        <v>812.22926829268283</v>
      </c>
      <c r="O2727" s="90">
        <f t="shared" si="217"/>
        <v>49828.019005611408</v>
      </c>
      <c r="P2727" s="92">
        <f t="shared" si="213"/>
        <v>5253.9096521075462</v>
      </c>
      <c r="Q2727" s="188">
        <v>0.17821301010762208</v>
      </c>
    </row>
    <row r="2728" spans="1:17" x14ac:dyDescent="0.25">
      <c r="A2728">
        <v>43727</v>
      </c>
      <c r="B2728" t="s">
        <v>773</v>
      </c>
      <c r="C2728" s="190" t="s">
        <v>947</v>
      </c>
      <c r="D2728" s="108" t="s">
        <v>807</v>
      </c>
      <c r="E2728" s="32">
        <f t="shared" si="215"/>
        <v>43727</v>
      </c>
      <c r="F2728" s="101" t="str">
        <f t="shared" si="216"/>
        <v>2019-20</v>
      </c>
      <c r="H2728" s="111"/>
      <c r="I2728" s="26"/>
      <c r="J2728" s="94">
        <f t="shared" si="214"/>
        <v>0.59165640875701331</v>
      </c>
      <c r="K2728" s="35"/>
      <c r="L2728" s="26">
        <v>61.056421961799998</v>
      </c>
      <c r="M2728" s="26" t="s">
        <v>203</v>
      </c>
      <c r="N2728" s="26">
        <v>812.22926829268283</v>
      </c>
      <c r="O2728" s="90">
        <f t="shared" si="217"/>
        <v>49591.812934602101</v>
      </c>
      <c r="P2728" s="92">
        <f t="shared" si="213"/>
        <v>5229.0038785863781</v>
      </c>
      <c r="Q2728" s="188">
        <v>0.17821301010762208</v>
      </c>
    </row>
    <row r="2729" spans="1:17" x14ac:dyDescent="0.25">
      <c r="A2729">
        <v>43727</v>
      </c>
      <c r="B2729" t="s">
        <v>773</v>
      </c>
      <c r="C2729" s="190" t="s">
        <v>947</v>
      </c>
      <c r="D2729" s="108" t="s">
        <v>807</v>
      </c>
      <c r="E2729" s="32">
        <f t="shared" si="215"/>
        <v>43727</v>
      </c>
      <c r="F2729" s="101" t="str">
        <f t="shared" si="216"/>
        <v>2019-20</v>
      </c>
      <c r="H2729" s="111"/>
      <c r="I2729" s="26"/>
      <c r="J2729" s="94">
        <f t="shared" si="214"/>
        <v>0.59165640875701331</v>
      </c>
      <c r="K2729" s="35"/>
      <c r="L2729" s="26">
        <v>34.816489943699999</v>
      </c>
      <c r="M2729" s="26" t="s">
        <v>203</v>
      </c>
      <c r="N2729" s="26">
        <v>3336.4019512195118</v>
      </c>
      <c r="O2729" s="90">
        <f t="shared" si="217"/>
        <v>116161.80498277518</v>
      </c>
      <c r="P2729" s="92">
        <f t="shared" si="213"/>
        <v>12248.201726352141</v>
      </c>
      <c r="Q2729" s="188">
        <v>0.17821301010762208</v>
      </c>
    </row>
    <row r="2730" spans="1:17" x14ac:dyDescent="0.25">
      <c r="A2730">
        <v>43727</v>
      </c>
      <c r="B2730" t="s">
        <v>773</v>
      </c>
      <c r="C2730" s="190" t="s">
        <v>947</v>
      </c>
      <c r="D2730" s="108" t="s">
        <v>815</v>
      </c>
      <c r="E2730" s="32">
        <f t="shared" si="215"/>
        <v>43727</v>
      </c>
      <c r="F2730" s="101" t="str">
        <f t="shared" si="216"/>
        <v>2019-20</v>
      </c>
      <c r="H2730" s="111"/>
      <c r="I2730" s="26"/>
      <c r="J2730" s="94">
        <f t="shared" si="214"/>
        <v>0.59165640875701331</v>
      </c>
      <c r="K2730" s="35"/>
      <c r="L2730" s="26">
        <v>23.867794308000001</v>
      </c>
      <c r="M2730" s="26" t="s">
        <v>203</v>
      </c>
      <c r="N2730" s="26">
        <v>3336.4019512195118</v>
      </c>
      <c r="O2730" s="90">
        <f t="shared" si="217"/>
        <v>79632.555500517163</v>
      </c>
      <c r="P2730" s="92">
        <f t="shared" si="213"/>
        <v>8396.5258967859154</v>
      </c>
      <c r="Q2730" s="188">
        <v>0.17821301010762208</v>
      </c>
    </row>
    <row r="2731" spans="1:17" x14ac:dyDescent="0.25">
      <c r="A2731">
        <v>43727</v>
      </c>
      <c r="B2731" t="s">
        <v>773</v>
      </c>
      <c r="C2731" s="190" t="s">
        <v>947</v>
      </c>
      <c r="D2731" s="108" t="s">
        <v>807</v>
      </c>
      <c r="E2731" s="32">
        <f t="shared" si="215"/>
        <v>43727</v>
      </c>
      <c r="F2731" s="101" t="str">
        <f t="shared" si="216"/>
        <v>2019-20</v>
      </c>
      <c r="H2731" s="111"/>
      <c r="I2731" s="26"/>
      <c r="J2731" s="94">
        <f t="shared" si="214"/>
        <v>0.59165640875701331</v>
      </c>
      <c r="K2731" s="35"/>
      <c r="L2731" s="26">
        <v>2.61834794516</v>
      </c>
      <c r="M2731" s="26" t="s">
        <v>203</v>
      </c>
      <c r="N2731" s="26">
        <v>812.22926829268283</v>
      </c>
      <c r="O2731" s="90">
        <f t="shared" si="217"/>
        <v>2126.6988356329566</v>
      </c>
      <c r="P2731" s="92">
        <f t="shared" si="213"/>
        <v>224.24097450873094</v>
      </c>
      <c r="Q2731" s="188">
        <v>0.17821301010762208</v>
      </c>
    </row>
    <row r="2732" spans="1:17" x14ac:dyDescent="0.25">
      <c r="A2732">
        <v>43727</v>
      </c>
      <c r="B2732" t="s">
        <v>773</v>
      </c>
      <c r="C2732" s="190" t="s">
        <v>947</v>
      </c>
      <c r="D2732" s="108" t="s">
        <v>815</v>
      </c>
      <c r="E2732" s="32">
        <f t="shared" si="215"/>
        <v>43727</v>
      </c>
      <c r="F2732" s="101" t="str">
        <f t="shared" si="216"/>
        <v>2019-20</v>
      </c>
      <c r="H2732" s="111"/>
      <c r="I2732" s="26"/>
      <c r="J2732" s="94">
        <f t="shared" si="214"/>
        <v>0.59165640875701331</v>
      </c>
      <c r="K2732" s="35"/>
      <c r="L2732" s="26">
        <v>34.105446896700002</v>
      </c>
      <c r="M2732" s="26" t="s">
        <v>203</v>
      </c>
      <c r="N2732" s="26">
        <v>3336.4019512195118</v>
      </c>
      <c r="O2732" s="90">
        <f t="shared" si="217"/>
        <v>113789.47957336334</v>
      </c>
      <c r="P2732" s="92">
        <f t="shared" si="213"/>
        <v>11998.061672318581</v>
      </c>
      <c r="Q2732" s="188">
        <v>0.17821301010762208</v>
      </c>
    </row>
    <row r="2733" spans="1:17" x14ac:dyDescent="0.25">
      <c r="A2733">
        <v>43727</v>
      </c>
      <c r="B2733" t="s">
        <v>773</v>
      </c>
      <c r="C2733" s="190" t="s">
        <v>947</v>
      </c>
      <c r="D2733" s="108" t="s">
        <v>807</v>
      </c>
      <c r="E2733" s="32">
        <f t="shared" si="215"/>
        <v>43727</v>
      </c>
      <c r="F2733" s="101" t="str">
        <f t="shared" si="216"/>
        <v>2019-20</v>
      </c>
      <c r="H2733" s="111"/>
      <c r="I2733" s="26"/>
      <c r="J2733" s="94">
        <f t="shared" si="214"/>
        <v>0.59165640875701331</v>
      </c>
      <c r="K2733" s="35"/>
      <c r="L2733" s="26">
        <v>11.747598355499999</v>
      </c>
      <c r="M2733" s="26" t="s">
        <v>203</v>
      </c>
      <c r="N2733" s="26">
        <v>3336.4019512195118</v>
      </c>
      <c r="O2733" s="90">
        <f t="shared" si="217"/>
        <v>39194.710075433322</v>
      </c>
      <c r="P2733" s="92">
        <f t="shared" si="213"/>
        <v>4132.7243122726923</v>
      </c>
      <c r="Q2733" s="188">
        <v>0.17821301010762208</v>
      </c>
    </row>
    <row r="2734" spans="1:17" x14ac:dyDescent="0.25">
      <c r="A2734">
        <v>43727</v>
      </c>
      <c r="B2734" t="s">
        <v>773</v>
      </c>
      <c r="C2734" s="190" t="s">
        <v>947</v>
      </c>
      <c r="D2734" s="108" t="s">
        <v>807</v>
      </c>
      <c r="E2734" s="32">
        <f t="shared" si="215"/>
        <v>43727</v>
      </c>
      <c r="F2734" s="101" t="str">
        <f t="shared" si="216"/>
        <v>2019-20</v>
      </c>
      <c r="H2734" s="111"/>
      <c r="I2734" s="26"/>
      <c r="J2734" s="94">
        <f t="shared" si="214"/>
        <v>0.59165640875701331</v>
      </c>
      <c r="K2734" s="35"/>
      <c r="L2734" s="26">
        <v>4.5184768451300004</v>
      </c>
      <c r="M2734" s="26" t="s">
        <v>203</v>
      </c>
      <c r="N2734" s="26">
        <v>3336.4019512195118</v>
      </c>
      <c r="O2734" s="90">
        <f t="shared" si="217"/>
        <v>15075.454962631917</v>
      </c>
      <c r="P2734" s="92">
        <f t="shared" si="213"/>
        <v>1589.5690801828728</v>
      </c>
      <c r="Q2734" s="188">
        <v>0.17821301010762208</v>
      </c>
    </row>
    <row r="2735" spans="1:17" x14ac:dyDescent="0.25">
      <c r="A2735">
        <v>43727</v>
      </c>
      <c r="B2735" t="s">
        <v>773</v>
      </c>
      <c r="C2735" s="190" t="s">
        <v>947</v>
      </c>
      <c r="D2735" s="108" t="s">
        <v>807</v>
      </c>
      <c r="E2735" s="32">
        <f t="shared" si="215"/>
        <v>43727</v>
      </c>
      <c r="F2735" s="101" t="str">
        <f t="shared" si="216"/>
        <v>2019-20</v>
      </c>
      <c r="H2735" s="111"/>
      <c r="I2735" s="26"/>
      <c r="J2735" s="94">
        <f t="shared" si="214"/>
        <v>0.59165640875701331</v>
      </c>
      <c r="K2735" s="35"/>
      <c r="L2735" s="26">
        <v>65.150141852100006</v>
      </c>
      <c r="M2735" s="26" t="s">
        <v>203</v>
      </c>
      <c r="N2735" s="26">
        <v>812.22926829268283</v>
      </c>
      <c r="O2735" s="90">
        <f t="shared" si="217"/>
        <v>52916.852045695683</v>
      </c>
      <c r="P2735" s="92">
        <f t="shared" si="213"/>
        <v>5579.5988937613211</v>
      </c>
      <c r="Q2735" s="188">
        <v>0.17821301010762208</v>
      </c>
    </row>
    <row r="2736" spans="1:17" x14ac:dyDescent="0.25">
      <c r="A2736">
        <v>43727</v>
      </c>
      <c r="B2736" t="s">
        <v>773</v>
      </c>
      <c r="C2736" s="190" t="s">
        <v>947</v>
      </c>
      <c r="D2736" s="108" t="s">
        <v>815</v>
      </c>
      <c r="E2736" s="32">
        <f t="shared" si="215"/>
        <v>43727</v>
      </c>
      <c r="F2736" s="101" t="str">
        <f t="shared" si="216"/>
        <v>2019-20</v>
      </c>
      <c r="H2736" s="111"/>
      <c r="I2736" s="26"/>
      <c r="J2736" s="94">
        <f t="shared" si="214"/>
        <v>0.59165640875701331</v>
      </c>
      <c r="K2736" s="35"/>
      <c r="L2736" s="26">
        <v>41.6619661979</v>
      </c>
      <c r="M2736" s="26" t="s">
        <v>203</v>
      </c>
      <c r="N2736" s="26">
        <v>3336.4019512195118</v>
      </c>
      <c r="O2736" s="90">
        <f t="shared" si="217"/>
        <v>139001.06531431491</v>
      </c>
      <c r="P2736" s="92">
        <f t="shared" si="213"/>
        <v>14656.393195681079</v>
      </c>
      <c r="Q2736" s="188">
        <v>0.17821301010762208</v>
      </c>
    </row>
    <row r="2737" spans="1:17" x14ac:dyDescent="0.25">
      <c r="A2737">
        <v>43727</v>
      </c>
      <c r="B2737" t="s">
        <v>773</v>
      </c>
      <c r="C2737" s="190" t="s">
        <v>947</v>
      </c>
      <c r="D2737" s="108" t="s">
        <v>815</v>
      </c>
      <c r="E2737" s="32">
        <f t="shared" si="215"/>
        <v>43727</v>
      </c>
      <c r="F2737" s="101" t="str">
        <f t="shared" si="216"/>
        <v>2019-20</v>
      </c>
      <c r="H2737" s="111"/>
      <c r="I2737" s="26"/>
      <c r="J2737" s="94">
        <f t="shared" si="214"/>
        <v>0.59165640875701331</v>
      </c>
      <c r="K2737" s="35"/>
      <c r="L2737" s="26">
        <v>49.804735301400001</v>
      </c>
      <c r="M2737" s="26" t="s">
        <v>203</v>
      </c>
      <c r="N2737" s="26">
        <v>812.22926829268283</v>
      </c>
      <c r="O2737" s="90">
        <f t="shared" si="217"/>
        <v>40452.863711366874</v>
      </c>
      <c r="P2737" s="92">
        <f t="shared" si="213"/>
        <v>4265.385125678119</v>
      </c>
      <c r="Q2737" s="188">
        <v>0.17821301010762208</v>
      </c>
    </row>
    <row r="2738" spans="1:17" x14ac:dyDescent="0.25">
      <c r="A2738">
        <v>43727</v>
      </c>
      <c r="B2738" t="s">
        <v>773</v>
      </c>
      <c r="C2738" s="190" t="s">
        <v>947</v>
      </c>
      <c r="D2738" s="108" t="s">
        <v>815</v>
      </c>
      <c r="E2738" s="32">
        <f t="shared" si="215"/>
        <v>43727</v>
      </c>
      <c r="F2738" s="101" t="str">
        <f t="shared" si="216"/>
        <v>2019-20</v>
      </c>
      <c r="H2738" s="111"/>
      <c r="I2738" s="26"/>
      <c r="J2738" s="94">
        <f t="shared" si="214"/>
        <v>0.59165640875701331</v>
      </c>
      <c r="K2738" s="35"/>
      <c r="L2738" s="26">
        <v>29.515527692999999</v>
      </c>
      <c r="M2738" s="26" t="s">
        <v>203</v>
      </c>
      <c r="N2738" s="26">
        <v>812.22926829268283</v>
      </c>
      <c r="O2738" s="90">
        <f t="shared" si="217"/>
        <v>23973.375461357806</v>
      </c>
      <c r="P2738" s="92">
        <f t="shared" si="213"/>
        <v>2527.7735547913635</v>
      </c>
      <c r="Q2738" s="188">
        <v>0.17821301010762208</v>
      </c>
    </row>
    <row r="2739" spans="1:17" x14ac:dyDescent="0.25">
      <c r="A2739">
        <v>43727</v>
      </c>
      <c r="B2739" t="s">
        <v>773</v>
      </c>
      <c r="C2739" s="190" t="s">
        <v>947</v>
      </c>
      <c r="D2739" s="108" t="s">
        <v>807</v>
      </c>
      <c r="E2739" s="32">
        <f t="shared" si="215"/>
        <v>43727</v>
      </c>
      <c r="F2739" s="101" t="str">
        <f t="shared" si="216"/>
        <v>2019-20</v>
      </c>
      <c r="H2739" s="111"/>
      <c r="I2739" s="26"/>
      <c r="J2739" s="94">
        <f t="shared" si="214"/>
        <v>0.59165640875701331</v>
      </c>
      <c r="K2739" s="35"/>
      <c r="L2739" s="26">
        <v>9.4612224973100005</v>
      </c>
      <c r="M2739" s="26" t="s">
        <v>203</v>
      </c>
      <c r="N2739" s="26">
        <v>812.22926829268283</v>
      </c>
      <c r="O2739" s="90">
        <f t="shared" si="217"/>
        <v>7684.6818261443714</v>
      </c>
      <c r="P2739" s="92">
        <f t="shared" si="213"/>
        <v>810.27953399489047</v>
      </c>
      <c r="Q2739" s="188">
        <v>0.17821301010762208</v>
      </c>
    </row>
    <row r="2740" spans="1:17" x14ac:dyDescent="0.25">
      <c r="A2740">
        <v>43727</v>
      </c>
      <c r="B2740" t="s">
        <v>773</v>
      </c>
      <c r="C2740" s="190" t="s">
        <v>947</v>
      </c>
      <c r="D2740" s="108" t="s">
        <v>815</v>
      </c>
      <c r="E2740" s="32">
        <f t="shared" si="215"/>
        <v>43727</v>
      </c>
      <c r="F2740" s="101" t="str">
        <f t="shared" si="216"/>
        <v>2019-20</v>
      </c>
      <c r="H2740" s="111"/>
      <c r="I2740" s="26"/>
      <c r="J2740" s="94">
        <f t="shared" si="214"/>
        <v>0.59165640875701331</v>
      </c>
      <c r="K2740" s="35"/>
      <c r="L2740" s="26">
        <v>25.9643673333</v>
      </c>
      <c r="M2740" s="26" t="s">
        <v>203</v>
      </c>
      <c r="N2740" s="26">
        <v>3336.4019512195118</v>
      </c>
      <c r="O2740" s="90">
        <f t="shared" si="217"/>
        <v>86627.565833002271</v>
      </c>
      <c r="P2740" s="92">
        <f t="shared" si="213"/>
        <v>9134.0858687827313</v>
      </c>
      <c r="Q2740" s="188">
        <v>0.17821301010762208</v>
      </c>
    </row>
    <row r="2741" spans="1:17" x14ac:dyDescent="0.25">
      <c r="A2741">
        <v>43727</v>
      </c>
      <c r="B2741" t="s">
        <v>773</v>
      </c>
      <c r="C2741" s="190" t="s">
        <v>947</v>
      </c>
      <c r="D2741" s="108" t="s">
        <v>807</v>
      </c>
      <c r="E2741" s="32">
        <f t="shared" si="215"/>
        <v>43727</v>
      </c>
      <c r="F2741" s="101" t="str">
        <f t="shared" si="216"/>
        <v>2019-20</v>
      </c>
      <c r="H2741" s="111"/>
      <c r="I2741" s="26"/>
      <c r="J2741" s="94">
        <f t="shared" si="214"/>
        <v>0.59165640875701331</v>
      </c>
      <c r="K2741" s="35"/>
      <c r="L2741" s="26">
        <v>2.6787865830299999</v>
      </c>
      <c r="M2741" s="26" t="s">
        <v>203</v>
      </c>
      <c r="N2741" s="26">
        <v>3336.4019512195118</v>
      </c>
      <c r="O2741" s="90">
        <f t="shared" si="217"/>
        <v>8937.5087825219398</v>
      </c>
      <c r="P2741" s="92">
        <f t="shared" si="213"/>
        <v>942.37869767609891</v>
      </c>
      <c r="Q2741" s="188">
        <v>0.17821301010762208</v>
      </c>
    </row>
    <row r="2742" spans="1:17" x14ac:dyDescent="0.25">
      <c r="A2742">
        <v>43727</v>
      </c>
      <c r="B2742" t="s">
        <v>773</v>
      </c>
      <c r="C2742" s="190" t="s">
        <v>947</v>
      </c>
      <c r="D2742" s="108" t="s">
        <v>815</v>
      </c>
      <c r="E2742" s="32">
        <f t="shared" si="215"/>
        <v>43727</v>
      </c>
      <c r="F2742" s="101" t="str">
        <f t="shared" si="216"/>
        <v>2019-20</v>
      </c>
      <c r="H2742" s="111"/>
      <c r="I2742" s="26"/>
      <c r="J2742" s="94">
        <f t="shared" si="214"/>
        <v>0.59165640875701331</v>
      </c>
      <c r="K2742" s="35"/>
      <c r="L2742" s="26">
        <v>8.30603832195</v>
      </c>
      <c r="M2742" s="26" t="s">
        <v>203</v>
      </c>
      <c r="N2742" s="26">
        <v>3336.4019512195118</v>
      </c>
      <c r="O2742" s="90">
        <f t="shared" si="217"/>
        <v>27712.28246425802</v>
      </c>
      <c r="P2742" s="92">
        <f t="shared" si="213"/>
        <v>2922.0071603588999</v>
      </c>
      <c r="Q2742" s="188">
        <v>0.17821301010762208</v>
      </c>
    </row>
    <row r="2743" spans="1:17" x14ac:dyDescent="0.25">
      <c r="A2743">
        <v>43727</v>
      </c>
      <c r="B2743" t="s">
        <v>773</v>
      </c>
      <c r="C2743" s="190" t="s">
        <v>947</v>
      </c>
      <c r="D2743" s="108" t="s">
        <v>815</v>
      </c>
      <c r="E2743" s="32">
        <f t="shared" si="215"/>
        <v>43727</v>
      </c>
      <c r="F2743" s="101" t="str">
        <f t="shared" si="216"/>
        <v>2019-20</v>
      </c>
      <c r="H2743" s="111"/>
      <c r="I2743" s="26"/>
      <c r="J2743" s="94">
        <f t="shared" si="214"/>
        <v>0.59165640875701331</v>
      </c>
      <c r="K2743" s="35"/>
      <c r="L2743" s="26">
        <v>5.7764911564599997</v>
      </c>
      <c r="M2743" s="26" t="s">
        <v>203</v>
      </c>
      <c r="N2743" s="26">
        <v>812.22926829268283</v>
      </c>
      <c r="O2743" s="90">
        <f t="shared" si="217"/>
        <v>4691.8351853106587</v>
      </c>
      <c r="P2743" s="92">
        <f t="shared" si="213"/>
        <v>494.71118174345725</v>
      </c>
      <c r="Q2743" s="188">
        <v>0.17821301010762208</v>
      </c>
    </row>
    <row r="2744" spans="1:17" x14ac:dyDescent="0.25">
      <c r="A2744">
        <v>43727</v>
      </c>
      <c r="B2744" t="s">
        <v>773</v>
      </c>
      <c r="C2744" s="190" t="s">
        <v>947</v>
      </c>
      <c r="D2744" s="108" t="s">
        <v>815</v>
      </c>
      <c r="E2744" s="32">
        <f t="shared" si="215"/>
        <v>43727</v>
      </c>
      <c r="F2744" s="101" t="str">
        <f t="shared" si="216"/>
        <v>2019-20</v>
      </c>
      <c r="H2744" s="111"/>
      <c r="I2744" s="26"/>
      <c r="J2744" s="94">
        <f t="shared" si="214"/>
        <v>0.59165640875701331</v>
      </c>
      <c r="K2744" s="35"/>
      <c r="L2744" s="26">
        <v>46.666717039799998</v>
      </c>
      <c r="M2744" s="26" t="s">
        <v>203</v>
      </c>
      <c r="N2744" s="26">
        <v>3336.4019512195118</v>
      </c>
      <c r="O2744" s="90">
        <f t="shared" si="217"/>
        <v>155698.92578859755</v>
      </c>
      <c r="P2744" s="92">
        <f t="shared" si="213"/>
        <v>16417.030123781693</v>
      </c>
      <c r="Q2744" s="188">
        <v>0.17821301010762208</v>
      </c>
    </row>
    <row r="2745" spans="1:17" x14ac:dyDescent="0.25">
      <c r="A2745">
        <v>43727</v>
      </c>
      <c r="B2745" t="s">
        <v>773</v>
      </c>
      <c r="C2745" s="190" t="s">
        <v>947</v>
      </c>
      <c r="D2745" s="108" t="s">
        <v>815</v>
      </c>
      <c r="E2745" s="32">
        <f t="shared" si="215"/>
        <v>43727</v>
      </c>
      <c r="F2745" s="101" t="str">
        <f t="shared" si="216"/>
        <v>2019-20</v>
      </c>
      <c r="H2745" s="111"/>
      <c r="I2745" s="26"/>
      <c r="J2745" s="94">
        <f t="shared" si="214"/>
        <v>0.59165640875701331</v>
      </c>
      <c r="K2745" s="35"/>
      <c r="L2745" s="26">
        <v>36.748436720299999</v>
      </c>
      <c r="M2745" s="26" t="s">
        <v>203</v>
      </c>
      <c r="N2745" s="26">
        <v>3336.4019512195118</v>
      </c>
      <c r="O2745" s="90">
        <f t="shared" si="217"/>
        <v>122607.55597787567</v>
      </c>
      <c r="P2745" s="92">
        <f t="shared" si="213"/>
        <v>12927.847316204439</v>
      </c>
      <c r="Q2745" s="188">
        <v>0.17821301010762208</v>
      </c>
    </row>
    <row r="2746" spans="1:17" x14ac:dyDescent="0.25">
      <c r="A2746">
        <v>43128</v>
      </c>
      <c r="B2746" t="s">
        <v>773</v>
      </c>
      <c r="C2746" s="190" t="s">
        <v>948</v>
      </c>
      <c r="D2746" s="108" t="s">
        <v>815</v>
      </c>
      <c r="E2746" s="32">
        <f t="shared" si="215"/>
        <v>43128</v>
      </c>
      <c r="F2746" s="101" t="str">
        <f t="shared" si="216"/>
        <v>2017-18</v>
      </c>
      <c r="H2746" s="111"/>
      <c r="I2746" s="26"/>
      <c r="J2746" s="94">
        <f t="shared" si="214"/>
        <v>0.59165640875701331</v>
      </c>
      <c r="K2746" s="35"/>
      <c r="L2746" s="26">
        <v>79.2532746137</v>
      </c>
      <c r="M2746" s="26" t="s">
        <v>203</v>
      </c>
      <c r="N2746" s="26">
        <v>3336.4019512195118</v>
      </c>
      <c r="O2746" s="90">
        <f t="shared" si="217"/>
        <v>264420.78006168449</v>
      </c>
      <c r="P2746" s="92">
        <f t="shared" si="213"/>
        <v>29038.447496044777</v>
      </c>
      <c r="Q2746" s="188">
        <v>0.18561293515921468</v>
      </c>
    </row>
    <row r="2747" spans="1:17" x14ac:dyDescent="0.25">
      <c r="A2747">
        <v>44054</v>
      </c>
      <c r="B2747" t="s">
        <v>773</v>
      </c>
      <c r="C2747" s="190" t="s">
        <v>949</v>
      </c>
      <c r="D2747" s="108" t="s">
        <v>815</v>
      </c>
      <c r="E2747" s="32">
        <f t="shared" si="215"/>
        <v>44054</v>
      </c>
      <c r="F2747" s="101" t="str">
        <f t="shared" si="216"/>
        <v>2020-21</v>
      </c>
      <c r="H2747" s="111"/>
      <c r="I2747" s="26"/>
      <c r="J2747" s="94">
        <f t="shared" si="214"/>
        <v>0.59165640875701331</v>
      </c>
      <c r="K2747" s="35"/>
      <c r="L2747" s="26">
        <v>70.098900388399997</v>
      </c>
      <c r="M2747" s="26" t="s">
        <v>203</v>
      </c>
      <c r="N2747" s="26">
        <v>3336.4019512195118</v>
      </c>
      <c r="O2747" s="90">
        <f t="shared" si="217"/>
        <v>233878.10803419995</v>
      </c>
      <c r="P2747" s="92">
        <f t="shared" si="213"/>
        <v>31793.08647160701</v>
      </c>
      <c r="Q2747" s="188">
        <v>0.22975953637228611</v>
      </c>
    </row>
    <row r="2748" spans="1:17" x14ac:dyDescent="0.25">
      <c r="A2748">
        <v>44054</v>
      </c>
      <c r="B2748" t="s">
        <v>773</v>
      </c>
      <c r="C2748" s="190" t="s">
        <v>949</v>
      </c>
      <c r="D2748" s="108" t="s">
        <v>815</v>
      </c>
      <c r="E2748" s="32">
        <f t="shared" si="215"/>
        <v>44054</v>
      </c>
      <c r="F2748" s="101" t="str">
        <f t="shared" si="216"/>
        <v>2020-21</v>
      </c>
      <c r="H2748" s="111"/>
      <c r="I2748" s="26"/>
      <c r="J2748" s="94">
        <f t="shared" si="214"/>
        <v>0.59165640875701331</v>
      </c>
      <c r="K2748" s="35"/>
      <c r="L2748" s="26">
        <v>21.4884054487</v>
      </c>
      <c r="M2748" s="26" t="s">
        <v>203</v>
      </c>
      <c r="N2748" s="26">
        <v>812.22926829268283</v>
      </c>
      <c r="O2748" s="90">
        <f t="shared" si="217"/>
        <v>17453.511834374101</v>
      </c>
      <c r="P2748" s="92">
        <f t="shared" si="213"/>
        <v>2372.6077470334635</v>
      </c>
      <c r="Q2748" s="188">
        <v>0.22975953637228611</v>
      </c>
    </row>
    <row r="2749" spans="1:17" x14ac:dyDescent="0.25">
      <c r="A2749">
        <v>44054</v>
      </c>
      <c r="B2749" t="s">
        <v>773</v>
      </c>
      <c r="C2749" s="190" t="s">
        <v>949</v>
      </c>
      <c r="D2749" s="108" t="s">
        <v>815</v>
      </c>
      <c r="E2749" s="32">
        <f t="shared" si="215"/>
        <v>44054</v>
      </c>
      <c r="F2749" s="101" t="str">
        <f t="shared" si="216"/>
        <v>2020-21</v>
      </c>
      <c r="H2749" s="111"/>
      <c r="I2749" s="26"/>
      <c r="J2749" s="94">
        <f t="shared" si="214"/>
        <v>0.59165640875701331</v>
      </c>
      <c r="K2749" s="35"/>
      <c r="L2749" s="26">
        <v>22.714564572800001</v>
      </c>
      <c r="M2749" s="26" t="s">
        <v>203</v>
      </c>
      <c r="N2749" s="26">
        <v>3336.4019512195118</v>
      </c>
      <c r="O2749" s="90">
        <f t="shared" si="217"/>
        <v>75784.917561791517</v>
      </c>
      <c r="P2749" s="92">
        <f t="shared" si="213"/>
        <v>10302.103337236314</v>
      </c>
      <c r="Q2749" s="188">
        <v>0.22975953637228611</v>
      </c>
    </row>
    <row r="2750" spans="1:17" x14ac:dyDescent="0.25">
      <c r="A2750">
        <v>44054</v>
      </c>
      <c r="B2750" t="s">
        <v>773</v>
      </c>
      <c r="C2750" s="190" t="s">
        <v>949</v>
      </c>
      <c r="D2750" s="108" t="s">
        <v>815</v>
      </c>
      <c r="E2750" s="32">
        <f t="shared" si="215"/>
        <v>44054</v>
      </c>
      <c r="F2750" s="101" t="str">
        <f t="shared" si="216"/>
        <v>2020-21</v>
      </c>
      <c r="H2750" s="111"/>
      <c r="I2750" s="26"/>
      <c r="J2750" s="94">
        <f t="shared" si="214"/>
        <v>0.59165640875701331</v>
      </c>
      <c r="K2750" s="35"/>
      <c r="L2750" s="26">
        <v>39.730614393899998</v>
      </c>
      <c r="M2750" s="26" t="s">
        <v>203</v>
      </c>
      <c r="N2750" s="26">
        <v>812.22926829268283</v>
      </c>
      <c r="O2750" s="90">
        <f t="shared" si="217"/>
        <v>32270.367857976129</v>
      </c>
      <c r="P2750" s="92">
        <f t="shared" si="213"/>
        <v>4386.7919250876384</v>
      </c>
      <c r="Q2750" s="188">
        <v>0.22975953637228611</v>
      </c>
    </row>
    <row r="2751" spans="1:17" x14ac:dyDescent="0.25">
      <c r="A2751">
        <v>44054</v>
      </c>
      <c r="B2751" t="s">
        <v>773</v>
      </c>
      <c r="C2751" s="190" t="s">
        <v>949</v>
      </c>
      <c r="D2751" s="108" t="s">
        <v>815</v>
      </c>
      <c r="E2751" s="32">
        <f t="shared" si="215"/>
        <v>44054</v>
      </c>
      <c r="F2751" s="101" t="str">
        <f t="shared" si="216"/>
        <v>2020-21</v>
      </c>
      <c r="H2751" s="111"/>
      <c r="I2751" s="26"/>
      <c r="J2751" s="94">
        <f t="shared" si="214"/>
        <v>0.59165640875701331</v>
      </c>
      <c r="K2751" s="35"/>
      <c r="L2751" s="26">
        <v>59.071848430999999</v>
      </c>
      <c r="M2751" s="26" t="s">
        <v>203</v>
      </c>
      <c r="N2751" s="26">
        <v>812.22926829268283</v>
      </c>
      <c r="O2751" s="90">
        <f t="shared" si="217"/>
        <v>47979.884227807393</v>
      </c>
      <c r="P2751" s="92">
        <f t="shared" si="213"/>
        <v>6522.3231920847884</v>
      </c>
      <c r="Q2751" s="188">
        <v>0.22975953637228611</v>
      </c>
    </row>
    <row r="2752" spans="1:17" x14ac:dyDescent="0.25">
      <c r="A2752">
        <v>44054</v>
      </c>
      <c r="B2752" t="s">
        <v>773</v>
      </c>
      <c r="C2752" s="190" t="s">
        <v>949</v>
      </c>
      <c r="D2752" s="108" t="s">
        <v>815</v>
      </c>
      <c r="E2752" s="32">
        <f t="shared" si="215"/>
        <v>44054</v>
      </c>
      <c r="F2752" s="101" t="str">
        <f t="shared" si="216"/>
        <v>2020-21</v>
      </c>
      <c r="H2752" s="111"/>
      <c r="I2752" s="26"/>
      <c r="J2752" s="94">
        <f t="shared" si="214"/>
        <v>0.59165640875701331</v>
      </c>
      <c r="K2752" s="35"/>
      <c r="L2752" s="26">
        <v>10.992081924500001</v>
      </c>
      <c r="M2752" s="26" t="s">
        <v>203</v>
      </c>
      <c r="N2752" s="26">
        <v>812.22926829268283</v>
      </c>
      <c r="O2752" s="90">
        <f t="shared" si="217"/>
        <v>8928.0906585498597</v>
      </c>
      <c r="P2752" s="92">
        <f t="shared" si="213"/>
        <v>1213.6730569588624</v>
      </c>
      <c r="Q2752" s="188">
        <v>0.22975953637228611</v>
      </c>
    </row>
    <row r="2753" spans="1:17" x14ac:dyDescent="0.25">
      <c r="A2753">
        <v>44054</v>
      </c>
      <c r="B2753" t="s">
        <v>773</v>
      </c>
      <c r="C2753" s="190" t="s">
        <v>949</v>
      </c>
      <c r="D2753" s="108" t="s">
        <v>815</v>
      </c>
      <c r="E2753" s="32">
        <f t="shared" si="215"/>
        <v>44054</v>
      </c>
      <c r="F2753" s="101" t="str">
        <f t="shared" si="216"/>
        <v>2020-21</v>
      </c>
      <c r="H2753" s="111"/>
      <c r="I2753" s="26"/>
      <c r="J2753" s="94">
        <f t="shared" si="214"/>
        <v>0.59165640875701331</v>
      </c>
      <c r="K2753" s="35"/>
      <c r="L2753" s="26">
        <v>21.235340975</v>
      </c>
      <c r="M2753" s="26" t="s">
        <v>203</v>
      </c>
      <c r="N2753" s="26">
        <v>812.22926829268283</v>
      </c>
      <c r="O2753" s="90">
        <f t="shared" si="217"/>
        <v>17247.965462069875</v>
      </c>
      <c r="P2753" s="92">
        <f t="shared" si="213"/>
        <v>2344.6660399471475</v>
      </c>
      <c r="Q2753" s="188">
        <v>0.22975953637228611</v>
      </c>
    </row>
    <row r="2754" spans="1:17" x14ac:dyDescent="0.25">
      <c r="A2754">
        <v>44054</v>
      </c>
      <c r="B2754" t="s">
        <v>773</v>
      </c>
      <c r="C2754" s="190" t="s">
        <v>949</v>
      </c>
      <c r="D2754" s="108" t="s">
        <v>815</v>
      </c>
      <c r="E2754" s="32">
        <f t="shared" si="215"/>
        <v>44054</v>
      </c>
      <c r="F2754" s="101" t="str">
        <f t="shared" si="216"/>
        <v>2020-21</v>
      </c>
      <c r="H2754" s="111"/>
      <c r="I2754" s="26"/>
      <c r="J2754" s="94">
        <f t="shared" si="214"/>
        <v>0.59165640875701331</v>
      </c>
      <c r="K2754" s="35"/>
      <c r="L2754" s="26">
        <v>24.1950343496</v>
      </c>
      <c r="M2754" s="26" t="s">
        <v>203</v>
      </c>
      <c r="N2754" s="26">
        <v>3336.4019512195118</v>
      </c>
      <c r="O2754" s="90">
        <f t="shared" si="217"/>
        <v>80724.35981382856</v>
      </c>
      <c r="P2754" s="92">
        <f t="shared" si="213"/>
        <v>10973.564706410549</v>
      </c>
      <c r="Q2754" s="188">
        <v>0.22975953637228611</v>
      </c>
    </row>
    <row r="2755" spans="1:17" x14ac:dyDescent="0.25">
      <c r="A2755">
        <v>44054</v>
      </c>
      <c r="B2755" t="s">
        <v>773</v>
      </c>
      <c r="C2755" s="190" t="s">
        <v>949</v>
      </c>
      <c r="D2755" s="108" t="s">
        <v>815</v>
      </c>
      <c r="E2755" s="32">
        <f t="shared" si="215"/>
        <v>44054</v>
      </c>
      <c r="F2755" s="101" t="str">
        <f t="shared" si="216"/>
        <v>2020-21</v>
      </c>
      <c r="H2755" s="111"/>
      <c r="I2755" s="26"/>
      <c r="J2755" s="94">
        <f t="shared" si="214"/>
        <v>0.59165640875701331</v>
      </c>
      <c r="K2755" s="35"/>
      <c r="L2755" s="26">
        <v>12.469894651200001</v>
      </c>
      <c r="M2755" s="26" t="s">
        <v>203</v>
      </c>
      <c r="N2755" s="26">
        <v>3336.4019512195118</v>
      </c>
      <c r="O2755" s="90">
        <f t="shared" si="217"/>
        <v>41604.580845765435</v>
      </c>
      <c r="P2755" s="92">
        <f t="shared" si="213"/>
        <v>5655.672724404636</v>
      </c>
      <c r="Q2755" s="188">
        <v>0.22975953637228611</v>
      </c>
    </row>
    <row r="2756" spans="1:17" x14ac:dyDescent="0.25">
      <c r="A2756">
        <v>44054</v>
      </c>
      <c r="B2756" t="s">
        <v>773</v>
      </c>
      <c r="C2756" s="190" t="s">
        <v>949</v>
      </c>
      <c r="D2756" s="108" t="s">
        <v>815</v>
      </c>
      <c r="E2756" s="32">
        <f t="shared" si="215"/>
        <v>44054</v>
      </c>
      <c r="F2756" s="101" t="str">
        <f t="shared" si="216"/>
        <v>2020-21</v>
      </c>
      <c r="H2756" s="111"/>
      <c r="I2756" s="26"/>
      <c r="J2756" s="94">
        <f t="shared" si="214"/>
        <v>0.59165640875701331</v>
      </c>
      <c r="K2756" s="35"/>
      <c r="L2756" s="26">
        <v>46.200712084300001</v>
      </c>
      <c r="M2756" s="26" t="s">
        <v>203</v>
      </c>
      <c r="N2756" s="26">
        <v>3336.4019512195118</v>
      </c>
      <c r="O2756" s="90">
        <f t="shared" si="217"/>
        <v>154144.14594578941</v>
      </c>
      <c r="P2756" s="92">
        <f t="shared" si="213"/>
        <v>20954.155146619636</v>
      </c>
      <c r="Q2756" s="188">
        <v>0.22975953637228611</v>
      </c>
    </row>
    <row r="2757" spans="1:17" x14ac:dyDescent="0.25">
      <c r="A2757">
        <v>44054</v>
      </c>
      <c r="B2757" t="s">
        <v>773</v>
      </c>
      <c r="C2757" s="190" t="s">
        <v>949</v>
      </c>
      <c r="D2757" s="108" t="s">
        <v>815</v>
      </c>
      <c r="E2757" s="32">
        <f t="shared" si="215"/>
        <v>44054</v>
      </c>
      <c r="F2757" s="101" t="str">
        <f t="shared" si="216"/>
        <v>2020-21</v>
      </c>
      <c r="H2757" s="111"/>
      <c r="I2757" s="26"/>
      <c r="J2757" s="94">
        <f t="shared" si="214"/>
        <v>0.59165640875701331</v>
      </c>
      <c r="K2757" s="35"/>
      <c r="L2757" s="26">
        <v>28.3343915763</v>
      </c>
      <c r="M2757" s="26" t="s">
        <v>203</v>
      </c>
      <c r="N2757" s="26">
        <v>3336.4019512195118</v>
      </c>
      <c r="O2757" s="90">
        <f t="shared" si="217"/>
        <v>94534.919341785018</v>
      </c>
      <c r="P2757" s="92">
        <f t="shared" si="213"/>
        <v>12850.954244850756</v>
      </c>
      <c r="Q2757" s="188">
        <v>0.22975953637228611</v>
      </c>
    </row>
    <row r="2758" spans="1:17" x14ac:dyDescent="0.25">
      <c r="A2758">
        <v>44054</v>
      </c>
      <c r="B2758" t="s">
        <v>773</v>
      </c>
      <c r="C2758" s="190" t="s">
        <v>949</v>
      </c>
      <c r="D2758" s="108" t="s">
        <v>815</v>
      </c>
      <c r="E2758" s="32">
        <f t="shared" si="215"/>
        <v>44054</v>
      </c>
      <c r="F2758" s="101" t="str">
        <f t="shared" si="216"/>
        <v>2020-21</v>
      </c>
      <c r="H2758" s="111"/>
      <c r="I2758" s="26"/>
      <c r="J2758" s="94">
        <f t="shared" si="214"/>
        <v>0.59165640875701331</v>
      </c>
      <c r="K2758" s="35"/>
      <c r="L2758" s="26">
        <v>22.745859346100001</v>
      </c>
      <c r="M2758" s="26" t="s">
        <v>203</v>
      </c>
      <c r="N2758" s="26">
        <v>812.22926829268283</v>
      </c>
      <c r="O2758" s="90">
        <f t="shared" si="217"/>
        <v>18474.852693371085</v>
      </c>
      <c r="P2758" s="92">
        <f t="shared" si="213"/>
        <v>2511.447497876361</v>
      </c>
      <c r="Q2758" s="188">
        <v>0.22975953637228611</v>
      </c>
    </row>
    <row r="2759" spans="1:17" x14ac:dyDescent="0.25">
      <c r="A2759">
        <v>44054</v>
      </c>
      <c r="B2759" t="s">
        <v>773</v>
      </c>
      <c r="C2759" s="190" t="s">
        <v>949</v>
      </c>
      <c r="D2759" s="108" t="s">
        <v>815</v>
      </c>
      <c r="E2759" s="32">
        <f t="shared" si="215"/>
        <v>44054</v>
      </c>
      <c r="F2759" s="101" t="str">
        <f t="shared" si="216"/>
        <v>2020-21</v>
      </c>
      <c r="H2759" s="111"/>
      <c r="I2759" s="26"/>
      <c r="J2759" s="94">
        <f t="shared" si="214"/>
        <v>0.59165640875701331</v>
      </c>
      <c r="K2759" s="35"/>
      <c r="L2759" s="26">
        <v>13.003354375300001</v>
      </c>
      <c r="M2759" s="26" t="s">
        <v>203</v>
      </c>
      <c r="N2759" s="26">
        <v>3336.4019512195118</v>
      </c>
      <c r="O2759" s="90">
        <f t="shared" si="217"/>
        <v>43384.416910149695</v>
      </c>
      <c r="P2759" s="92">
        <f t="shared" si="213"/>
        <v>5897.6213290683045</v>
      </c>
      <c r="Q2759" s="188">
        <v>0.22975953637228611</v>
      </c>
    </row>
    <row r="2760" spans="1:17" x14ac:dyDescent="0.25">
      <c r="A2760">
        <v>44054</v>
      </c>
      <c r="B2760" t="s">
        <v>773</v>
      </c>
      <c r="C2760" s="190" t="s">
        <v>949</v>
      </c>
      <c r="D2760" s="108" t="s">
        <v>815</v>
      </c>
      <c r="E2760" s="32">
        <f t="shared" si="215"/>
        <v>44054</v>
      </c>
      <c r="F2760" s="101" t="str">
        <f t="shared" si="216"/>
        <v>2020-21</v>
      </c>
      <c r="H2760" s="111"/>
      <c r="I2760" s="26"/>
      <c r="J2760" s="94">
        <f t="shared" si="214"/>
        <v>0.59165640875701331</v>
      </c>
      <c r="K2760" s="35"/>
      <c r="L2760" s="26">
        <v>57.448414341099998</v>
      </c>
      <c r="M2760" s="26" t="s">
        <v>203</v>
      </c>
      <c r="N2760" s="26">
        <v>812.22926829268283</v>
      </c>
      <c r="O2760" s="90">
        <f t="shared" si="217"/>
        <v>46661.283544846519</v>
      </c>
      <c r="P2760" s="92">
        <f t="shared" si="213"/>
        <v>6343.0743265656392</v>
      </c>
      <c r="Q2760" s="188">
        <v>0.22975953637228611</v>
      </c>
    </row>
    <row r="2761" spans="1:17" x14ac:dyDescent="0.25">
      <c r="A2761">
        <v>44054</v>
      </c>
      <c r="B2761" t="s">
        <v>773</v>
      </c>
      <c r="C2761" s="190" t="s">
        <v>949</v>
      </c>
      <c r="D2761" s="108" t="s">
        <v>815</v>
      </c>
      <c r="E2761" s="32">
        <f t="shared" si="215"/>
        <v>44054</v>
      </c>
      <c r="F2761" s="101" t="str">
        <f t="shared" si="216"/>
        <v>2020-21</v>
      </c>
      <c r="H2761" s="111"/>
      <c r="I2761" s="26"/>
      <c r="J2761" s="94">
        <f t="shared" si="214"/>
        <v>0.59165640875701331</v>
      </c>
      <c r="K2761" s="35"/>
      <c r="L2761" s="26">
        <v>30.077825766499998</v>
      </c>
      <c r="M2761" s="26" t="s">
        <v>203</v>
      </c>
      <c r="N2761" s="26">
        <v>3336.4019512195118</v>
      </c>
      <c r="O2761" s="90">
        <f t="shared" si="217"/>
        <v>100351.7165757911</v>
      </c>
      <c r="P2761" s="92">
        <f t="shared" si="213"/>
        <v>13641.682111614229</v>
      </c>
      <c r="Q2761" s="188">
        <v>0.22975953637228611</v>
      </c>
    </row>
    <row r="2762" spans="1:17" x14ac:dyDescent="0.25">
      <c r="A2762">
        <v>44054</v>
      </c>
      <c r="B2762" t="s">
        <v>773</v>
      </c>
      <c r="C2762" s="190" t="s">
        <v>949</v>
      </c>
      <c r="D2762" s="108" t="s">
        <v>815</v>
      </c>
      <c r="E2762" s="32">
        <f t="shared" si="215"/>
        <v>44054</v>
      </c>
      <c r="F2762" s="101" t="str">
        <f t="shared" si="216"/>
        <v>2020-21</v>
      </c>
      <c r="H2762" s="111"/>
      <c r="I2762" s="26"/>
      <c r="J2762" s="94">
        <f t="shared" si="214"/>
        <v>0.59165640875701331</v>
      </c>
      <c r="K2762" s="35"/>
      <c r="L2762" s="26">
        <v>21.679303533999999</v>
      </c>
      <c r="M2762" s="26" t="s">
        <v>203</v>
      </c>
      <c r="N2762" s="26">
        <v>3336.4019512195118</v>
      </c>
      <c r="O2762" s="90">
        <f t="shared" si="217"/>
        <v>72330.87061191765</v>
      </c>
      <c r="P2762" s="92">
        <f t="shared" si="213"/>
        <v>9832.5646776441481</v>
      </c>
      <c r="Q2762" s="188">
        <v>0.22975953637228611</v>
      </c>
    </row>
    <row r="2763" spans="1:17" x14ac:dyDescent="0.25">
      <c r="A2763">
        <v>44054</v>
      </c>
      <c r="B2763" t="s">
        <v>773</v>
      </c>
      <c r="C2763" s="190" t="s">
        <v>949</v>
      </c>
      <c r="D2763" s="108" t="s">
        <v>815</v>
      </c>
      <c r="E2763" s="32">
        <f t="shared" si="215"/>
        <v>44054</v>
      </c>
      <c r="F2763" s="101" t="str">
        <f t="shared" si="216"/>
        <v>2020-21</v>
      </c>
      <c r="H2763" s="111"/>
      <c r="I2763" s="26"/>
      <c r="J2763" s="94">
        <f t="shared" si="214"/>
        <v>0.59165640875701331</v>
      </c>
      <c r="K2763" s="35"/>
      <c r="L2763" s="26">
        <v>7.6535657702800002</v>
      </c>
      <c r="M2763" s="26" t="s">
        <v>203</v>
      </c>
      <c r="N2763" s="26">
        <v>812.22926829268283</v>
      </c>
      <c r="O2763" s="90">
        <f t="shared" si="217"/>
        <v>6216.4501254244478</v>
      </c>
      <c r="P2763" s="92">
        <f t="shared" si="213"/>
        <v>845.05616214045506</v>
      </c>
      <c r="Q2763" s="188">
        <v>0.22975953637228611</v>
      </c>
    </row>
    <row r="2764" spans="1:17" x14ac:dyDescent="0.25">
      <c r="A2764">
        <v>44054</v>
      </c>
      <c r="B2764" t="s">
        <v>773</v>
      </c>
      <c r="C2764" s="190" t="s">
        <v>949</v>
      </c>
      <c r="D2764" s="108" t="s">
        <v>815</v>
      </c>
      <c r="E2764" s="32">
        <f t="shared" si="215"/>
        <v>44054</v>
      </c>
      <c r="F2764" s="101" t="str">
        <f t="shared" si="216"/>
        <v>2020-21</v>
      </c>
      <c r="H2764" s="111"/>
      <c r="I2764" s="26"/>
      <c r="J2764" s="94">
        <f t="shared" si="214"/>
        <v>0.59165640875701331</v>
      </c>
      <c r="K2764" s="35"/>
      <c r="L2764" s="26">
        <v>7.6524725415999999</v>
      </c>
      <c r="M2764" s="26" t="s">
        <v>203</v>
      </c>
      <c r="N2764" s="26">
        <v>812.22926829268283</v>
      </c>
      <c r="O2764" s="90">
        <f t="shared" si="217"/>
        <v>6215.5621730936145</v>
      </c>
      <c r="P2764" s="92">
        <f t="shared" si="213"/>
        <v>844.93545505301472</v>
      </c>
      <c r="Q2764" s="188">
        <v>0.22975953637228611</v>
      </c>
    </row>
    <row r="2765" spans="1:17" x14ac:dyDescent="0.25">
      <c r="A2765">
        <v>44054</v>
      </c>
      <c r="B2765" t="s">
        <v>773</v>
      </c>
      <c r="C2765" s="190" t="s">
        <v>949</v>
      </c>
      <c r="D2765" s="108" t="s">
        <v>815</v>
      </c>
      <c r="E2765" s="32">
        <f t="shared" si="215"/>
        <v>44054</v>
      </c>
      <c r="F2765" s="101" t="str">
        <f t="shared" si="216"/>
        <v>2020-21</v>
      </c>
      <c r="H2765" s="111"/>
      <c r="I2765" s="26"/>
      <c r="J2765" s="94">
        <f t="shared" si="214"/>
        <v>0.59165640875701331</v>
      </c>
      <c r="K2765" s="35"/>
      <c r="L2765" s="26">
        <v>23.506747563200001</v>
      </c>
      <c r="M2765" s="26" t="s">
        <v>203</v>
      </c>
      <c r="N2765" s="26">
        <v>812.22926829268283</v>
      </c>
      <c r="O2765" s="90">
        <f t="shared" si="217"/>
        <v>19092.86837319874</v>
      </c>
      <c r="P2765" s="92">
        <f t="shared" si="213"/>
        <v>2595.4597473114231</v>
      </c>
      <c r="Q2765" s="188">
        <v>0.22975953637228611</v>
      </c>
    </row>
    <row r="2766" spans="1:17" x14ac:dyDescent="0.25">
      <c r="A2766">
        <v>44054</v>
      </c>
      <c r="B2766" t="s">
        <v>773</v>
      </c>
      <c r="C2766" s="190" t="s">
        <v>949</v>
      </c>
      <c r="D2766" s="108" t="s">
        <v>815</v>
      </c>
      <c r="E2766" s="32">
        <f t="shared" si="215"/>
        <v>44054</v>
      </c>
      <c r="F2766" s="101" t="str">
        <f t="shared" si="216"/>
        <v>2020-21</v>
      </c>
      <c r="H2766" s="111"/>
      <c r="I2766" s="26"/>
      <c r="J2766" s="94">
        <f t="shared" si="214"/>
        <v>0.59165640875701331</v>
      </c>
      <c r="K2766" s="35"/>
      <c r="L2766" s="26">
        <v>15.1313185149</v>
      </c>
      <c r="M2766" s="26" t="s">
        <v>203</v>
      </c>
      <c r="N2766" s="26">
        <v>3336.4019512195118</v>
      </c>
      <c r="O2766" s="90">
        <f t="shared" si="217"/>
        <v>50484.160617636284</v>
      </c>
      <c r="P2766" s="92">
        <f t="shared" si="213"/>
        <v>6862.7512743873485</v>
      </c>
      <c r="Q2766" s="188">
        <v>0.22975953637228611</v>
      </c>
    </row>
    <row r="2767" spans="1:17" x14ac:dyDescent="0.25">
      <c r="A2767">
        <v>44054</v>
      </c>
      <c r="B2767" t="s">
        <v>773</v>
      </c>
      <c r="C2767" s="190" t="s">
        <v>949</v>
      </c>
      <c r="D2767" s="108" t="s">
        <v>815</v>
      </c>
      <c r="E2767" s="32">
        <f t="shared" si="215"/>
        <v>44054</v>
      </c>
      <c r="F2767" s="101" t="str">
        <f t="shared" si="216"/>
        <v>2020-21</v>
      </c>
      <c r="H2767" s="111"/>
      <c r="I2767" s="26"/>
      <c r="J2767" s="94">
        <f t="shared" si="214"/>
        <v>0.59165640875701331</v>
      </c>
      <c r="K2767" s="35"/>
      <c r="L2767" s="26">
        <v>73.079982057400002</v>
      </c>
      <c r="M2767" s="26" t="s">
        <v>203</v>
      </c>
      <c r="N2767" s="26">
        <v>3592.3639024390236</v>
      </c>
      <c r="O2767" s="90">
        <f t="shared" si="217"/>
        <v>262529.8895338953</v>
      </c>
      <c r="P2767" s="92">
        <f t="shared" si="213"/>
        <v>35687.972463468206</v>
      </c>
      <c r="Q2767" s="188">
        <v>0.22975953637228611</v>
      </c>
    </row>
    <row r="2768" spans="1:17" x14ac:dyDescent="0.25">
      <c r="A2768">
        <v>44054</v>
      </c>
      <c r="B2768" t="s">
        <v>773</v>
      </c>
      <c r="C2768" s="190" t="s">
        <v>949</v>
      </c>
      <c r="D2768" s="108" t="s">
        <v>815</v>
      </c>
      <c r="E2768" s="32">
        <f t="shared" si="215"/>
        <v>44054</v>
      </c>
      <c r="F2768" s="101" t="str">
        <f t="shared" si="216"/>
        <v>2020-21</v>
      </c>
      <c r="H2768" s="111"/>
      <c r="I2768" s="26"/>
      <c r="J2768" s="94">
        <f t="shared" si="214"/>
        <v>0.59165640875701331</v>
      </c>
      <c r="K2768" s="35"/>
      <c r="L2768" s="26">
        <v>35.271913574700001</v>
      </c>
      <c r="M2768" s="26" t="s">
        <v>203</v>
      </c>
      <c r="N2768" s="26">
        <v>3336.4019512195118</v>
      </c>
      <c r="O2768" s="90">
        <f t="shared" si="217"/>
        <v>117681.28127387507</v>
      </c>
      <c r="P2768" s="92">
        <f t="shared" si="213"/>
        <v>15997.440645803006</v>
      </c>
      <c r="Q2768" s="188">
        <v>0.22975953637228611</v>
      </c>
    </row>
    <row r="2769" spans="1:17" x14ac:dyDescent="0.25">
      <c r="A2769">
        <v>44054</v>
      </c>
      <c r="B2769" t="s">
        <v>773</v>
      </c>
      <c r="C2769" s="190" t="s">
        <v>949</v>
      </c>
      <c r="D2769" s="108" t="s">
        <v>815</v>
      </c>
      <c r="E2769" s="32">
        <f t="shared" si="215"/>
        <v>44054</v>
      </c>
      <c r="F2769" s="101" t="str">
        <f t="shared" si="216"/>
        <v>2020-21</v>
      </c>
      <c r="H2769" s="111"/>
      <c r="I2769" s="26"/>
      <c r="J2769" s="94">
        <f t="shared" si="214"/>
        <v>0.59165640875701331</v>
      </c>
      <c r="K2769" s="35"/>
      <c r="L2769" s="26">
        <v>9.0562742891300001</v>
      </c>
      <c r="M2769" s="26" t="s">
        <v>203</v>
      </c>
      <c r="N2769" s="26">
        <v>950.87219512195099</v>
      </c>
      <c r="O2769" s="90">
        <f t="shared" si="217"/>
        <v>8611.3594129315297</v>
      </c>
      <c r="P2769" s="92">
        <f t="shared" si="213"/>
        <v>1170.6170224935463</v>
      </c>
      <c r="Q2769" s="188">
        <v>0.22975953637228611</v>
      </c>
    </row>
    <row r="2770" spans="1:17" x14ac:dyDescent="0.25">
      <c r="A2770">
        <v>44054</v>
      </c>
      <c r="B2770" t="s">
        <v>773</v>
      </c>
      <c r="C2770" s="190" t="s">
        <v>949</v>
      </c>
      <c r="D2770" s="108" t="s">
        <v>815</v>
      </c>
      <c r="E2770" s="32">
        <f t="shared" si="215"/>
        <v>44054</v>
      </c>
      <c r="F2770" s="101" t="str">
        <f t="shared" si="216"/>
        <v>2020-21</v>
      </c>
      <c r="H2770" s="111"/>
      <c r="I2770" s="26"/>
      <c r="J2770" s="94">
        <f t="shared" si="214"/>
        <v>0.59165640875701331</v>
      </c>
      <c r="K2770" s="35"/>
      <c r="L2770" s="26">
        <v>7.6535657948800004</v>
      </c>
      <c r="M2770" s="26" t="s">
        <v>203</v>
      </c>
      <c r="N2770" s="26">
        <v>950.87219512195099</v>
      </c>
      <c r="O2770" s="90">
        <f t="shared" si="217"/>
        <v>7277.5629078878255</v>
      </c>
      <c r="P2770" s="92">
        <f t="shared" si="213"/>
        <v>989.3024566420869</v>
      </c>
      <c r="Q2770" s="188">
        <v>0.22975953637228611</v>
      </c>
    </row>
    <row r="2771" spans="1:17" x14ac:dyDescent="0.25">
      <c r="A2771">
        <v>44054</v>
      </c>
      <c r="B2771" t="s">
        <v>773</v>
      </c>
      <c r="C2771" s="190" t="s">
        <v>949</v>
      </c>
      <c r="D2771" s="108" t="s">
        <v>815</v>
      </c>
      <c r="E2771" s="32">
        <f t="shared" si="215"/>
        <v>44054</v>
      </c>
      <c r="F2771" s="101" t="str">
        <f t="shared" si="216"/>
        <v>2020-21</v>
      </c>
      <c r="H2771" s="111"/>
      <c r="I2771" s="26"/>
      <c r="J2771" s="94">
        <f t="shared" si="214"/>
        <v>0.59165640875701331</v>
      </c>
      <c r="K2771" s="35"/>
      <c r="L2771" s="26">
        <v>48.5690622718</v>
      </c>
      <c r="M2771" s="26" t="s">
        <v>203</v>
      </c>
      <c r="N2771" s="26">
        <v>812.22926829268283</v>
      </c>
      <c r="O2771" s="90">
        <f t="shared" si="217"/>
        <v>39449.213910685859</v>
      </c>
      <c r="P2771" s="92">
        <f t="shared" si="213"/>
        <v>5362.674940554738</v>
      </c>
      <c r="Q2771" s="188">
        <v>0.22975953637228611</v>
      </c>
    </row>
    <row r="2772" spans="1:17" x14ac:dyDescent="0.25">
      <c r="A2772">
        <v>44054</v>
      </c>
      <c r="B2772" t="s">
        <v>773</v>
      </c>
      <c r="C2772" s="190" t="s">
        <v>949</v>
      </c>
      <c r="D2772" s="108" t="s">
        <v>815</v>
      </c>
      <c r="E2772" s="32">
        <f t="shared" si="215"/>
        <v>44054</v>
      </c>
      <c r="F2772" s="101" t="str">
        <f t="shared" si="216"/>
        <v>2020-21</v>
      </c>
      <c r="H2772" s="111"/>
      <c r="I2772" s="26"/>
      <c r="J2772" s="94">
        <f t="shared" si="214"/>
        <v>0.59165640875701331</v>
      </c>
      <c r="K2772" s="35"/>
      <c r="L2772" s="26">
        <v>94.157014991899999</v>
      </c>
      <c r="M2772" s="26" t="s">
        <v>203</v>
      </c>
      <c r="N2772" s="26">
        <v>812.22926829268283</v>
      </c>
      <c r="O2772" s="90">
        <f t="shared" si="217"/>
        <v>76477.083391494103</v>
      </c>
      <c r="P2772" s="92">
        <f t="shared" si="213"/>
        <v>10396.195461810916</v>
      </c>
      <c r="Q2772" s="188">
        <v>0.22975953637228611</v>
      </c>
    </row>
    <row r="2773" spans="1:17" x14ac:dyDescent="0.25">
      <c r="A2773">
        <v>44054</v>
      </c>
      <c r="B2773" t="s">
        <v>773</v>
      </c>
      <c r="C2773" s="190" t="s">
        <v>949</v>
      </c>
      <c r="D2773" s="108" t="s">
        <v>815</v>
      </c>
      <c r="E2773" s="32">
        <f t="shared" si="215"/>
        <v>44054</v>
      </c>
      <c r="F2773" s="101" t="str">
        <f t="shared" si="216"/>
        <v>2020-21</v>
      </c>
      <c r="H2773" s="111"/>
      <c r="I2773" s="26"/>
      <c r="J2773" s="94">
        <f t="shared" si="214"/>
        <v>0.59165640875701331</v>
      </c>
      <c r="K2773" s="35"/>
      <c r="L2773" s="26">
        <v>94.148799342100006</v>
      </c>
      <c r="M2773" s="26" t="s">
        <v>203</v>
      </c>
      <c r="N2773" s="26">
        <v>3336.4019512195118</v>
      </c>
      <c r="O2773" s="90">
        <f t="shared" si="217"/>
        <v>314118.23782995675</v>
      </c>
      <c r="P2773" s="92">
        <f t="shared" si="213"/>
        <v>42700.825577810239</v>
      </c>
      <c r="Q2773" s="188">
        <v>0.22975953637228611</v>
      </c>
    </row>
    <row r="2774" spans="1:17" x14ac:dyDescent="0.25">
      <c r="A2774">
        <v>44054</v>
      </c>
      <c r="B2774" t="s">
        <v>773</v>
      </c>
      <c r="C2774" s="190" t="s">
        <v>949</v>
      </c>
      <c r="D2774" s="108" t="s">
        <v>815</v>
      </c>
      <c r="E2774" s="32">
        <f t="shared" si="215"/>
        <v>44054</v>
      </c>
      <c r="F2774" s="101" t="str">
        <f t="shared" si="216"/>
        <v>2020-21</v>
      </c>
      <c r="H2774" s="111"/>
      <c r="I2774" s="26"/>
      <c r="J2774" s="94">
        <f t="shared" si="214"/>
        <v>0.59165640875701331</v>
      </c>
      <c r="K2774" s="35"/>
      <c r="L2774" s="26">
        <v>22.641401799299999</v>
      </c>
      <c r="M2774" s="26" t="s">
        <v>203</v>
      </c>
      <c r="N2774" s="26">
        <v>3336.4019512195118</v>
      </c>
      <c r="O2774" s="90">
        <f t="shared" si="217"/>
        <v>75540.817141529478</v>
      </c>
      <c r="P2774" s="92">
        <f t="shared" si="213"/>
        <v>10268.920642907304</v>
      </c>
      <c r="Q2774" s="188">
        <v>0.22975953637228611</v>
      </c>
    </row>
    <row r="2775" spans="1:17" x14ac:dyDescent="0.25">
      <c r="A2775">
        <v>44054</v>
      </c>
      <c r="B2775" t="s">
        <v>773</v>
      </c>
      <c r="C2775" s="190" t="s">
        <v>949</v>
      </c>
      <c r="D2775" s="108" t="s">
        <v>815</v>
      </c>
      <c r="E2775" s="32">
        <f t="shared" si="215"/>
        <v>44054</v>
      </c>
      <c r="F2775" s="101" t="str">
        <f t="shared" si="216"/>
        <v>2020-21</v>
      </c>
      <c r="H2775" s="111"/>
      <c r="I2775" s="26"/>
      <c r="J2775" s="94">
        <f t="shared" si="214"/>
        <v>0.59165640875701331</v>
      </c>
      <c r="K2775" s="35"/>
      <c r="L2775" s="26">
        <v>42.267692454799999</v>
      </c>
      <c r="M2775" s="26" t="s">
        <v>203</v>
      </c>
      <c r="N2775" s="26">
        <v>3336.4019512195118</v>
      </c>
      <c r="O2775" s="90">
        <f t="shared" si="217"/>
        <v>141022.01157974097</v>
      </c>
      <c r="P2775" s="92">
        <f t="shared" ref="P2775:P2814" si="218">IF(O2775="-","-",IF(OR(E2775&lt;$E$15,E2775&gt;$E$16),0,O2775*J2775))*Q2775</f>
        <v>19170.349231228796</v>
      </c>
      <c r="Q2775" s="188">
        <v>0.22975953637228611</v>
      </c>
    </row>
    <row r="2776" spans="1:17" x14ac:dyDescent="0.25">
      <c r="A2776">
        <v>44054</v>
      </c>
      <c r="B2776" t="s">
        <v>773</v>
      </c>
      <c r="C2776" s="190" t="s">
        <v>949</v>
      </c>
      <c r="D2776" s="108" t="s">
        <v>815</v>
      </c>
      <c r="E2776" s="32">
        <f t="shared" si="215"/>
        <v>44054</v>
      </c>
      <c r="F2776" s="101" t="str">
        <f t="shared" si="216"/>
        <v>2020-21</v>
      </c>
      <c r="H2776" s="111"/>
      <c r="I2776" s="26"/>
      <c r="J2776" s="94">
        <f t="shared" ref="J2776:J2964" si="219">J2775</f>
        <v>0.59165640875701331</v>
      </c>
      <c r="K2776" s="35"/>
      <c r="L2776" s="26">
        <v>26.4209565791</v>
      </c>
      <c r="M2776" s="26" t="s">
        <v>203</v>
      </c>
      <c r="N2776" s="26">
        <v>3336.4019512195118</v>
      </c>
      <c r="O2776" s="90">
        <f t="shared" si="217"/>
        <v>88150.931083595235</v>
      </c>
      <c r="P2776" s="92">
        <f t="shared" si="218"/>
        <v>11983.12316637858</v>
      </c>
      <c r="Q2776" s="188">
        <v>0.22975953637228611</v>
      </c>
    </row>
    <row r="2777" spans="1:17" x14ac:dyDescent="0.25">
      <c r="A2777">
        <v>44054</v>
      </c>
      <c r="B2777" t="s">
        <v>773</v>
      </c>
      <c r="C2777" s="190" t="s">
        <v>949</v>
      </c>
      <c r="D2777" s="108" t="s">
        <v>815</v>
      </c>
      <c r="E2777" s="32">
        <f t="shared" si="215"/>
        <v>44054</v>
      </c>
      <c r="F2777" s="101" t="str">
        <f t="shared" si="216"/>
        <v>2020-21</v>
      </c>
      <c r="H2777" s="111"/>
      <c r="I2777" s="26"/>
      <c r="J2777" s="94">
        <f t="shared" si="219"/>
        <v>0.59165640875701331</v>
      </c>
      <c r="K2777" s="35"/>
      <c r="L2777" s="26">
        <v>38.0080863536</v>
      </c>
      <c r="M2777" s="26" t="s">
        <v>203</v>
      </c>
      <c r="N2777" s="26">
        <v>3592.3639024390236</v>
      </c>
      <c r="O2777" s="90">
        <f t="shared" si="217"/>
        <v>136538.8774174579</v>
      </c>
      <c r="P2777" s="92">
        <f t="shared" si="218"/>
        <v>18560.917791564341</v>
      </c>
      <c r="Q2777" s="188">
        <v>0.22975953637228611</v>
      </c>
    </row>
    <row r="2778" spans="1:17" x14ac:dyDescent="0.25">
      <c r="A2778">
        <v>44054</v>
      </c>
      <c r="B2778" t="s">
        <v>773</v>
      </c>
      <c r="C2778" s="190" t="s">
        <v>949</v>
      </c>
      <c r="D2778" s="108" t="s">
        <v>815</v>
      </c>
      <c r="E2778" s="32">
        <f t="shared" ref="E2778:E2814" si="220">A2778</f>
        <v>44054</v>
      </c>
      <c r="F2778" s="101" t="str">
        <f t="shared" ref="F2778:F2966" si="221">IF(E2778="","-",IF(OR(E2778&lt;$E$15,E2778&gt;$E$16),"ERROR - date outside of range",IF(MONTH(E2778)&gt;=7,YEAR(E2778)&amp;"-"&amp;IF(YEAR(E2778)=1999,"00",IF(AND(YEAR(E2778)&gt;=2000,YEAR(E2778)&lt;2009),"0","")&amp;RIGHT(YEAR(E2778),2)+1),RIGHT(YEAR(E2778),4)-1&amp;"-"&amp;RIGHT(YEAR(E2778),2))))</f>
        <v>2020-21</v>
      </c>
      <c r="H2778" s="111"/>
      <c r="I2778" s="26"/>
      <c r="J2778" s="94">
        <f t="shared" si="219"/>
        <v>0.59165640875701331</v>
      </c>
      <c r="K2778" s="35"/>
      <c r="L2778" s="26">
        <v>8.4891841775299994</v>
      </c>
      <c r="M2778" s="26" t="s">
        <v>203</v>
      </c>
      <c r="N2778" s="26">
        <v>950.87219512195099</v>
      </c>
      <c r="O2778" s="90">
        <f t="shared" si="217"/>
        <v>8072.1291936824846</v>
      </c>
      <c r="P2778" s="92">
        <f t="shared" si="218"/>
        <v>1097.3147663192253</v>
      </c>
      <c r="Q2778" s="188">
        <v>0.22975953637228611</v>
      </c>
    </row>
    <row r="2779" spans="1:17" x14ac:dyDescent="0.25">
      <c r="A2779">
        <v>44054</v>
      </c>
      <c r="B2779" t="s">
        <v>773</v>
      </c>
      <c r="C2779" s="190" t="s">
        <v>949</v>
      </c>
      <c r="D2779" s="108" t="s">
        <v>815</v>
      </c>
      <c r="E2779" s="32">
        <f t="shared" si="220"/>
        <v>44054</v>
      </c>
      <c r="F2779" s="101" t="str">
        <f t="shared" si="221"/>
        <v>2020-21</v>
      </c>
      <c r="H2779" s="111"/>
      <c r="I2779" s="26"/>
      <c r="J2779" s="94">
        <f t="shared" si="219"/>
        <v>0.59165640875701331</v>
      </c>
      <c r="K2779" s="35"/>
      <c r="L2779" s="26">
        <v>23.8441804506</v>
      </c>
      <c r="M2779" s="26" t="s">
        <v>203</v>
      </c>
      <c r="N2779" s="26">
        <v>3592.3639024390236</v>
      </c>
      <c r="O2779" s="90">
        <f t="shared" ref="O2779:O2967" si="222">IF(N2779="","-",L2779*N2779)</f>
        <v>85656.973133977692</v>
      </c>
      <c r="P2779" s="92">
        <f t="shared" si="218"/>
        <v>11644.097759446746</v>
      </c>
      <c r="Q2779" s="188">
        <v>0.22975953637228611</v>
      </c>
    </row>
    <row r="2780" spans="1:17" x14ac:dyDescent="0.25">
      <c r="A2780">
        <v>44054</v>
      </c>
      <c r="B2780" t="s">
        <v>773</v>
      </c>
      <c r="C2780" s="190" t="s">
        <v>949</v>
      </c>
      <c r="D2780" s="108" t="s">
        <v>815</v>
      </c>
      <c r="E2780" s="32">
        <f t="shared" si="220"/>
        <v>44054</v>
      </c>
      <c r="F2780" s="101" t="str">
        <f t="shared" si="221"/>
        <v>2020-21</v>
      </c>
      <c r="H2780" s="111"/>
      <c r="I2780" s="26"/>
      <c r="J2780" s="94">
        <f t="shared" si="219"/>
        <v>0.59165640875701331</v>
      </c>
      <c r="K2780" s="35"/>
      <c r="L2780" s="26">
        <v>7.6504747565100004</v>
      </c>
      <c r="M2780" s="26" t="s">
        <v>203</v>
      </c>
      <c r="N2780" s="26">
        <v>812.22926829268283</v>
      </c>
      <c r="O2780" s="90">
        <f t="shared" si="222"/>
        <v>6213.9395135717587</v>
      </c>
      <c r="P2780" s="92">
        <f t="shared" si="218"/>
        <v>844.71487282355361</v>
      </c>
      <c r="Q2780" s="188">
        <v>0.22975953637228611</v>
      </c>
    </row>
    <row r="2781" spans="1:17" x14ac:dyDescent="0.25">
      <c r="A2781">
        <v>44054</v>
      </c>
      <c r="B2781" t="s">
        <v>773</v>
      </c>
      <c r="C2781" s="190" t="s">
        <v>949</v>
      </c>
      <c r="D2781" s="108" t="s">
        <v>815</v>
      </c>
      <c r="E2781" s="32">
        <f t="shared" si="220"/>
        <v>44054</v>
      </c>
      <c r="F2781" s="101" t="str">
        <f t="shared" si="221"/>
        <v>2020-21</v>
      </c>
      <c r="H2781" s="111"/>
      <c r="I2781" s="26"/>
      <c r="J2781" s="94">
        <f t="shared" si="219"/>
        <v>0.59165640875701331</v>
      </c>
      <c r="K2781" s="35"/>
      <c r="L2781" s="26">
        <v>71.702077416799995</v>
      </c>
      <c r="M2781" s="26" t="s">
        <v>203</v>
      </c>
      <c r="N2781" s="26">
        <v>3592.3639024390236</v>
      </c>
      <c r="O2781" s="90">
        <f t="shared" si="222"/>
        <v>257579.95464200061</v>
      </c>
      <c r="P2781" s="92">
        <f t="shared" si="218"/>
        <v>35015.084738449412</v>
      </c>
      <c r="Q2781" s="188">
        <v>0.22975953637228611</v>
      </c>
    </row>
    <row r="2782" spans="1:17" x14ac:dyDescent="0.25">
      <c r="A2782">
        <v>44054</v>
      </c>
      <c r="B2782" t="s">
        <v>773</v>
      </c>
      <c r="C2782" s="190" t="s">
        <v>949</v>
      </c>
      <c r="D2782" s="108" t="s">
        <v>815</v>
      </c>
      <c r="E2782" s="32">
        <f t="shared" si="220"/>
        <v>44054</v>
      </c>
      <c r="F2782" s="101" t="str">
        <f t="shared" si="221"/>
        <v>2020-21</v>
      </c>
      <c r="H2782" s="111"/>
      <c r="I2782" s="26"/>
      <c r="J2782" s="94">
        <f t="shared" si="219"/>
        <v>0.59165640875701331</v>
      </c>
      <c r="K2782" s="35"/>
      <c r="L2782" s="26">
        <v>50.841823771800001</v>
      </c>
      <c r="M2782" s="26" t="s">
        <v>203</v>
      </c>
      <c r="N2782" s="26">
        <v>3592.3639024390236</v>
      </c>
      <c r="O2782" s="90">
        <f t="shared" si="222"/>
        <v>182642.33245198056</v>
      </c>
      <c r="P2782" s="92">
        <f t="shared" si="218"/>
        <v>24828.161634404412</v>
      </c>
      <c r="Q2782" s="188">
        <v>0.22975953637228611</v>
      </c>
    </row>
    <row r="2783" spans="1:17" x14ac:dyDescent="0.25">
      <c r="A2783">
        <v>44054</v>
      </c>
      <c r="B2783" t="s">
        <v>773</v>
      </c>
      <c r="C2783" s="190" t="s">
        <v>949</v>
      </c>
      <c r="D2783" s="108" t="s">
        <v>815</v>
      </c>
      <c r="E2783" s="32">
        <f t="shared" si="220"/>
        <v>44054</v>
      </c>
      <c r="F2783" s="101" t="str">
        <f t="shared" si="221"/>
        <v>2020-21</v>
      </c>
      <c r="H2783" s="111"/>
      <c r="I2783" s="26"/>
      <c r="J2783" s="94">
        <f t="shared" si="219"/>
        <v>0.59165640875701331</v>
      </c>
      <c r="K2783" s="35"/>
      <c r="L2783" s="26">
        <v>43.180081624700001</v>
      </c>
      <c r="M2783" s="26" t="s">
        <v>203</v>
      </c>
      <c r="N2783" s="26">
        <v>3336.4019512195118</v>
      </c>
      <c r="O2783" s="90">
        <f t="shared" si="222"/>
        <v>144066.10858646687</v>
      </c>
      <c r="P2783" s="92">
        <f t="shared" si="218"/>
        <v>19584.159827595704</v>
      </c>
      <c r="Q2783" s="188">
        <v>0.22975953637228611</v>
      </c>
    </row>
    <row r="2784" spans="1:17" x14ac:dyDescent="0.25">
      <c r="A2784">
        <v>44054</v>
      </c>
      <c r="B2784" t="s">
        <v>773</v>
      </c>
      <c r="C2784" s="190" t="s">
        <v>949</v>
      </c>
      <c r="D2784" s="108" t="s">
        <v>815</v>
      </c>
      <c r="E2784" s="32">
        <f t="shared" si="220"/>
        <v>44054</v>
      </c>
      <c r="F2784" s="101" t="str">
        <f t="shared" si="221"/>
        <v>2020-21</v>
      </c>
      <c r="H2784" s="111"/>
      <c r="I2784" s="26"/>
      <c r="J2784" s="94">
        <f t="shared" si="219"/>
        <v>0.59165640875701331</v>
      </c>
      <c r="K2784" s="35"/>
      <c r="L2784" s="26">
        <v>7.6525668896100001</v>
      </c>
      <c r="M2784" s="26" t="s">
        <v>203</v>
      </c>
      <c r="N2784" s="26">
        <v>950.87219512195099</v>
      </c>
      <c r="O2784" s="90">
        <f t="shared" si="222"/>
        <v>7276.6130766410215</v>
      </c>
      <c r="P2784" s="92">
        <f t="shared" si="218"/>
        <v>989.17333781511797</v>
      </c>
      <c r="Q2784" s="188">
        <v>0.22975953637228611</v>
      </c>
    </row>
    <row r="2785" spans="1:17" x14ac:dyDescent="0.25">
      <c r="A2785">
        <v>44054</v>
      </c>
      <c r="B2785" t="s">
        <v>773</v>
      </c>
      <c r="C2785" s="190" t="s">
        <v>949</v>
      </c>
      <c r="D2785" s="108" t="s">
        <v>815</v>
      </c>
      <c r="E2785" s="32">
        <f t="shared" si="220"/>
        <v>44054</v>
      </c>
      <c r="F2785" s="101" t="str">
        <f t="shared" si="221"/>
        <v>2020-21</v>
      </c>
      <c r="H2785" s="111"/>
      <c r="I2785" s="26"/>
      <c r="J2785" s="94">
        <f t="shared" si="219"/>
        <v>0.59165640875701331</v>
      </c>
      <c r="K2785" s="35"/>
      <c r="L2785" s="26">
        <v>16.3947204557</v>
      </c>
      <c r="M2785" s="26" t="s">
        <v>203</v>
      </c>
      <c r="N2785" s="26">
        <v>3592.3639024390236</v>
      </c>
      <c r="O2785" s="90">
        <f t="shared" si="222"/>
        <v>58895.801955635339</v>
      </c>
      <c r="P2785" s="92">
        <f t="shared" si="218"/>
        <v>8006.2188809751433</v>
      </c>
      <c r="Q2785" s="188">
        <v>0.22975953637228611</v>
      </c>
    </row>
    <row r="2786" spans="1:17" x14ac:dyDescent="0.25">
      <c r="A2786">
        <v>44054</v>
      </c>
      <c r="B2786" t="s">
        <v>773</v>
      </c>
      <c r="C2786" s="190" t="s">
        <v>949</v>
      </c>
      <c r="D2786" s="108" t="s">
        <v>815</v>
      </c>
      <c r="E2786" s="32">
        <f t="shared" si="220"/>
        <v>44054</v>
      </c>
      <c r="F2786" s="101" t="str">
        <f t="shared" si="221"/>
        <v>2020-21</v>
      </c>
      <c r="H2786" s="111"/>
      <c r="I2786" s="26"/>
      <c r="J2786" s="94">
        <f t="shared" si="219"/>
        <v>0.59165640875701331</v>
      </c>
      <c r="K2786" s="35"/>
      <c r="L2786" s="26">
        <v>49.087557421500001</v>
      </c>
      <c r="M2786" s="26" t="s">
        <v>203</v>
      </c>
      <c r="N2786" s="26">
        <v>3336.4019512195118</v>
      </c>
      <c r="O2786" s="90">
        <f t="shared" si="222"/>
        <v>163775.82236169244</v>
      </c>
      <c r="P2786" s="92">
        <f t="shared" si="218"/>
        <v>22263.472738296769</v>
      </c>
      <c r="Q2786" s="188">
        <v>0.22975953637228611</v>
      </c>
    </row>
    <row r="2787" spans="1:17" x14ac:dyDescent="0.25">
      <c r="A2787">
        <v>44054</v>
      </c>
      <c r="B2787" t="s">
        <v>773</v>
      </c>
      <c r="C2787" s="190" t="s">
        <v>949</v>
      </c>
      <c r="D2787" s="108" t="s">
        <v>815</v>
      </c>
      <c r="E2787" s="32">
        <f t="shared" si="220"/>
        <v>44054</v>
      </c>
      <c r="F2787" s="101" t="str">
        <f t="shared" si="221"/>
        <v>2020-21</v>
      </c>
      <c r="H2787" s="111"/>
      <c r="I2787" s="26"/>
      <c r="J2787" s="94">
        <f t="shared" si="219"/>
        <v>0.59165640875701331</v>
      </c>
      <c r="K2787" s="35"/>
      <c r="L2787" s="26">
        <v>50.181193003899999</v>
      </c>
      <c r="M2787" s="26" t="s">
        <v>203</v>
      </c>
      <c r="N2787" s="26">
        <v>812.22926829268283</v>
      </c>
      <c r="O2787" s="90">
        <f t="shared" si="222"/>
        <v>40758.633675611592</v>
      </c>
      <c r="P2787" s="92">
        <f t="shared" si="218"/>
        <v>5540.6757639914813</v>
      </c>
      <c r="Q2787" s="188">
        <v>0.22975953637228611</v>
      </c>
    </row>
    <row r="2788" spans="1:17" x14ac:dyDescent="0.25">
      <c r="A2788">
        <v>44054</v>
      </c>
      <c r="B2788" t="s">
        <v>773</v>
      </c>
      <c r="C2788" s="190" t="s">
        <v>949</v>
      </c>
      <c r="D2788" s="108" t="s">
        <v>815</v>
      </c>
      <c r="E2788" s="32">
        <f t="shared" si="220"/>
        <v>44054</v>
      </c>
      <c r="F2788" s="101" t="str">
        <f t="shared" si="221"/>
        <v>2020-21</v>
      </c>
      <c r="H2788" s="111"/>
      <c r="I2788" s="26"/>
      <c r="J2788" s="94">
        <f t="shared" si="219"/>
        <v>0.59165640875701331</v>
      </c>
      <c r="K2788" s="35"/>
      <c r="L2788" s="26">
        <v>48.564839850699997</v>
      </c>
      <c r="M2788" s="26" t="s">
        <v>203</v>
      </c>
      <c r="N2788" s="26">
        <v>3336.4019512195118</v>
      </c>
      <c r="O2788" s="90">
        <f t="shared" si="222"/>
        <v>162031.82643853858</v>
      </c>
      <c r="P2788" s="92">
        <f t="shared" si="218"/>
        <v>22026.396195917467</v>
      </c>
      <c r="Q2788" s="188">
        <v>0.22975953637228611</v>
      </c>
    </row>
    <row r="2789" spans="1:17" x14ac:dyDescent="0.25">
      <c r="A2789">
        <v>44054</v>
      </c>
      <c r="B2789" t="s">
        <v>773</v>
      </c>
      <c r="C2789" s="190" t="s">
        <v>949</v>
      </c>
      <c r="D2789" s="108" t="s">
        <v>815</v>
      </c>
      <c r="E2789" s="32">
        <f t="shared" si="220"/>
        <v>44054</v>
      </c>
      <c r="F2789" s="101" t="str">
        <f t="shared" si="221"/>
        <v>2020-21</v>
      </c>
      <c r="H2789" s="111"/>
      <c r="I2789" s="26"/>
      <c r="J2789" s="94">
        <f t="shared" si="219"/>
        <v>0.59165640875701331</v>
      </c>
      <c r="K2789" s="35"/>
      <c r="L2789" s="26">
        <v>7.6558495936100002</v>
      </c>
      <c r="M2789" s="26" t="s">
        <v>203</v>
      </c>
      <c r="N2789" s="26">
        <v>812.22926829268283</v>
      </c>
      <c r="O2789" s="90">
        <f t="shared" si="222"/>
        <v>6218.3051135766837</v>
      </c>
      <c r="P2789" s="92">
        <f t="shared" si="218"/>
        <v>845.30832682240646</v>
      </c>
      <c r="Q2789" s="188">
        <v>0.22975953637228611</v>
      </c>
    </row>
    <row r="2790" spans="1:17" x14ac:dyDescent="0.25">
      <c r="A2790">
        <v>43128</v>
      </c>
      <c r="B2790" t="s">
        <v>773</v>
      </c>
      <c r="C2790" s="190" t="s">
        <v>950</v>
      </c>
      <c r="D2790" s="108" t="s">
        <v>815</v>
      </c>
      <c r="E2790" s="32">
        <f t="shared" si="220"/>
        <v>43128</v>
      </c>
      <c r="F2790" s="101" t="str">
        <f t="shared" si="221"/>
        <v>2017-18</v>
      </c>
      <c r="H2790" s="111"/>
      <c r="I2790" s="26"/>
      <c r="J2790" s="94">
        <f t="shared" si="219"/>
        <v>0.59165640875701331</v>
      </c>
      <c r="K2790" s="35"/>
      <c r="L2790" s="26">
        <v>117.90702090000001</v>
      </c>
      <c r="M2790" s="26" t="s">
        <v>203</v>
      </c>
      <c r="N2790" s="26">
        <v>812.22926829268283</v>
      </c>
      <c r="O2790" s="90">
        <f t="shared" si="222"/>
        <v>95767.533312177067</v>
      </c>
      <c r="P2790" s="92">
        <f t="shared" si="218"/>
        <v>13591.655233038364</v>
      </c>
      <c r="Q2790" s="188">
        <v>0.23987471686216455</v>
      </c>
    </row>
    <row r="2791" spans="1:17" x14ac:dyDescent="0.25">
      <c r="A2791">
        <v>43128</v>
      </c>
      <c r="B2791" t="s">
        <v>773</v>
      </c>
      <c r="C2791" s="190" t="s">
        <v>950</v>
      </c>
      <c r="D2791" s="108" t="s">
        <v>815</v>
      </c>
      <c r="E2791" s="32">
        <f t="shared" si="220"/>
        <v>43128</v>
      </c>
      <c r="F2791" s="101" t="str">
        <f t="shared" si="221"/>
        <v>2017-18</v>
      </c>
      <c r="H2791" s="111"/>
      <c r="I2791" s="26"/>
      <c r="J2791" s="94">
        <f t="shared" si="219"/>
        <v>0.59165640875701331</v>
      </c>
      <c r="K2791" s="35"/>
      <c r="L2791" s="26">
        <v>67.020418267500006</v>
      </c>
      <c r="M2791" s="26" t="s">
        <v>203</v>
      </c>
      <c r="N2791" s="26">
        <v>3336.4019512195118</v>
      </c>
      <c r="O2791" s="90">
        <f t="shared" si="222"/>
        <v>223607.05427923484</v>
      </c>
      <c r="P2791" s="92">
        <f t="shared" si="218"/>
        <v>31735.076432758193</v>
      </c>
      <c r="Q2791" s="188">
        <v>0.23987471686216455</v>
      </c>
    </row>
    <row r="2792" spans="1:17" x14ac:dyDescent="0.25">
      <c r="A2792">
        <v>43128</v>
      </c>
      <c r="B2792" t="s">
        <v>773</v>
      </c>
      <c r="C2792" s="190" t="s">
        <v>950</v>
      </c>
      <c r="D2792" s="108" t="s">
        <v>815</v>
      </c>
      <c r="E2792" s="32">
        <f t="shared" si="220"/>
        <v>43128</v>
      </c>
      <c r="F2792" s="101" t="str">
        <f t="shared" si="221"/>
        <v>2017-18</v>
      </c>
      <c r="H2792" s="111"/>
      <c r="I2792" s="26"/>
      <c r="J2792" s="94">
        <f t="shared" si="219"/>
        <v>0.59165640875701331</v>
      </c>
      <c r="K2792" s="35"/>
      <c r="L2792" s="26">
        <v>77.641785486499998</v>
      </c>
      <c r="M2792" s="26" t="s">
        <v>203</v>
      </c>
      <c r="N2792" s="26">
        <v>950.87219512195099</v>
      </c>
      <c r="O2792" s="90">
        <f t="shared" si="222"/>
        <v>73827.414998735883</v>
      </c>
      <c r="P2792" s="92">
        <f t="shared" si="218"/>
        <v>10477.83874873672</v>
      </c>
      <c r="Q2792" s="188">
        <v>0.23987471686216455</v>
      </c>
    </row>
    <row r="2793" spans="1:17" x14ac:dyDescent="0.25">
      <c r="A2793">
        <v>43128</v>
      </c>
      <c r="B2793" t="s">
        <v>773</v>
      </c>
      <c r="C2793" s="190" t="s">
        <v>950</v>
      </c>
      <c r="D2793" s="108" t="s">
        <v>815</v>
      </c>
      <c r="E2793" s="32">
        <f t="shared" si="220"/>
        <v>43128</v>
      </c>
      <c r="F2793" s="101" t="str">
        <f t="shared" si="221"/>
        <v>2017-18</v>
      </c>
      <c r="H2793" s="111"/>
      <c r="I2793" s="26"/>
      <c r="J2793" s="94">
        <f t="shared" si="219"/>
        <v>0.59165640875701331</v>
      </c>
      <c r="K2793" s="35"/>
      <c r="L2793" s="26">
        <v>30.362780198500001</v>
      </c>
      <c r="M2793" s="26" t="s">
        <v>203</v>
      </c>
      <c r="N2793" s="26">
        <v>812.22926829268283</v>
      </c>
      <c r="O2793" s="90">
        <f t="shared" si="222"/>
        <v>24661.538743959216</v>
      </c>
      <c r="P2793" s="92">
        <f t="shared" si="218"/>
        <v>3500.0497614517894</v>
      </c>
      <c r="Q2793" s="188">
        <v>0.23987471686216455</v>
      </c>
    </row>
    <row r="2794" spans="1:17" x14ac:dyDescent="0.25">
      <c r="A2794">
        <v>43128</v>
      </c>
      <c r="B2794" t="s">
        <v>773</v>
      </c>
      <c r="C2794" s="190" t="s">
        <v>950</v>
      </c>
      <c r="D2794" s="108" t="s">
        <v>815</v>
      </c>
      <c r="E2794" s="32">
        <f t="shared" si="220"/>
        <v>43128</v>
      </c>
      <c r="F2794" s="101" t="str">
        <f t="shared" si="221"/>
        <v>2017-18</v>
      </c>
      <c r="H2794" s="111"/>
      <c r="I2794" s="26"/>
      <c r="J2794" s="94">
        <f t="shared" si="219"/>
        <v>0.59165640875701331</v>
      </c>
      <c r="K2794" s="35"/>
      <c r="L2794" s="26">
        <v>18.480858596499999</v>
      </c>
      <c r="M2794" s="26" t="s">
        <v>203</v>
      </c>
      <c r="N2794" s="26">
        <v>3592.3639024390236</v>
      </c>
      <c r="O2794" s="90">
        <f t="shared" si="222"/>
        <v>66389.969308146508</v>
      </c>
      <c r="P2794" s="92">
        <f t="shared" si="218"/>
        <v>9422.291068382252</v>
      </c>
      <c r="Q2794" s="188">
        <v>0.23987471686216455</v>
      </c>
    </row>
    <row r="2795" spans="1:17" x14ac:dyDescent="0.25">
      <c r="A2795">
        <v>43128</v>
      </c>
      <c r="B2795" t="s">
        <v>773</v>
      </c>
      <c r="C2795" s="190" t="s">
        <v>950</v>
      </c>
      <c r="D2795" s="108" t="s">
        <v>815</v>
      </c>
      <c r="E2795" s="32">
        <f t="shared" si="220"/>
        <v>43128</v>
      </c>
      <c r="F2795" s="101" t="str">
        <f t="shared" si="221"/>
        <v>2017-18</v>
      </c>
      <c r="H2795" s="111"/>
      <c r="I2795" s="26"/>
      <c r="J2795" s="94">
        <f t="shared" si="219"/>
        <v>0.59165640875701331</v>
      </c>
      <c r="K2795" s="35"/>
      <c r="L2795" s="26">
        <v>7.50079202485</v>
      </c>
      <c r="M2795" s="26" t="s">
        <v>203</v>
      </c>
      <c r="N2795" s="26">
        <v>950.87219512195099</v>
      </c>
      <c r="O2795" s="90">
        <f t="shared" si="222"/>
        <v>7132.2945778223429</v>
      </c>
      <c r="P2795" s="92">
        <f t="shared" si="218"/>
        <v>1012.2395927880088</v>
      </c>
      <c r="Q2795" s="188">
        <v>0.23987471686216455</v>
      </c>
    </row>
    <row r="2796" spans="1:17" x14ac:dyDescent="0.25">
      <c r="A2796">
        <v>43128</v>
      </c>
      <c r="B2796" t="s">
        <v>773</v>
      </c>
      <c r="C2796" s="190" t="s">
        <v>950</v>
      </c>
      <c r="D2796" s="108" t="s">
        <v>815</v>
      </c>
      <c r="E2796" s="32">
        <f t="shared" si="220"/>
        <v>43128</v>
      </c>
      <c r="F2796" s="101" t="str">
        <f t="shared" si="221"/>
        <v>2017-18</v>
      </c>
      <c r="H2796" s="111"/>
      <c r="I2796" s="26"/>
      <c r="J2796" s="94">
        <f t="shared" si="219"/>
        <v>0.59165640875701331</v>
      </c>
      <c r="K2796" s="35"/>
      <c r="L2796" s="26">
        <v>7.4222497936899998</v>
      </c>
      <c r="M2796" s="26" t="s">
        <v>203</v>
      </c>
      <c r="N2796" s="26">
        <v>950.87219512195099</v>
      </c>
      <c r="O2796" s="90">
        <f t="shared" si="222"/>
        <v>7057.6109540694579</v>
      </c>
      <c r="P2796" s="92">
        <f t="shared" si="218"/>
        <v>1001.640237970189</v>
      </c>
      <c r="Q2796" s="188">
        <v>0.23987471686216455</v>
      </c>
    </row>
    <row r="2797" spans="1:17" x14ac:dyDescent="0.25">
      <c r="A2797">
        <v>43128</v>
      </c>
      <c r="B2797" t="s">
        <v>773</v>
      </c>
      <c r="C2797" s="190" t="s">
        <v>950</v>
      </c>
      <c r="D2797" s="108" t="s">
        <v>815</v>
      </c>
      <c r="E2797" s="32">
        <f t="shared" si="220"/>
        <v>43128</v>
      </c>
      <c r="F2797" s="101" t="str">
        <f t="shared" si="221"/>
        <v>2017-18</v>
      </c>
      <c r="H2797" s="111"/>
      <c r="I2797" s="26"/>
      <c r="J2797" s="94">
        <f t="shared" si="219"/>
        <v>0.59165640875701331</v>
      </c>
      <c r="K2797" s="35"/>
      <c r="L2797" s="26">
        <v>22.2622145349</v>
      </c>
      <c r="M2797" s="26" t="s">
        <v>203</v>
      </c>
      <c r="N2797" s="26">
        <v>3592.3639024390236</v>
      </c>
      <c r="O2797" s="90">
        <f t="shared" si="222"/>
        <v>79973.97588352811</v>
      </c>
      <c r="P2797" s="92">
        <f t="shared" si="218"/>
        <v>11350.179650978092</v>
      </c>
      <c r="Q2797" s="188">
        <v>0.23987471686216455</v>
      </c>
    </row>
    <row r="2798" spans="1:17" x14ac:dyDescent="0.25">
      <c r="A2798">
        <v>43128</v>
      </c>
      <c r="B2798" t="s">
        <v>773</v>
      </c>
      <c r="C2798" s="190" t="s">
        <v>950</v>
      </c>
      <c r="D2798" s="108" t="s">
        <v>815</v>
      </c>
      <c r="E2798" s="32">
        <f t="shared" si="220"/>
        <v>43128</v>
      </c>
      <c r="F2798" s="101" t="str">
        <f t="shared" si="221"/>
        <v>2017-18</v>
      </c>
      <c r="H2798" s="111"/>
      <c r="I2798" s="26"/>
      <c r="J2798" s="94">
        <f t="shared" si="219"/>
        <v>0.59165640875701331</v>
      </c>
      <c r="K2798" s="35"/>
      <c r="L2798" s="26">
        <v>7.5898082321000002</v>
      </c>
      <c r="M2798" s="26" t="s">
        <v>203</v>
      </c>
      <c r="N2798" s="26">
        <v>3592.3639024390236</v>
      </c>
      <c r="O2798" s="90">
        <f t="shared" si="222"/>
        <v>27265.353119430583</v>
      </c>
      <c r="P2798" s="92">
        <f t="shared" si="218"/>
        <v>3869.5919858178836</v>
      </c>
      <c r="Q2798" s="188">
        <v>0.23987471686216455</v>
      </c>
    </row>
    <row r="2799" spans="1:17" x14ac:dyDescent="0.25">
      <c r="A2799">
        <v>43128</v>
      </c>
      <c r="B2799" t="s">
        <v>773</v>
      </c>
      <c r="C2799" s="190" t="s">
        <v>950</v>
      </c>
      <c r="D2799" s="108" t="s">
        <v>815</v>
      </c>
      <c r="E2799" s="32">
        <f t="shared" si="220"/>
        <v>43128</v>
      </c>
      <c r="F2799" s="101" t="str">
        <f t="shared" si="221"/>
        <v>2017-18</v>
      </c>
      <c r="H2799" s="111"/>
      <c r="I2799" s="26"/>
      <c r="J2799" s="94">
        <f t="shared" si="219"/>
        <v>0.59165640875701331</v>
      </c>
      <c r="K2799" s="35"/>
      <c r="L2799" s="26">
        <v>26.710503882000001</v>
      </c>
      <c r="M2799" s="26" t="s">
        <v>203</v>
      </c>
      <c r="N2799" s="26">
        <v>3592.3639024390236</v>
      </c>
      <c r="O2799" s="90">
        <f t="shared" si="222"/>
        <v>95953.84996165421</v>
      </c>
      <c r="P2799" s="92">
        <f t="shared" si="218"/>
        <v>13618.097927929684</v>
      </c>
      <c r="Q2799" s="188">
        <v>0.23987471686216455</v>
      </c>
    </row>
    <row r="2800" spans="1:17" x14ac:dyDescent="0.25">
      <c r="A2800">
        <v>43128</v>
      </c>
      <c r="B2800" t="s">
        <v>773</v>
      </c>
      <c r="C2800" s="190" t="s">
        <v>950</v>
      </c>
      <c r="D2800" s="108" t="s">
        <v>815</v>
      </c>
      <c r="E2800" s="32">
        <f t="shared" si="220"/>
        <v>43128</v>
      </c>
      <c r="F2800" s="101" t="str">
        <f t="shared" si="221"/>
        <v>2017-18</v>
      </c>
      <c r="H2800" s="111"/>
      <c r="I2800" s="26"/>
      <c r="J2800" s="94">
        <f t="shared" si="219"/>
        <v>0.59165640875701331</v>
      </c>
      <c r="K2800" s="35"/>
      <c r="L2800" s="26">
        <v>71.999417083699996</v>
      </c>
      <c r="M2800" s="26" t="s">
        <v>203</v>
      </c>
      <c r="N2800" s="26">
        <v>3336.4019512195118</v>
      </c>
      <c r="O2800" s="90">
        <f t="shared" si="222"/>
        <v>240218.99564472411</v>
      </c>
      <c r="P2800" s="92">
        <f t="shared" si="218"/>
        <v>34092.699856713189</v>
      </c>
      <c r="Q2800" s="188">
        <v>0.23987471686216455</v>
      </c>
    </row>
    <row r="2801" spans="1:17" x14ac:dyDescent="0.25">
      <c r="A2801">
        <v>43128</v>
      </c>
      <c r="B2801" t="s">
        <v>773</v>
      </c>
      <c r="C2801" s="190" t="s">
        <v>950</v>
      </c>
      <c r="D2801" s="108" t="s">
        <v>815</v>
      </c>
      <c r="E2801" s="32">
        <f t="shared" si="220"/>
        <v>43128</v>
      </c>
      <c r="F2801" s="101" t="str">
        <f t="shared" si="221"/>
        <v>2017-18</v>
      </c>
      <c r="H2801" s="111"/>
      <c r="I2801" s="26"/>
      <c r="J2801" s="94">
        <f t="shared" si="219"/>
        <v>0.59165640875701331</v>
      </c>
      <c r="K2801" s="35"/>
      <c r="L2801" s="26">
        <v>66.949229267199996</v>
      </c>
      <c r="M2801" s="26" t="s">
        <v>203</v>
      </c>
      <c r="N2801" s="26">
        <v>812.22926829268283</v>
      </c>
      <c r="O2801" s="90">
        <f t="shared" si="222"/>
        <v>54378.123500456917</v>
      </c>
      <c r="P2801" s="92">
        <f t="shared" si="218"/>
        <v>7717.5289085556396</v>
      </c>
      <c r="Q2801" s="188">
        <v>0.23987471686216455</v>
      </c>
    </row>
    <row r="2802" spans="1:17" x14ac:dyDescent="0.25">
      <c r="A2802">
        <v>43128</v>
      </c>
      <c r="B2802" t="s">
        <v>773</v>
      </c>
      <c r="C2802" s="190" t="s">
        <v>950</v>
      </c>
      <c r="D2802" s="108" t="s">
        <v>815</v>
      </c>
      <c r="E2802" s="32">
        <f t="shared" si="220"/>
        <v>43128</v>
      </c>
      <c r="F2802" s="101" t="str">
        <f t="shared" si="221"/>
        <v>2017-18</v>
      </c>
      <c r="H2802" s="111"/>
      <c r="I2802" s="26"/>
      <c r="J2802" s="94">
        <f t="shared" si="219"/>
        <v>0.59165640875701331</v>
      </c>
      <c r="K2802" s="35"/>
      <c r="L2802" s="26">
        <v>26.526532020699999</v>
      </c>
      <c r="M2802" s="26" t="s">
        <v>203</v>
      </c>
      <c r="N2802" s="26">
        <v>950.87219512195099</v>
      </c>
      <c r="O2802" s="90">
        <f t="shared" si="222"/>
        <v>25223.34173149573</v>
      </c>
      <c r="P2802" s="92">
        <f t="shared" si="218"/>
        <v>3579.7827591744772</v>
      </c>
      <c r="Q2802" s="188">
        <v>0.23987471686216455</v>
      </c>
    </row>
    <row r="2803" spans="1:17" x14ac:dyDescent="0.25">
      <c r="A2803">
        <v>43128</v>
      </c>
      <c r="B2803" t="s">
        <v>773</v>
      </c>
      <c r="C2803" s="190" t="s">
        <v>950</v>
      </c>
      <c r="D2803" s="108" t="s">
        <v>815</v>
      </c>
      <c r="E2803" s="32">
        <f t="shared" si="220"/>
        <v>43128</v>
      </c>
      <c r="F2803" s="101" t="str">
        <f t="shared" si="221"/>
        <v>2017-18</v>
      </c>
      <c r="H2803" s="111"/>
      <c r="I2803" s="26"/>
      <c r="J2803" s="94">
        <f t="shared" si="219"/>
        <v>0.59165640875701331</v>
      </c>
      <c r="K2803" s="35"/>
      <c r="L2803" s="26">
        <v>29.8680888819</v>
      </c>
      <c r="M2803" s="26" t="s">
        <v>203</v>
      </c>
      <c r="N2803" s="26">
        <v>3336.4019512195118</v>
      </c>
      <c r="O2803" s="90">
        <f t="shared" si="222"/>
        <v>99651.950024768972</v>
      </c>
      <c r="P2803" s="92">
        <f t="shared" si="218"/>
        <v>14142.94491246345</v>
      </c>
      <c r="Q2803" s="188">
        <v>0.23987471686216455</v>
      </c>
    </row>
    <row r="2804" spans="1:17" x14ac:dyDescent="0.25">
      <c r="A2804">
        <v>43969</v>
      </c>
      <c r="B2804" t="s">
        <v>773</v>
      </c>
      <c r="C2804" s="190" t="s">
        <v>951</v>
      </c>
      <c r="D2804" s="108" t="s">
        <v>815</v>
      </c>
      <c r="E2804" s="32">
        <f t="shared" si="220"/>
        <v>43969</v>
      </c>
      <c r="F2804" s="101" t="str">
        <f t="shared" si="221"/>
        <v>2019-20</v>
      </c>
      <c r="H2804" s="111"/>
      <c r="I2804" s="26"/>
      <c r="J2804" s="94">
        <f t="shared" si="219"/>
        <v>0.59165640875701331</v>
      </c>
      <c r="K2804" s="35"/>
      <c r="L2804" s="26">
        <v>80.0788836694</v>
      </c>
      <c r="M2804" s="26" t="s">
        <v>203</v>
      </c>
      <c r="N2804" s="26">
        <v>812.22926829268283</v>
      </c>
      <c r="O2804" s="90">
        <f t="shared" si="222"/>
        <v>65042.41308849163</v>
      </c>
      <c r="P2804" s="92">
        <f t="shared" si="218"/>
        <v>12541.227087930856</v>
      </c>
      <c r="Q2804" s="188">
        <v>0.32589208545270693</v>
      </c>
    </row>
    <row r="2805" spans="1:17" x14ac:dyDescent="0.25">
      <c r="A2805">
        <v>43969</v>
      </c>
      <c r="B2805" t="s">
        <v>773</v>
      </c>
      <c r="C2805" s="190" t="s">
        <v>951</v>
      </c>
      <c r="D2805" s="108" t="s">
        <v>815</v>
      </c>
      <c r="E2805" s="32">
        <f t="shared" si="220"/>
        <v>43969</v>
      </c>
      <c r="F2805" s="101" t="str">
        <f t="shared" si="221"/>
        <v>2019-20</v>
      </c>
      <c r="H2805" s="111"/>
      <c r="I2805" s="26"/>
      <c r="J2805" s="94">
        <f t="shared" si="219"/>
        <v>0.59165640875701331</v>
      </c>
      <c r="K2805" s="35"/>
      <c r="L2805" s="26">
        <v>33.621903946700002</v>
      </c>
      <c r="M2805" s="26" t="s">
        <v>203</v>
      </c>
      <c r="N2805" s="26">
        <v>950.87219512195099</v>
      </c>
      <c r="O2805" s="90">
        <f t="shared" si="222"/>
        <v>31970.133609978016</v>
      </c>
      <c r="P2805" s="92">
        <f t="shared" si="218"/>
        <v>6164.3577874137436</v>
      </c>
      <c r="Q2805" s="188">
        <v>0.32589208545270693</v>
      </c>
    </row>
    <row r="2806" spans="1:17" x14ac:dyDescent="0.25">
      <c r="A2806">
        <v>43969</v>
      </c>
      <c r="B2806" t="s">
        <v>773</v>
      </c>
      <c r="C2806" s="190" t="s">
        <v>951</v>
      </c>
      <c r="D2806" s="108" t="s">
        <v>815</v>
      </c>
      <c r="E2806" s="32">
        <f t="shared" si="220"/>
        <v>43969</v>
      </c>
      <c r="F2806" s="101" t="str">
        <f t="shared" si="221"/>
        <v>2019-20</v>
      </c>
      <c r="H2806" s="111"/>
      <c r="I2806" s="26"/>
      <c r="J2806" s="94">
        <f t="shared" si="219"/>
        <v>0.59165640875701331</v>
      </c>
      <c r="K2806" s="35"/>
      <c r="L2806" s="26">
        <v>20.942063976699998</v>
      </c>
      <c r="M2806" s="26" t="s">
        <v>203</v>
      </c>
      <c r="N2806" s="26">
        <v>3592.3639024390236</v>
      </c>
      <c r="O2806" s="90">
        <f t="shared" si="222"/>
        <v>75231.51467246571</v>
      </c>
      <c r="P2806" s="92">
        <f t="shared" si="218"/>
        <v>14505.850334807665</v>
      </c>
      <c r="Q2806" s="188">
        <v>0.32589208545270693</v>
      </c>
    </row>
    <row r="2807" spans="1:17" x14ac:dyDescent="0.25">
      <c r="A2807">
        <v>43969</v>
      </c>
      <c r="B2807" t="s">
        <v>773</v>
      </c>
      <c r="C2807" s="190" t="s">
        <v>951</v>
      </c>
      <c r="D2807" s="108" t="s">
        <v>815</v>
      </c>
      <c r="E2807" s="32">
        <f t="shared" si="220"/>
        <v>43969</v>
      </c>
      <c r="F2807" s="101" t="str">
        <f t="shared" si="221"/>
        <v>2019-20</v>
      </c>
      <c r="H2807" s="111"/>
      <c r="I2807" s="26"/>
      <c r="J2807" s="94">
        <f t="shared" si="219"/>
        <v>0.59165640875701331</v>
      </c>
      <c r="K2807" s="35"/>
      <c r="L2807" s="26">
        <v>81.594956478699999</v>
      </c>
      <c r="M2807" s="26" t="s">
        <v>203</v>
      </c>
      <c r="N2807" s="26">
        <v>3336.4019512195118</v>
      </c>
      <c r="O2807" s="90">
        <f t="shared" si="222"/>
        <v>272233.57200520585</v>
      </c>
      <c r="P2807" s="92">
        <f t="shared" si="218"/>
        <v>52491.026783259818</v>
      </c>
      <c r="Q2807" s="188">
        <v>0.32589208545270693</v>
      </c>
    </row>
    <row r="2808" spans="1:17" x14ac:dyDescent="0.25">
      <c r="A2808">
        <v>43969</v>
      </c>
      <c r="B2808" t="s">
        <v>773</v>
      </c>
      <c r="C2808" s="190" t="s">
        <v>951</v>
      </c>
      <c r="D2808" s="108" t="s">
        <v>815</v>
      </c>
      <c r="E2808" s="32">
        <f t="shared" si="220"/>
        <v>43969</v>
      </c>
      <c r="F2808" s="101" t="str">
        <f t="shared" si="221"/>
        <v>2019-20</v>
      </c>
      <c r="H2808" s="111"/>
      <c r="I2808" s="26"/>
      <c r="J2808" s="94">
        <f t="shared" si="219"/>
        <v>0.59165640875701331</v>
      </c>
      <c r="K2808" s="35"/>
      <c r="L2808" s="26">
        <v>45.857791608900001</v>
      </c>
      <c r="M2808" s="26" t="s">
        <v>203</v>
      </c>
      <c r="N2808" s="26">
        <v>3592.3639024390236</v>
      </c>
      <c r="O2808" s="90">
        <f t="shared" si="222"/>
        <v>164737.87522138353</v>
      </c>
      <c r="P2808" s="92">
        <f t="shared" si="218"/>
        <v>31764.121363758899</v>
      </c>
      <c r="Q2808" s="188">
        <v>0.32589208545270693</v>
      </c>
    </row>
    <row r="2809" spans="1:17" x14ac:dyDescent="0.25">
      <c r="A2809">
        <v>43969</v>
      </c>
      <c r="B2809" t="s">
        <v>773</v>
      </c>
      <c r="C2809" s="190" t="s">
        <v>951</v>
      </c>
      <c r="D2809" s="108" t="s">
        <v>815</v>
      </c>
      <c r="E2809" s="32">
        <f t="shared" si="220"/>
        <v>43969</v>
      </c>
      <c r="F2809" s="101" t="str">
        <f t="shared" si="221"/>
        <v>2019-20</v>
      </c>
      <c r="H2809" s="111"/>
      <c r="I2809" s="26"/>
      <c r="J2809" s="94">
        <f t="shared" si="219"/>
        <v>0.59165640875701331</v>
      </c>
      <c r="K2809" s="35"/>
      <c r="L2809" s="26">
        <v>23.308875604499999</v>
      </c>
      <c r="M2809" s="26" t="s">
        <v>203</v>
      </c>
      <c r="N2809" s="26">
        <v>950.87219512195099</v>
      </c>
      <c r="O2809" s="90">
        <f t="shared" si="222"/>
        <v>22163.761711875406</v>
      </c>
      <c r="P2809" s="92">
        <f t="shared" si="218"/>
        <v>4273.531001582689</v>
      </c>
      <c r="Q2809" s="188">
        <v>0.32589208545270693</v>
      </c>
    </row>
    <row r="2810" spans="1:17" x14ac:dyDescent="0.25">
      <c r="A2810">
        <v>43539</v>
      </c>
      <c r="B2810" t="s">
        <v>773</v>
      </c>
      <c r="C2810" s="190" t="s">
        <v>952</v>
      </c>
      <c r="D2810" s="108" t="s">
        <v>953</v>
      </c>
      <c r="E2810" s="32">
        <f t="shared" si="220"/>
        <v>43539</v>
      </c>
      <c r="F2810" s="101" t="str">
        <f t="shared" si="221"/>
        <v>2018-19</v>
      </c>
      <c r="H2810" s="111"/>
      <c r="I2810" s="26"/>
      <c r="J2810" s="94">
        <f t="shared" si="219"/>
        <v>0.59165640875701331</v>
      </c>
      <c r="K2810" s="35"/>
      <c r="L2810" s="26">
        <v>71.6570856803</v>
      </c>
      <c r="M2810" s="26" t="s">
        <v>203</v>
      </c>
      <c r="N2810" s="26">
        <v>3592.3639024390236</v>
      </c>
      <c r="O2810" s="90">
        <f t="shared" si="222"/>
        <v>257418.32795188998</v>
      </c>
      <c r="P2810" s="92">
        <f t="shared" si="218"/>
        <v>152303.20346425031</v>
      </c>
      <c r="Q2810" s="188">
        <v>1</v>
      </c>
    </row>
    <row r="2811" spans="1:17" x14ac:dyDescent="0.25">
      <c r="A2811">
        <v>43539</v>
      </c>
      <c r="B2811" t="s">
        <v>773</v>
      </c>
      <c r="C2811" s="190" t="s">
        <v>952</v>
      </c>
      <c r="D2811" s="108" t="s">
        <v>953</v>
      </c>
      <c r="E2811" s="32">
        <f t="shared" si="220"/>
        <v>43539</v>
      </c>
      <c r="F2811" s="101" t="str">
        <f t="shared" si="221"/>
        <v>2018-19</v>
      </c>
      <c r="H2811" s="111"/>
      <c r="I2811" s="26"/>
      <c r="J2811" s="94">
        <f t="shared" si="219"/>
        <v>0.59165640875701331</v>
      </c>
      <c r="K2811" s="35"/>
      <c r="L2811" s="26">
        <v>40.1265800312</v>
      </c>
      <c r="M2811" s="26" t="s">
        <v>203</v>
      </c>
      <c r="N2811" s="26">
        <v>3592.3639024390236</v>
      </c>
      <c r="O2811" s="90">
        <f t="shared" si="222"/>
        <v>144149.27763241343</v>
      </c>
      <c r="P2811" s="92">
        <f t="shared" si="218"/>
        <v>85286.843928911403</v>
      </c>
      <c r="Q2811" s="188">
        <v>1</v>
      </c>
    </row>
    <row r="2812" spans="1:17" x14ac:dyDescent="0.25">
      <c r="A2812">
        <v>43539</v>
      </c>
      <c r="B2812" t="s">
        <v>773</v>
      </c>
      <c r="C2812" s="190" t="s">
        <v>952</v>
      </c>
      <c r="D2812" s="108" t="s">
        <v>953</v>
      </c>
      <c r="E2812" s="32">
        <f t="shared" si="220"/>
        <v>43539</v>
      </c>
      <c r="F2812" s="101" t="str">
        <f t="shared" si="221"/>
        <v>2018-19</v>
      </c>
      <c r="H2812" s="111"/>
      <c r="I2812" s="26"/>
      <c r="J2812" s="94">
        <f t="shared" si="219"/>
        <v>0.59165640875701331</v>
      </c>
      <c r="K2812" s="35"/>
      <c r="L2812" s="26">
        <v>91.102651904300004</v>
      </c>
      <c r="M2812" s="26" t="s">
        <v>203</v>
      </c>
      <c r="N2812" s="26">
        <v>3592.3639024390236</v>
      </c>
      <c r="O2812" s="90">
        <f t="shared" si="222"/>
        <v>327273.87811747513</v>
      </c>
      <c r="P2812" s="92">
        <f t="shared" si="218"/>
        <v>193633.68740696582</v>
      </c>
      <c r="Q2812" s="188">
        <v>1</v>
      </c>
    </row>
    <row r="2813" spans="1:17" x14ac:dyDescent="0.25">
      <c r="A2813">
        <v>43539</v>
      </c>
      <c r="B2813" t="s">
        <v>773</v>
      </c>
      <c r="C2813" s="190" t="s">
        <v>952</v>
      </c>
      <c r="D2813" s="108" t="s">
        <v>953</v>
      </c>
      <c r="E2813" s="32">
        <f t="shared" si="220"/>
        <v>43539</v>
      </c>
      <c r="F2813" s="101" t="str">
        <f t="shared" si="221"/>
        <v>2018-19</v>
      </c>
      <c r="H2813" s="111"/>
      <c r="I2813" s="26"/>
      <c r="J2813" s="94">
        <f t="shared" si="219"/>
        <v>0.59165640875701331</v>
      </c>
      <c r="K2813" s="35"/>
      <c r="L2813" s="26">
        <v>46.425570131100002</v>
      </c>
      <c r="M2813" s="26" t="s">
        <v>203</v>
      </c>
      <c r="N2813" s="26">
        <v>5056.6624390243896</v>
      </c>
      <c r="O2813" s="90">
        <f t="shared" si="222"/>
        <v>234758.43669222598</v>
      </c>
      <c r="P2813" s="92">
        <f t="shared" si="218"/>
        <v>138896.33357873309</v>
      </c>
      <c r="Q2813" s="188">
        <v>1</v>
      </c>
    </row>
    <row r="2814" spans="1:17" x14ac:dyDescent="0.25">
      <c r="A2814">
        <v>43539</v>
      </c>
      <c r="B2814" t="s">
        <v>773</v>
      </c>
      <c r="C2814" s="190" t="s">
        <v>952</v>
      </c>
      <c r="D2814" s="108" t="s">
        <v>953</v>
      </c>
      <c r="E2814" s="32">
        <f t="shared" si="220"/>
        <v>43539</v>
      </c>
      <c r="F2814" s="101" t="str">
        <f t="shared" si="221"/>
        <v>2018-19</v>
      </c>
      <c r="H2814" s="111"/>
      <c r="I2814" s="26"/>
      <c r="J2814" s="94">
        <f t="shared" si="219"/>
        <v>0.59165640875701331</v>
      </c>
      <c r="K2814" s="35"/>
      <c r="L2814" s="26">
        <v>36.945024631199999</v>
      </c>
      <c r="M2814" s="26" t="s">
        <v>203</v>
      </c>
      <c r="N2814" s="26">
        <v>5056.6624390243896</v>
      </c>
      <c r="O2814" s="90">
        <f t="shared" si="222"/>
        <v>186818.51836141993</v>
      </c>
      <c r="P2814" s="92">
        <f t="shared" si="218"/>
        <v>110532.37366302387</v>
      </c>
      <c r="Q2814" s="188">
        <v>1</v>
      </c>
    </row>
    <row r="2815" spans="1:17" x14ac:dyDescent="0.25">
      <c r="A2815">
        <v>43539</v>
      </c>
      <c r="B2815" t="s">
        <v>773</v>
      </c>
      <c r="C2815" s="190" t="s">
        <v>952</v>
      </c>
      <c r="D2815" s="108" t="s">
        <v>953</v>
      </c>
      <c r="E2815" s="32">
        <f t="shared" ref="E2815:E2878" si="223">A2815</f>
        <v>43539</v>
      </c>
      <c r="F2815" s="101" t="str">
        <f t="shared" ref="F2815:F2878" si="224">IF(E2815="","-",IF(OR(E2815&lt;$E$15,E2815&gt;$E$16),"ERROR - date outside of range",IF(MONTH(E2815)&gt;=7,YEAR(E2815)&amp;"-"&amp;IF(YEAR(E2815)=1999,"00",IF(AND(YEAR(E2815)&gt;=2000,YEAR(E2815)&lt;2009),"0","")&amp;RIGHT(YEAR(E2815),2)+1),RIGHT(YEAR(E2815),4)-1&amp;"-"&amp;RIGHT(YEAR(E2815),2))))</f>
        <v>2018-19</v>
      </c>
      <c r="H2815" s="111"/>
      <c r="I2815" s="26"/>
      <c r="J2815" s="94">
        <f t="shared" si="219"/>
        <v>0.59165640875701331</v>
      </c>
      <c r="K2815" s="35"/>
      <c r="L2815" s="26">
        <v>22.410219186799999</v>
      </c>
      <c r="M2815" s="26" t="s">
        <v>203</v>
      </c>
      <c r="N2815" s="26">
        <v>950.87219512195099</v>
      </c>
      <c r="O2815" s="90">
        <f t="shared" ref="O2815:O2878" si="225">IF(N2815="","-",L2815*N2815)</f>
        <v>21309.254311316578</v>
      </c>
      <c r="P2815" s="92">
        <f t="shared" ref="P2815:P2878" si="226">IF(O2815="-","-",IF(OR(E2815&lt;$E$15,E2815&gt;$E$16),0,O2815*J2815))*Q2815</f>
        <v>12607.75687912347</v>
      </c>
      <c r="Q2815" s="188">
        <v>1</v>
      </c>
    </row>
    <row r="2816" spans="1:17" x14ac:dyDescent="0.25">
      <c r="A2816">
        <v>43539</v>
      </c>
      <c r="B2816" t="s">
        <v>773</v>
      </c>
      <c r="C2816" s="190" t="s">
        <v>952</v>
      </c>
      <c r="D2816" s="108" t="s">
        <v>953</v>
      </c>
      <c r="E2816" s="32">
        <f t="shared" si="223"/>
        <v>43539</v>
      </c>
      <c r="F2816" s="101" t="str">
        <f t="shared" si="224"/>
        <v>2018-19</v>
      </c>
      <c r="H2816" s="111"/>
      <c r="I2816" s="26"/>
      <c r="J2816" s="94">
        <f t="shared" si="219"/>
        <v>0.59165640875701331</v>
      </c>
      <c r="K2816" s="35"/>
      <c r="L2816" s="26">
        <v>107.629577578</v>
      </c>
      <c r="M2816" s="26" t="s">
        <v>203</v>
      </c>
      <c r="N2816" s="26">
        <v>950.87219512195099</v>
      </c>
      <c r="O2816" s="90">
        <f t="shared" si="225"/>
        <v>102341.97269164117</v>
      </c>
      <c r="P2816" s="92">
        <f t="shared" si="226"/>
        <v>60551.284027844747</v>
      </c>
      <c r="Q2816" s="188">
        <v>1</v>
      </c>
    </row>
    <row r="2817" spans="1:17" x14ac:dyDescent="0.25">
      <c r="A2817">
        <v>43539</v>
      </c>
      <c r="B2817" t="s">
        <v>773</v>
      </c>
      <c r="C2817" s="190" t="s">
        <v>952</v>
      </c>
      <c r="D2817" s="108" t="s">
        <v>953</v>
      </c>
      <c r="E2817" s="32">
        <f t="shared" si="223"/>
        <v>43539</v>
      </c>
      <c r="F2817" s="101" t="str">
        <f t="shared" si="224"/>
        <v>2018-19</v>
      </c>
      <c r="H2817" s="111"/>
      <c r="I2817" s="26"/>
      <c r="J2817" s="94">
        <f t="shared" si="219"/>
        <v>0.59165640875701331</v>
      </c>
      <c r="K2817" s="35"/>
      <c r="L2817" s="26">
        <v>116.84442595599999</v>
      </c>
      <c r="M2817" s="26" t="s">
        <v>203</v>
      </c>
      <c r="N2817" s="26">
        <v>1361.4565853658535</v>
      </c>
      <c r="O2817" s="90">
        <f t="shared" si="225"/>
        <v>159078.61318108905</v>
      </c>
      <c r="P2817" s="92">
        <f t="shared" si="226"/>
        <v>94119.880984769232</v>
      </c>
      <c r="Q2817" s="188">
        <v>1</v>
      </c>
    </row>
    <row r="2818" spans="1:17" x14ac:dyDescent="0.25">
      <c r="A2818">
        <v>43539</v>
      </c>
      <c r="B2818" t="s">
        <v>773</v>
      </c>
      <c r="C2818" s="190" t="s">
        <v>952</v>
      </c>
      <c r="D2818" s="108" t="s">
        <v>953</v>
      </c>
      <c r="E2818" s="32">
        <f t="shared" si="223"/>
        <v>43539</v>
      </c>
      <c r="F2818" s="101" t="str">
        <f t="shared" si="224"/>
        <v>2018-19</v>
      </c>
      <c r="H2818" s="111"/>
      <c r="I2818" s="26"/>
      <c r="J2818" s="94">
        <f t="shared" si="219"/>
        <v>0.59165640875701331</v>
      </c>
      <c r="K2818" s="35"/>
      <c r="L2818" s="26">
        <v>87.975640498700002</v>
      </c>
      <c r="M2818" s="26" t="s">
        <v>203</v>
      </c>
      <c r="N2818" s="26">
        <v>3875.3912195121943</v>
      </c>
      <c r="O2818" s="90">
        <f t="shared" si="225"/>
        <v>340940.02471962338</v>
      </c>
      <c r="P2818" s="92">
        <f t="shared" si="226"/>
        <v>201719.35062713971</v>
      </c>
      <c r="Q2818" s="188">
        <v>1</v>
      </c>
    </row>
    <row r="2819" spans="1:17" x14ac:dyDescent="0.25">
      <c r="A2819">
        <v>43539</v>
      </c>
      <c r="B2819" t="s">
        <v>773</v>
      </c>
      <c r="C2819" s="190" t="s">
        <v>952</v>
      </c>
      <c r="D2819" s="108" t="s">
        <v>953</v>
      </c>
      <c r="E2819" s="32">
        <f t="shared" si="223"/>
        <v>43539</v>
      </c>
      <c r="F2819" s="101" t="str">
        <f t="shared" si="224"/>
        <v>2018-19</v>
      </c>
      <c r="H2819" s="111"/>
      <c r="I2819" s="26"/>
      <c r="J2819" s="94">
        <f t="shared" si="219"/>
        <v>0.59165640875701331</v>
      </c>
      <c r="K2819" s="35"/>
      <c r="L2819" s="26">
        <v>192.43179160400001</v>
      </c>
      <c r="M2819" s="26" t="s">
        <v>203</v>
      </c>
      <c r="N2819" s="26">
        <v>2326.8487804878046</v>
      </c>
      <c r="O2819" s="90">
        <f t="shared" si="225"/>
        <v>447759.67962085077</v>
      </c>
      <c r="P2819" s="92">
        <f t="shared" si="226"/>
        <v>264919.88403066341</v>
      </c>
      <c r="Q2819" s="188">
        <v>1</v>
      </c>
    </row>
    <row r="2820" spans="1:17" x14ac:dyDescent="0.25">
      <c r="A2820">
        <v>43539</v>
      </c>
      <c r="B2820" t="s">
        <v>773</v>
      </c>
      <c r="C2820" s="190" t="s">
        <v>952</v>
      </c>
      <c r="D2820" s="108" t="s">
        <v>953</v>
      </c>
      <c r="E2820" s="32">
        <f t="shared" si="223"/>
        <v>43539</v>
      </c>
      <c r="F2820" s="101" t="str">
        <f t="shared" si="224"/>
        <v>2018-19</v>
      </c>
      <c r="H2820" s="111"/>
      <c r="I2820" s="26"/>
      <c r="J2820" s="94">
        <f t="shared" si="219"/>
        <v>0.59165640875701331</v>
      </c>
      <c r="K2820" s="35"/>
      <c r="L2820" s="26">
        <v>142.91186460700001</v>
      </c>
      <c r="M2820" s="26" t="s">
        <v>203</v>
      </c>
      <c r="N2820" s="26">
        <v>3875.3912195121943</v>
      </c>
      <c r="O2820" s="90">
        <f t="shared" si="225"/>
        <v>553839.38526208338</v>
      </c>
      <c r="P2820" s="92">
        <f t="shared" si="226"/>
        <v>327682.62171235617</v>
      </c>
      <c r="Q2820" s="188">
        <v>1</v>
      </c>
    </row>
    <row r="2821" spans="1:17" x14ac:dyDescent="0.25">
      <c r="A2821">
        <v>43539</v>
      </c>
      <c r="B2821" t="s">
        <v>773</v>
      </c>
      <c r="C2821" s="190" t="s">
        <v>952</v>
      </c>
      <c r="D2821" s="108" t="s">
        <v>953</v>
      </c>
      <c r="E2821" s="32">
        <f t="shared" si="223"/>
        <v>43539</v>
      </c>
      <c r="F2821" s="101" t="str">
        <f t="shared" si="224"/>
        <v>2018-19</v>
      </c>
      <c r="H2821" s="111"/>
      <c r="I2821" s="26"/>
      <c r="J2821" s="94">
        <f t="shared" si="219"/>
        <v>0.59165640875701331</v>
      </c>
      <c r="K2821" s="35"/>
      <c r="L2821" s="26">
        <v>94.311554509499999</v>
      </c>
      <c r="M2821" s="26" t="s">
        <v>203</v>
      </c>
      <c r="N2821" s="26">
        <v>2326.8487804878046</v>
      </c>
      <c r="O2821" s="90">
        <f t="shared" si="225"/>
        <v>219448.72559633918</v>
      </c>
      <c r="P2821" s="92">
        <f t="shared" si="226"/>
        <v>129838.2448926333</v>
      </c>
      <c r="Q2821" s="188">
        <v>1</v>
      </c>
    </row>
    <row r="2822" spans="1:17" x14ac:dyDescent="0.25">
      <c r="A2822">
        <v>43539</v>
      </c>
      <c r="B2822" t="s">
        <v>773</v>
      </c>
      <c r="C2822" s="190" t="s">
        <v>952</v>
      </c>
      <c r="D2822" s="108" t="s">
        <v>953</v>
      </c>
      <c r="E2822" s="32">
        <f t="shared" si="223"/>
        <v>43539</v>
      </c>
      <c r="F2822" s="101" t="str">
        <f t="shared" si="224"/>
        <v>2018-19</v>
      </c>
      <c r="H2822" s="111"/>
      <c r="I2822" s="26"/>
      <c r="J2822" s="94">
        <f t="shared" si="219"/>
        <v>0.59165640875701331</v>
      </c>
      <c r="K2822" s="35"/>
      <c r="L2822" s="26">
        <v>71.003416368499998</v>
      </c>
      <c r="M2822" s="26" t="s">
        <v>203</v>
      </c>
      <c r="N2822" s="26">
        <v>1162.6195121951216</v>
      </c>
      <c r="O2822" s="90">
        <f t="shared" si="225"/>
        <v>82549.957302532581</v>
      </c>
      <c r="P2822" s="92">
        <f t="shared" si="226"/>
        <v>48841.211280661213</v>
      </c>
      <c r="Q2822" s="188">
        <v>1</v>
      </c>
    </row>
    <row r="2823" spans="1:17" x14ac:dyDescent="0.25">
      <c r="A2823">
        <v>43539</v>
      </c>
      <c r="B2823" t="s">
        <v>773</v>
      </c>
      <c r="C2823" s="190" t="s">
        <v>952</v>
      </c>
      <c r="D2823" s="108" t="s">
        <v>953</v>
      </c>
      <c r="E2823" s="32">
        <f t="shared" si="223"/>
        <v>43539</v>
      </c>
      <c r="F2823" s="101" t="str">
        <f t="shared" si="224"/>
        <v>2018-19</v>
      </c>
      <c r="H2823" s="111"/>
      <c r="I2823" s="26"/>
      <c r="J2823" s="94">
        <f t="shared" si="219"/>
        <v>0.59165640875701331</v>
      </c>
      <c r="K2823" s="35"/>
      <c r="L2823" s="26">
        <v>40.543498862299998</v>
      </c>
      <c r="M2823" s="26" t="s">
        <v>203</v>
      </c>
      <c r="N2823" s="26">
        <v>3875.3912195121943</v>
      </c>
      <c r="O2823" s="90">
        <f t="shared" si="225"/>
        <v>157121.91949926005</v>
      </c>
      <c r="P2823" s="92">
        <f t="shared" si="226"/>
        <v>92962.190627940741</v>
      </c>
      <c r="Q2823" s="188">
        <v>1</v>
      </c>
    </row>
    <row r="2824" spans="1:17" x14ac:dyDescent="0.25">
      <c r="A2824">
        <v>43539</v>
      </c>
      <c r="B2824" t="s">
        <v>773</v>
      </c>
      <c r="C2824" s="190" t="s">
        <v>952</v>
      </c>
      <c r="D2824" s="108" t="s">
        <v>953</v>
      </c>
      <c r="E2824" s="32">
        <f t="shared" si="223"/>
        <v>43539</v>
      </c>
      <c r="F2824" s="101" t="str">
        <f t="shared" si="224"/>
        <v>2018-19</v>
      </c>
      <c r="H2824" s="111"/>
      <c r="I2824" s="26"/>
      <c r="J2824" s="94">
        <f t="shared" si="219"/>
        <v>0.59165640875701331</v>
      </c>
      <c r="K2824" s="35"/>
      <c r="L2824" s="26">
        <v>28.156162398300001</v>
      </c>
      <c r="M2824" s="26" t="s">
        <v>203</v>
      </c>
      <c r="N2824" s="26">
        <v>1361.4565853658535</v>
      </c>
      <c r="O2824" s="90">
        <f t="shared" si="225"/>
        <v>38333.392715795962</v>
      </c>
      <c r="P2824" s="92">
        <f t="shared" si="226"/>
        <v>22680.197469700091</v>
      </c>
      <c r="Q2824" s="188">
        <v>1</v>
      </c>
    </row>
    <row r="2825" spans="1:17" x14ac:dyDescent="0.25">
      <c r="A2825">
        <v>43539</v>
      </c>
      <c r="B2825" t="s">
        <v>773</v>
      </c>
      <c r="C2825" s="190" t="s">
        <v>952</v>
      </c>
      <c r="D2825" s="108" t="s">
        <v>953</v>
      </c>
      <c r="E2825" s="32">
        <f t="shared" si="223"/>
        <v>43539</v>
      </c>
      <c r="F2825" s="101" t="str">
        <f t="shared" si="224"/>
        <v>2018-19</v>
      </c>
      <c r="H2825" s="111"/>
      <c r="I2825" s="26"/>
      <c r="J2825" s="94">
        <f t="shared" si="219"/>
        <v>0.59165640875701331</v>
      </c>
      <c r="K2825" s="35"/>
      <c r="L2825" s="26">
        <v>77.133976767700005</v>
      </c>
      <c r="M2825" s="26" t="s">
        <v>203</v>
      </c>
      <c r="N2825" s="26">
        <v>1361.4565853658535</v>
      </c>
      <c r="O2825" s="90">
        <f t="shared" si="225"/>
        <v>105014.56062584191</v>
      </c>
      <c r="P2825" s="92">
        <f t="shared" si="226"/>
        <v>62132.53780708128</v>
      </c>
      <c r="Q2825" s="188">
        <v>1</v>
      </c>
    </row>
    <row r="2826" spans="1:17" x14ac:dyDescent="0.25">
      <c r="A2826">
        <v>43539</v>
      </c>
      <c r="B2826" t="s">
        <v>773</v>
      </c>
      <c r="C2826" s="190" t="s">
        <v>952</v>
      </c>
      <c r="D2826" s="108" t="s">
        <v>953</v>
      </c>
      <c r="E2826" s="32">
        <f t="shared" si="223"/>
        <v>43539</v>
      </c>
      <c r="F2826" s="101" t="str">
        <f t="shared" si="224"/>
        <v>2018-19</v>
      </c>
      <c r="H2826" s="111"/>
      <c r="I2826" s="26"/>
      <c r="J2826" s="94">
        <f t="shared" si="219"/>
        <v>0.59165640875701331</v>
      </c>
      <c r="K2826" s="35"/>
      <c r="L2826" s="26">
        <v>160.23691575000001</v>
      </c>
      <c r="M2826" s="26" t="s">
        <v>203</v>
      </c>
      <c r="N2826" s="26">
        <v>4137.5668292682922</v>
      </c>
      <c r="O2826" s="90">
        <f t="shared" si="225"/>
        <v>662990.94743145804</v>
      </c>
      <c r="P2826" s="92">
        <f t="shared" si="226"/>
        <v>392262.84299570625</v>
      </c>
      <c r="Q2826" s="188">
        <v>1</v>
      </c>
    </row>
    <row r="2827" spans="1:17" x14ac:dyDescent="0.25">
      <c r="A2827">
        <v>43539</v>
      </c>
      <c r="B2827" t="s">
        <v>773</v>
      </c>
      <c r="C2827" s="190" t="s">
        <v>952</v>
      </c>
      <c r="D2827" s="108" t="s">
        <v>953</v>
      </c>
      <c r="E2827" s="32">
        <f t="shared" si="223"/>
        <v>43539</v>
      </c>
      <c r="F2827" s="101" t="str">
        <f t="shared" si="224"/>
        <v>2018-19</v>
      </c>
      <c r="H2827" s="111"/>
      <c r="I2827" s="26"/>
      <c r="J2827" s="94">
        <f t="shared" si="219"/>
        <v>0.59165640875701331</v>
      </c>
      <c r="K2827" s="35"/>
      <c r="L2827" s="26">
        <v>54.540104959600001</v>
      </c>
      <c r="M2827" s="26" t="s">
        <v>203</v>
      </c>
      <c r="N2827" s="26">
        <v>4137.5668292682922</v>
      </c>
      <c r="O2827" s="90">
        <f t="shared" si="225"/>
        <v>225663.32914565204</v>
      </c>
      <c r="P2827" s="92">
        <f t="shared" si="226"/>
        <v>133515.15491046835</v>
      </c>
      <c r="Q2827" s="188">
        <v>1</v>
      </c>
    </row>
    <row r="2828" spans="1:17" x14ac:dyDescent="0.25">
      <c r="A2828">
        <v>43539</v>
      </c>
      <c r="B2828" t="s">
        <v>773</v>
      </c>
      <c r="C2828" s="190" t="s">
        <v>952</v>
      </c>
      <c r="D2828" s="108" t="s">
        <v>953</v>
      </c>
      <c r="E2828" s="32">
        <f t="shared" si="223"/>
        <v>43539</v>
      </c>
      <c r="F2828" s="101" t="str">
        <f t="shared" si="224"/>
        <v>2018-19</v>
      </c>
      <c r="H2828" s="111"/>
      <c r="I2828" s="26"/>
      <c r="J2828" s="94">
        <f t="shared" si="219"/>
        <v>0.59165640875701331</v>
      </c>
      <c r="K2828" s="35"/>
      <c r="L2828" s="26">
        <v>72.929041794100002</v>
      </c>
      <c r="M2828" s="26" t="s">
        <v>203</v>
      </c>
      <c r="N2828" s="26">
        <v>1361.4565853658535</v>
      </c>
      <c r="O2828" s="90">
        <f t="shared" si="225"/>
        <v>99289.724214999005</v>
      </c>
      <c r="P2828" s="92">
        <f t="shared" si="226"/>
        <v>58745.401655520574</v>
      </c>
      <c r="Q2828" s="188">
        <v>1</v>
      </c>
    </row>
    <row r="2829" spans="1:17" x14ac:dyDescent="0.25">
      <c r="A2829">
        <v>43539</v>
      </c>
      <c r="B2829" t="s">
        <v>773</v>
      </c>
      <c r="C2829" s="190" t="s">
        <v>952</v>
      </c>
      <c r="D2829" s="108" t="s">
        <v>953</v>
      </c>
      <c r="E2829" s="32">
        <f t="shared" si="223"/>
        <v>43539</v>
      </c>
      <c r="F2829" s="101" t="str">
        <f t="shared" si="224"/>
        <v>2018-19</v>
      </c>
      <c r="H2829" s="111"/>
      <c r="I2829" s="26"/>
      <c r="J2829" s="94">
        <f t="shared" si="219"/>
        <v>0.59165640875701331</v>
      </c>
      <c r="K2829" s="35"/>
      <c r="L2829" s="26">
        <v>101.598702876</v>
      </c>
      <c r="M2829" s="26" t="s">
        <v>203</v>
      </c>
      <c r="N2829" s="26">
        <v>1162.6195121951216</v>
      </c>
      <c r="O2829" s="90">
        <f t="shared" si="225"/>
        <v>118120.63437735222</v>
      </c>
      <c r="P2829" s="92">
        <f t="shared" si="226"/>
        <v>69886.830335804421</v>
      </c>
      <c r="Q2829" s="188">
        <v>1</v>
      </c>
    </row>
    <row r="2830" spans="1:17" x14ac:dyDescent="0.25">
      <c r="A2830">
        <v>43539</v>
      </c>
      <c r="B2830" t="s">
        <v>773</v>
      </c>
      <c r="C2830" s="190" t="s">
        <v>952</v>
      </c>
      <c r="D2830" s="108" t="s">
        <v>953</v>
      </c>
      <c r="E2830" s="32">
        <f t="shared" si="223"/>
        <v>43539</v>
      </c>
      <c r="F2830" s="101" t="str">
        <f t="shared" si="224"/>
        <v>2018-19</v>
      </c>
      <c r="H2830" s="111"/>
      <c r="I2830" s="26"/>
      <c r="J2830" s="94">
        <f t="shared" si="219"/>
        <v>0.59165640875701331</v>
      </c>
      <c r="K2830" s="35"/>
      <c r="L2830" s="26">
        <v>103.78712290999999</v>
      </c>
      <c r="M2830" s="26" t="s">
        <v>203</v>
      </c>
      <c r="N2830" s="26">
        <v>950.87219512195099</v>
      </c>
      <c r="O2830" s="90">
        <f t="shared" si="225"/>
        <v>98688.289386823424</v>
      </c>
      <c r="P2830" s="92">
        <f t="shared" si="226"/>
        <v>58389.558884980819</v>
      </c>
      <c r="Q2830" s="188">
        <v>1</v>
      </c>
    </row>
    <row r="2831" spans="1:17" x14ac:dyDescent="0.25">
      <c r="A2831">
        <v>43539</v>
      </c>
      <c r="B2831" t="s">
        <v>773</v>
      </c>
      <c r="C2831" s="190" t="s">
        <v>952</v>
      </c>
      <c r="D2831" s="108" t="s">
        <v>953</v>
      </c>
      <c r="E2831" s="32">
        <f t="shared" si="223"/>
        <v>43539</v>
      </c>
      <c r="F2831" s="101" t="str">
        <f t="shared" si="224"/>
        <v>2018-19</v>
      </c>
      <c r="H2831" s="111"/>
      <c r="I2831" s="26"/>
      <c r="J2831" s="94">
        <f t="shared" si="219"/>
        <v>0.59165640875701331</v>
      </c>
      <c r="K2831" s="35"/>
      <c r="L2831" s="26">
        <v>80.454317926399995</v>
      </c>
      <c r="M2831" s="26" t="s">
        <v>203</v>
      </c>
      <c r="N2831" s="26">
        <v>950.87219512195099</v>
      </c>
      <c r="O2831" s="90">
        <f t="shared" si="225"/>
        <v>76501.77389371529</v>
      </c>
      <c r="P2831" s="92">
        <f t="shared" si="226"/>
        <v>45262.764805496627</v>
      </c>
      <c r="Q2831" s="188">
        <v>1</v>
      </c>
    </row>
    <row r="2832" spans="1:17" x14ac:dyDescent="0.25">
      <c r="A2832">
        <v>43539</v>
      </c>
      <c r="B2832" t="s">
        <v>773</v>
      </c>
      <c r="C2832" s="190" t="s">
        <v>952</v>
      </c>
      <c r="D2832" s="108" t="s">
        <v>953</v>
      </c>
      <c r="E2832" s="32">
        <f t="shared" si="223"/>
        <v>43539</v>
      </c>
      <c r="F2832" s="101" t="str">
        <f t="shared" si="224"/>
        <v>2018-19</v>
      </c>
      <c r="H2832" s="111"/>
      <c r="I2832" s="26"/>
      <c r="J2832" s="94">
        <f t="shared" si="219"/>
        <v>0.59165640875701331</v>
      </c>
      <c r="K2832" s="35"/>
      <c r="L2832" s="26">
        <v>218.64441656</v>
      </c>
      <c r="M2832" s="26" t="s">
        <v>203</v>
      </c>
      <c r="N2832" s="26">
        <v>3875.3912195121943</v>
      </c>
      <c r="O2832" s="90">
        <f t="shared" si="225"/>
        <v>847332.65213199065</v>
      </c>
      <c r="P2832" s="92">
        <f t="shared" si="226"/>
        <v>501329.79398296925</v>
      </c>
      <c r="Q2832" s="188">
        <v>1</v>
      </c>
    </row>
    <row r="2833" spans="1:17" x14ac:dyDescent="0.25">
      <c r="A2833">
        <v>43539</v>
      </c>
      <c r="B2833" t="s">
        <v>773</v>
      </c>
      <c r="C2833" s="190" t="s">
        <v>952</v>
      </c>
      <c r="D2833" s="108" t="s">
        <v>953</v>
      </c>
      <c r="E2833" s="32">
        <f t="shared" si="223"/>
        <v>43539</v>
      </c>
      <c r="F2833" s="101" t="str">
        <f t="shared" si="224"/>
        <v>2018-19</v>
      </c>
      <c r="H2833" s="111"/>
      <c r="I2833" s="26"/>
      <c r="J2833" s="94">
        <f t="shared" si="219"/>
        <v>0.59165640875701331</v>
      </c>
      <c r="K2833" s="35"/>
      <c r="L2833" s="26">
        <v>74.958689989899995</v>
      </c>
      <c r="M2833" s="26" t="s">
        <v>203</v>
      </c>
      <c r="N2833" s="26">
        <v>3875.3912195121943</v>
      </c>
      <c r="O2833" s="90">
        <f t="shared" si="225"/>
        <v>290494.24901299505</v>
      </c>
      <c r="P2833" s="92">
        <f t="shared" si="226"/>
        <v>171872.78413559421</v>
      </c>
      <c r="Q2833" s="188">
        <v>1</v>
      </c>
    </row>
    <row r="2834" spans="1:17" x14ac:dyDescent="0.25">
      <c r="A2834">
        <v>43539</v>
      </c>
      <c r="B2834" t="s">
        <v>773</v>
      </c>
      <c r="C2834" s="190" t="s">
        <v>952</v>
      </c>
      <c r="D2834" s="108" t="s">
        <v>953</v>
      </c>
      <c r="E2834" s="32">
        <f t="shared" si="223"/>
        <v>43539</v>
      </c>
      <c r="F2834" s="101" t="str">
        <f t="shared" si="224"/>
        <v>2018-19</v>
      </c>
      <c r="H2834" s="111"/>
      <c r="I2834" s="26"/>
      <c r="J2834" s="94">
        <f t="shared" si="219"/>
        <v>0.59165640875701331</v>
      </c>
      <c r="K2834" s="35"/>
      <c r="L2834" s="26">
        <v>216.821969408</v>
      </c>
      <c r="M2834" s="26" t="s">
        <v>203</v>
      </c>
      <c r="N2834" s="26">
        <v>1361.4565853658535</v>
      </c>
      <c r="O2834" s="90">
        <f t="shared" si="225"/>
        <v>295193.69810251525</v>
      </c>
      <c r="P2834" s="92">
        <f t="shared" si="226"/>
        <v>174653.24330703614</v>
      </c>
      <c r="Q2834" s="188">
        <v>1</v>
      </c>
    </row>
    <row r="2835" spans="1:17" x14ac:dyDescent="0.25">
      <c r="A2835">
        <v>43539</v>
      </c>
      <c r="B2835" t="s">
        <v>773</v>
      </c>
      <c r="C2835" s="190" t="s">
        <v>952</v>
      </c>
      <c r="D2835" s="108" t="s">
        <v>953</v>
      </c>
      <c r="E2835" s="32">
        <f t="shared" si="223"/>
        <v>43539</v>
      </c>
      <c r="F2835" s="101" t="str">
        <f t="shared" si="224"/>
        <v>2018-19</v>
      </c>
      <c r="H2835" s="111"/>
      <c r="I2835" s="26"/>
      <c r="J2835" s="94">
        <f t="shared" si="219"/>
        <v>0.59165640875701331</v>
      </c>
      <c r="K2835" s="35"/>
      <c r="L2835" s="26">
        <v>154.638118897</v>
      </c>
      <c r="M2835" s="26" t="s">
        <v>203</v>
      </c>
      <c r="N2835" s="26">
        <v>1162.6195121951216</v>
      </c>
      <c r="O2835" s="90">
        <f t="shared" si="225"/>
        <v>179785.29435880136</v>
      </c>
      <c r="P2835" s="92">
        <f t="shared" si="226"/>
        <v>106371.12160765093</v>
      </c>
      <c r="Q2835" s="188">
        <v>1</v>
      </c>
    </row>
    <row r="2836" spans="1:17" x14ac:dyDescent="0.25">
      <c r="A2836">
        <v>43539</v>
      </c>
      <c r="B2836" t="s">
        <v>773</v>
      </c>
      <c r="C2836" s="190" t="s">
        <v>952</v>
      </c>
      <c r="D2836" s="108" t="s">
        <v>953</v>
      </c>
      <c r="E2836" s="32">
        <f t="shared" si="223"/>
        <v>43539</v>
      </c>
      <c r="F2836" s="101" t="str">
        <f t="shared" si="224"/>
        <v>2018-19</v>
      </c>
      <c r="H2836" s="111"/>
      <c r="I2836" s="26"/>
      <c r="J2836" s="94">
        <f t="shared" si="219"/>
        <v>0.59165640875701331</v>
      </c>
      <c r="K2836" s="35"/>
      <c r="L2836" s="26">
        <v>108.440783919</v>
      </c>
      <c r="M2836" s="26" t="s">
        <v>203</v>
      </c>
      <c r="N2836" s="26">
        <v>1361.4565853658535</v>
      </c>
      <c r="O2836" s="90">
        <f t="shared" si="225"/>
        <v>147637.41938875808</v>
      </c>
      <c r="P2836" s="92">
        <f t="shared" si="226"/>
        <v>87350.625353705647</v>
      </c>
      <c r="Q2836" s="188">
        <v>1</v>
      </c>
    </row>
    <row r="2837" spans="1:17" x14ac:dyDescent="0.25">
      <c r="A2837">
        <v>43539</v>
      </c>
      <c r="B2837" t="s">
        <v>773</v>
      </c>
      <c r="C2837" s="190" t="s">
        <v>952</v>
      </c>
      <c r="D2837" s="108" t="s">
        <v>953</v>
      </c>
      <c r="E2837" s="32">
        <f t="shared" si="223"/>
        <v>43539</v>
      </c>
      <c r="F2837" s="101" t="str">
        <f t="shared" si="224"/>
        <v>2018-19</v>
      </c>
      <c r="H2837" s="111"/>
      <c r="I2837" s="26"/>
      <c r="J2837" s="94">
        <f t="shared" si="219"/>
        <v>0.59165640875701331</v>
      </c>
      <c r="K2837" s="35"/>
      <c r="L2837" s="26">
        <v>117.338215463</v>
      </c>
      <c r="M2837" s="26" t="s">
        <v>203</v>
      </c>
      <c r="N2837" s="26">
        <v>1361.4565853658535</v>
      </c>
      <c r="O2837" s="90">
        <f t="shared" si="225"/>
        <v>159750.88615717876</v>
      </c>
      <c r="P2837" s="92">
        <f t="shared" si="226"/>
        <v>94517.635599506859</v>
      </c>
      <c r="Q2837" s="188">
        <v>1</v>
      </c>
    </row>
    <row r="2838" spans="1:17" x14ac:dyDescent="0.25">
      <c r="A2838">
        <v>43539</v>
      </c>
      <c r="B2838" t="s">
        <v>773</v>
      </c>
      <c r="C2838" s="190" t="s">
        <v>952</v>
      </c>
      <c r="D2838" s="108" t="s">
        <v>953</v>
      </c>
      <c r="E2838" s="32">
        <f t="shared" si="223"/>
        <v>43539</v>
      </c>
      <c r="F2838" s="101" t="str">
        <f t="shared" si="224"/>
        <v>2018-19</v>
      </c>
      <c r="H2838" s="111"/>
      <c r="I2838" s="26"/>
      <c r="J2838" s="94">
        <f t="shared" si="219"/>
        <v>0.59165640875701331</v>
      </c>
      <c r="K2838" s="35"/>
      <c r="L2838" s="26">
        <v>61.317911575700002</v>
      </c>
      <c r="M2838" s="26" t="s">
        <v>203</v>
      </c>
      <c r="N2838" s="26">
        <v>1361.4565853658535</v>
      </c>
      <c r="O2838" s="90">
        <f t="shared" si="225"/>
        <v>83481.674515617866</v>
      </c>
      <c r="P2838" s="92">
        <f t="shared" si="226"/>
        <v>49392.467740932349</v>
      </c>
      <c r="Q2838" s="188">
        <v>1</v>
      </c>
    </row>
    <row r="2839" spans="1:17" x14ac:dyDescent="0.25">
      <c r="A2839">
        <v>43539</v>
      </c>
      <c r="B2839" t="s">
        <v>773</v>
      </c>
      <c r="C2839" s="190" t="s">
        <v>952</v>
      </c>
      <c r="D2839" s="108" t="s">
        <v>953</v>
      </c>
      <c r="E2839" s="32">
        <f t="shared" si="223"/>
        <v>43539</v>
      </c>
      <c r="F2839" s="101" t="str">
        <f t="shared" si="224"/>
        <v>2018-19</v>
      </c>
      <c r="H2839" s="111"/>
      <c r="I2839" s="26"/>
      <c r="J2839" s="94">
        <f t="shared" si="219"/>
        <v>0.59165640875701331</v>
      </c>
      <c r="K2839" s="35"/>
      <c r="L2839" s="26">
        <v>17.662710663999999</v>
      </c>
      <c r="M2839" s="26" t="s">
        <v>203</v>
      </c>
      <c r="N2839" s="26">
        <v>3592.3639024390236</v>
      </c>
      <c r="O2839" s="90">
        <f t="shared" si="225"/>
        <v>63450.884208578391</v>
      </c>
      <c r="P2839" s="92">
        <f t="shared" si="226"/>
        <v>37541.122283304576</v>
      </c>
      <c r="Q2839" s="188">
        <v>1</v>
      </c>
    </row>
    <row r="2840" spans="1:17" x14ac:dyDescent="0.25">
      <c r="A2840">
        <v>43539</v>
      </c>
      <c r="B2840" t="s">
        <v>773</v>
      </c>
      <c r="C2840" s="190" t="s">
        <v>952</v>
      </c>
      <c r="D2840" s="108" t="s">
        <v>953</v>
      </c>
      <c r="E2840" s="32">
        <f t="shared" si="223"/>
        <v>43539</v>
      </c>
      <c r="F2840" s="101" t="str">
        <f t="shared" si="224"/>
        <v>2018-19</v>
      </c>
      <c r="H2840" s="111"/>
      <c r="I2840" s="26"/>
      <c r="J2840" s="94">
        <f t="shared" si="219"/>
        <v>0.59165640875701331</v>
      </c>
      <c r="K2840" s="35"/>
      <c r="L2840" s="26">
        <v>51.559512458900002</v>
      </c>
      <c r="M2840" s="26" t="s">
        <v>203</v>
      </c>
      <c r="N2840" s="26">
        <v>950.87219512195099</v>
      </c>
      <c r="O2840" s="90">
        <f t="shared" si="225"/>
        <v>49026.506791211825</v>
      </c>
      <c r="P2840" s="92">
        <f t="shared" si="226"/>
        <v>29006.846941989712</v>
      </c>
      <c r="Q2840" s="188">
        <v>1</v>
      </c>
    </row>
    <row r="2841" spans="1:17" x14ac:dyDescent="0.25">
      <c r="A2841">
        <v>43539</v>
      </c>
      <c r="B2841" t="s">
        <v>773</v>
      </c>
      <c r="C2841" s="190" t="s">
        <v>952</v>
      </c>
      <c r="D2841" s="108" t="s">
        <v>953</v>
      </c>
      <c r="E2841" s="32">
        <f t="shared" si="223"/>
        <v>43539</v>
      </c>
      <c r="F2841" s="101" t="str">
        <f t="shared" si="224"/>
        <v>2018-19</v>
      </c>
      <c r="H2841" s="111"/>
      <c r="I2841" s="26"/>
      <c r="J2841" s="94">
        <f t="shared" si="219"/>
        <v>0.59165640875701331</v>
      </c>
      <c r="K2841" s="35"/>
      <c r="L2841" s="26">
        <v>72.486895270800005</v>
      </c>
      <c r="M2841" s="26" t="s">
        <v>203</v>
      </c>
      <c r="N2841" s="26">
        <v>3592.3639024390236</v>
      </c>
      <c r="O2841" s="90">
        <f t="shared" si="225"/>
        <v>260399.3059706999</v>
      </c>
      <c r="P2841" s="92">
        <f t="shared" si="226"/>
        <v>154066.91821344299</v>
      </c>
      <c r="Q2841" s="188">
        <v>1</v>
      </c>
    </row>
    <row r="2842" spans="1:17" x14ac:dyDescent="0.25">
      <c r="A2842">
        <v>43539</v>
      </c>
      <c r="B2842" t="s">
        <v>773</v>
      </c>
      <c r="C2842" s="190" t="s">
        <v>952</v>
      </c>
      <c r="D2842" s="108" t="s">
        <v>953</v>
      </c>
      <c r="E2842" s="32">
        <f t="shared" si="223"/>
        <v>43539</v>
      </c>
      <c r="F2842" s="101" t="str">
        <f t="shared" si="224"/>
        <v>2018-19</v>
      </c>
      <c r="H2842" s="111"/>
      <c r="I2842" s="26"/>
      <c r="J2842" s="94">
        <f t="shared" si="219"/>
        <v>0.59165640875701331</v>
      </c>
      <c r="K2842" s="35"/>
      <c r="L2842" s="26">
        <v>98.117029357800007</v>
      </c>
      <c r="M2842" s="26" t="s">
        <v>203</v>
      </c>
      <c r="N2842" s="26">
        <v>1162.6195121951216</v>
      </c>
      <c r="O2842" s="90">
        <f t="shared" si="225"/>
        <v>114072.77280999986</v>
      </c>
      <c r="P2842" s="92">
        <f t="shared" si="226"/>
        <v>67491.887097719198</v>
      </c>
      <c r="Q2842" s="188">
        <v>1</v>
      </c>
    </row>
    <row r="2843" spans="1:17" x14ac:dyDescent="0.25">
      <c r="A2843">
        <v>43539</v>
      </c>
      <c r="B2843" t="s">
        <v>773</v>
      </c>
      <c r="C2843" s="190" t="s">
        <v>952</v>
      </c>
      <c r="D2843" s="108" t="s">
        <v>953</v>
      </c>
      <c r="E2843" s="32">
        <f t="shared" si="223"/>
        <v>43539</v>
      </c>
      <c r="F2843" s="101" t="str">
        <f t="shared" si="224"/>
        <v>2018-19</v>
      </c>
      <c r="H2843" s="111"/>
      <c r="I2843" s="26"/>
      <c r="J2843" s="94">
        <f t="shared" si="219"/>
        <v>0.59165640875701331</v>
      </c>
      <c r="K2843" s="35"/>
      <c r="L2843" s="26">
        <v>72.6442719283</v>
      </c>
      <c r="M2843" s="26" t="s">
        <v>203</v>
      </c>
      <c r="N2843" s="26">
        <v>1162.6195121951216</v>
      </c>
      <c r="O2843" s="90">
        <f t="shared" si="225"/>
        <v>84457.647993049919</v>
      </c>
      <c r="P2843" s="92">
        <f t="shared" si="226"/>
        <v>49969.908703631889</v>
      </c>
      <c r="Q2843" s="188">
        <v>1</v>
      </c>
    </row>
    <row r="2844" spans="1:17" x14ac:dyDescent="0.25">
      <c r="A2844">
        <v>43539</v>
      </c>
      <c r="B2844" t="s">
        <v>773</v>
      </c>
      <c r="C2844" s="190" t="s">
        <v>952</v>
      </c>
      <c r="D2844" s="108" t="s">
        <v>953</v>
      </c>
      <c r="E2844" s="32">
        <f t="shared" si="223"/>
        <v>43539</v>
      </c>
      <c r="F2844" s="101" t="str">
        <f t="shared" si="224"/>
        <v>2018-19</v>
      </c>
      <c r="H2844" s="111"/>
      <c r="I2844" s="26"/>
      <c r="J2844" s="94">
        <f t="shared" si="219"/>
        <v>0.59165640875701331</v>
      </c>
      <c r="K2844" s="35"/>
      <c r="L2844" s="26">
        <v>111.089153193</v>
      </c>
      <c r="M2844" s="26" t="s">
        <v>203</v>
      </c>
      <c r="N2844" s="26">
        <v>950.87219512195099</v>
      </c>
      <c r="O2844" s="90">
        <f t="shared" si="225"/>
        <v>105631.58695086661</v>
      </c>
      <c r="P2844" s="92">
        <f t="shared" si="226"/>
        <v>62497.60538665393</v>
      </c>
      <c r="Q2844" s="188">
        <v>1</v>
      </c>
    </row>
    <row r="2845" spans="1:17" x14ac:dyDescent="0.25">
      <c r="A2845">
        <v>43539</v>
      </c>
      <c r="B2845" t="s">
        <v>773</v>
      </c>
      <c r="C2845" s="190" t="s">
        <v>952</v>
      </c>
      <c r="D2845" s="108" t="s">
        <v>953</v>
      </c>
      <c r="E2845" s="32">
        <f t="shared" si="223"/>
        <v>43539</v>
      </c>
      <c r="F2845" s="101" t="str">
        <f t="shared" si="224"/>
        <v>2018-19</v>
      </c>
      <c r="H2845" s="111"/>
      <c r="I2845" s="26"/>
      <c r="J2845" s="94">
        <f t="shared" si="219"/>
        <v>0.59165640875701331</v>
      </c>
      <c r="K2845" s="35"/>
      <c r="L2845" s="26">
        <v>97.1756672681</v>
      </c>
      <c r="M2845" s="26" t="s">
        <v>203</v>
      </c>
      <c r="N2845" s="26">
        <v>3875.3912195121943</v>
      </c>
      <c r="O2845" s="90">
        <f t="shared" si="225"/>
        <v>376593.72768103326</v>
      </c>
      <c r="P2845" s="92">
        <f t="shared" si="226"/>
        <v>222814.09248017677</v>
      </c>
      <c r="Q2845" s="188">
        <v>1</v>
      </c>
    </row>
    <row r="2846" spans="1:17" x14ac:dyDescent="0.25">
      <c r="A2846">
        <v>43539</v>
      </c>
      <c r="B2846" t="s">
        <v>773</v>
      </c>
      <c r="C2846" s="190" t="s">
        <v>952</v>
      </c>
      <c r="D2846" s="108" t="s">
        <v>953</v>
      </c>
      <c r="E2846" s="32">
        <f t="shared" si="223"/>
        <v>43539</v>
      </c>
      <c r="F2846" s="101" t="str">
        <f t="shared" si="224"/>
        <v>2018-19</v>
      </c>
      <c r="H2846" s="111"/>
      <c r="I2846" s="26"/>
      <c r="J2846" s="94">
        <f t="shared" si="219"/>
        <v>0.59165640875701331</v>
      </c>
      <c r="K2846" s="35"/>
      <c r="L2846" s="26">
        <v>4.9966686902399999</v>
      </c>
      <c r="M2846" s="26" t="s">
        <v>203</v>
      </c>
      <c r="N2846" s="26">
        <v>1162.6195121951216</v>
      </c>
      <c r="O2846" s="90">
        <f t="shared" si="225"/>
        <v>5809.2245152474661</v>
      </c>
      <c r="P2846" s="92">
        <f t="shared" si="226"/>
        <v>3437.0649143545174</v>
      </c>
      <c r="Q2846" s="188">
        <v>1</v>
      </c>
    </row>
    <row r="2847" spans="1:17" x14ac:dyDescent="0.25">
      <c r="A2847">
        <v>43539</v>
      </c>
      <c r="B2847" t="s">
        <v>773</v>
      </c>
      <c r="C2847" s="190" t="s">
        <v>952</v>
      </c>
      <c r="D2847" s="108" t="s">
        <v>953</v>
      </c>
      <c r="E2847" s="32">
        <f t="shared" si="223"/>
        <v>43539</v>
      </c>
      <c r="F2847" s="101" t="str">
        <f t="shared" si="224"/>
        <v>2018-19</v>
      </c>
      <c r="H2847" s="111"/>
      <c r="I2847" s="26"/>
      <c r="J2847" s="94">
        <f t="shared" si="219"/>
        <v>0.59165640875701331</v>
      </c>
      <c r="K2847" s="35"/>
      <c r="L2847" s="26">
        <v>67.048215397600003</v>
      </c>
      <c r="M2847" s="26" t="s">
        <v>203</v>
      </c>
      <c r="N2847" s="26">
        <v>950.87219512195099</v>
      </c>
      <c r="O2847" s="90">
        <f t="shared" si="225"/>
        <v>63754.28375412531</v>
      </c>
      <c r="P2847" s="92">
        <f t="shared" si="226"/>
        <v>37720.630568841378</v>
      </c>
      <c r="Q2847" s="188">
        <v>1</v>
      </c>
    </row>
    <row r="2848" spans="1:17" x14ac:dyDescent="0.25">
      <c r="A2848">
        <v>43539</v>
      </c>
      <c r="B2848" t="s">
        <v>773</v>
      </c>
      <c r="C2848" s="190" t="s">
        <v>952</v>
      </c>
      <c r="D2848" s="108" t="s">
        <v>953</v>
      </c>
      <c r="E2848" s="32">
        <f t="shared" si="223"/>
        <v>43539</v>
      </c>
      <c r="F2848" s="101" t="str">
        <f t="shared" si="224"/>
        <v>2018-19</v>
      </c>
      <c r="H2848" s="111"/>
      <c r="I2848" s="26"/>
      <c r="J2848" s="94">
        <f t="shared" si="219"/>
        <v>0.59165640875701331</v>
      </c>
      <c r="K2848" s="35"/>
      <c r="L2848" s="26">
        <v>170.836709504</v>
      </c>
      <c r="M2848" s="26" t="s">
        <v>203</v>
      </c>
      <c r="N2848" s="26">
        <v>950.87219512195099</v>
      </c>
      <c r="O2848" s="90">
        <f t="shared" si="225"/>
        <v>162443.87697347955</v>
      </c>
      <c r="P2848" s="92">
        <f t="shared" si="226"/>
        <v>96110.960874694996</v>
      </c>
      <c r="Q2848" s="188">
        <v>1</v>
      </c>
    </row>
    <row r="2849" spans="1:17" x14ac:dyDescent="0.25">
      <c r="A2849">
        <v>42681</v>
      </c>
      <c r="B2849" t="s">
        <v>773</v>
      </c>
      <c r="C2849" s="190" t="s">
        <v>836</v>
      </c>
      <c r="D2849" s="108" t="s">
        <v>815</v>
      </c>
      <c r="E2849" s="32">
        <f t="shared" si="223"/>
        <v>42681</v>
      </c>
      <c r="F2849" s="101" t="str">
        <f t="shared" si="224"/>
        <v>2016-17</v>
      </c>
      <c r="H2849" s="111"/>
      <c r="I2849" s="26"/>
      <c r="J2849" s="94">
        <f t="shared" si="219"/>
        <v>0.59165640875701331</v>
      </c>
      <c r="K2849" s="35"/>
      <c r="L2849" s="26">
        <v>27.419683586800002</v>
      </c>
      <c r="M2849" s="26" t="s">
        <v>203</v>
      </c>
      <c r="N2849" s="26">
        <v>1680.8751219512192</v>
      </c>
      <c r="O2849" s="90">
        <f t="shared" si="225"/>
        <v>46089.063992826297</v>
      </c>
      <c r="P2849" s="92">
        <f t="shared" si="226"/>
        <v>27268.890084967781</v>
      </c>
      <c r="Q2849" s="188">
        <v>1</v>
      </c>
    </row>
    <row r="2850" spans="1:17" x14ac:dyDescent="0.25">
      <c r="A2850">
        <v>43539</v>
      </c>
      <c r="B2850" t="s">
        <v>773</v>
      </c>
      <c r="C2850" s="190" t="s">
        <v>952</v>
      </c>
      <c r="D2850" s="108" t="s">
        <v>953</v>
      </c>
      <c r="E2850" s="32">
        <f t="shared" si="223"/>
        <v>43539</v>
      </c>
      <c r="F2850" s="101" t="str">
        <f t="shared" si="224"/>
        <v>2018-19</v>
      </c>
      <c r="H2850" s="111"/>
      <c r="I2850" s="26"/>
      <c r="J2850" s="94">
        <f t="shared" si="219"/>
        <v>0.59165640875701331</v>
      </c>
      <c r="K2850" s="35"/>
      <c r="L2850" s="26">
        <v>80.2052029858</v>
      </c>
      <c r="M2850" s="26" t="s">
        <v>203</v>
      </c>
      <c r="N2850" s="26">
        <v>3875.3912195121943</v>
      </c>
      <c r="O2850" s="90">
        <f t="shared" si="225"/>
        <v>310826.53941036254</v>
      </c>
      <c r="P2850" s="92">
        <f t="shared" si="226"/>
        <v>183902.51405390535</v>
      </c>
      <c r="Q2850" s="188">
        <v>1</v>
      </c>
    </row>
    <row r="2851" spans="1:17" x14ac:dyDescent="0.25">
      <c r="A2851">
        <v>43539</v>
      </c>
      <c r="B2851" t="s">
        <v>773</v>
      </c>
      <c r="C2851" s="190" t="s">
        <v>954</v>
      </c>
      <c r="D2851" s="108" t="s">
        <v>953</v>
      </c>
      <c r="E2851" s="32">
        <f t="shared" si="223"/>
        <v>43539</v>
      </c>
      <c r="F2851" s="101" t="str">
        <f t="shared" si="224"/>
        <v>2018-19</v>
      </c>
      <c r="H2851" s="111"/>
      <c r="I2851" s="26"/>
      <c r="J2851" s="94">
        <f t="shared" si="219"/>
        <v>0.59165640875701331</v>
      </c>
      <c r="K2851" s="35"/>
      <c r="L2851" s="26">
        <v>49.825784690299997</v>
      </c>
      <c r="M2851" s="26" t="s">
        <v>203</v>
      </c>
      <c r="N2851" s="26">
        <v>1680.8751219512192</v>
      </c>
      <c r="O2851" s="90">
        <f t="shared" si="225"/>
        <v>83750.9219176232</v>
      </c>
      <c r="P2851" s="92">
        <f t="shared" si="226"/>
        <v>49551.76969186998</v>
      </c>
      <c r="Q2851" s="188">
        <v>1</v>
      </c>
    </row>
    <row r="2852" spans="1:17" x14ac:dyDescent="0.25">
      <c r="A2852">
        <v>43546</v>
      </c>
      <c r="B2852" t="s">
        <v>773</v>
      </c>
      <c r="C2852" s="190" t="s">
        <v>954</v>
      </c>
      <c r="D2852" s="108" t="s">
        <v>953</v>
      </c>
      <c r="E2852" s="32">
        <f t="shared" si="223"/>
        <v>43546</v>
      </c>
      <c r="F2852" s="101" t="str">
        <f t="shared" si="224"/>
        <v>2018-19</v>
      </c>
      <c r="H2852" s="111"/>
      <c r="I2852" s="26"/>
      <c r="J2852" s="94">
        <f t="shared" si="219"/>
        <v>0.59165640875701331</v>
      </c>
      <c r="K2852" s="35"/>
      <c r="L2852" s="26">
        <v>5.6988014529399997</v>
      </c>
      <c r="M2852" s="26" t="s">
        <v>203</v>
      </c>
      <c r="N2852" s="26">
        <v>1680.8751219512192</v>
      </c>
      <c r="O2852" s="90">
        <f t="shared" si="225"/>
        <v>9578.9735871863068</v>
      </c>
      <c r="P2852" s="92">
        <f t="shared" si="226"/>
        <v>5667.4611121729358</v>
      </c>
      <c r="Q2852" s="188">
        <v>1</v>
      </c>
    </row>
    <row r="2853" spans="1:17" x14ac:dyDescent="0.25">
      <c r="A2853">
        <v>43546</v>
      </c>
      <c r="B2853" t="s">
        <v>773</v>
      </c>
      <c r="C2853" s="190" t="s">
        <v>954</v>
      </c>
      <c r="D2853" s="108" t="s">
        <v>953</v>
      </c>
      <c r="E2853" s="32">
        <f t="shared" si="223"/>
        <v>43546</v>
      </c>
      <c r="F2853" s="101" t="str">
        <f t="shared" si="224"/>
        <v>2018-19</v>
      </c>
      <c r="H2853" s="111"/>
      <c r="I2853" s="26"/>
      <c r="J2853" s="94">
        <f t="shared" si="219"/>
        <v>0.59165640875701331</v>
      </c>
      <c r="K2853" s="35"/>
      <c r="L2853" s="26">
        <v>5.78665039931</v>
      </c>
      <c r="M2853" s="26" t="s">
        <v>203</v>
      </c>
      <c r="N2853" s="26">
        <v>1680.8751219512192</v>
      </c>
      <c r="O2853" s="90">
        <f t="shared" si="225"/>
        <v>9726.6366956292677</v>
      </c>
      <c r="P2853" s="92">
        <f t="shared" si="226"/>
        <v>5754.8269366201948</v>
      </c>
      <c r="Q2853" s="188">
        <v>1</v>
      </c>
    </row>
    <row r="2854" spans="1:17" x14ac:dyDescent="0.25">
      <c r="A2854">
        <v>42681</v>
      </c>
      <c r="B2854" t="s">
        <v>773</v>
      </c>
      <c r="C2854" s="190" t="s">
        <v>836</v>
      </c>
      <c r="D2854" s="108" t="s">
        <v>815</v>
      </c>
      <c r="E2854" s="32">
        <f t="shared" si="223"/>
        <v>42681</v>
      </c>
      <c r="F2854" s="101" t="str">
        <f t="shared" si="224"/>
        <v>2016-17</v>
      </c>
      <c r="H2854" s="111"/>
      <c r="I2854" s="26"/>
      <c r="J2854" s="94">
        <f t="shared" si="219"/>
        <v>0.59165640875701331</v>
      </c>
      <c r="K2854" s="35"/>
      <c r="L2854" s="26">
        <v>11.278745519299999</v>
      </c>
      <c r="M2854" s="26" t="s">
        <v>203</v>
      </c>
      <c r="N2854" s="26">
        <v>1680.8751219512192</v>
      </c>
      <c r="O2854" s="90">
        <f t="shared" si="225"/>
        <v>18958.162750210155</v>
      </c>
      <c r="P2854" s="92">
        <f t="shared" si="226"/>
        <v>11216.718489420322</v>
      </c>
      <c r="Q2854" s="188">
        <v>1</v>
      </c>
    </row>
    <row r="2855" spans="1:17" x14ac:dyDescent="0.25">
      <c r="A2855">
        <v>42681</v>
      </c>
      <c r="B2855" t="s">
        <v>773</v>
      </c>
      <c r="C2855" s="190" t="s">
        <v>836</v>
      </c>
      <c r="D2855" s="108" t="s">
        <v>815</v>
      </c>
      <c r="E2855" s="32">
        <f t="shared" si="223"/>
        <v>42681</v>
      </c>
      <c r="F2855" s="101" t="str">
        <f t="shared" si="224"/>
        <v>2016-17</v>
      </c>
      <c r="H2855" s="111"/>
      <c r="I2855" s="26"/>
      <c r="J2855" s="94">
        <f t="shared" si="219"/>
        <v>0.59165640875701331</v>
      </c>
      <c r="K2855" s="35"/>
      <c r="L2855" s="26">
        <v>31.381427134500001</v>
      </c>
      <c r="M2855" s="26" t="s">
        <v>203</v>
      </c>
      <c r="N2855" s="26">
        <v>1680.8751219512192</v>
      </c>
      <c r="O2855" s="90">
        <f t="shared" si="225"/>
        <v>52748.260161705985</v>
      </c>
      <c r="P2855" s="92">
        <f t="shared" si="226"/>
        <v>31208.846175455597</v>
      </c>
      <c r="Q2855" s="188">
        <v>1</v>
      </c>
    </row>
    <row r="2856" spans="1:17" x14ac:dyDescent="0.25">
      <c r="A2856">
        <v>43539</v>
      </c>
      <c r="B2856" t="s">
        <v>773</v>
      </c>
      <c r="C2856" s="190" t="s">
        <v>952</v>
      </c>
      <c r="D2856" s="108" t="s">
        <v>953</v>
      </c>
      <c r="E2856" s="32">
        <f t="shared" si="223"/>
        <v>43539</v>
      </c>
      <c r="F2856" s="101" t="str">
        <f t="shared" si="224"/>
        <v>2018-19</v>
      </c>
      <c r="H2856" s="111"/>
      <c r="I2856" s="26"/>
      <c r="J2856" s="94">
        <f t="shared" si="219"/>
        <v>0.59165640875701331</v>
      </c>
      <c r="K2856" s="35"/>
      <c r="L2856" s="26">
        <v>71.084275237200004</v>
      </c>
      <c r="M2856" s="26" t="s">
        <v>203</v>
      </c>
      <c r="N2856" s="26">
        <v>5056.6624390243896</v>
      </c>
      <c r="O2856" s="90">
        <f t="shared" si="225"/>
        <v>359449.1845972208</v>
      </c>
      <c r="P2856" s="92">
        <f t="shared" si="226"/>
        <v>212670.41368942839</v>
      </c>
      <c r="Q2856" s="188">
        <v>1</v>
      </c>
    </row>
    <row r="2857" spans="1:17" x14ac:dyDescent="0.25">
      <c r="A2857">
        <v>42681</v>
      </c>
      <c r="B2857" t="s">
        <v>773</v>
      </c>
      <c r="C2857" s="190" t="s">
        <v>836</v>
      </c>
      <c r="D2857" s="108" t="s">
        <v>815</v>
      </c>
      <c r="E2857" s="32">
        <f t="shared" si="223"/>
        <v>42681</v>
      </c>
      <c r="F2857" s="101" t="str">
        <f t="shared" si="224"/>
        <v>2016-17</v>
      </c>
      <c r="H2857" s="111"/>
      <c r="I2857" s="26"/>
      <c r="J2857" s="94">
        <f t="shared" si="219"/>
        <v>0.59165640875701331</v>
      </c>
      <c r="K2857" s="35"/>
      <c r="L2857" s="26">
        <v>179.89509521900001</v>
      </c>
      <c r="M2857" s="26" t="s">
        <v>203</v>
      </c>
      <c r="N2857" s="26">
        <v>1680.8751219512192</v>
      </c>
      <c r="O2857" s="90">
        <f t="shared" si="225"/>
        <v>302381.19011466281</v>
      </c>
      <c r="P2857" s="92">
        <f t="shared" si="226"/>
        <v>178905.7690189131</v>
      </c>
      <c r="Q2857" s="188">
        <v>1</v>
      </c>
    </row>
    <row r="2858" spans="1:17" x14ac:dyDescent="0.25">
      <c r="A2858">
        <v>42681</v>
      </c>
      <c r="B2858" t="s">
        <v>773</v>
      </c>
      <c r="C2858" s="190" t="s">
        <v>836</v>
      </c>
      <c r="D2858" s="108" t="s">
        <v>815</v>
      </c>
      <c r="E2858" s="32">
        <f t="shared" si="223"/>
        <v>42681</v>
      </c>
      <c r="F2858" s="101" t="str">
        <f t="shared" si="224"/>
        <v>2016-17</v>
      </c>
      <c r="H2858" s="111"/>
      <c r="I2858" s="26"/>
      <c r="J2858" s="94">
        <f t="shared" si="219"/>
        <v>0.59165640875701331</v>
      </c>
      <c r="K2858" s="35"/>
      <c r="L2858" s="26">
        <v>16.990129634599999</v>
      </c>
      <c r="M2858" s="26" t="s">
        <v>203</v>
      </c>
      <c r="N2858" s="26">
        <v>1680.8751219512192</v>
      </c>
      <c r="O2858" s="90">
        <f t="shared" si="225"/>
        <v>28558.286221525297</v>
      </c>
      <c r="P2858" s="92">
        <f t="shared" si="226"/>
        <v>16896.693066082553</v>
      </c>
      <c r="Q2858" s="188">
        <v>1</v>
      </c>
    </row>
    <row r="2859" spans="1:17" x14ac:dyDescent="0.25">
      <c r="A2859">
        <v>42681</v>
      </c>
      <c r="B2859" t="s">
        <v>773</v>
      </c>
      <c r="C2859" s="190" t="s">
        <v>836</v>
      </c>
      <c r="D2859" s="108" t="s">
        <v>815</v>
      </c>
      <c r="E2859" s="32">
        <f t="shared" si="223"/>
        <v>42681</v>
      </c>
      <c r="F2859" s="101" t="str">
        <f t="shared" si="224"/>
        <v>2016-17</v>
      </c>
      <c r="H2859" s="111"/>
      <c r="I2859" s="26"/>
      <c r="J2859" s="94">
        <f t="shared" si="219"/>
        <v>0.59165640875701331</v>
      </c>
      <c r="K2859" s="35"/>
      <c r="L2859" s="26">
        <v>133.86255937000001</v>
      </c>
      <c r="M2859" s="26" t="s">
        <v>203</v>
      </c>
      <c r="N2859" s="26">
        <v>1680.8751219512192</v>
      </c>
      <c r="O2859" s="90">
        <f t="shared" si="225"/>
        <v>225006.2458057511</v>
      </c>
      <c r="P2859" s="92">
        <f t="shared" si="226"/>
        <v>133126.38734132849</v>
      </c>
      <c r="Q2859" s="188">
        <v>1</v>
      </c>
    </row>
    <row r="2860" spans="1:17" x14ac:dyDescent="0.25">
      <c r="A2860">
        <v>42681</v>
      </c>
      <c r="B2860" t="s">
        <v>773</v>
      </c>
      <c r="C2860" s="190" t="s">
        <v>836</v>
      </c>
      <c r="D2860" s="108" t="s">
        <v>815</v>
      </c>
      <c r="E2860" s="32">
        <f t="shared" si="223"/>
        <v>42681</v>
      </c>
      <c r="F2860" s="101" t="str">
        <f t="shared" si="224"/>
        <v>2016-17</v>
      </c>
      <c r="H2860" s="111"/>
      <c r="I2860" s="26"/>
      <c r="J2860" s="94">
        <f t="shared" si="219"/>
        <v>0.59165640875701331</v>
      </c>
      <c r="K2860" s="35"/>
      <c r="L2860" s="26">
        <v>150.73063244400001</v>
      </c>
      <c r="M2860" s="26" t="s">
        <v>203</v>
      </c>
      <c r="N2860" s="26">
        <v>4416.6341463414628</v>
      </c>
      <c r="O2860" s="90">
        <f t="shared" si="225"/>
        <v>665722.05815181474</v>
      </c>
      <c r="P2860" s="92">
        <f t="shared" si="226"/>
        <v>393878.7221564303</v>
      </c>
      <c r="Q2860" s="188">
        <v>1</v>
      </c>
    </row>
    <row r="2861" spans="1:17" x14ac:dyDescent="0.25">
      <c r="A2861">
        <v>42681</v>
      </c>
      <c r="B2861" t="s">
        <v>773</v>
      </c>
      <c r="C2861" s="190" t="s">
        <v>836</v>
      </c>
      <c r="D2861" s="108" t="s">
        <v>815</v>
      </c>
      <c r="E2861" s="32">
        <f t="shared" si="223"/>
        <v>42681</v>
      </c>
      <c r="F2861" s="101" t="str">
        <f t="shared" si="224"/>
        <v>2016-17</v>
      </c>
      <c r="H2861" s="111"/>
      <c r="I2861" s="26"/>
      <c r="J2861" s="94">
        <f t="shared" si="219"/>
        <v>0.59165640875701331</v>
      </c>
      <c r="K2861" s="35"/>
      <c r="L2861" s="26">
        <v>76.640624795199997</v>
      </c>
      <c r="M2861" s="26" t="s">
        <v>203</v>
      </c>
      <c r="N2861" s="26">
        <v>1680.8751219512192</v>
      </c>
      <c r="O2861" s="90">
        <f t="shared" si="225"/>
        <v>128823.31954904943</v>
      </c>
      <c r="P2861" s="92">
        <f t="shared" si="226"/>
        <v>76219.142608547729</v>
      </c>
      <c r="Q2861" s="188">
        <v>1</v>
      </c>
    </row>
    <row r="2862" spans="1:17" x14ac:dyDescent="0.25">
      <c r="A2862">
        <v>42681</v>
      </c>
      <c r="B2862" t="s">
        <v>773</v>
      </c>
      <c r="C2862" s="190" t="s">
        <v>836</v>
      </c>
      <c r="D2862" s="108" t="s">
        <v>815</v>
      </c>
      <c r="E2862" s="32">
        <f t="shared" si="223"/>
        <v>42681</v>
      </c>
      <c r="F2862" s="101" t="str">
        <f t="shared" si="224"/>
        <v>2016-17</v>
      </c>
      <c r="H2862" s="111"/>
      <c r="I2862" s="26"/>
      <c r="J2862" s="94">
        <f t="shared" si="219"/>
        <v>0.59165640875701331</v>
      </c>
      <c r="K2862" s="35"/>
      <c r="L2862" s="26">
        <v>32.208024838500002</v>
      </c>
      <c r="M2862" s="26" t="s">
        <v>203</v>
      </c>
      <c r="N2862" s="26">
        <v>1680.8751219512192</v>
      </c>
      <c r="O2862" s="90">
        <f t="shared" si="225"/>
        <v>54137.667678221587</v>
      </c>
      <c r="P2862" s="92">
        <f t="shared" si="226"/>
        <v>32030.898036977218</v>
      </c>
      <c r="Q2862" s="188">
        <v>1</v>
      </c>
    </row>
    <row r="2863" spans="1:17" x14ac:dyDescent="0.25">
      <c r="A2863">
        <v>42681</v>
      </c>
      <c r="B2863" t="s">
        <v>773</v>
      </c>
      <c r="C2863" s="190" t="s">
        <v>836</v>
      </c>
      <c r="D2863" s="108" t="s">
        <v>815</v>
      </c>
      <c r="E2863" s="32">
        <f t="shared" si="223"/>
        <v>42681</v>
      </c>
      <c r="F2863" s="101" t="str">
        <f t="shared" si="224"/>
        <v>2016-17</v>
      </c>
      <c r="H2863" s="111"/>
      <c r="I2863" s="26"/>
      <c r="J2863" s="94">
        <f t="shared" si="219"/>
        <v>0.59165640875701331</v>
      </c>
      <c r="K2863" s="35"/>
      <c r="L2863" s="26">
        <v>179.89393933100001</v>
      </c>
      <c r="M2863" s="26" t="s">
        <v>203</v>
      </c>
      <c r="N2863" s="26">
        <v>1680.8751219512192</v>
      </c>
      <c r="O2863" s="90">
        <f t="shared" si="225"/>
        <v>302379.24721127987</v>
      </c>
      <c r="P2863" s="92">
        <f t="shared" si="226"/>
        <v>178904.61948767499</v>
      </c>
      <c r="Q2863" s="188">
        <v>1</v>
      </c>
    </row>
    <row r="2864" spans="1:17" x14ac:dyDescent="0.25">
      <c r="A2864">
        <v>42928</v>
      </c>
      <c r="B2864" t="s">
        <v>773</v>
      </c>
      <c r="C2864" s="190" t="s">
        <v>848</v>
      </c>
      <c r="D2864" s="108" t="s">
        <v>807</v>
      </c>
      <c r="E2864" s="32">
        <f t="shared" si="223"/>
        <v>42928</v>
      </c>
      <c r="F2864" s="101" t="str">
        <f t="shared" si="224"/>
        <v>2017-18</v>
      </c>
      <c r="H2864" s="111"/>
      <c r="I2864" s="26"/>
      <c r="J2864" s="94">
        <f t="shared" si="219"/>
        <v>0.59165640875701331</v>
      </c>
      <c r="K2864" s="35"/>
      <c r="L2864" s="26">
        <v>47.103386347200001</v>
      </c>
      <c r="M2864" s="26" t="s">
        <v>203</v>
      </c>
      <c r="N2864" s="26">
        <v>1162.6195121951216</v>
      </c>
      <c r="O2864" s="90">
        <f t="shared" si="225"/>
        <v>54763.316057720018</v>
      </c>
      <c r="P2864" s="92">
        <f t="shared" si="226"/>
        <v>32401.066910335907</v>
      </c>
      <c r="Q2864" s="188">
        <v>1</v>
      </c>
    </row>
    <row r="2865" spans="1:17" x14ac:dyDescent="0.25">
      <c r="A2865">
        <v>42928</v>
      </c>
      <c r="B2865" t="s">
        <v>773</v>
      </c>
      <c r="C2865" s="190" t="s">
        <v>848</v>
      </c>
      <c r="D2865" s="108" t="s">
        <v>807</v>
      </c>
      <c r="E2865" s="32">
        <f t="shared" si="223"/>
        <v>42928</v>
      </c>
      <c r="F2865" s="101" t="str">
        <f t="shared" si="224"/>
        <v>2017-18</v>
      </c>
      <c r="H2865" s="111"/>
      <c r="I2865" s="26"/>
      <c r="J2865" s="94">
        <f t="shared" si="219"/>
        <v>0.59165640875701331</v>
      </c>
      <c r="K2865" s="35"/>
      <c r="L2865" s="26">
        <v>73.144326445399997</v>
      </c>
      <c r="M2865" s="26" t="s">
        <v>203</v>
      </c>
      <c r="N2865" s="26">
        <v>1162.6195121951216</v>
      </c>
      <c r="O2865" s="90">
        <f t="shared" si="225"/>
        <v>85039.021131791684</v>
      </c>
      <c r="P2865" s="92">
        <f t="shared" si="226"/>
        <v>50313.881847047633</v>
      </c>
      <c r="Q2865" s="188">
        <v>1</v>
      </c>
    </row>
    <row r="2866" spans="1:17" x14ac:dyDescent="0.25">
      <c r="A2866">
        <v>42928</v>
      </c>
      <c r="B2866" t="s">
        <v>773</v>
      </c>
      <c r="C2866" s="190" t="s">
        <v>848</v>
      </c>
      <c r="D2866" s="108" t="s">
        <v>807</v>
      </c>
      <c r="E2866" s="32">
        <f t="shared" si="223"/>
        <v>42928</v>
      </c>
      <c r="F2866" s="101" t="str">
        <f t="shared" si="224"/>
        <v>2017-18</v>
      </c>
      <c r="H2866" s="111"/>
      <c r="I2866" s="26"/>
      <c r="J2866" s="94">
        <f t="shared" si="219"/>
        <v>0.59165640875701331</v>
      </c>
      <c r="K2866" s="35"/>
      <c r="L2866" s="26">
        <v>69.985468849100002</v>
      </c>
      <c r="M2866" s="26" t="s">
        <v>203</v>
      </c>
      <c r="N2866" s="26">
        <v>950.87219512195099</v>
      </c>
      <c r="O2866" s="90">
        <f t="shared" si="225"/>
        <v>66547.23639118264</v>
      </c>
      <c r="P2866" s="92">
        <f t="shared" si="226"/>
        <v>39373.098895911149</v>
      </c>
      <c r="Q2866" s="188">
        <v>1</v>
      </c>
    </row>
    <row r="2867" spans="1:17" x14ac:dyDescent="0.25">
      <c r="A2867">
        <v>42928</v>
      </c>
      <c r="B2867" t="s">
        <v>773</v>
      </c>
      <c r="C2867" s="190" t="s">
        <v>848</v>
      </c>
      <c r="D2867" s="108" t="s">
        <v>807</v>
      </c>
      <c r="E2867" s="32">
        <f t="shared" si="223"/>
        <v>42928</v>
      </c>
      <c r="F2867" s="101" t="str">
        <f t="shared" si="224"/>
        <v>2017-18</v>
      </c>
      <c r="H2867" s="111"/>
      <c r="I2867" s="26"/>
      <c r="J2867" s="94">
        <f t="shared" si="219"/>
        <v>0.59165640875701331</v>
      </c>
      <c r="K2867" s="35"/>
      <c r="L2867" s="26">
        <v>40.496256559700001</v>
      </c>
      <c r="M2867" s="26" t="s">
        <v>203</v>
      </c>
      <c r="N2867" s="26">
        <v>1162.6195121951216</v>
      </c>
      <c r="O2867" s="90">
        <f t="shared" si="225"/>
        <v>47081.738047166909</v>
      </c>
      <c r="P2867" s="92">
        <f t="shared" si="226"/>
        <v>27856.21205102521</v>
      </c>
      <c r="Q2867" s="188">
        <v>1</v>
      </c>
    </row>
    <row r="2868" spans="1:17" x14ac:dyDescent="0.25">
      <c r="A2868">
        <v>42928</v>
      </c>
      <c r="B2868" t="s">
        <v>773</v>
      </c>
      <c r="C2868" s="190" t="s">
        <v>848</v>
      </c>
      <c r="D2868" s="108" t="s">
        <v>807</v>
      </c>
      <c r="E2868" s="32">
        <f t="shared" si="223"/>
        <v>42928</v>
      </c>
      <c r="F2868" s="101" t="str">
        <f t="shared" si="224"/>
        <v>2017-18</v>
      </c>
      <c r="H2868" s="111"/>
      <c r="I2868" s="26"/>
      <c r="J2868" s="94">
        <f t="shared" si="219"/>
        <v>0.59165640875701331</v>
      </c>
      <c r="K2868" s="35"/>
      <c r="L2868" s="26">
        <v>45.536715475599998</v>
      </c>
      <c r="M2868" s="26" t="s">
        <v>203</v>
      </c>
      <c r="N2868" s="26">
        <v>1162.6195121951216</v>
      </c>
      <c r="O2868" s="90">
        <f t="shared" si="225"/>
        <v>52941.873933210118</v>
      </c>
      <c r="P2868" s="92">
        <f t="shared" si="226"/>
        <v>31323.399004189632</v>
      </c>
      <c r="Q2868" s="188">
        <v>1</v>
      </c>
    </row>
    <row r="2869" spans="1:17" x14ac:dyDescent="0.25">
      <c r="A2869">
        <v>42928</v>
      </c>
      <c r="B2869" t="s">
        <v>773</v>
      </c>
      <c r="C2869" s="190" t="s">
        <v>848</v>
      </c>
      <c r="D2869" s="108" t="s">
        <v>807</v>
      </c>
      <c r="E2869" s="32">
        <f t="shared" si="223"/>
        <v>42928</v>
      </c>
      <c r="F2869" s="101" t="str">
        <f t="shared" si="224"/>
        <v>2017-18</v>
      </c>
      <c r="H2869" s="111"/>
      <c r="I2869" s="26"/>
      <c r="J2869" s="94">
        <f t="shared" si="219"/>
        <v>0.59165640875701331</v>
      </c>
      <c r="K2869" s="35"/>
      <c r="L2869" s="26">
        <v>33.884489386699997</v>
      </c>
      <c r="M2869" s="26" t="s">
        <v>203</v>
      </c>
      <c r="N2869" s="26">
        <v>1162.6195121951216</v>
      </c>
      <c r="O2869" s="90">
        <f t="shared" si="225"/>
        <v>39394.768521745929</v>
      </c>
      <c r="P2869" s="92">
        <f t="shared" si="226"/>
        <v>23308.167267390032</v>
      </c>
      <c r="Q2869" s="188">
        <v>1</v>
      </c>
    </row>
    <row r="2870" spans="1:17" x14ac:dyDescent="0.25">
      <c r="A2870">
        <v>42928</v>
      </c>
      <c r="B2870" t="s">
        <v>773</v>
      </c>
      <c r="C2870" s="190" t="s">
        <v>848</v>
      </c>
      <c r="D2870" s="108" t="s">
        <v>807</v>
      </c>
      <c r="E2870" s="32">
        <f t="shared" si="223"/>
        <v>42928</v>
      </c>
      <c r="F2870" s="101" t="str">
        <f t="shared" si="224"/>
        <v>2017-18</v>
      </c>
      <c r="H2870" s="111"/>
      <c r="I2870" s="26"/>
      <c r="J2870" s="94">
        <f t="shared" si="219"/>
        <v>0.59165640875701331</v>
      </c>
      <c r="K2870" s="35"/>
      <c r="L2870" s="26">
        <v>37.875760916399997</v>
      </c>
      <c r="M2870" s="26" t="s">
        <v>203</v>
      </c>
      <c r="N2870" s="26">
        <v>1162.6195121951216</v>
      </c>
      <c r="O2870" s="90">
        <f t="shared" si="225"/>
        <v>44035.09868064402</v>
      </c>
      <c r="P2870" s="92">
        <f t="shared" si="226"/>
        <v>26053.648344650537</v>
      </c>
      <c r="Q2870" s="188">
        <v>1</v>
      </c>
    </row>
    <row r="2871" spans="1:17" x14ac:dyDescent="0.25">
      <c r="A2871">
        <v>42681</v>
      </c>
      <c r="B2871" t="s">
        <v>773</v>
      </c>
      <c r="C2871" s="190" t="s">
        <v>836</v>
      </c>
      <c r="D2871" s="108" t="s">
        <v>815</v>
      </c>
      <c r="E2871" s="32">
        <f t="shared" si="223"/>
        <v>42681</v>
      </c>
      <c r="F2871" s="101" t="str">
        <f t="shared" si="224"/>
        <v>2016-17</v>
      </c>
      <c r="H2871" s="111"/>
      <c r="I2871" s="26"/>
      <c r="J2871" s="94">
        <f t="shared" si="219"/>
        <v>0.59165640875701331</v>
      </c>
      <c r="K2871" s="35"/>
      <c r="L2871" s="26">
        <v>114.82367847</v>
      </c>
      <c r="M2871" s="26" t="s">
        <v>203</v>
      </c>
      <c r="N2871" s="26">
        <v>4416.6341463414628</v>
      </c>
      <c r="O2871" s="90">
        <f t="shared" si="225"/>
        <v>507134.17913913506</v>
      </c>
      <c r="P2871" s="92">
        <f t="shared" si="226"/>
        <v>300049.18718739651</v>
      </c>
      <c r="Q2871" s="188">
        <v>1</v>
      </c>
    </row>
    <row r="2872" spans="1:17" x14ac:dyDescent="0.25">
      <c r="A2872">
        <v>42681</v>
      </c>
      <c r="B2872" t="s">
        <v>773</v>
      </c>
      <c r="C2872" s="190" t="s">
        <v>836</v>
      </c>
      <c r="D2872" s="108" t="s">
        <v>815</v>
      </c>
      <c r="E2872" s="32">
        <f t="shared" si="223"/>
        <v>42681</v>
      </c>
      <c r="F2872" s="101" t="str">
        <f t="shared" si="224"/>
        <v>2016-17</v>
      </c>
      <c r="H2872" s="111"/>
      <c r="I2872" s="26"/>
      <c r="J2872" s="94">
        <f t="shared" si="219"/>
        <v>0.59165640875701331</v>
      </c>
      <c r="K2872" s="35"/>
      <c r="L2872" s="26">
        <v>166.40785018099999</v>
      </c>
      <c r="M2872" s="26" t="s">
        <v>203</v>
      </c>
      <c r="N2872" s="26">
        <v>1680.8751219512192</v>
      </c>
      <c r="O2872" s="90">
        <f t="shared" si="225"/>
        <v>279710.81546662858</v>
      </c>
      <c r="P2872" s="92">
        <f t="shared" si="226"/>
        <v>165492.69656948111</v>
      </c>
      <c r="Q2872" s="188">
        <v>1</v>
      </c>
    </row>
    <row r="2873" spans="1:17" x14ac:dyDescent="0.25">
      <c r="A2873">
        <v>42928</v>
      </c>
      <c r="B2873" t="s">
        <v>773</v>
      </c>
      <c r="C2873" s="190" t="s">
        <v>848</v>
      </c>
      <c r="D2873" s="108" t="s">
        <v>807</v>
      </c>
      <c r="E2873" s="32">
        <f t="shared" si="223"/>
        <v>42928</v>
      </c>
      <c r="F2873" s="101" t="str">
        <f t="shared" si="224"/>
        <v>2017-18</v>
      </c>
      <c r="H2873" s="111"/>
      <c r="I2873" s="26"/>
      <c r="J2873" s="94">
        <f t="shared" si="219"/>
        <v>0.59165640875701331</v>
      </c>
      <c r="K2873" s="35"/>
      <c r="L2873" s="26">
        <v>25.959529502700001</v>
      </c>
      <c r="M2873" s="26" t="s">
        <v>203</v>
      </c>
      <c r="N2873" s="26">
        <v>3875.3912195121943</v>
      </c>
      <c r="O2873" s="90">
        <f t="shared" si="225"/>
        <v>100603.33269743134</v>
      </c>
      <c r="P2873" s="92">
        <f t="shared" si="226"/>
        <v>59522.60653274924</v>
      </c>
      <c r="Q2873" s="188">
        <v>1</v>
      </c>
    </row>
    <row r="2874" spans="1:17" x14ac:dyDescent="0.25">
      <c r="A2874">
        <v>42928</v>
      </c>
      <c r="B2874" t="s">
        <v>773</v>
      </c>
      <c r="C2874" s="190" t="s">
        <v>848</v>
      </c>
      <c r="D2874" s="108" t="s">
        <v>807</v>
      </c>
      <c r="E2874" s="32">
        <f t="shared" si="223"/>
        <v>42928</v>
      </c>
      <c r="F2874" s="101" t="str">
        <f t="shared" si="224"/>
        <v>2017-18</v>
      </c>
      <c r="H2874" s="111"/>
      <c r="I2874" s="26"/>
      <c r="J2874" s="94">
        <f t="shared" si="219"/>
        <v>0.59165640875701331</v>
      </c>
      <c r="K2874" s="35"/>
      <c r="L2874" s="26">
        <v>41.641063122799999</v>
      </c>
      <c r="M2874" s="26" t="s">
        <v>203</v>
      </c>
      <c r="N2874" s="26">
        <v>3875.3912195121943</v>
      </c>
      <c r="O2874" s="90">
        <f t="shared" si="225"/>
        <v>161375.41039725216</v>
      </c>
      <c r="P2874" s="92">
        <f t="shared" si="226"/>
        <v>95478.795777327396</v>
      </c>
      <c r="Q2874" s="188">
        <v>1</v>
      </c>
    </row>
    <row r="2875" spans="1:17" x14ac:dyDescent="0.25">
      <c r="A2875">
        <v>42681</v>
      </c>
      <c r="B2875" t="s">
        <v>773</v>
      </c>
      <c r="C2875" s="190" t="s">
        <v>836</v>
      </c>
      <c r="D2875" s="108" t="s">
        <v>815</v>
      </c>
      <c r="E2875" s="32">
        <f t="shared" si="223"/>
        <v>42681</v>
      </c>
      <c r="F2875" s="101" t="str">
        <f t="shared" si="224"/>
        <v>2016-17</v>
      </c>
      <c r="H2875" s="111"/>
      <c r="I2875" s="26"/>
      <c r="J2875" s="94">
        <f t="shared" si="219"/>
        <v>0.59165640875701331</v>
      </c>
      <c r="K2875" s="35"/>
      <c r="L2875" s="26">
        <v>89.0237576942</v>
      </c>
      <c r="M2875" s="26" t="s">
        <v>203</v>
      </c>
      <c r="N2875" s="26">
        <v>1680.8751219512192</v>
      </c>
      <c r="O2875" s="90">
        <f t="shared" si="225"/>
        <v>149637.81957079421</v>
      </c>
      <c r="P2875" s="92">
        <f t="shared" si="226"/>
        <v>88534.174941486024</v>
      </c>
      <c r="Q2875" s="188">
        <v>1</v>
      </c>
    </row>
    <row r="2876" spans="1:17" x14ac:dyDescent="0.25">
      <c r="A2876">
        <v>42928</v>
      </c>
      <c r="B2876" t="s">
        <v>773</v>
      </c>
      <c r="C2876" s="190" t="s">
        <v>848</v>
      </c>
      <c r="D2876" s="108" t="s">
        <v>807</v>
      </c>
      <c r="E2876" s="32">
        <f t="shared" si="223"/>
        <v>42928</v>
      </c>
      <c r="F2876" s="101" t="str">
        <f t="shared" si="224"/>
        <v>2017-18</v>
      </c>
      <c r="H2876" s="111"/>
      <c r="I2876" s="26"/>
      <c r="J2876" s="94">
        <f t="shared" si="219"/>
        <v>0.59165640875701331</v>
      </c>
      <c r="K2876" s="35"/>
      <c r="L2876" s="26">
        <v>82.436029138699993</v>
      </c>
      <c r="M2876" s="26" t="s">
        <v>203</v>
      </c>
      <c r="N2876" s="26">
        <v>1162.6195121951216</v>
      </c>
      <c r="O2876" s="90">
        <f t="shared" si="225"/>
        <v>95841.735984538216</v>
      </c>
      <c r="P2876" s="92">
        <f t="shared" si="226"/>
        <v>56705.377321649692</v>
      </c>
      <c r="Q2876" s="188">
        <v>1</v>
      </c>
    </row>
    <row r="2877" spans="1:17" x14ac:dyDescent="0.25">
      <c r="A2877">
        <v>42928</v>
      </c>
      <c r="B2877" t="s">
        <v>773</v>
      </c>
      <c r="C2877" s="190" t="s">
        <v>848</v>
      </c>
      <c r="D2877" s="108" t="s">
        <v>807</v>
      </c>
      <c r="E2877" s="32">
        <f t="shared" si="223"/>
        <v>42928</v>
      </c>
      <c r="F2877" s="101" t="str">
        <f t="shared" si="224"/>
        <v>2017-18</v>
      </c>
      <c r="H2877" s="111"/>
      <c r="I2877" s="26"/>
      <c r="J2877" s="94">
        <f t="shared" si="219"/>
        <v>0.59165640875701331</v>
      </c>
      <c r="K2877" s="35"/>
      <c r="L2877" s="26">
        <v>99.252214813699993</v>
      </c>
      <c r="M2877" s="26" t="s">
        <v>203</v>
      </c>
      <c r="N2877" s="26">
        <v>3875.3912195121943</v>
      </c>
      <c r="O2877" s="90">
        <f t="shared" si="225"/>
        <v>384641.1618061511</v>
      </c>
      <c r="P2877" s="92">
        <f t="shared" si="226"/>
        <v>227575.40845435264</v>
      </c>
      <c r="Q2877" s="188">
        <v>1</v>
      </c>
    </row>
    <row r="2878" spans="1:17" x14ac:dyDescent="0.25">
      <c r="A2878">
        <v>42681</v>
      </c>
      <c r="B2878" t="s">
        <v>773</v>
      </c>
      <c r="C2878" s="190" t="s">
        <v>836</v>
      </c>
      <c r="D2878" s="108" t="s">
        <v>815</v>
      </c>
      <c r="E2878" s="32">
        <f t="shared" si="223"/>
        <v>42681</v>
      </c>
      <c r="F2878" s="101" t="str">
        <f t="shared" si="224"/>
        <v>2016-17</v>
      </c>
      <c r="H2878" s="111"/>
      <c r="I2878" s="26"/>
      <c r="J2878" s="94">
        <f t="shared" si="219"/>
        <v>0.59165640875701331</v>
      </c>
      <c r="K2878" s="35"/>
      <c r="L2878" s="26">
        <v>118.253861468</v>
      </c>
      <c r="M2878" s="26" t="s">
        <v>203</v>
      </c>
      <c r="N2878" s="26">
        <v>4416.6341463414628</v>
      </c>
      <c r="O2878" s="90">
        <f t="shared" si="225"/>
        <v>522284.04249630176</v>
      </c>
      <c r="P2878" s="92">
        <f t="shared" si="226"/>
        <v>309012.70093445724</v>
      </c>
      <c r="Q2878" s="188">
        <v>1</v>
      </c>
    </row>
    <row r="2879" spans="1:17" x14ac:dyDescent="0.25">
      <c r="A2879">
        <v>42681</v>
      </c>
      <c r="B2879" t="s">
        <v>773</v>
      </c>
      <c r="C2879" s="190" t="s">
        <v>836</v>
      </c>
      <c r="D2879" s="108" t="s">
        <v>815</v>
      </c>
      <c r="E2879" s="32">
        <f t="shared" ref="E2879:E2938" si="227">A2879</f>
        <v>42681</v>
      </c>
      <c r="F2879" s="101" t="str">
        <f t="shared" ref="F2879:F2938" si="228">IF(E2879="","-",IF(OR(E2879&lt;$E$15,E2879&gt;$E$16),"ERROR - date outside of range",IF(MONTH(E2879)&gt;=7,YEAR(E2879)&amp;"-"&amp;IF(YEAR(E2879)=1999,"00",IF(AND(YEAR(E2879)&gt;=2000,YEAR(E2879)&lt;2009),"0","")&amp;RIGHT(YEAR(E2879),2)+1),RIGHT(YEAR(E2879),4)-1&amp;"-"&amp;RIGHT(YEAR(E2879),2))))</f>
        <v>2016-17</v>
      </c>
      <c r="H2879" s="111"/>
      <c r="I2879" s="26"/>
      <c r="J2879" s="94">
        <f t="shared" si="219"/>
        <v>0.59165640875701331</v>
      </c>
      <c r="K2879" s="35"/>
      <c r="L2879" s="26">
        <v>155.47826138100001</v>
      </c>
      <c r="M2879" s="26" t="s">
        <v>203</v>
      </c>
      <c r="N2879" s="26">
        <v>1680.8751219512192</v>
      </c>
      <c r="O2879" s="90">
        <f t="shared" ref="O2879:O2938" si="229">IF(N2879="","-",L2879*N2879)</f>
        <v>261339.54155955193</v>
      </c>
      <c r="P2879" s="92">
        <f t="shared" ref="P2879:P2938" si="230">IF(O2879="-","-",IF(OR(E2879&lt;$E$15,E2879&gt;$E$16),0,O2879*J2879))*Q2879</f>
        <v>154623.21462532872</v>
      </c>
      <c r="Q2879" s="188">
        <v>1</v>
      </c>
    </row>
    <row r="2880" spans="1:17" x14ac:dyDescent="0.25">
      <c r="A2880">
        <v>42928</v>
      </c>
      <c r="B2880" t="s">
        <v>773</v>
      </c>
      <c r="C2880" s="190" t="s">
        <v>848</v>
      </c>
      <c r="D2880" s="108" t="s">
        <v>807</v>
      </c>
      <c r="E2880" s="32">
        <f t="shared" si="227"/>
        <v>42928</v>
      </c>
      <c r="F2880" s="101" t="str">
        <f t="shared" si="228"/>
        <v>2017-18</v>
      </c>
      <c r="H2880" s="111"/>
      <c r="I2880" s="26"/>
      <c r="J2880" s="94">
        <f t="shared" si="219"/>
        <v>0.59165640875701331</v>
      </c>
      <c r="K2880" s="35"/>
      <c r="L2880" s="26">
        <v>68.8028325943</v>
      </c>
      <c r="M2880" s="26" t="s">
        <v>203</v>
      </c>
      <c r="N2880" s="26">
        <v>3592.3639024390236</v>
      </c>
      <c r="O2880" s="90">
        <f t="shared" si="229"/>
        <v>247164.81219731839</v>
      </c>
      <c r="P2880" s="92">
        <f t="shared" si="230"/>
        <v>146236.64515576704</v>
      </c>
      <c r="Q2880" s="188">
        <v>1</v>
      </c>
    </row>
    <row r="2881" spans="1:17" x14ac:dyDescent="0.25">
      <c r="A2881">
        <v>42928</v>
      </c>
      <c r="B2881" t="s">
        <v>773</v>
      </c>
      <c r="C2881" s="190" t="s">
        <v>848</v>
      </c>
      <c r="D2881" s="108" t="s">
        <v>807</v>
      </c>
      <c r="E2881" s="32">
        <f t="shared" si="227"/>
        <v>42928</v>
      </c>
      <c r="F2881" s="101" t="str">
        <f t="shared" si="228"/>
        <v>2017-18</v>
      </c>
      <c r="H2881" s="111"/>
      <c r="I2881" s="26"/>
      <c r="J2881" s="94">
        <f t="shared" si="219"/>
        <v>0.59165640875701331</v>
      </c>
      <c r="K2881" s="35"/>
      <c r="L2881" s="26">
        <v>73.372193132000007</v>
      </c>
      <c r="M2881" s="26" t="s">
        <v>203</v>
      </c>
      <c r="N2881" s="26">
        <v>3592.3639024390236</v>
      </c>
      <c r="O2881" s="90">
        <f t="shared" si="229"/>
        <v>263579.61805018125</v>
      </c>
      <c r="P2881" s="92">
        <f t="shared" si="230"/>
        <v>155948.57023711549</v>
      </c>
      <c r="Q2881" s="188">
        <v>1</v>
      </c>
    </row>
    <row r="2882" spans="1:17" x14ac:dyDescent="0.25">
      <c r="A2882">
        <v>42928</v>
      </c>
      <c r="B2882" t="s">
        <v>773</v>
      </c>
      <c r="C2882" s="190" t="s">
        <v>848</v>
      </c>
      <c r="D2882" s="108" t="s">
        <v>807</v>
      </c>
      <c r="E2882" s="32">
        <f t="shared" si="227"/>
        <v>42928</v>
      </c>
      <c r="F2882" s="101" t="str">
        <f t="shared" si="228"/>
        <v>2017-18</v>
      </c>
      <c r="H2882" s="111"/>
      <c r="I2882" s="26"/>
      <c r="J2882" s="94">
        <f t="shared" si="219"/>
        <v>0.59165640875701331</v>
      </c>
      <c r="K2882" s="35"/>
      <c r="L2882" s="26">
        <v>61.994563834300003</v>
      </c>
      <c r="M2882" s="26" t="s">
        <v>203</v>
      </c>
      <c r="N2882" s="26">
        <v>950.87219512195099</v>
      </c>
      <c r="O2882" s="90">
        <f t="shared" si="229"/>
        <v>58948.90699874876</v>
      </c>
      <c r="P2882" s="92">
        <f t="shared" si="230"/>
        <v>34877.498615030861</v>
      </c>
      <c r="Q2882" s="188">
        <v>1</v>
      </c>
    </row>
    <row r="2883" spans="1:17" x14ac:dyDescent="0.25">
      <c r="A2883">
        <v>42928</v>
      </c>
      <c r="B2883" t="s">
        <v>773</v>
      </c>
      <c r="C2883" s="190" t="s">
        <v>848</v>
      </c>
      <c r="D2883" s="108" t="s">
        <v>807</v>
      </c>
      <c r="E2883" s="32">
        <f t="shared" si="227"/>
        <v>42928</v>
      </c>
      <c r="F2883" s="101" t="str">
        <f t="shared" si="228"/>
        <v>2017-18</v>
      </c>
      <c r="H2883" s="111"/>
      <c r="I2883" s="26"/>
      <c r="J2883" s="94">
        <f t="shared" si="219"/>
        <v>0.59165640875701331</v>
      </c>
      <c r="K2883" s="35"/>
      <c r="L2883" s="26">
        <v>252.584673791</v>
      </c>
      <c r="M2883" s="26" t="s">
        <v>203</v>
      </c>
      <c r="N2883" s="26">
        <v>3592.3639024390236</v>
      </c>
      <c r="O2883" s="90">
        <f t="shared" si="229"/>
        <v>907376.06443612452</v>
      </c>
      <c r="P2883" s="92">
        <f t="shared" si="230"/>
        <v>536854.86367634975</v>
      </c>
      <c r="Q2883" s="188">
        <v>1</v>
      </c>
    </row>
    <row r="2884" spans="1:17" x14ac:dyDescent="0.25">
      <c r="A2884">
        <v>42928</v>
      </c>
      <c r="B2884" t="s">
        <v>773</v>
      </c>
      <c r="C2884" s="190" t="s">
        <v>848</v>
      </c>
      <c r="D2884" s="108" t="s">
        <v>807</v>
      </c>
      <c r="E2884" s="32">
        <f t="shared" si="227"/>
        <v>42928</v>
      </c>
      <c r="F2884" s="101" t="str">
        <f t="shared" si="228"/>
        <v>2017-18</v>
      </c>
      <c r="H2884" s="111"/>
      <c r="I2884" s="26"/>
      <c r="J2884" s="94">
        <f t="shared" si="219"/>
        <v>0.59165640875701331</v>
      </c>
      <c r="K2884" s="35"/>
      <c r="L2884" s="26">
        <v>68.687024829999999</v>
      </c>
      <c r="M2884" s="26" t="s">
        <v>203</v>
      </c>
      <c r="N2884" s="26">
        <v>3592.3639024390236</v>
      </c>
      <c r="O2884" s="90">
        <f t="shared" si="229"/>
        <v>246748.78856522491</v>
      </c>
      <c r="P2884" s="92">
        <f t="shared" si="230"/>
        <v>145990.50210764457</v>
      </c>
      <c r="Q2884" s="188">
        <v>1</v>
      </c>
    </row>
    <row r="2885" spans="1:17" x14ac:dyDescent="0.25">
      <c r="A2885">
        <v>42928</v>
      </c>
      <c r="B2885" t="s">
        <v>773</v>
      </c>
      <c r="C2885" s="190" t="s">
        <v>848</v>
      </c>
      <c r="D2885" s="108" t="s">
        <v>807</v>
      </c>
      <c r="E2885" s="32">
        <f t="shared" si="227"/>
        <v>42928</v>
      </c>
      <c r="F2885" s="101" t="str">
        <f t="shared" si="228"/>
        <v>2017-18</v>
      </c>
      <c r="H2885" s="111"/>
      <c r="I2885" s="26"/>
      <c r="J2885" s="94">
        <f t="shared" si="219"/>
        <v>0.59165640875701331</v>
      </c>
      <c r="K2885" s="35"/>
      <c r="L2885" s="26">
        <v>12.7361897756</v>
      </c>
      <c r="M2885" s="26" t="s">
        <v>203</v>
      </c>
      <c r="N2885" s="26">
        <v>3592.3639024390236</v>
      </c>
      <c r="O2885" s="90">
        <f t="shared" si="229"/>
        <v>45753.028404478406</v>
      </c>
      <c r="P2885" s="92">
        <f t="shared" si="230"/>
        <v>27070.072475551315</v>
      </c>
      <c r="Q2885" s="188">
        <v>1</v>
      </c>
    </row>
    <row r="2886" spans="1:17" x14ac:dyDescent="0.25">
      <c r="A2886">
        <v>42681</v>
      </c>
      <c r="B2886" t="s">
        <v>773</v>
      </c>
      <c r="C2886" s="190" t="s">
        <v>836</v>
      </c>
      <c r="D2886" s="108" t="s">
        <v>815</v>
      </c>
      <c r="E2886" s="32">
        <f t="shared" si="227"/>
        <v>42681</v>
      </c>
      <c r="F2886" s="101" t="str">
        <f t="shared" si="228"/>
        <v>2016-17</v>
      </c>
      <c r="H2886" s="111"/>
      <c r="I2886" s="26"/>
      <c r="J2886" s="94">
        <f t="shared" si="219"/>
        <v>0.59165640875701331</v>
      </c>
      <c r="K2886" s="35"/>
      <c r="L2886" s="26">
        <v>188.07875823200001</v>
      </c>
      <c r="M2886" s="26" t="s">
        <v>203</v>
      </c>
      <c r="N2886" s="26">
        <v>4137.5668292682922</v>
      </c>
      <c r="O2886" s="90">
        <f t="shared" si="229"/>
        <v>778188.43135069404</v>
      </c>
      <c r="P2886" s="92">
        <f t="shared" si="230"/>
        <v>460420.17262920522</v>
      </c>
      <c r="Q2886" s="188">
        <v>1</v>
      </c>
    </row>
    <row r="2887" spans="1:17" x14ac:dyDescent="0.25">
      <c r="A2887">
        <v>42681</v>
      </c>
      <c r="B2887" t="s">
        <v>773</v>
      </c>
      <c r="C2887" s="190" t="s">
        <v>836</v>
      </c>
      <c r="D2887" s="108" t="s">
        <v>815</v>
      </c>
      <c r="E2887" s="32">
        <f t="shared" si="227"/>
        <v>42681</v>
      </c>
      <c r="F2887" s="101" t="str">
        <f t="shared" si="228"/>
        <v>2016-17</v>
      </c>
      <c r="H2887" s="111"/>
      <c r="I2887" s="26"/>
      <c r="J2887" s="94">
        <f t="shared" si="219"/>
        <v>0.59165640875701331</v>
      </c>
      <c r="K2887" s="35"/>
      <c r="L2887" s="26">
        <v>163.06030102599999</v>
      </c>
      <c r="M2887" s="26" t="s">
        <v>203</v>
      </c>
      <c r="N2887" s="26">
        <v>4416.6341463414628</v>
      </c>
      <c r="O2887" s="90">
        <f t="shared" si="229"/>
        <v>720177.69342414942</v>
      </c>
      <c r="P2887" s="92">
        <f t="shared" si="230"/>
        <v>426097.74775824154</v>
      </c>
      <c r="Q2887" s="188">
        <v>1</v>
      </c>
    </row>
    <row r="2888" spans="1:17" x14ac:dyDescent="0.25">
      <c r="A2888">
        <v>42681</v>
      </c>
      <c r="B2888" t="s">
        <v>773</v>
      </c>
      <c r="C2888" s="190" t="s">
        <v>836</v>
      </c>
      <c r="D2888" s="108" t="s">
        <v>815</v>
      </c>
      <c r="E2888" s="32">
        <f t="shared" si="227"/>
        <v>42681</v>
      </c>
      <c r="F2888" s="101" t="str">
        <f t="shared" si="228"/>
        <v>2016-17</v>
      </c>
      <c r="H2888" s="111"/>
      <c r="I2888" s="26"/>
      <c r="J2888" s="94">
        <f t="shared" si="219"/>
        <v>0.59165640875701331</v>
      </c>
      <c r="K2888" s="35"/>
      <c r="L2888" s="26">
        <v>146.22365599700001</v>
      </c>
      <c r="M2888" s="26" t="s">
        <v>203</v>
      </c>
      <c r="N2888" s="26">
        <v>4641.6565853658531</v>
      </c>
      <c r="O2888" s="90">
        <f t="shared" si="229"/>
        <v>678719.99579474621</v>
      </c>
      <c r="P2888" s="92">
        <f t="shared" si="230"/>
        <v>401569.0352634947</v>
      </c>
      <c r="Q2888" s="188">
        <v>1</v>
      </c>
    </row>
    <row r="2889" spans="1:17" x14ac:dyDescent="0.25">
      <c r="A2889">
        <v>42928</v>
      </c>
      <c r="B2889" t="s">
        <v>773</v>
      </c>
      <c r="C2889" s="190" t="s">
        <v>848</v>
      </c>
      <c r="D2889" s="108" t="s">
        <v>815</v>
      </c>
      <c r="E2889" s="32">
        <f t="shared" si="227"/>
        <v>42928</v>
      </c>
      <c r="F2889" s="101" t="str">
        <f t="shared" si="228"/>
        <v>2017-18</v>
      </c>
      <c r="H2889" s="111"/>
      <c r="I2889" s="26"/>
      <c r="J2889" s="94">
        <f t="shared" si="219"/>
        <v>0.59165640875701331</v>
      </c>
      <c r="K2889" s="35"/>
      <c r="L2889" s="26">
        <v>36.609880988599997</v>
      </c>
      <c r="M2889" s="26" t="s">
        <v>203</v>
      </c>
      <c r="N2889" s="26">
        <v>950.87219512195099</v>
      </c>
      <c r="O2889" s="90">
        <f t="shared" si="229"/>
        <v>34811.317898783462</v>
      </c>
      <c r="P2889" s="92">
        <f t="shared" si="230"/>
        <v>20596.339332092961</v>
      </c>
      <c r="Q2889" s="188">
        <v>1</v>
      </c>
    </row>
    <row r="2890" spans="1:17" x14ac:dyDescent="0.25">
      <c r="A2890">
        <v>42928</v>
      </c>
      <c r="B2890" t="s">
        <v>773</v>
      </c>
      <c r="C2890" s="190" t="s">
        <v>848</v>
      </c>
      <c r="D2890" s="108" t="s">
        <v>815</v>
      </c>
      <c r="E2890" s="32">
        <f t="shared" si="227"/>
        <v>42928</v>
      </c>
      <c r="F2890" s="101" t="str">
        <f t="shared" si="228"/>
        <v>2017-18</v>
      </c>
      <c r="H2890" s="111"/>
      <c r="I2890" s="26"/>
      <c r="J2890" s="94">
        <f t="shared" si="219"/>
        <v>0.59165640875701331</v>
      </c>
      <c r="K2890" s="35"/>
      <c r="L2890" s="26">
        <v>110.955423301</v>
      </c>
      <c r="M2890" s="26" t="s">
        <v>203</v>
      </c>
      <c r="N2890" s="26">
        <v>950.87219512195099</v>
      </c>
      <c r="O2890" s="90">
        <f t="shared" si="229"/>
        <v>105504.42691490713</v>
      </c>
      <c r="P2890" s="92">
        <f t="shared" si="230"/>
        <v>62422.370336440734</v>
      </c>
      <c r="Q2890" s="188">
        <v>1</v>
      </c>
    </row>
    <row r="2891" spans="1:17" x14ac:dyDescent="0.25">
      <c r="A2891">
        <v>42681</v>
      </c>
      <c r="B2891" t="s">
        <v>773</v>
      </c>
      <c r="C2891" s="190" t="s">
        <v>836</v>
      </c>
      <c r="D2891" s="108" t="s">
        <v>815</v>
      </c>
      <c r="E2891" s="32">
        <f t="shared" si="227"/>
        <v>42681</v>
      </c>
      <c r="F2891" s="101" t="str">
        <f t="shared" si="228"/>
        <v>2016-17</v>
      </c>
      <c r="H2891" s="111"/>
      <c r="I2891" s="26"/>
      <c r="J2891" s="94">
        <f t="shared" si="219"/>
        <v>0.59165640875701331</v>
      </c>
      <c r="K2891" s="35"/>
      <c r="L2891" s="26">
        <v>126.925975943</v>
      </c>
      <c r="M2891" s="26" t="s">
        <v>203</v>
      </c>
      <c r="N2891" s="26">
        <v>1361.4565853658535</v>
      </c>
      <c r="O2891" s="90">
        <f t="shared" si="229"/>
        <v>172804.20580158525</v>
      </c>
      <c r="P2891" s="92">
        <f t="shared" si="230"/>
        <v>102240.71582267378</v>
      </c>
      <c r="Q2891" s="188">
        <v>1</v>
      </c>
    </row>
    <row r="2892" spans="1:17" x14ac:dyDescent="0.25">
      <c r="A2892">
        <v>42928</v>
      </c>
      <c r="B2892" t="s">
        <v>773</v>
      </c>
      <c r="C2892" s="190" t="s">
        <v>848</v>
      </c>
      <c r="D2892" s="108" t="s">
        <v>815</v>
      </c>
      <c r="E2892" s="32">
        <f t="shared" si="227"/>
        <v>42928</v>
      </c>
      <c r="F2892" s="101" t="str">
        <f t="shared" si="228"/>
        <v>2017-18</v>
      </c>
      <c r="H2892" s="111"/>
      <c r="I2892" s="26"/>
      <c r="J2892" s="94">
        <f t="shared" si="219"/>
        <v>0.59165640875701331</v>
      </c>
      <c r="K2892" s="35"/>
      <c r="L2892" s="26">
        <v>113.73970948199999</v>
      </c>
      <c r="M2892" s="26" t="s">
        <v>203</v>
      </c>
      <c r="N2892" s="26">
        <v>3592.3639024390236</v>
      </c>
      <c r="O2892" s="90">
        <f t="shared" si="229"/>
        <v>408594.42661703832</v>
      </c>
      <c r="P2892" s="92">
        <f t="shared" si="230"/>
        <v>241747.51109036792</v>
      </c>
      <c r="Q2892" s="188">
        <v>1</v>
      </c>
    </row>
    <row r="2893" spans="1:17" x14ac:dyDescent="0.25">
      <c r="A2893">
        <v>42928</v>
      </c>
      <c r="B2893" t="s">
        <v>773</v>
      </c>
      <c r="C2893" s="190" t="s">
        <v>848</v>
      </c>
      <c r="D2893" s="108" t="s">
        <v>815</v>
      </c>
      <c r="E2893" s="32">
        <f t="shared" si="227"/>
        <v>42928</v>
      </c>
      <c r="F2893" s="101" t="str">
        <f t="shared" si="228"/>
        <v>2017-18</v>
      </c>
      <c r="H2893" s="111"/>
      <c r="I2893" s="26"/>
      <c r="J2893" s="94">
        <f t="shared" si="219"/>
        <v>0.59165640875701331</v>
      </c>
      <c r="K2893" s="35"/>
      <c r="L2893" s="26">
        <v>70.803569521599997</v>
      </c>
      <c r="M2893" s="26" t="s">
        <v>203</v>
      </c>
      <c r="N2893" s="26">
        <v>3592.3639024390236</v>
      </c>
      <c r="O2893" s="90">
        <f t="shared" si="229"/>
        <v>254352.18731322768</v>
      </c>
      <c r="P2893" s="92">
        <f t="shared" si="230"/>
        <v>150489.10170523546</v>
      </c>
      <c r="Q2893" s="188">
        <v>1</v>
      </c>
    </row>
    <row r="2894" spans="1:17" x14ac:dyDescent="0.25">
      <c r="A2894">
        <v>42681</v>
      </c>
      <c r="B2894" t="s">
        <v>773</v>
      </c>
      <c r="C2894" s="190" t="s">
        <v>836</v>
      </c>
      <c r="D2894" s="108" t="s">
        <v>815</v>
      </c>
      <c r="E2894" s="32">
        <f t="shared" si="227"/>
        <v>42681</v>
      </c>
      <c r="F2894" s="101" t="str">
        <f t="shared" si="228"/>
        <v>2016-17</v>
      </c>
      <c r="H2894" s="111"/>
      <c r="I2894" s="26"/>
      <c r="J2894" s="94">
        <f t="shared" si="219"/>
        <v>0.59165640875701331</v>
      </c>
      <c r="K2894" s="35"/>
      <c r="L2894" s="26">
        <v>125.54583658999999</v>
      </c>
      <c r="M2894" s="26" t="s">
        <v>203</v>
      </c>
      <c r="N2894" s="26">
        <v>1361.4565853658535</v>
      </c>
      <c r="O2894" s="90">
        <f t="shared" si="229"/>
        <v>170925.2059907208</v>
      </c>
      <c r="P2894" s="92">
        <f t="shared" si="230"/>
        <v>101128.99354252261</v>
      </c>
      <c r="Q2894" s="188">
        <v>1</v>
      </c>
    </row>
    <row r="2895" spans="1:17" x14ac:dyDescent="0.25">
      <c r="A2895">
        <v>42928</v>
      </c>
      <c r="B2895" t="s">
        <v>773</v>
      </c>
      <c r="C2895" s="190" t="s">
        <v>848</v>
      </c>
      <c r="D2895" s="108" t="s">
        <v>807</v>
      </c>
      <c r="E2895" s="32">
        <f t="shared" si="227"/>
        <v>42928</v>
      </c>
      <c r="F2895" s="101" t="str">
        <f t="shared" si="228"/>
        <v>2017-18</v>
      </c>
      <c r="H2895" s="111"/>
      <c r="I2895" s="26"/>
      <c r="J2895" s="94">
        <f t="shared" si="219"/>
        <v>0.59165640875701331</v>
      </c>
      <c r="K2895" s="35"/>
      <c r="L2895" s="26">
        <v>119.36582870300001</v>
      </c>
      <c r="M2895" s="26" t="s">
        <v>203</v>
      </c>
      <c r="N2895" s="26">
        <v>1162.6195121951216</v>
      </c>
      <c r="O2895" s="90">
        <f t="shared" si="229"/>
        <v>138777.04153944831</v>
      </c>
      <c r="P2895" s="92">
        <f t="shared" si="230"/>
        <v>82108.326015152852</v>
      </c>
      <c r="Q2895" s="188">
        <v>1</v>
      </c>
    </row>
    <row r="2896" spans="1:17" x14ac:dyDescent="0.25">
      <c r="A2896">
        <v>42681</v>
      </c>
      <c r="B2896" t="s">
        <v>773</v>
      </c>
      <c r="C2896" s="190" t="s">
        <v>836</v>
      </c>
      <c r="D2896" s="108" t="s">
        <v>815</v>
      </c>
      <c r="E2896" s="32">
        <f t="shared" si="227"/>
        <v>42681</v>
      </c>
      <c r="F2896" s="101" t="str">
        <f t="shared" si="228"/>
        <v>2016-17</v>
      </c>
      <c r="H2896" s="111"/>
      <c r="I2896" s="26"/>
      <c r="J2896" s="94">
        <f t="shared" si="219"/>
        <v>0.59165640875701331</v>
      </c>
      <c r="K2896" s="35"/>
      <c r="L2896" s="26">
        <v>129.08049665600001</v>
      </c>
      <c r="M2896" s="26" t="s">
        <v>203</v>
      </c>
      <c r="N2896" s="26">
        <v>1361.4565853658535</v>
      </c>
      <c r="O2896" s="90">
        <f t="shared" si="229"/>
        <v>175737.49221460623</v>
      </c>
      <c r="P2896" s="92">
        <f t="shared" si="230"/>
        <v>103976.21352765751</v>
      </c>
      <c r="Q2896" s="188">
        <v>1</v>
      </c>
    </row>
    <row r="2897" spans="1:17" x14ac:dyDescent="0.25">
      <c r="A2897">
        <v>42928</v>
      </c>
      <c r="B2897" t="s">
        <v>773</v>
      </c>
      <c r="C2897" s="190" t="s">
        <v>848</v>
      </c>
      <c r="D2897" s="108" t="s">
        <v>815</v>
      </c>
      <c r="E2897" s="32">
        <f t="shared" si="227"/>
        <v>42928</v>
      </c>
      <c r="F2897" s="101" t="str">
        <f t="shared" si="228"/>
        <v>2017-18</v>
      </c>
      <c r="H2897" s="111"/>
      <c r="I2897" s="26"/>
      <c r="J2897" s="94">
        <f t="shared" si="219"/>
        <v>0.59165640875701331</v>
      </c>
      <c r="K2897" s="35"/>
      <c r="L2897" s="26">
        <v>91.031592973299993</v>
      </c>
      <c r="M2897" s="26" t="s">
        <v>203</v>
      </c>
      <c r="N2897" s="26">
        <v>4137.5668292682922</v>
      </c>
      <c r="O2897" s="90">
        <f t="shared" si="229"/>
        <v>376649.29950177862</v>
      </c>
      <c r="P2897" s="92">
        <f t="shared" si="230"/>
        <v>222846.97190406706</v>
      </c>
      <c r="Q2897" s="188">
        <v>1</v>
      </c>
    </row>
    <row r="2898" spans="1:17" x14ac:dyDescent="0.25">
      <c r="A2898">
        <v>42928</v>
      </c>
      <c r="B2898" t="s">
        <v>773</v>
      </c>
      <c r="C2898" s="190" t="s">
        <v>848</v>
      </c>
      <c r="D2898" s="108" t="s">
        <v>815</v>
      </c>
      <c r="E2898" s="32">
        <f t="shared" si="227"/>
        <v>42928</v>
      </c>
      <c r="F2898" s="101" t="str">
        <f t="shared" si="228"/>
        <v>2017-18</v>
      </c>
      <c r="H2898" s="111"/>
      <c r="I2898" s="26"/>
      <c r="J2898" s="94">
        <f t="shared" si="219"/>
        <v>0.59165640875701331</v>
      </c>
      <c r="K2898" s="35"/>
      <c r="L2898" s="26">
        <v>119.988725637</v>
      </c>
      <c r="M2898" s="26" t="s">
        <v>203</v>
      </c>
      <c r="N2898" s="26">
        <v>950.87219512195099</v>
      </c>
      <c r="O2898" s="90">
        <f t="shared" si="229"/>
        <v>114093.94293633971</v>
      </c>
      <c r="P2898" s="92">
        <f t="shared" si="230"/>
        <v>67504.412538642355</v>
      </c>
      <c r="Q2898" s="188">
        <v>1</v>
      </c>
    </row>
    <row r="2899" spans="1:17" x14ac:dyDescent="0.25">
      <c r="A2899">
        <v>42928</v>
      </c>
      <c r="B2899" t="s">
        <v>773</v>
      </c>
      <c r="C2899" s="190" t="s">
        <v>848</v>
      </c>
      <c r="D2899" s="108" t="s">
        <v>815</v>
      </c>
      <c r="E2899" s="32">
        <f t="shared" si="227"/>
        <v>42928</v>
      </c>
      <c r="F2899" s="101" t="str">
        <f t="shared" si="228"/>
        <v>2017-18</v>
      </c>
      <c r="H2899" s="111"/>
      <c r="I2899" s="26"/>
      <c r="J2899" s="94">
        <f t="shared" si="219"/>
        <v>0.59165640875701331</v>
      </c>
      <c r="K2899" s="35"/>
      <c r="L2899" s="26">
        <v>48.785067438699997</v>
      </c>
      <c r="M2899" s="26" t="s">
        <v>203</v>
      </c>
      <c r="N2899" s="26">
        <v>950.87219512195099</v>
      </c>
      <c r="O2899" s="90">
        <f t="shared" si="229"/>
        <v>46388.364164609084</v>
      </c>
      <c r="P2899" s="92">
        <f t="shared" si="230"/>
        <v>27445.972949745141</v>
      </c>
      <c r="Q2899" s="188">
        <v>1</v>
      </c>
    </row>
    <row r="2900" spans="1:17" x14ac:dyDescent="0.25">
      <c r="A2900">
        <v>42928</v>
      </c>
      <c r="B2900" t="s">
        <v>773</v>
      </c>
      <c r="C2900" s="190" t="s">
        <v>848</v>
      </c>
      <c r="D2900" s="108" t="s">
        <v>815</v>
      </c>
      <c r="E2900" s="32">
        <f t="shared" si="227"/>
        <v>42928</v>
      </c>
      <c r="F2900" s="101" t="str">
        <f t="shared" si="228"/>
        <v>2017-18</v>
      </c>
      <c r="H2900" s="111"/>
      <c r="I2900" s="26"/>
      <c r="J2900" s="94">
        <f t="shared" si="219"/>
        <v>0.59165640875701331</v>
      </c>
      <c r="K2900" s="35"/>
      <c r="L2900" s="26">
        <v>75.756137421299997</v>
      </c>
      <c r="M2900" s="26" t="s">
        <v>203</v>
      </c>
      <c r="N2900" s="26">
        <v>950.87219512195099</v>
      </c>
      <c r="O2900" s="90">
        <f t="shared" si="229"/>
        <v>72034.404683751709</v>
      </c>
      <c r="P2900" s="92">
        <f t="shared" si="230"/>
        <v>42619.617182137918</v>
      </c>
      <c r="Q2900" s="188">
        <v>1</v>
      </c>
    </row>
    <row r="2901" spans="1:17" x14ac:dyDescent="0.25">
      <c r="A2901">
        <v>42681</v>
      </c>
      <c r="B2901" t="s">
        <v>773</v>
      </c>
      <c r="C2901" s="190" t="s">
        <v>836</v>
      </c>
      <c r="D2901" s="108" t="s">
        <v>815</v>
      </c>
      <c r="E2901" s="32">
        <f t="shared" si="227"/>
        <v>42681</v>
      </c>
      <c r="F2901" s="101" t="str">
        <f t="shared" si="228"/>
        <v>2016-17</v>
      </c>
      <c r="H2901" s="111"/>
      <c r="I2901" s="26"/>
      <c r="J2901" s="94">
        <f t="shared" si="219"/>
        <v>0.59165640875701331</v>
      </c>
      <c r="K2901" s="35"/>
      <c r="L2901" s="26">
        <v>112.49526625599999</v>
      </c>
      <c r="M2901" s="26" t="s">
        <v>203</v>
      </c>
      <c r="N2901" s="26">
        <v>1361.4565853658535</v>
      </c>
      <c r="O2901" s="90">
        <f t="shared" si="229"/>
        <v>153157.42106671628</v>
      </c>
      <c r="P2901" s="92">
        <f t="shared" si="230"/>
        <v>90616.569722819084</v>
      </c>
      <c r="Q2901" s="188">
        <v>1</v>
      </c>
    </row>
    <row r="2902" spans="1:17" x14ac:dyDescent="0.25">
      <c r="A2902">
        <v>42928</v>
      </c>
      <c r="B2902" t="s">
        <v>773</v>
      </c>
      <c r="C2902" s="190" t="s">
        <v>848</v>
      </c>
      <c r="D2902" s="108" t="s">
        <v>815</v>
      </c>
      <c r="E2902" s="32">
        <f t="shared" si="227"/>
        <v>42928</v>
      </c>
      <c r="F2902" s="101" t="str">
        <f t="shared" si="228"/>
        <v>2017-18</v>
      </c>
      <c r="H2902" s="111"/>
      <c r="I2902" s="26"/>
      <c r="J2902" s="94">
        <f t="shared" si="219"/>
        <v>0.59165640875701331</v>
      </c>
      <c r="K2902" s="35"/>
      <c r="L2902" s="26">
        <v>85.2740535274</v>
      </c>
      <c r="M2902" s="26" t="s">
        <v>203</v>
      </c>
      <c r="N2902" s="26">
        <v>3592.3639024390236</v>
      </c>
      <c r="O2902" s="90">
        <f t="shared" si="229"/>
        <v>306335.43170648487</v>
      </c>
      <c r="P2902" s="92">
        <f t="shared" si="230"/>
        <v>181245.32139848816</v>
      </c>
      <c r="Q2902" s="188">
        <v>1</v>
      </c>
    </row>
    <row r="2903" spans="1:17" x14ac:dyDescent="0.25">
      <c r="A2903">
        <v>42681</v>
      </c>
      <c r="B2903" t="s">
        <v>773</v>
      </c>
      <c r="C2903" s="190" t="s">
        <v>836</v>
      </c>
      <c r="D2903" s="108" t="s">
        <v>815</v>
      </c>
      <c r="E2903" s="32">
        <f t="shared" si="227"/>
        <v>42681</v>
      </c>
      <c r="F2903" s="101" t="str">
        <f t="shared" si="228"/>
        <v>2016-17</v>
      </c>
      <c r="H2903" s="111"/>
      <c r="I2903" s="26"/>
      <c r="J2903" s="94">
        <f t="shared" si="219"/>
        <v>0.59165640875701331</v>
      </c>
      <c r="K2903" s="35"/>
      <c r="L2903" s="26">
        <v>133.67342009999999</v>
      </c>
      <c r="M2903" s="26" t="s">
        <v>203</v>
      </c>
      <c r="N2903" s="26">
        <v>4137.5668292682922</v>
      </c>
      <c r="O2903" s="90">
        <f t="shared" si="229"/>
        <v>553082.70896060532</v>
      </c>
      <c r="P2903" s="92">
        <f t="shared" si="230"/>
        <v>327234.92932923214</v>
      </c>
      <c r="Q2903" s="188">
        <v>1</v>
      </c>
    </row>
    <row r="2904" spans="1:17" x14ac:dyDescent="0.25">
      <c r="A2904">
        <v>42681</v>
      </c>
      <c r="B2904" t="s">
        <v>773</v>
      </c>
      <c r="C2904" s="190" t="s">
        <v>836</v>
      </c>
      <c r="D2904" s="108" t="s">
        <v>815</v>
      </c>
      <c r="E2904" s="32">
        <f t="shared" si="227"/>
        <v>42681</v>
      </c>
      <c r="F2904" s="101" t="str">
        <f t="shared" si="228"/>
        <v>2016-17</v>
      </c>
      <c r="H2904" s="111"/>
      <c r="I2904" s="26"/>
      <c r="J2904" s="94">
        <f t="shared" si="219"/>
        <v>0.59165640875701331</v>
      </c>
      <c r="K2904" s="35"/>
      <c r="L2904" s="26">
        <v>75.325556983599995</v>
      </c>
      <c r="M2904" s="26" t="s">
        <v>203</v>
      </c>
      <c r="N2904" s="26">
        <v>4137.5668292682922</v>
      </c>
      <c r="O2904" s="90">
        <f t="shared" si="229"/>
        <v>311664.52597150189</v>
      </c>
      <c r="P2904" s="92">
        <f t="shared" si="230"/>
        <v>184398.31417325573</v>
      </c>
      <c r="Q2904" s="188">
        <v>1</v>
      </c>
    </row>
    <row r="2905" spans="1:17" x14ac:dyDescent="0.25">
      <c r="A2905">
        <v>43543</v>
      </c>
      <c r="B2905" t="s">
        <v>773</v>
      </c>
      <c r="C2905" s="190" t="s">
        <v>952</v>
      </c>
      <c r="D2905" s="108" t="s">
        <v>953</v>
      </c>
      <c r="E2905" s="32">
        <f t="shared" si="227"/>
        <v>43543</v>
      </c>
      <c r="F2905" s="101" t="str">
        <f t="shared" si="228"/>
        <v>2018-19</v>
      </c>
      <c r="H2905" s="111"/>
      <c r="I2905" s="26"/>
      <c r="J2905" s="94">
        <f t="shared" si="219"/>
        <v>0.59165640875701331</v>
      </c>
      <c r="K2905" s="35"/>
      <c r="L2905" s="26">
        <v>44.3560882405</v>
      </c>
      <c r="M2905" s="26" t="s">
        <v>203</v>
      </c>
      <c r="N2905" s="26">
        <v>1361.4565853658535</v>
      </c>
      <c r="O2905" s="90">
        <f t="shared" si="229"/>
        <v>60388.888436097615</v>
      </c>
      <c r="P2905" s="92">
        <f t="shared" si="230"/>
        <v>35729.472860929447</v>
      </c>
      <c r="Q2905" s="188">
        <v>1</v>
      </c>
    </row>
    <row r="2906" spans="1:17" x14ac:dyDescent="0.25">
      <c r="A2906">
        <v>42928</v>
      </c>
      <c r="B2906" t="s">
        <v>773</v>
      </c>
      <c r="C2906" s="190" t="s">
        <v>848</v>
      </c>
      <c r="D2906" s="108" t="s">
        <v>815</v>
      </c>
      <c r="E2906" s="32">
        <f t="shared" si="227"/>
        <v>42928</v>
      </c>
      <c r="F2906" s="101" t="str">
        <f t="shared" si="228"/>
        <v>2017-18</v>
      </c>
      <c r="H2906" s="111"/>
      <c r="I2906" s="26"/>
      <c r="J2906" s="94">
        <f t="shared" si="219"/>
        <v>0.59165640875701331</v>
      </c>
      <c r="K2906" s="35"/>
      <c r="L2906" s="26">
        <v>90.944977764000001</v>
      </c>
      <c r="M2906" s="26" t="s">
        <v>203</v>
      </c>
      <c r="N2906" s="26">
        <v>3875.3912195121943</v>
      </c>
      <c r="O2906" s="90">
        <f t="shared" si="229"/>
        <v>352447.36828533735</v>
      </c>
      <c r="P2906" s="92">
        <f t="shared" si="230"/>
        <v>208527.74419556317</v>
      </c>
      <c r="Q2906" s="188">
        <v>1</v>
      </c>
    </row>
    <row r="2907" spans="1:17" x14ac:dyDescent="0.25">
      <c r="A2907">
        <v>43543</v>
      </c>
      <c r="B2907" t="s">
        <v>773</v>
      </c>
      <c r="C2907" s="190" t="s">
        <v>952</v>
      </c>
      <c r="D2907" s="108" t="s">
        <v>953</v>
      </c>
      <c r="E2907" s="32">
        <f t="shared" si="227"/>
        <v>43543</v>
      </c>
      <c r="F2907" s="101" t="str">
        <f t="shared" si="228"/>
        <v>2018-19</v>
      </c>
      <c r="H2907" s="111"/>
      <c r="I2907" s="26"/>
      <c r="J2907" s="94">
        <f t="shared" si="219"/>
        <v>0.59165640875701331</v>
      </c>
      <c r="K2907" s="35"/>
      <c r="L2907" s="26">
        <v>9.0529743730999996</v>
      </c>
      <c r="M2907" s="26" t="s">
        <v>203</v>
      </c>
      <c r="N2907" s="26">
        <v>1361.4565853658535</v>
      </c>
      <c r="O2907" s="90">
        <f t="shared" si="229"/>
        <v>12325.231577405304</v>
      </c>
      <c r="P2907" s="92">
        <f t="shared" si="230"/>
        <v>7292.3022521861603</v>
      </c>
      <c r="Q2907" s="188">
        <v>1</v>
      </c>
    </row>
    <row r="2908" spans="1:17" x14ac:dyDescent="0.25">
      <c r="A2908">
        <v>42928</v>
      </c>
      <c r="B2908" t="s">
        <v>773</v>
      </c>
      <c r="C2908" s="190" t="s">
        <v>848</v>
      </c>
      <c r="D2908" s="108" t="s">
        <v>815</v>
      </c>
      <c r="E2908" s="32">
        <f t="shared" si="227"/>
        <v>42928</v>
      </c>
      <c r="F2908" s="101" t="str">
        <f t="shared" si="228"/>
        <v>2017-18</v>
      </c>
      <c r="H2908" s="111"/>
      <c r="I2908" s="26"/>
      <c r="J2908" s="94">
        <f t="shared" si="219"/>
        <v>0.59165640875701331</v>
      </c>
      <c r="K2908" s="35"/>
      <c r="L2908" s="26">
        <v>99.203407542299999</v>
      </c>
      <c r="M2908" s="26" t="s">
        <v>203</v>
      </c>
      <c r="N2908" s="26">
        <v>950.87219512195099</v>
      </c>
      <c r="O2908" s="90">
        <f t="shared" si="229"/>
        <v>94329.761893324307</v>
      </c>
      <c r="P2908" s="92">
        <f t="shared" si="230"/>
        <v>55810.808160708424</v>
      </c>
      <c r="Q2908" s="188">
        <v>1</v>
      </c>
    </row>
    <row r="2909" spans="1:17" x14ac:dyDescent="0.25">
      <c r="A2909">
        <v>42928</v>
      </c>
      <c r="B2909" t="s">
        <v>773</v>
      </c>
      <c r="C2909" s="190" t="s">
        <v>848</v>
      </c>
      <c r="D2909" s="108" t="s">
        <v>815</v>
      </c>
      <c r="E2909" s="32">
        <f t="shared" si="227"/>
        <v>42928</v>
      </c>
      <c r="F2909" s="101" t="str">
        <f t="shared" si="228"/>
        <v>2017-18</v>
      </c>
      <c r="H2909" s="111"/>
      <c r="I2909" s="26"/>
      <c r="J2909" s="94">
        <f t="shared" si="219"/>
        <v>0.59165640875701331</v>
      </c>
      <c r="K2909" s="35"/>
      <c r="L2909" s="26">
        <v>90.151621372400001</v>
      </c>
      <c r="M2909" s="26" t="s">
        <v>203</v>
      </c>
      <c r="N2909" s="26">
        <v>950.87219512195099</v>
      </c>
      <c r="O2909" s="90">
        <f t="shared" si="229"/>
        <v>85722.670108176986</v>
      </c>
      <c r="P2909" s="92">
        <f t="shared" si="230"/>
        <v>50718.367145266166</v>
      </c>
      <c r="Q2909" s="188">
        <v>1</v>
      </c>
    </row>
    <row r="2910" spans="1:17" x14ac:dyDescent="0.25">
      <c r="A2910">
        <v>42928</v>
      </c>
      <c r="B2910" t="s">
        <v>773</v>
      </c>
      <c r="C2910" s="190" t="s">
        <v>848</v>
      </c>
      <c r="D2910" s="108" t="s">
        <v>815</v>
      </c>
      <c r="E2910" s="32">
        <f t="shared" si="227"/>
        <v>42928</v>
      </c>
      <c r="F2910" s="101" t="str">
        <f t="shared" si="228"/>
        <v>2017-18</v>
      </c>
      <c r="H2910" s="111"/>
      <c r="I2910" s="26"/>
      <c r="J2910" s="94">
        <f t="shared" si="219"/>
        <v>0.59165640875701331</v>
      </c>
      <c r="K2910" s="35"/>
      <c r="L2910" s="26">
        <v>89.925186037200007</v>
      </c>
      <c r="M2910" s="26" t="s">
        <v>203</v>
      </c>
      <c r="N2910" s="26">
        <v>3592.3639024390236</v>
      </c>
      <c r="O2910" s="90">
        <f t="shared" si="229"/>
        <v>323043.99224015104</v>
      </c>
      <c r="P2910" s="92">
        <f t="shared" si="230"/>
        <v>191131.04831933623</v>
      </c>
      <c r="Q2910" s="188">
        <v>1</v>
      </c>
    </row>
    <row r="2911" spans="1:17" x14ac:dyDescent="0.25">
      <c r="A2911">
        <v>42928</v>
      </c>
      <c r="B2911" t="s">
        <v>773</v>
      </c>
      <c r="C2911" s="190" t="s">
        <v>848</v>
      </c>
      <c r="D2911" s="108" t="s">
        <v>815</v>
      </c>
      <c r="E2911" s="32">
        <f t="shared" si="227"/>
        <v>42928</v>
      </c>
      <c r="F2911" s="101" t="str">
        <f t="shared" si="228"/>
        <v>2017-18</v>
      </c>
      <c r="H2911" s="111"/>
      <c r="I2911" s="26"/>
      <c r="J2911" s="94">
        <f t="shared" si="219"/>
        <v>0.59165640875701331</v>
      </c>
      <c r="K2911" s="35"/>
      <c r="L2911" s="26">
        <v>99.689151771900001</v>
      </c>
      <c r="M2911" s="26" t="s">
        <v>203</v>
      </c>
      <c r="N2911" s="26">
        <v>950.87219512195099</v>
      </c>
      <c r="O2911" s="90">
        <f t="shared" si="229"/>
        <v>94791.642575191887</v>
      </c>
      <c r="P2911" s="92">
        <f t="shared" si="230"/>
        <v>56084.082826216436</v>
      </c>
      <c r="Q2911" s="188">
        <v>1</v>
      </c>
    </row>
    <row r="2912" spans="1:17" x14ac:dyDescent="0.25">
      <c r="A2912">
        <v>42928</v>
      </c>
      <c r="B2912" t="s">
        <v>773</v>
      </c>
      <c r="C2912" s="190" t="s">
        <v>848</v>
      </c>
      <c r="D2912" s="108" t="s">
        <v>815</v>
      </c>
      <c r="E2912" s="32">
        <f t="shared" si="227"/>
        <v>42928</v>
      </c>
      <c r="F2912" s="101" t="str">
        <f t="shared" si="228"/>
        <v>2017-18</v>
      </c>
      <c r="H2912" s="111"/>
      <c r="I2912" s="26"/>
      <c r="J2912" s="94">
        <f t="shared" si="219"/>
        <v>0.59165640875701331</v>
      </c>
      <c r="K2912" s="35"/>
      <c r="L2912" s="26">
        <v>89.969070107500002</v>
      </c>
      <c r="M2912" s="26" t="s">
        <v>203</v>
      </c>
      <c r="N2912" s="26">
        <v>950.87219512195099</v>
      </c>
      <c r="O2912" s="90">
        <f t="shared" si="229"/>
        <v>85549.087186199235</v>
      </c>
      <c r="P2912" s="92">
        <f t="shared" si="230"/>
        <v>50615.665697027267</v>
      </c>
      <c r="Q2912" s="188">
        <v>1</v>
      </c>
    </row>
    <row r="2913" spans="1:17" x14ac:dyDescent="0.25">
      <c r="A2913">
        <v>43543</v>
      </c>
      <c r="B2913" t="s">
        <v>773</v>
      </c>
      <c r="C2913" s="190" t="s">
        <v>952</v>
      </c>
      <c r="D2913" s="108" t="s">
        <v>953</v>
      </c>
      <c r="E2913" s="32">
        <f t="shared" si="227"/>
        <v>43543</v>
      </c>
      <c r="F2913" s="101" t="str">
        <f t="shared" si="228"/>
        <v>2018-19</v>
      </c>
      <c r="H2913" s="111"/>
      <c r="I2913" s="26"/>
      <c r="J2913" s="94">
        <f t="shared" si="219"/>
        <v>0.59165640875701331</v>
      </c>
      <c r="K2913" s="35"/>
      <c r="L2913" s="26">
        <v>116.291770801</v>
      </c>
      <c r="M2913" s="26" t="s">
        <v>203</v>
      </c>
      <c r="N2913" s="26">
        <v>4137.5668292682922</v>
      </c>
      <c r="O2913" s="90">
        <f t="shared" si="229"/>
        <v>481164.97338308854</v>
      </c>
      <c r="P2913" s="92">
        <f t="shared" si="230"/>
        <v>284684.34017150209</v>
      </c>
      <c r="Q2913" s="188">
        <v>1</v>
      </c>
    </row>
    <row r="2914" spans="1:17" x14ac:dyDescent="0.25">
      <c r="A2914">
        <v>42928</v>
      </c>
      <c r="B2914" t="s">
        <v>773</v>
      </c>
      <c r="C2914" s="190" t="s">
        <v>848</v>
      </c>
      <c r="D2914" s="108" t="s">
        <v>815</v>
      </c>
      <c r="E2914" s="32">
        <f t="shared" si="227"/>
        <v>42928</v>
      </c>
      <c r="F2914" s="101" t="str">
        <f t="shared" si="228"/>
        <v>2017-18</v>
      </c>
      <c r="H2914" s="111"/>
      <c r="I2914" s="26"/>
      <c r="J2914" s="94">
        <f t="shared" si="219"/>
        <v>0.59165640875701331</v>
      </c>
      <c r="K2914" s="35"/>
      <c r="L2914" s="26">
        <v>99.926366316200003</v>
      </c>
      <c r="M2914" s="26" t="s">
        <v>203</v>
      </c>
      <c r="N2914" s="26">
        <v>1162.6195121951216</v>
      </c>
      <c r="O2914" s="90">
        <f t="shared" si="229"/>
        <v>116176.34326197147</v>
      </c>
      <c r="P2914" s="92">
        <f t="shared" si="230"/>
        <v>68736.47803690008</v>
      </c>
      <c r="Q2914" s="188">
        <v>1</v>
      </c>
    </row>
    <row r="2915" spans="1:17" x14ac:dyDescent="0.25">
      <c r="A2915">
        <v>43543</v>
      </c>
      <c r="B2915" t="s">
        <v>773</v>
      </c>
      <c r="C2915" s="190" t="s">
        <v>952</v>
      </c>
      <c r="D2915" s="108" t="s">
        <v>953</v>
      </c>
      <c r="E2915" s="32">
        <f t="shared" si="227"/>
        <v>43543</v>
      </c>
      <c r="F2915" s="101" t="str">
        <f t="shared" si="228"/>
        <v>2018-19</v>
      </c>
      <c r="H2915" s="111"/>
      <c r="I2915" s="26"/>
      <c r="J2915" s="94">
        <f t="shared" si="219"/>
        <v>0.59165640875701331</v>
      </c>
      <c r="K2915" s="35"/>
      <c r="L2915" s="26">
        <v>88.648646599900005</v>
      </c>
      <c r="M2915" s="26" t="s">
        <v>203</v>
      </c>
      <c r="N2915" s="26">
        <v>1361.4565853658535</v>
      </c>
      <c r="O2915" s="90">
        <f t="shared" si="229"/>
        <v>120691.28369720414</v>
      </c>
      <c r="P2915" s="92">
        <f t="shared" si="230"/>
        <v>71407.771480561671</v>
      </c>
      <c r="Q2915" s="188">
        <v>1</v>
      </c>
    </row>
    <row r="2916" spans="1:17" x14ac:dyDescent="0.25">
      <c r="A2916">
        <v>43543</v>
      </c>
      <c r="B2916" t="s">
        <v>773</v>
      </c>
      <c r="C2916" s="190" t="s">
        <v>952</v>
      </c>
      <c r="D2916" s="108" t="s">
        <v>953</v>
      </c>
      <c r="E2916" s="32">
        <f t="shared" si="227"/>
        <v>43543</v>
      </c>
      <c r="F2916" s="101" t="str">
        <f t="shared" si="228"/>
        <v>2018-19</v>
      </c>
      <c r="H2916" s="111"/>
      <c r="I2916" s="26"/>
      <c r="J2916" s="94">
        <f t="shared" si="219"/>
        <v>0.59165640875701331</v>
      </c>
      <c r="K2916" s="35"/>
      <c r="L2916" s="26">
        <v>101.05150347199999</v>
      </c>
      <c r="M2916" s="26" t="s">
        <v>203</v>
      </c>
      <c r="N2916" s="26">
        <v>1361.4565853658535</v>
      </c>
      <c r="O2916" s="90">
        <f t="shared" si="229"/>
        <v>137577.23486307479</v>
      </c>
      <c r="P2916" s="92">
        <f t="shared" si="230"/>
        <v>81398.452705806994</v>
      </c>
      <c r="Q2916" s="188">
        <v>1</v>
      </c>
    </row>
    <row r="2917" spans="1:17" x14ac:dyDescent="0.25">
      <c r="A2917">
        <v>43543</v>
      </c>
      <c r="B2917" t="s">
        <v>773</v>
      </c>
      <c r="C2917" s="190" t="s">
        <v>952</v>
      </c>
      <c r="D2917" s="108" t="s">
        <v>953</v>
      </c>
      <c r="E2917" s="32">
        <f t="shared" si="227"/>
        <v>43543</v>
      </c>
      <c r="F2917" s="101" t="str">
        <f t="shared" si="228"/>
        <v>2018-19</v>
      </c>
      <c r="H2917" s="111"/>
      <c r="I2917" s="26"/>
      <c r="J2917" s="94">
        <f t="shared" si="219"/>
        <v>0.59165640875701331</v>
      </c>
      <c r="K2917" s="35"/>
      <c r="L2917" s="26">
        <v>67.462813831000005</v>
      </c>
      <c r="M2917" s="26" t="s">
        <v>203</v>
      </c>
      <c r="N2917" s="26">
        <v>1361.4565853658535</v>
      </c>
      <c r="O2917" s="90">
        <f t="shared" si="229"/>
        <v>91847.69215752554</v>
      </c>
      <c r="P2917" s="92">
        <f t="shared" si="230"/>
        <v>54342.275694541255</v>
      </c>
      <c r="Q2917" s="188">
        <v>1</v>
      </c>
    </row>
    <row r="2918" spans="1:17" x14ac:dyDescent="0.25">
      <c r="A2918">
        <v>42928</v>
      </c>
      <c r="B2918" t="s">
        <v>773</v>
      </c>
      <c r="C2918" s="190" t="s">
        <v>848</v>
      </c>
      <c r="D2918" s="108" t="s">
        <v>815</v>
      </c>
      <c r="E2918" s="32">
        <f t="shared" si="227"/>
        <v>42928</v>
      </c>
      <c r="F2918" s="101" t="str">
        <f t="shared" si="228"/>
        <v>2017-18</v>
      </c>
      <c r="H2918" s="111"/>
      <c r="I2918" s="26"/>
      <c r="J2918" s="94">
        <f t="shared" si="219"/>
        <v>0.59165640875701331</v>
      </c>
      <c r="K2918" s="35"/>
      <c r="L2918" s="26">
        <v>100.13897710800001</v>
      </c>
      <c r="M2918" s="26" t="s">
        <v>203</v>
      </c>
      <c r="N2918" s="26">
        <v>1162.6195121951216</v>
      </c>
      <c r="O2918" s="90">
        <f t="shared" si="229"/>
        <v>116423.52871702141</v>
      </c>
      <c r="P2918" s="92">
        <f t="shared" si="230"/>
        <v>68882.726895531901</v>
      </c>
      <c r="Q2918" s="188">
        <v>1</v>
      </c>
    </row>
    <row r="2919" spans="1:17" x14ac:dyDescent="0.25">
      <c r="A2919">
        <v>42928</v>
      </c>
      <c r="B2919" t="s">
        <v>773</v>
      </c>
      <c r="C2919" s="190" t="s">
        <v>848</v>
      </c>
      <c r="D2919" s="108" t="s">
        <v>815</v>
      </c>
      <c r="E2919" s="32">
        <f t="shared" si="227"/>
        <v>42928</v>
      </c>
      <c r="F2919" s="101" t="str">
        <f t="shared" si="228"/>
        <v>2017-18</v>
      </c>
      <c r="H2919" s="111"/>
      <c r="I2919" s="26"/>
      <c r="J2919" s="94">
        <f t="shared" si="219"/>
        <v>0.59165640875701331</v>
      </c>
      <c r="K2919" s="35"/>
      <c r="L2919" s="26">
        <v>17.428623624499998</v>
      </c>
      <c r="M2919" s="26" t="s">
        <v>203</v>
      </c>
      <c r="N2919" s="26">
        <v>950.87219512195099</v>
      </c>
      <c r="O2919" s="90">
        <f t="shared" si="229"/>
        <v>16572.393603782606</v>
      </c>
      <c r="P2919" s="92">
        <f t="shared" si="230"/>
        <v>9805.1628841217153</v>
      </c>
      <c r="Q2919" s="188">
        <v>1</v>
      </c>
    </row>
    <row r="2920" spans="1:17" x14ac:dyDescent="0.25">
      <c r="A2920">
        <v>42928</v>
      </c>
      <c r="B2920" t="s">
        <v>773</v>
      </c>
      <c r="C2920" s="190" t="s">
        <v>848</v>
      </c>
      <c r="D2920" s="108" t="s">
        <v>815</v>
      </c>
      <c r="E2920" s="32">
        <f t="shared" si="227"/>
        <v>42928</v>
      </c>
      <c r="F2920" s="101" t="str">
        <f t="shared" si="228"/>
        <v>2017-18</v>
      </c>
      <c r="H2920" s="111"/>
      <c r="I2920" s="26"/>
      <c r="J2920" s="94">
        <f t="shared" si="219"/>
        <v>0.59165640875701331</v>
      </c>
      <c r="K2920" s="35"/>
      <c r="L2920" s="26">
        <v>2.0074684704700001</v>
      </c>
      <c r="M2920" s="26" t="s">
        <v>203</v>
      </c>
      <c r="N2920" s="26">
        <v>950.87219512195099</v>
      </c>
      <c r="O2920" s="90">
        <f t="shared" si="229"/>
        <v>1908.8459511539145</v>
      </c>
      <c r="P2920" s="92">
        <f t="shared" si="230"/>
        <v>1129.3809403300902</v>
      </c>
      <c r="Q2920" s="188">
        <v>1</v>
      </c>
    </row>
    <row r="2921" spans="1:17" x14ac:dyDescent="0.25">
      <c r="A2921">
        <v>42928</v>
      </c>
      <c r="B2921" t="s">
        <v>773</v>
      </c>
      <c r="C2921" s="190" t="s">
        <v>848</v>
      </c>
      <c r="D2921" s="108" t="s">
        <v>815</v>
      </c>
      <c r="E2921" s="32">
        <f t="shared" si="227"/>
        <v>42928</v>
      </c>
      <c r="F2921" s="101" t="str">
        <f t="shared" si="228"/>
        <v>2017-18</v>
      </c>
      <c r="H2921" s="111"/>
      <c r="I2921" s="26"/>
      <c r="J2921" s="94">
        <f t="shared" si="219"/>
        <v>0.59165640875701331</v>
      </c>
      <c r="K2921" s="35"/>
      <c r="L2921" s="26">
        <v>2.0230654957300001</v>
      </c>
      <c r="M2921" s="26" t="s">
        <v>203</v>
      </c>
      <c r="N2921" s="26">
        <v>950.87219512195099</v>
      </c>
      <c r="O2921" s="90">
        <f t="shared" si="229"/>
        <v>1923.6767288002632</v>
      </c>
      <c r="P2921" s="92">
        <f t="shared" si="230"/>
        <v>1138.1556649714028</v>
      </c>
      <c r="Q2921" s="188">
        <v>1</v>
      </c>
    </row>
    <row r="2922" spans="1:17" x14ac:dyDescent="0.25">
      <c r="A2922">
        <v>43543</v>
      </c>
      <c r="B2922" t="s">
        <v>773</v>
      </c>
      <c r="C2922" s="190" t="s">
        <v>952</v>
      </c>
      <c r="D2922" s="108" t="s">
        <v>953</v>
      </c>
      <c r="E2922" s="32">
        <f t="shared" si="227"/>
        <v>43543</v>
      </c>
      <c r="F2922" s="101" t="str">
        <f t="shared" si="228"/>
        <v>2018-19</v>
      </c>
      <c r="H2922" s="111"/>
      <c r="I2922" s="26"/>
      <c r="J2922" s="94">
        <f t="shared" si="219"/>
        <v>0.59165640875701331</v>
      </c>
      <c r="K2922" s="35"/>
      <c r="L2922" s="26">
        <v>116.767814504</v>
      </c>
      <c r="M2922" s="26" t="s">
        <v>203</v>
      </c>
      <c r="N2922" s="26">
        <v>1361.4565853658535</v>
      </c>
      <c r="O2922" s="90">
        <f t="shared" si="229"/>
        <v>158974.31001524921</v>
      </c>
      <c r="P2922" s="92">
        <f t="shared" si="230"/>
        <v>94058.169348246447</v>
      </c>
      <c r="Q2922" s="188">
        <v>1</v>
      </c>
    </row>
    <row r="2923" spans="1:17" x14ac:dyDescent="0.25">
      <c r="A2923">
        <v>43543</v>
      </c>
      <c r="B2923" t="s">
        <v>773</v>
      </c>
      <c r="C2923" s="190" t="s">
        <v>952</v>
      </c>
      <c r="D2923" s="108" t="s">
        <v>953</v>
      </c>
      <c r="E2923" s="32">
        <f t="shared" si="227"/>
        <v>43543</v>
      </c>
      <c r="F2923" s="101" t="str">
        <f t="shared" si="228"/>
        <v>2018-19</v>
      </c>
      <c r="H2923" s="111"/>
      <c r="I2923" s="26"/>
      <c r="J2923" s="94">
        <f t="shared" si="219"/>
        <v>0.59165640875701331</v>
      </c>
      <c r="K2923" s="35"/>
      <c r="L2923" s="26">
        <v>186.873822953</v>
      </c>
      <c r="M2923" s="26" t="s">
        <v>203</v>
      </c>
      <c r="N2923" s="26">
        <v>1361.4565853658535</v>
      </c>
      <c r="O2923" s="90">
        <f t="shared" si="229"/>
        <v>254420.59689185442</v>
      </c>
      <c r="P2923" s="92">
        <f t="shared" si="230"/>
        <v>150529.57667085034</v>
      </c>
      <c r="Q2923" s="188">
        <v>1</v>
      </c>
    </row>
    <row r="2924" spans="1:17" x14ac:dyDescent="0.25">
      <c r="A2924">
        <v>43543</v>
      </c>
      <c r="B2924" t="s">
        <v>773</v>
      </c>
      <c r="C2924" s="190" t="s">
        <v>952</v>
      </c>
      <c r="D2924" s="108" t="s">
        <v>953</v>
      </c>
      <c r="E2924" s="32">
        <f t="shared" si="227"/>
        <v>43543</v>
      </c>
      <c r="F2924" s="101" t="str">
        <f t="shared" si="228"/>
        <v>2018-19</v>
      </c>
      <c r="H2924" s="111"/>
      <c r="I2924" s="26"/>
      <c r="J2924" s="94">
        <f t="shared" si="219"/>
        <v>0.59165640875701331</v>
      </c>
      <c r="K2924" s="35"/>
      <c r="L2924" s="26">
        <v>112.42447488400001</v>
      </c>
      <c r="M2924" s="26" t="s">
        <v>203</v>
      </c>
      <c r="N2924" s="26">
        <v>1361.4565853658535</v>
      </c>
      <c r="O2924" s="90">
        <f t="shared" si="229"/>
        <v>153061.04168711981</v>
      </c>
      <c r="P2924" s="92">
        <f t="shared" si="230"/>
        <v>90559.54624520881</v>
      </c>
      <c r="Q2924" s="188">
        <v>1</v>
      </c>
    </row>
    <row r="2925" spans="1:17" x14ac:dyDescent="0.25">
      <c r="A2925">
        <v>43543</v>
      </c>
      <c r="B2925" t="s">
        <v>773</v>
      </c>
      <c r="C2925" s="190" t="s">
        <v>952</v>
      </c>
      <c r="D2925" s="108" t="s">
        <v>953</v>
      </c>
      <c r="E2925" s="32">
        <f t="shared" si="227"/>
        <v>43543</v>
      </c>
      <c r="F2925" s="101" t="str">
        <f t="shared" si="228"/>
        <v>2018-19</v>
      </c>
      <c r="H2925" s="111"/>
      <c r="I2925" s="26"/>
      <c r="J2925" s="94">
        <f t="shared" si="219"/>
        <v>0.59165640875701331</v>
      </c>
      <c r="K2925" s="35"/>
      <c r="L2925" s="26">
        <v>102.498162057</v>
      </c>
      <c r="M2925" s="26" t="s">
        <v>203</v>
      </c>
      <c r="N2925" s="26">
        <v>1361.4565853658535</v>
      </c>
      <c r="O2925" s="90">
        <f t="shared" si="229"/>
        <v>139546.7977203991</v>
      </c>
      <c r="P2925" s="92">
        <f t="shared" si="230"/>
        <v>82563.757192792706</v>
      </c>
      <c r="Q2925" s="188">
        <v>1</v>
      </c>
    </row>
    <row r="2926" spans="1:17" x14ac:dyDescent="0.25">
      <c r="A2926">
        <v>43543</v>
      </c>
      <c r="B2926" t="s">
        <v>773</v>
      </c>
      <c r="C2926" s="190" t="s">
        <v>952</v>
      </c>
      <c r="D2926" s="108" t="s">
        <v>953</v>
      </c>
      <c r="E2926" s="32">
        <f t="shared" si="227"/>
        <v>43543</v>
      </c>
      <c r="F2926" s="101" t="str">
        <f t="shared" si="228"/>
        <v>2018-19</v>
      </c>
      <c r="H2926" s="111"/>
      <c r="I2926" s="26"/>
      <c r="J2926" s="94">
        <f t="shared" si="219"/>
        <v>0.59165640875701331</v>
      </c>
      <c r="K2926" s="35"/>
      <c r="L2926" s="26">
        <v>149.92522040700001</v>
      </c>
      <c r="M2926" s="26" t="s">
        <v>203</v>
      </c>
      <c r="N2926" s="26">
        <v>1361.4565853658535</v>
      </c>
      <c r="O2926" s="90">
        <f t="shared" si="229"/>
        <v>204116.67863553722</v>
      </c>
      <c r="P2926" s="92">
        <f t="shared" si="230"/>
        <v>120766.94104891134</v>
      </c>
      <c r="Q2926" s="188">
        <v>1</v>
      </c>
    </row>
    <row r="2927" spans="1:17" x14ac:dyDescent="0.25">
      <c r="A2927">
        <v>43543</v>
      </c>
      <c r="B2927" t="s">
        <v>773</v>
      </c>
      <c r="C2927" s="190" t="s">
        <v>952</v>
      </c>
      <c r="D2927" s="108" t="s">
        <v>953</v>
      </c>
      <c r="E2927" s="32">
        <f t="shared" si="227"/>
        <v>43543</v>
      </c>
      <c r="F2927" s="101" t="str">
        <f t="shared" si="228"/>
        <v>2018-19</v>
      </c>
      <c r="H2927" s="111"/>
      <c r="I2927" s="26"/>
      <c r="J2927" s="94">
        <f t="shared" si="219"/>
        <v>0.59165640875701331</v>
      </c>
      <c r="K2927" s="35"/>
      <c r="L2927" s="26">
        <v>153.938630217</v>
      </c>
      <c r="M2927" s="26" t="s">
        <v>203</v>
      </c>
      <c r="N2927" s="26">
        <v>1361.4565853658535</v>
      </c>
      <c r="O2927" s="90">
        <f t="shared" si="229"/>
        <v>209580.7618511336</v>
      </c>
      <c r="P2927" s="92">
        <f t="shared" si="230"/>
        <v>123999.80090140057</v>
      </c>
      <c r="Q2927" s="188">
        <v>1</v>
      </c>
    </row>
    <row r="2928" spans="1:17" x14ac:dyDescent="0.25">
      <c r="A2928">
        <v>43543</v>
      </c>
      <c r="B2928" t="s">
        <v>773</v>
      </c>
      <c r="C2928" s="190" t="s">
        <v>952</v>
      </c>
      <c r="D2928" s="108" t="s">
        <v>953</v>
      </c>
      <c r="E2928" s="32">
        <f t="shared" si="227"/>
        <v>43543</v>
      </c>
      <c r="F2928" s="101" t="str">
        <f t="shared" si="228"/>
        <v>2018-19</v>
      </c>
      <c r="H2928" s="111"/>
      <c r="I2928" s="26"/>
      <c r="J2928" s="94">
        <f t="shared" si="219"/>
        <v>0.59165640875701331</v>
      </c>
      <c r="K2928" s="35"/>
      <c r="L2928" s="26">
        <v>170.29236650499999</v>
      </c>
      <c r="M2928" s="26" t="s">
        <v>203</v>
      </c>
      <c r="N2928" s="26">
        <v>1361.4565853658535</v>
      </c>
      <c r="O2928" s="90">
        <f t="shared" si="229"/>
        <v>231845.66381576774</v>
      </c>
      <c r="P2928" s="92">
        <f t="shared" si="230"/>
        <v>137172.97283912296</v>
      </c>
      <c r="Q2928" s="188">
        <v>1</v>
      </c>
    </row>
    <row r="2929" spans="1:17" x14ac:dyDescent="0.25">
      <c r="A2929">
        <v>43543</v>
      </c>
      <c r="B2929" t="s">
        <v>773</v>
      </c>
      <c r="C2929" s="190" t="s">
        <v>952</v>
      </c>
      <c r="D2929" s="108" t="s">
        <v>953</v>
      </c>
      <c r="E2929" s="32">
        <f t="shared" si="227"/>
        <v>43543</v>
      </c>
      <c r="F2929" s="101" t="str">
        <f t="shared" si="228"/>
        <v>2018-19</v>
      </c>
      <c r="H2929" s="111"/>
      <c r="I2929" s="26"/>
      <c r="J2929" s="94">
        <f t="shared" si="219"/>
        <v>0.59165640875701331</v>
      </c>
      <c r="K2929" s="35"/>
      <c r="L2929" s="26">
        <v>172.79522786499999</v>
      </c>
      <c r="M2929" s="26" t="s">
        <v>203</v>
      </c>
      <c r="N2929" s="26">
        <v>950.87219512195099</v>
      </c>
      <c r="O2929" s="90">
        <f t="shared" si="229"/>
        <v>164306.17762659024</v>
      </c>
      <c r="P2929" s="92">
        <f t="shared" si="230"/>
        <v>97212.802991140314</v>
      </c>
      <c r="Q2929" s="188">
        <v>1</v>
      </c>
    </row>
    <row r="2930" spans="1:17" x14ac:dyDescent="0.25">
      <c r="A2930">
        <v>43543</v>
      </c>
      <c r="B2930" t="s">
        <v>773</v>
      </c>
      <c r="C2930" s="190" t="s">
        <v>952</v>
      </c>
      <c r="D2930" s="108" t="s">
        <v>953</v>
      </c>
      <c r="E2930" s="32">
        <f t="shared" si="227"/>
        <v>43543</v>
      </c>
      <c r="F2930" s="101" t="str">
        <f t="shared" si="228"/>
        <v>2018-19</v>
      </c>
      <c r="H2930" s="111"/>
      <c r="I2930" s="26"/>
      <c r="J2930" s="94">
        <f t="shared" si="219"/>
        <v>0.59165640875701331</v>
      </c>
      <c r="K2930" s="35"/>
      <c r="L2930" s="26">
        <v>90.361630424599994</v>
      </c>
      <c r="M2930" s="26" t="s">
        <v>203</v>
      </c>
      <c r="N2930" s="26">
        <v>1361.4565853658535</v>
      </c>
      <c r="O2930" s="90">
        <f t="shared" si="229"/>
        <v>123023.43680596713</v>
      </c>
      <c r="P2930" s="92">
        <f t="shared" si="230"/>
        <v>72787.604813563885</v>
      </c>
      <c r="Q2930" s="188">
        <v>1</v>
      </c>
    </row>
    <row r="2931" spans="1:17" x14ac:dyDescent="0.25">
      <c r="A2931">
        <v>43543</v>
      </c>
      <c r="B2931" t="s">
        <v>773</v>
      </c>
      <c r="C2931" s="190" t="s">
        <v>952</v>
      </c>
      <c r="D2931" s="108" t="s">
        <v>953</v>
      </c>
      <c r="E2931" s="32">
        <f t="shared" si="227"/>
        <v>43543</v>
      </c>
      <c r="F2931" s="101" t="str">
        <f t="shared" si="228"/>
        <v>2018-19</v>
      </c>
      <c r="H2931" s="111"/>
      <c r="I2931" s="26"/>
      <c r="J2931" s="94">
        <f t="shared" si="219"/>
        <v>0.59165640875701331</v>
      </c>
      <c r="K2931" s="35"/>
      <c r="L2931" s="26">
        <v>100.481997398</v>
      </c>
      <c r="M2931" s="26" t="s">
        <v>203</v>
      </c>
      <c r="N2931" s="26">
        <v>1162.6195121951216</v>
      </c>
      <c r="O2931" s="90">
        <f t="shared" si="229"/>
        <v>116822.33079925424</v>
      </c>
      <c r="P2931" s="92">
        <f t="shared" si="230"/>
        <v>69118.680703310587</v>
      </c>
      <c r="Q2931" s="188">
        <v>1</v>
      </c>
    </row>
    <row r="2932" spans="1:17" x14ac:dyDescent="0.25">
      <c r="A2932">
        <v>43543</v>
      </c>
      <c r="B2932" t="s">
        <v>773</v>
      </c>
      <c r="C2932" s="190" t="s">
        <v>952</v>
      </c>
      <c r="D2932" s="108" t="s">
        <v>953</v>
      </c>
      <c r="E2932" s="32">
        <f t="shared" si="227"/>
        <v>43543</v>
      </c>
      <c r="F2932" s="101" t="str">
        <f t="shared" si="228"/>
        <v>2018-19</v>
      </c>
      <c r="H2932" s="111"/>
      <c r="I2932" s="26"/>
      <c r="J2932" s="94">
        <f t="shared" si="219"/>
        <v>0.59165640875701331</v>
      </c>
      <c r="K2932" s="35"/>
      <c r="L2932" s="26">
        <v>179.79012738500001</v>
      </c>
      <c r="M2932" s="26" t="s">
        <v>203</v>
      </c>
      <c r="N2932" s="26">
        <v>1361.4565853658535</v>
      </c>
      <c r="O2932" s="90">
        <f t="shared" si="229"/>
        <v>244776.45291207393</v>
      </c>
      <c r="P2932" s="92">
        <f t="shared" si="230"/>
        <v>144823.55707823785</v>
      </c>
      <c r="Q2932" s="188">
        <v>1</v>
      </c>
    </row>
    <row r="2933" spans="1:17" x14ac:dyDescent="0.25">
      <c r="A2933">
        <v>43543</v>
      </c>
      <c r="B2933" t="s">
        <v>773</v>
      </c>
      <c r="C2933" s="190" t="s">
        <v>952</v>
      </c>
      <c r="D2933" s="108" t="s">
        <v>953</v>
      </c>
      <c r="E2933" s="32">
        <f t="shared" si="227"/>
        <v>43543</v>
      </c>
      <c r="F2933" s="101" t="str">
        <f t="shared" si="228"/>
        <v>2018-19</v>
      </c>
      <c r="H2933" s="111"/>
      <c r="I2933" s="26"/>
      <c r="J2933" s="94">
        <f t="shared" si="219"/>
        <v>0.59165640875701331</v>
      </c>
      <c r="K2933" s="35"/>
      <c r="L2933" s="26">
        <v>120.981780384</v>
      </c>
      <c r="M2933" s="26" t="s">
        <v>203</v>
      </c>
      <c r="N2933" s="26">
        <v>1361.4565853658535</v>
      </c>
      <c r="O2933" s="90">
        <f t="shared" si="229"/>
        <v>164711.44161308225</v>
      </c>
      <c r="P2933" s="92">
        <f t="shared" si="230"/>
        <v>97452.580025986725</v>
      </c>
      <c r="Q2933" s="188">
        <v>1</v>
      </c>
    </row>
    <row r="2934" spans="1:17" x14ac:dyDescent="0.25">
      <c r="A2934">
        <v>43543</v>
      </c>
      <c r="B2934" t="s">
        <v>773</v>
      </c>
      <c r="C2934" s="190" t="s">
        <v>952</v>
      </c>
      <c r="D2934" s="108" t="s">
        <v>953</v>
      </c>
      <c r="E2934" s="32">
        <f t="shared" si="227"/>
        <v>43543</v>
      </c>
      <c r="F2934" s="101" t="str">
        <f t="shared" si="228"/>
        <v>2018-19</v>
      </c>
      <c r="H2934" s="111"/>
      <c r="I2934" s="26"/>
      <c r="J2934" s="94">
        <f t="shared" si="219"/>
        <v>0.59165640875701331</v>
      </c>
      <c r="K2934" s="35"/>
      <c r="L2934" s="26">
        <v>114.737821009</v>
      </c>
      <c r="M2934" s="26" t="s">
        <v>203</v>
      </c>
      <c r="N2934" s="26">
        <v>1162.6195121951216</v>
      </c>
      <c r="O2934" s="90">
        <f t="shared" si="229"/>
        <v>133396.42949181475</v>
      </c>
      <c r="P2934" s="92">
        <f t="shared" si="230"/>
        <v>78924.852414135254</v>
      </c>
      <c r="Q2934" s="188">
        <v>1</v>
      </c>
    </row>
    <row r="2935" spans="1:17" x14ac:dyDescent="0.25">
      <c r="A2935">
        <v>43543</v>
      </c>
      <c r="B2935" t="s">
        <v>773</v>
      </c>
      <c r="C2935" s="190" t="s">
        <v>952</v>
      </c>
      <c r="D2935" s="108" t="s">
        <v>953</v>
      </c>
      <c r="E2935" s="32">
        <f t="shared" si="227"/>
        <v>43543</v>
      </c>
      <c r="F2935" s="101" t="str">
        <f t="shared" si="228"/>
        <v>2018-19</v>
      </c>
      <c r="H2935" s="111"/>
      <c r="I2935" s="26"/>
      <c r="J2935" s="94">
        <f t="shared" si="219"/>
        <v>0.59165640875701331</v>
      </c>
      <c r="K2935" s="35"/>
      <c r="L2935" s="26">
        <v>139.20261146999999</v>
      </c>
      <c r="M2935" s="26" t="s">
        <v>203</v>
      </c>
      <c r="N2935" s="26">
        <v>1361.4565853658535</v>
      </c>
      <c r="O2935" s="90">
        <f t="shared" si="229"/>
        <v>189518.31208595578</v>
      </c>
      <c r="P2935" s="92">
        <f t="shared" si="230"/>
        <v>112129.72392246747</v>
      </c>
      <c r="Q2935" s="188">
        <v>1</v>
      </c>
    </row>
    <row r="2936" spans="1:17" x14ac:dyDescent="0.25">
      <c r="A2936">
        <v>43543</v>
      </c>
      <c r="B2936" t="s">
        <v>773</v>
      </c>
      <c r="C2936" s="190" t="s">
        <v>952</v>
      </c>
      <c r="D2936" s="108" t="s">
        <v>953</v>
      </c>
      <c r="E2936" s="32">
        <f t="shared" si="227"/>
        <v>43543</v>
      </c>
      <c r="F2936" s="101" t="str">
        <f t="shared" si="228"/>
        <v>2018-19</v>
      </c>
      <c r="H2936" s="111"/>
      <c r="I2936" s="26"/>
      <c r="J2936" s="94">
        <f t="shared" si="219"/>
        <v>0.59165640875701331</v>
      </c>
      <c r="K2936" s="35"/>
      <c r="L2936" s="26">
        <v>66.1272658213</v>
      </c>
      <c r="M2936" s="26" t="s">
        <v>203</v>
      </c>
      <c r="N2936" s="26">
        <v>1162.6195121951216</v>
      </c>
      <c r="O2936" s="90">
        <f t="shared" si="229"/>
        <v>76880.849531956948</v>
      </c>
      <c r="P2936" s="92">
        <f t="shared" si="230"/>
        <v>45487.047336265954</v>
      </c>
      <c r="Q2936" s="188">
        <v>1</v>
      </c>
    </row>
    <row r="2937" spans="1:17" x14ac:dyDescent="0.25">
      <c r="A2937">
        <v>43543</v>
      </c>
      <c r="B2937" t="s">
        <v>773</v>
      </c>
      <c r="C2937" s="190" t="s">
        <v>952</v>
      </c>
      <c r="D2937" s="108" t="s">
        <v>953</v>
      </c>
      <c r="E2937" s="32">
        <f t="shared" si="227"/>
        <v>43543</v>
      </c>
      <c r="F2937" s="101" t="str">
        <f t="shared" si="228"/>
        <v>2018-19</v>
      </c>
      <c r="H2937" s="111"/>
      <c r="I2937" s="26"/>
      <c r="J2937" s="94">
        <f t="shared" si="219"/>
        <v>0.59165640875701331</v>
      </c>
      <c r="K2937" s="35"/>
      <c r="L2937" s="26">
        <v>79.341363947199994</v>
      </c>
      <c r="M2937" s="26" t="s">
        <v>203</v>
      </c>
      <c r="N2937" s="26">
        <v>3875.3912195121943</v>
      </c>
      <c r="O2937" s="90">
        <f t="shared" si="229"/>
        <v>307478.82518510026</v>
      </c>
      <c r="P2937" s="92">
        <f t="shared" si="230"/>
        <v>181921.81747784192</v>
      </c>
      <c r="Q2937" s="188">
        <v>1</v>
      </c>
    </row>
    <row r="2938" spans="1:17" x14ac:dyDescent="0.25">
      <c r="A2938">
        <v>43543</v>
      </c>
      <c r="B2938" t="s">
        <v>773</v>
      </c>
      <c r="C2938" s="190" t="s">
        <v>952</v>
      </c>
      <c r="D2938" s="108" t="s">
        <v>953</v>
      </c>
      <c r="E2938" s="32">
        <f t="shared" si="227"/>
        <v>43543</v>
      </c>
      <c r="F2938" s="101" t="str">
        <f t="shared" si="228"/>
        <v>2018-19</v>
      </c>
      <c r="H2938" s="111"/>
      <c r="I2938" s="26"/>
      <c r="J2938" s="94">
        <f t="shared" si="219"/>
        <v>0.59165640875701331</v>
      </c>
      <c r="K2938" s="35"/>
      <c r="L2938" s="26">
        <v>97.143889401199999</v>
      </c>
      <c r="M2938" s="26" t="s">
        <v>203</v>
      </c>
      <c r="N2938" s="26">
        <v>3875.3912195121943</v>
      </c>
      <c r="O2938" s="90">
        <f t="shared" si="229"/>
        <v>376470.57601467421</v>
      </c>
      <c r="P2938" s="92">
        <f t="shared" si="230"/>
        <v>222741.22900752633</v>
      </c>
      <c r="Q2938" s="188">
        <v>1</v>
      </c>
    </row>
    <row r="2939" spans="1:17" x14ac:dyDescent="0.25">
      <c r="C2939" s="190"/>
      <c r="D2939" s="108"/>
      <c r="E2939" s="32"/>
      <c r="F2939" s="101"/>
      <c r="H2939" s="111"/>
      <c r="I2939" s="26"/>
      <c r="J2939" s="94"/>
      <c r="K2939" s="35"/>
      <c r="L2939" s="26"/>
      <c r="M2939" s="26"/>
      <c r="N2939" s="26"/>
      <c r="O2939" s="90"/>
      <c r="P2939" s="92"/>
      <c r="Q2939" s="188"/>
    </row>
    <row r="2940" spans="1:17" x14ac:dyDescent="0.25">
      <c r="A2940">
        <v>2002</v>
      </c>
      <c r="B2940" t="s">
        <v>769</v>
      </c>
      <c r="C2940" s="190"/>
      <c r="D2940" s="108" t="s">
        <v>955</v>
      </c>
      <c r="E2940" s="32">
        <f>DATEVALUE("30 Jun "&amp;A2940)</f>
        <v>37437</v>
      </c>
      <c r="F2940" s="101" t="str">
        <f t="shared" si="221"/>
        <v>2001-02</v>
      </c>
      <c r="H2940" s="111"/>
      <c r="I2940" s="26"/>
      <c r="J2940" s="94">
        <f>J2814</f>
        <v>0.59165640875701331</v>
      </c>
      <c r="K2940" s="35"/>
      <c r="L2940" s="26">
        <v>175.9</v>
      </c>
      <c r="M2940" s="26" t="s">
        <v>203</v>
      </c>
      <c r="N2940" s="26">
        <v>521.84926100116422</v>
      </c>
      <c r="O2940" s="90">
        <f t="shared" si="222"/>
        <v>91793.285010104795</v>
      </c>
      <c r="P2940" s="92">
        <f t="shared" ref="P2940:P2967" si="231">IF(O2940="-","-",IF(OR(E2940&lt;$E$15,E2940&gt;$E$16),0,O2940*J2940))*Q2940</f>
        <v>54310.085357087584</v>
      </c>
      <c r="Q2940" s="188">
        <v>1</v>
      </c>
    </row>
    <row r="2941" spans="1:17" x14ac:dyDescent="0.25">
      <c r="A2941">
        <v>1996</v>
      </c>
      <c r="B2941" t="s">
        <v>769</v>
      </c>
      <c r="C2941" s="190">
        <v>380663</v>
      </c>
      <c r="D2941" s="108" t="s">
        <v>956</v>
      </c>
      <c r="E2941" s="32">
        <f t="shared" ref="E2941:E2948" si="232">DATEVALUE("30 Jun "&amp;A2941)</f>
        <v>35246</v>
      </c>
      <c r="F2941" s="101" t="str">
        <f t="shared" si="221"/>
        <v>1995-96</v>
      </c>
      <c r="H2941" s="111"/>
      <c r="I2941" s="26"/>
      <c r="J2941" s="94">
        <f t="shared" si="219"/>
        <v>0.59165640875701331</v>
      </c>
      <c r="K2941" s="35"/>
      <c r="L2941" s="26">
        <v>455</v>
      </c>
      <c r="M2941" s="26" t="s">
        <v>203</v>
      </c>
      <c r="N2941" s="26">
        <v>380.04963632130386</v>
      </c>
      <c r="O2941" s="90">
        <f t="shared" si="222"/>
        <v>172922.58452619327</v>
      </c>
      <c r="P2941" s="92">
        <f t="shared" si="231"/>
        <v>20462.151070749722</v>
      </c>
      <c r="Q2941" s="188">
        <v>0.2</v>
      </c>
    </row>
    <row r="2942" spans="1:17" x14ac:dyDescent="0.25">
      <c r="A2942">
        <v>1998</v>
      </c>
      <c r="B2942" t="s">
        <v>769</v>
      </c>
      <c r="C2942" s="190">
        <v>380872</v>
      </c>
      <c r="D2942" s="108" t="s">
        <v>957</v>
      </c>
      <c r="E2942" s="32">
        <f t="shared" si="232"/>
        <v>35976</v>
      </c>
      <c r="F2942" s="101" t="str">
        <f t="shared" si="221"/>
        <v>1997-98</v>
      </c>
      <c r="H2942" s="111"/>
      <c r="I2942" s="26"/>
      <c r="J2942" s="94">
        <f t="shared" si="219"/>
        <v>0.59165640875701331</v>
      </c>
      <c r="K2942" s="35"/>
      <c r="L2942" s="26">
        <v>336</v>
      </c>
      <c r="M2942" s="26" t="s">
        <v>203</v>
      </c>
      <c r="N2942" s="26">
        <v>605.60284610011638</v>
      </c>
      <c r="O2942" s="90">
        <f t="shared" si="222"/>
        <v>203482.55628963909</v>
      </c>
      <c r="P2942" s="92">
        <f t="shared" si="231"/>
        <v>9631.3406799219738</v>
      </c>
      <c r="Q2942" s="188">
        <v>0.08</v>
      </c>
    </row>
    <row r="2943" spans="1:17" x14ac:dyDescent="0.25">
      <c r="A2943">
        <v>1999</v>
      </c>
      <c r="B2943" t="s">
        <v>769</v>
      </c>
      <c r="C2943" s="190">
        <v>380951</v>
      </c>
      <c r="D2943" s="108" t="s">
        <v>958</v>
      </c>
      <c r="E2943" s="32">
        <f t="shared" si="232"/>
        <v>36341</v>
      </c>
      <c r="F2943" s="101" t="str">
        <f t="shared" si="221"/>
        <v>1998-99</v>
      </c>
      <c r="H2943" s="111"/>
      <c r="I2943" s="26"/>
      <c r="J2943" s="94">
        <f t="shared" si="219"/>
        <v>0.59165640875701331</v>
      </c>
      <c r="K2943" s="35"/>
      <c r="L2943" s="26">
        <v>87</v>
      </c>
      <c r="M2943" s="26" t="s">
        <v>203</v>
      </c>
      <c r="N2943" s="26">
        <v>628.15188824214204</v>
      </c>
      <c r="O2943" s="90">
        <f t="shared" si="222"/>
        <v>54649.214277066356</v>
      </c>
      <c r="P2943" s="92">
        <f t="shared" si="231"/>
        <v>16813.450087492023</v>
      </c>
      <c r="Q2943" s="188">
        <v>0.52</v>
      </c>
    </row>
    <row r="2944" spans="1:17" x14ac:dyDescent="0.25">
      <c r="A2944">
        <v>1999</v>
      </c>
      <c r="B2944" t="s">
        <v>769</v>
      </c>
      <c r="C2944" s="190">
        <v>380951</v>
      </c>
      <c r="D2944" s="108" t="s">
        <v>958</v>
      </c>
      <c r="E2944" s="32">
        <f t="shared" si="232"/>
        <v>36341</v>
      </c>
      <c r="F2944" s="101" t="str">
        <f t="shared" si="221"/>
        <v>1998-99</v>
      </c>
      <c r="H2944" s="111"/>
      <c r="I2944" s="26"/>
      <c r="J2944" s="94">
        <f t="shared" si="219"/>
        <v>0.59165640875701331</v>
      </c>
      <c r="K2944" s="35"/>
      <c r="L2944" s="26">
        <v>469</v>
      </c>
      <c r="M2944" s="26" t="s">
        <v>203</v>
      </c>
      <c r="N2944" s="26">
        <v>682.91384772991853</v>
      </c>
      <c r="O2944" s="90">
        <f t="shared" si="222"/>
        <v>320286.5945853318</v>
      </c>
      <c r="P2944" s="92">
        <f t="shared" si="231"/>
        <v>98539.800489192858</v>
      </c>
      <c r="Q2944" s="188">
        <v>0.52</v>
      </c>
    </row>
    <row r="2945" spans="1:17" x14ac:dyDescent="0.25">
      <c r="A2945">
        <v>1999</v>
      </c>
      <c r="B2945" t="s">
        <v>769</v>
      </c>
      <c r="C2945" s="190">
        <v>380951</v>
      </c>
      <c r="D2945" s="108" t="s">
        <v>958</v>
      </c>
      <c r="E2945" s="32">
        <f t="shared" si="232"/>
        <v>36341</v>
      </c>
      <c r="F2945" s="101" t="str">
        <f t="shared" si="221"/>
        <v>1998-99</v>
      </c>
      <c r="H2945" s="111"/>
      <c r="I2945" s="26"/>
      <c r="J2945" s="94">
        <f t="shared" si="219"/>
        <v>0.59165640875701331</v>
      </c>
      <c r="K2945" s="35"/>
      <c r="L2945" s="26">
        <v>387</v>
      </c>
      <c r="M2945" s="26" t="s">
        <v>203</v>
      </c>
      <c r="N2945" s="26">
        <v>605.60284610011638</v>
      </c>
      <c r="O2945" s="90">
        <f t="shared" si="222"/>
        <v>234368.30144074504</v>
      </c>
      <c r="P2945" s="92">
        <f t="shared" si="231"/>
        <v>72106.063929594427</v>
      </c>
      <c r="Q2945" s="188">
        <v>0.52</v>
      </c>
    </row>
    <row r="2946" spans="1:17" x14ac:dyDescent="0.25">
      <c r="A2946">
        <v>1999</v>
      </c>
      <c r="B2946" t="s">
        <v>769</v>
      </c>
      <c r="C2946" s="190">
        <v>380951</v>
      </c>
      <c r="D2946" s="108" t="s">
        <v>958</v>
      </c>
      <c r="E2946" s="32">
        <f t="shared" si="232"/>
        <v>36341</v>
      </c>
      <c r="F2946" s="101" t="str">
        <f t="shared" si="221"/>
        <v>1998-99</v>
      </c>
      <c r="H2946" s="111"/>
      <c r="I2946" s="26"/>
      <c r="J2946" s="94">
        <f t="shared" si="219"/>
        <v>0.59165640875701331</v>
      </c>
      <c r="K2946" s="35"/>
      <c r="L2946" s="26">
        <v>43</v>
      </c>
      <c r="M2946" s="26" t="s">
        <v>203</v>
      </c>
      <c r="N2946" s="26">
        <v>521.84926100116422</v>
      </c>
      <c r="O2946" s="90">
        <f t="shared" si="222"/>
        <v>22439.518223050061</v>
      </c>
      <c r="P2946" s="92">
        <f t="shared" si="231"/>
        <v>6903.7720783654258</v>
      </c>
      <c r="Q2946" s="188">
        <v>0.52</v>
      </c>
    </row>
    <row r="2947" spans="1:17" x14ac:dyDescent="0.25">
      <c r="A2947">
        <v>2004</v>
      </c>
      <c r="B2947" t="s">
        <v>769</v>
      </c>
      <c r="C2947" s="190">
        <v>42288</v>
      </c>
      <c r="D2947" s="108" t="s">
        <v>959</v>
      </c>
      <c r="E2947" s="32">
        <f>DATEVALUE("30 Jun "&amp;A2947)</f>
        <v>38168</v>
      </c>
      <c r="F2947" s="101" t="str">
        <f t="shared" si="221"/>
        <v>2003-04</v>
      </c>
      <c r="H2947" s="111"/>
      <c r="I2947" s="26"/>
      <c r="J2947" s="94">
        <f t="shared" si="219"/>
        <v>0.59165640875701331</v>
      </c>
      <c r="K2947" s="35"/>
      <c r="L2947" s="26">
        <v>66</v>
      </c>
      <c r="M2947" s="26" t="s">
        <v>203</v>
      </c>
      <c r="N2947" s="26">
        <v>521.84926100116422</v>
      </c>
      <c r="O2947" s="90">
        <f t="shared" si="222"/>
        <v>34442.051226076837</v>
      </c>
      <c r="P2947" s="92">
        <f t="shared" si="231"/>
        <v>1426.4502237051997</v>
      </c>
      <c r="Q2947" s="188">
        <v>7.0000000000000007E-2</v>
      </c>
    </row>
    <row r="2948" spans="1:17" x14ac:dyDescent="0.25">
      <c r="A2948">
        <v>2004</v>
      </c>
      <c r="B2948" t="s">
        <v>769</v>
      </c>
      <c r="C2948" s="190">
        <v>10007215</v>
      </c>
      <c r="D2948" s="108" t="s">
        <v>960</v>
      </c>
      <c r="E2948" s="32">
        <f t="shared" si="232"/>
        <v>38168</v>
      </c>
      <c r="F2948" s="101" t="str">
        <f t="shared" si="221"/>
        <v>2003-04</v>
      </c>
      <c r="H2948" s="111"/>
      <c r="I2948" s="26"/>
      <c r="J2948" s="94">
        <f t="shared" si="219"/>
        <v>0.59165640875701331</v>
      </c>
      <c r="K2948" s="35"/>
      <c r="L2948" s="26">
        <v>250</v>
      </c>
      <c r="M2948" s="26" t="s">
        <v>203</v>
      </c>
      <c r="N2948" s="26">
        <v>752.17162002328291</v>
      </c>
      <c r="O2948" s="90">
        <f t="shared" si="222"/>
        <v>188042.90500582074</v>
      </c>
      <c r="P2948" s="92">
        <f t="shared" si="231"/>
        <v>91230.567691743679</v>
      </c>
      <c r="Q2948" s="188">
        <v>0.82</v>
      </c>
    </row>
    <row r="2949" spans="1:17" x14ac:dyDescent="0.25">
      <c r="A2949">
        <v>39554</v>
      </c>
      <c r="B2949" t="s">
        <v>769</v>
      </c>
      <c r="C2949" s="190" t="s">
        <v>961</v>
      </c>
      <c r="D2949" s="108" t="s">
        <v>807</v>
      </c>
      <c r="E2949" s="32">
        <f t="shared" ref="E2949:E3012" si="233">A2949</f>
        <v>39554</v>
      </c>
      <c r="F2949" s="101" t="str">
        <f t="shared" si="221"/>
        <v>2007-08</v>
      </c>
      <c r="H2949" s="111"/>
      <c r="I2949" s="26"/>
      <c r="J2949" s="94">
        <f t="shared" si="219"/>
        <v>0.59165640875701331</v>
      </c>
      <c r="K2949" s="35"/>
      <c r="L2949" s="26">
        <v>114.544302569</v>
      </c>
      <c r="M2949" s="26" t="s">
        <v>203</v>
      </c>
      <c r="N2949" s="26">
        <v>2911.2009756097559</v>
      </c>
      <c r="O2949" s="90">
        <f t="shared" si="222"/>
        <v>333461.48538941186</v>
      </c>
      <c r="P2949" s="92">
        <f t="shared" si="231"/>
        <v>197294.62490427869</v>
      </c>
      <c r="Q2949" s="188">
        <v>1</v>
      </c>
    </row>
    <row r="2950" spans="1:17" x14ac:dyDescent="0.25">
      <c r="A2950">
        <v>39554</v>
      </c>
      <c r="B2950" t="s">
        <v>769</v>
      </c>
      <c r="C2950" s="190" t="s">
        <v>961</v>
      </c>
      <c r="D2950" s="108" t="s">
        <v>807</v>
      </c>
      <c r="E2950" s="32">
        <f t="shared" si="233"/>
        <v>39554</v>
      </c>
      <c r="F2950" s="101" t="str">
        <f t="shared" si="221"/>
        <v>2007-08</v>
      </c>
      <c r="H2950" s="111"/>
      <c r="I2950" s="26"/>
      <c r="J2950" s="94">
        <f t="shared" si="219"/>
        <v>0.59165640875701331</v>
      </c>
      <c r="K2950" s="35"/>
      <c r="L2950" s="26">
        <v>92.339792056299999</v>
      </c>
      <c r="M2950" s="26" t="s">
        <v>203</v>
      </c>
      <c r="N2950" s="26">
        <v>2911.2009756097559</v>
      </c>
      <c r="O2950" s="90">
        <f t="shared" si="222"/>
        <v>268819.69272190257</v>
      </c>
      <c r="P2950" s="92">
        <f t="shared" si="231"/>
        <v>159048.89399900471</v>
      </c>
      <c r="Q2950" s="188">
        <v>1</v>
      </c>
    </row>
    <row r="2951" spans="1:17" x14ac:dyDescent="0.25">
      <c r="A2951">
        <v>39554</v>
      </c>
      <c r="B2951" t="s">
        <v>769</v>
      </c>
      <c r="C2951" s="190" t="s">
        <v>961</v>
      </c>
      <c r="D2951" s="108" t="s">
        <v>807</v>
      </c>
      <c r="E2951" s="32">
        <f t="shared" si="233"/>
        <v>39554</v>
      </c>
      <c r="F2951" s="101" t="str">
        <f t="shared" si="221"/>
        <v>2007-08</v>
      </c>
      <c r="H2951" s="111"/>
      <c r="I2951" s="26"/>
      <c r="J2951" s="94">
        <f t="shared" si="219"/>
        <v>0.59165640875701331</v>
      </c>
      <c r="K2951" s="35"/>
      <c r="L2951" s="26">
        <v>29.112304456899999</v>
      </c>
      <c r="M2951" s="26" t="s">
        <v>203</v>
      </c>
      <c r="N2951" s="26">
        <v>2220.0360975609756</v>
      </c>
      <c r="O2951" s="90">
        <f t="shared" si="222"/>
        <v>64630.366777503266</v>
      </c>
      <c r="P2951" s="92">
        <f t="shared" si="231"/>
        <v>38238.970704226165</v>
      </c>
      <c r="Q2951" s="188">
        <v>1</v>
      </c>
    </row>
    <row r="2952" spans="1:17" x14ac:dyDescent="0.25">
      <c r="A2952">
        <v>39554</v>
      </c>
      <c r="B2952" t="s">
        <v>769</v>
      </c>
      <c r="C2952" s="190" t="s">
        <v>961</v>
      </c>
      <c r="D2952" s="108" t="s">
        <v>807</v>
      </c>
      <c r="E2952" s="32">
        <f t="shared" si="233"/>
        <v>39554</v>
      </c>
      <c r="F2952" s="101" t="str">
        <f t="shared" si="221"/>
        <v>2007-08</v>
      </c>
      <c r="H2952" s="111"/>
      <c r="I2952" s="26"/>
      <c r="J2952" s="94">
        <f t="shared" si="219"/>
        <v>0.59165640875701331</v>
      </c>
      <c r="K2952" s="35"/>
      <c r="L2952" s="26">
        <v>13.8709606479</v>
      </c>
      <c r="M2952" s="26" t="s">
        <v>203</v>
      </c>
      <c r="N2952" s="26">
        <v>2220.0360975609756</v>
      </c>
      <c r="O2952" s="90">
        <f t="shared" si="222"/>
        <v>30794.033346185777</v>
      </c>
      <c r="P2952" s="92">
        <f t="shared" si="231"/>
        <v>18219.48718074799</v>
      </c>
      <c r="Q2952" s="188">
        <v>1</v>
      </c>
    </row>
    <row r="2953" spans="1:17" x14ac:dyDescent="0.25">
      <c r="A2953">
        <v>39554</v>
      </c>
      <c r="B2953" t="s">
        <v>769</v>
      </c>
      <c r="C2953" s="190" t="s">
        <v>961</v>
      </c>
      <c r="D2953" s="108" t="s">
        <v>807</v>
      </c>
      <c r="E2953" s="32">
        <f t="shared" si="233"/>
        <v>39554</v>
      </c>
      <c r="F2953" s="101" t="str">
        <f t="shared" si="221"/>
        <v>2007-08</v>
      </c>
      <c r="H2953" s="111"/>
      <c r="I2953" s="26"/>
      <c r="J2953" s="94">
        <f t="shared" si="219"/>
        <v>0.59165640875701331</v>
      </c>
      <c r="K2953" s="35"/>
      <c r="L2953" s="26">
        <v>2.3709452682399998</v>
      </c>
      <c r="M2953" s="26" t="s">
        <v>203</v>
      </c>
      <c r="N2953" s="26">
        <v>2220.0360975609756</v>
      </c>
      <c r="O2953" s="90">
        <f t="shared" si="222"/>
        <v>5263.58408083419</v>
      </c>
      <c r="P2953" s="92">
        <f t="shared" si="231"/>
        <v>3114.2332544569417</v>
      </c>
      <c r="Q2953" s="188">
        <v>1</v>
      </c>
    </row>
    <row r="2954" spans="1:17" x14ac:dyDescent="0.25">
      <c r="A2954">
        <v>39554</v>
      </c>
      <c r="B2954" t="s">
        <v>769</v>
      </c>
      <c r="C2954" s="190" t="s">
        <v>961</v>
      </c>
      <c r="D2954" s="108" t="s">
        <v>807</v>
      </c>
      <c r="E2954" s="32">
        <f t="shared" si="233"/>
        <v>39554</v>
      </c>
      <c r="F2954" s="101" t="str">
        <f t="shared" si="221"/>
        <v>2007-08</v>
      </c>
      <c r="H2954" s="111"/>
      <c r="I2954" s="26"/>
      <c r="J2954" s="94">
        <f t="shared" si="219"/>
        <v>0.59165640875701331</v>
      </c>
      <c r="K2954" s="35"/>
      <c r="L2954" s="26">
        <v>3.4207912827300002</v>
      </c>
      <c r="M2954" s="26" t="s">
        <v>203</v>
      </c>
      <c r="N2954" s="26">
        <v>2220.0360975609756</v>
      </c>
      <c r="O2954" s="90">
        <f t="shared" si="222"/>
        <v>7594.2801298825134</v>
      </c>
      <c r="P2954" s="92">
        <f t="shared" si="231"/>
        <v>4493.2045087410324</v>
      </c>
      <c r="Q2954" s="188">
        <v>1</v>
      </c>
    </row>
    <row r="2955" spans="1:17" x14ac:dyDescent="0.25">
      <c r="A2955">
        <v>39554</v>
      </c>
      <c r="B2955" t="s">
        <v>769</v>
      </c>
      <c r="C2955" s="190" t="s">
        <v>961</v>
      </c>
      <c r="D2955" s="108" t="s">
        <v>807</v>
      </c>
      <c r="E2955" s="32">
        <f t="shared" si="233"/>
        <v>39554</v>
      </c>
      <c r="F2955" s="101" t="str">
        <f t="shared" si="221"/>
        <v>2007-08</v>
      </c>
      <c r="H2955" s="111"/>
      <c r="I2955" s="26"/>
      <c r="J2955" s="94">
        <f t="shared" si="219"/>
        <v>0.59165640875701331</v>
      </c>
      <c r="K2955" s="35"/>
      <c r="L2955" s="26">
        <v>281.13024017499998</v>
      </c>
      <c r="M2955" s="26" t="s">
        <v>203</v>
      </c>
      <c r="N2955" s="26">
        <v>5373.9882926829259</v>
      </c>
      <c r="O2955" s="90">
        <f t="shared" si="222"/>
        <v>1510790.6194195892</v>
      </c>
      <c r="P2955" s="92">
        <f t="shared" si="231"/>
        <v>893868.95226957777</v>
      </c>
      <c r="Q2955" s="188">
        <v>1</v>
      </c>
    </row>
    <row r="2956" spans="1:17" x14ac:dyDescent="0.25">
      <c r="A2956">
        <v>39554</v>
      </c>
      <c r="B2956" t="s">
        <v>769</v>
      </c>
      <c r="C2956" s="190" t="s">
        <v>961</v>
      </c>
      <c r="D2956" s="108" t="s">
        <v>807</v>
      </c>
      <c r="E2956" s="32">
        <f t="shared" si="233"/>
        <v>39554</v>
      </c>
      <c r="F2956" s="101" t="str">
        <f t="shared" si="221"/>
        <v>2007-08</v>
      </c>
      <c r="H2956" s="111"/>
      <c r="I2956" s="26"/>
      <c r="J2956" s="94">
        <f t="shared" si="219"/>
        <v>0.59165640875701331</v>
      </c>
      <c r="K2956" s="35"/>
      <c r="L2956" s="26">
        <v>266.23454862199998</v>
      </c>
      <c r="M2956" s="26" t="s">
        <v>203</v>
      </c>
      <c r="N2956" s="26">
        <v>5373.9882926829259</v>
      </c>
      <c r="O2956" s="90">
        <f t="shared" si="222"/>
        <v>1430741.347402351</v>
      </c>
      <c r="P2956" s="92">
        <f t="shared" si="231"/>
        <v>846507.28746424534</v>
      </c>
      <c r="Q2956" s="188">
        <v>1</v>
      </c>
    </row>
    <row r="2957" spans="1:17" x14ac:dyDescent="0.25">
      <c r="A2957">
        <v>39554</v>
      </c>
      <c r="B2957" t="s">
        <v>769</v>
      </c>
      <c r="C2957" s="190" t="s">
        <v>961</v>
      </c>
      <c r="D2957" s="108" t="s">
        <v>807</v>
      </c>
      <c r="E2957" s="32">
        <f t="shared" si="233"/>
        <v>39554</v>
      </c>
      <c r="F2957" s="101" t="str">
        <f t="shared" si="221"/>
        <v>2007-08</v>
      </c>
      <c r="H2957" s="111"/>
      <c r="I2957" s="26"/>
      <c r="J2957" s="94">
        <f t="shared" si="219"/>
        <v>0.59165640875701331</v>
      </c>
      <c r="K2957" s="35"/>
      <c r="L2957" s="26">
        <v>15.849913596</v>
      </c>
      <c r="M2957" s="26" t="s">
        <v>203</v>
      </c>
      <c r="N2957" s="26">
        <v>2911.2009756097559</v>
      </c>
      <c r="O2957" s="90">
        <f t="shared" si="222"/>
        <v>46142.283924005533</v>
      </c>
      <c r="P2957" s="92">
        <f t="shared" si="231"/>
        <v>27300.37799832358</v>
      </c>
      <c r="Q2957" s="188">
        <v>1</v>
      </c>
    </row>
    <row r="2958" spans="1:17" x14ac:dyDescent="0.25">
      <c r="A2958">
        <v>39554</v>
      </c>
      <c r="B2958" t="s">
        <v>769</v>
      </c>
      <c r="C2958" s="190" t="s">
        <v>961</v>
      </c>
      <c r="D2958" s="108" t="s">
        <v>807</v>
      </c>
      <c r="E2958" s="32">
        <f t="shared" si="233"/>
        <v>39554</v>
      </c>
      <c r="F2958" s="101" t="str">
        <f t="shared" si="221"/>
        <v>2007-08</v>
      </c>
      <c r="H2958" s="111"/>
      <c r="I2958" s="26"/>
      <c r="J2958" s="94">
        <f t="shared" si="219"/>
        <v>0.59165640875701331</v>
      </c>
      <c r="K2958" s="35"/>
      <c r="L2958" s="26">
        <v>63.974760494800002</v>
      </c>
      <c r="M2958" s="26" t="s">
        <v>203</v>
      </c>
      <c r="N2958" s="26">
        <v>5373.9882926829259</v>
      </c>
      <c r="O2958" s="90">
        <f t="shared" si="222"/>
        <v>343799.61392624938</v>
      </c>
      <c r="P2958" s="92">
        <f t="shared" si="231"/>
        <v>203411.24490765238</v>
      </c>
      <c r="Q2958" s="188">
        <v>1</v>
      </c>
    </row>
    <row r="2959" spans="1:17" x14ac:dyDescent="0.25">
      <c r="A2959">
        <v>39554</v>
      </c>
      <c r="B2959" t="s">
        <v>769</v>
      </c>
      <c r="C2959" s="190" t="s">
        <v>961</v>
      </c>
      <c r="D2959" s="108" t="s">
        <v>807</v>
      </c>
      <c r="E2959" s="32">
        <f t="shared" si="233"/>
        <v>39554</v>
      </c>
      <c r="F2959" s="101" t="str">
        <f t="shared" si="221"/>
        <v>2007-08</v>
      </c>
      <c r="H2959" s="111"/>
      <c r="I2959" s="26"/>
      <c r="J2959" s="94">
        <f t="shared" si="219"/>
        <v>0.59165640875701331</v>
      </c>
      <c r="K2959" s="35"/>
      <c r="L2959" s="26">
        <v>25.507046026499999</v>
      </c>
      <c r="M2959" s="26" t="s">
        <v>203</v>
      </c>
      <c r="N2959" s="26">
        <v>2220.0360975609756</v>
      </c>
      <c r="O2959" s="90">
        <f t="shared" si="222"/>
        <v>56626.562920979246</v>
      </c>
      <c r="P2959" s="92">
        <f t="shared" si="231"/>
        <v>33503.468858079628</v>
      </c>
      <c r="Q2959" s="188">
        <v>1</v>
      </c>
    </row>
    <row r="2960" spans="1:17" x14ac:dyDescent="0.25">
      <c r="A2960">
        <v>39554</v>
      </c>
      <c r="B2960" t="s">
        <v>769</v>
      </c>
      <c r="C2960" s="190" t="s">
        <v>961</v>
      </c>
      <c r="D2960" s="108" t="s">
        <v>807</v>
      </c>
      <c r="E2960" s="32">
        <f t="shared" si="233"/>
        <v>39554</v>
      </c>
      <c r="F2960" s="101" t="str">
        <f t="shared" si="221"/>
        <v>2007-08</v>
      </c>
      <c r="H2960" s="111"/>
      <c r="I2960" s="26"/>
      <c r="J2960" s="94">
        <f t="shared" si="219"/>
        <v>0.59165640875701331</v>
      </c>
      <c r="K2960" s="35"/>
      <c r="L2960" s="26">
        <v>2.9987098892700002</v>
      </c>
      <c r="M2960" s="26" t="s">
        <v>203</v>
      </c>
      <c r="N2960" s="26">
        <v>2911.2009756097559</v>
      </c>
      <c r="O2960" s="90">
        <f t="shared" si="222"/>
        <v>8729.847155213447</v>
      </c>
      <c r="P2960" s="92">
        <f t="shared" si="231"/>
        <v>5165.0700168512167</v>
      </c>
      <c r="Q2960" s="188">
        <v>1</v>
      </c>
    </row>
    <row r="2961" spans="1:17" x14ac:dyDescent="0.25">
      <c r="A2961">
        <v>39554</v>
      </c>
      <c r="B2961" t="s">
        <v>769</v>
      </c>
      <c r="C2961" s="190" t="s">
        <v>961</v>
      </c>
      <c r="D2961" s="108" t="s">
        <v>807</v>
      </c>
      <c r="E2961" s="32">
        <f t="shared" si="233"/>
        <v>39554</v>
      </c>
      <c r="F2961" s="101" t="str">
        <f t="shared" si="221"/>
        <v>2007-08</v>
      </c>
      <c r="H2961" s="111"/>
      <c r="I2961" s="26"/>
      <c r="J2961" s="94">
        <f t="shared" si="219"/>
        <v>0.59165640875701331</v>
      </c>
      <c r="K2961" s="35"/>
      <c r="L2961" s="26">
        <v>4.0288047390099999</v>
      </c>
      <c r="M2961" s="26" t="s">
        <v>203</v>
      </c>
      <c r="N2961" s="26">
        <v>2911.2009756097559</v>
      </c>
      <c r="O2961" s="90">
        <f t="shared" si="222"/>
        <v>11728.660286747119</v>
      </c>
      <c r="P2961" s="92">
        <f t="shared" si="231"/>
        <v>6939.3370247878029</v>
      </c>
      <c r="Q2961" s="188">
        <v>1</v>
      </c>
    </row>
    <row r="2962" spans="1:17" x14ac:dyDescent="0.25">
      <c r="A2962">
        <v>39554</v>
      </c>
      <c r="B2962" t="s">
        <v>769</v>
      </c>
      <c r="C2962" s="190" t="s">
        <v>961</v>
      </c>
      <c r="D2962" s="108" t="s">
        <v>807</v>
      </c>
      <c r="E2962" s="32">
        <f t="shared" si="233"/>
        <v>39554</v>
      </c>
      <c r="F2962" s="101" t="str">
        <f t="shared" si="221"/>
        <v>2007-08</v>
      </c>
      <c r="H2962" s="111"/>
      <c r="I2962" s="26"/>
      <c r="J2962" s="94">
        <f t="shared" si="219"/>
        <v>0.59165640875701331</v>
      </c>
      <c r="K2962" s="35"/>
      <c r="L2962" s="26">
        <v>32.586142453500003</v>
      </c>
      <c r="M2962" s="26" t="s">
        <v>203</v>
      </c>
      <c r="N2962" s="26">
        <v>5373.9882926829259</v>
      </c>
      <c r="O2962" s="90">
        <f t="shared" si="222"/>
        <v>175117.5480488071</v>
      </c>
      <c r="P2962" s="92">
        <f t="shared" si="231"/>
        <v>103609.41958889093</v>
      </c>
      <c r="Q2962" s="188">
        <v>1</v>
      </c>
    </row>
    <row r="2963" spans="1:17" x14ac:dyDescent="0.25">
      <c r="A2963">
        <v>39554</v>
      </c>
      <c r="B2963" t="s">
        <v>769</v>
      </c>
      <c r="C2963" s="190" t="s">
        <v>961</v>
      </c>
      <c r="D2963" s="108" t="s">
        <v>807</v>
      </c>
      <c r="E2963" s="32">
        <f t="shared" si="233"/>
        <v>39554</v>
      </c>
      <c r="F2963" s="101" t="str">
        <f t="shared" si="221"/>
        <v>2007-08</v>
      </c>
      <c r="H2963" s="111"/>
      <c r="I2963" s="26"/>
      <c r="J2963" s="94">
        <f t="shared" si="219"/>
        <v>0.59165640875701331</v>
      </c>
      <c r="K2963" s="35"/>
      <c r="L2963" s="26">
        <v>3.79166783883</v>
      </c>
      <c r="M2963" s="26" t="s">
        <v>203</v>
      </c>
      <c r="N2963" s="26">
        <v>2220.0360975609756</v>
      </c>
      <c r="O2963" s="90">
        <f t="shared" si="222"/>
        <v>8417.6394721636116</v>
      </c>
      <c r="P2963" s="92">
        <f t="shared" si="231"/>
        <v>4980.3503403116038</v>
      </c>
      <c r="Q2963" s="188">
        <v>1</v>
      </c>
    </row>
    <row r="2964" spans="1:17" x14ac:dyDescent="0.25">
      <c r="A2964">
        <v>39554</v>
      </c>
      <c r="B2964" t="s">
        <v>769</v>
      </c>
      <c r="C2964" s="190" t="s">
        <v>961</v>
      </c>
      <c r="D2964" s="108" t="s">
        <v>807</v>
      </c>
      <c r="E2964" s="32">
        <f t="shared" si="233"/>
        <v>39554</v>
      </c>
      <c r="F2964" s="101" t="str">
        <f t="shared" si="221"/>
        <v>2007-08</v>
      </c>
      <c r="H2964" s="111"/>
      <c r="I2964" s="26"/>
      <c r="J2964" s="94">
        <f t="shared" si="219"/>
        <v>0.59165640875701331</v>
      </c>
      <c r="K2964" s="35"/>
      <c r="L2964" s="26">
        <v>2.9981661061399998</v>
      </c>
      <c r="M2964" s="26" t="s">
        <v>203</v>
      </c>
      <c r="N2964" s="26">
        <v>2220.0360975609756</v>
      </c>
      <c r="O2964" s="90">
        <f t="shared" si="222"/>
        <v>6656.0369821146305</v>
      </c>
      <c r="P2964" s="92">
        <f t="shared" si="231"/>
        <v>3938.0869373918113</v>
      </c>
      <c r="Q2964" s="188">
        <v>1</v>
      </c>
    </row>
    <row r="2965" spans="1:17" x14ac:dyDescent="0.25">
      <c r="A2965">
        <v>39554</v>
      </c>
      <c r="B2965" t="s">
        <v>769</v>
      </c>
      <c r="C2965" s="190" t="s">
        <v>961</v>
      </c>
      <c r="D2965" s="108" t="s">
        <v>807</v>
      </c>
      <c r="E2965" s="32">
        <f t="shared" si="233"/>
        <v>39554</v>
      </c>
      <c r="F2965" s="101" t="str">
        <f t="shared" si="221"/>
        <v>2007-08</v>
      </c>
      <c r="H2965" s="111"/>
      <c r="I2965" s="26"/>
      <c r="J2965" s="94">
        <f t="shared" ref="J2965:J3028" si="234">J2964</f>
        <v>0.59165640875701331</v>
      </c>
      <c r="K2965" s="35"/>
      <c r="L2965" s="26">
        <v>5.7714013953499999</v>
      </c>
      <c r="M2965" s="26" t="s">
        <v>203</v>
      </c>
      <c r="N2965" s="26">
        <v>2220.0360975609756</v>
      </c>
      <c r="O2965" s="90">
        <f t="shared" si="222"/>
        <v>12812.719431190782</v>
      </c>
      <c r="P2965" s="92">
        <f t="shared" si="231"/>
        <v>7580.727565069541</v>
      </c>
      <c r="Q2965" s="188">
        <v>1</v>
      </c>
    </row>
    <row r="2966" spans="1:17" x14ac:dyDescent="0.25">
      <c r="A2966">
        <v>39554</v>
      </c>
      <c r="B2966" t="s">
        <v>769</v>
      </c>
      <c r="C2966" s="190" t="s">
        <v>961</v>
      </c>
      <c r="D2966" s="108" t="s">
        <v>807</v>
      </c>
      <c r="E2966" s="32">
        <f t="shared" si="233"/>
        <v>39554</v>
      </c>
      <c r="F2966" s="101" t="str">
        <f t="shared" si="221"/>
        <v>2007-08</v>
      </c>
      <c r="H2966" s="111"/>
      <c r="I2966" s="26"/>
      <c r="J2966" s="94">
        <f t="shared" si="234"/>
        <v>0.59165640875701331</v>
      </c>
      <c r="K2966" s="35"/>
      <c r="L2966" s="26">
        <v>2.02939528341</v>
      </c>
      <c r="M2966" s="26" t="s">
        <v>203</v>
      </c>
      <c r="N2966" s="26">
        <v>1338.5980487804875</v>
      </c>
      <c r="O2966" s="90">
        <f t="shared" si="222"/>
        <v>2716.5445665769503</v>
      </c>
      <c r="P2966" s="92">
        <f t="shared" si="231"/>
        <v>1607.2610024892956</v>
      </c>
      <c r="Q2966" s="188">
        <v>1</v>
      </c>
    </row>
    <row r="2967" spans="1:17" x14ac:dyDescent="0.25">
      <c r="A2967">
        <v>39554</v>
      </c>
      <c r="B2967" t="s">
        <v>769</v>
      </c>
      <c r="C2967" s="190" t="s">
        <v>961</v>
      </c>
      <c r="D2967" s="108" t="s">
        <v>807</v>
      </c>
      <c r="E2967" s="32">
        <f t="shared" si="233"/>
        <v>39554</v>
      </c>
      <c r="F2967" s="101" t="str">
        <f t="shared" ref="F2967:F3030" si="235">IF(E2967="","-",IF(OR(E2967&lt;$E$15,E2967&gt;$E$16),"ERROR - date outside of range",IF(MONTH(E2967)&gt;=7,YEAR(E2967)&amp;"-"&amp;IF(YEAR(E2967)=1999,"00",IF(AND(YEAR(E2967)&gt;=2000,YEAR(E2967)&lt;2009),"0","")&amp;RIGHT(YEAR(E2967),2)+1),RIGHT(YEAR(E2967),4)-1&amp;"-"&amp;RIGHT(YEAR(E2967),2))))</f>
        <v>2007-08</v>
      </c>
      <c r="H2967" s="111"/>
      <c r="I2967" s="26"/>
      <c r="J2967" s="94">
        <f t="shared" si="234"/>
        <v>0.59165640875701331</v>
      </c>
      <c r="K2967" s="35"/>
      <c r="L2967" s="26">
        <v>2.46429160872</v>
      </c>
      <c r="M2967" s="26" t="s">
        <v>203</v>
      </c>
      <c r="N2967" s="26">
        <v>2220.0360975609756</v>
      </c>
      <c r="O2967" s="90">
        <f t="shared" si="222"/>
        <v>5470.8163262750077</v>
      </c>
      <c r="P2967" s="92">
        <f t="shared" si="231"/>
        <v>3236.8435405731079</v>
      </c>
      <c r="Q2967" s="188">
        <v>1</v>
      </c>
    </row>
    <row r="2968" spans="1:17" x14ac:dyDescent="0.25">
      <c r="A2968">
        <v>39554</v>
      </c>
      <c r="B2968" t="s">
        <v>769</v>
      </c>
      <c r="C2968" s="190" t="s">
        <v>961</v>
      </c>
      <c r="D2968" s="108" t="s">
        <v>807</v>
      </c>
      <c r="E2968" s="32">
        <f t="shared" si="233"/>
        <v>39554</v>
      </c>
      <c r="F2968" s="101" t="str">
        <f t="shared" si="235"/>
        <v>2007-08</v>
      </c>
      <c r="H2968" s="111"/>
      <c r="I2968" s="26"/>
      <c r="J2968" s="94">
        <f t="shared" si="234"/>
        <v>0.59165640875701331</v>
      </c>
      <c r="K2968" s="35"/>
      <c r="L2968" s="26">
        <v>0.57994568711200001</v>
      </c>
      <c r="M2968" s="26" t="s">
        <v>203</v>
      </c>
      <c r="N2968" s="26">
        <v>2220.0360975609756</v>
      </c>
      <c r="O2968" s="90">
        <f t="shared" ref="O2968:O3031" si="236">IF(N2968="","-",L2968*N2968)</f>
        <v>1287.500360013443</v>
      </c>
      <c r="P2968" s="92">
        <f t="shared" ref="P2968:P3031" si="237">IF(O2968="-","-",IF(OR(E2968&lt;$E$15,E2968&gt;$E$16),0,O2968*J2968))*Q2968</f>
        <v>761.75783927891541</v>
      </c>
      <c r="Q2968" s="188">
        <v>1</v>
      </c>
    </row>
    <row r="2969" spans="1:17" x14ac:dyDescent="0.25">
      <c r="A2969">
        <v>39554</v>
      </c>
      <c r="B2969" t="s">
        <v>769</v>
      </c>
      <c r="C2969" s="190" t="s">
        <v>961</v>
      </c>
      <c r="D2969" s="108" t="s">
        <v>807</v>
      </c>
      <c r="E2969" s="32">
        <f t="shared" si="233"/>
        <v>39554</v>
      </c>
      <c r="F2969" s="101" t="str">
        <f t="shared" si="235"/>
        <v>2007-08</v>
      </c>
      <c r="H2969" s="111"/>
      <c r="I2969" s="26"/>
      <c r="J2969" s="94">
        <f t="shared" si="234"/>
        <v>0.59165640875701331</v>
      </c>
      <c r="K2969" s="35"/>
      <c r="L2969" s="26">
        <v>1.0092893539500001</v>
      </c>
      <c r="M2969" s="26" t="s">
        <v>203</v>
      </c>
      <c r="N2969" s="26">
        <v>1338.5980487804875</v>
      </c>
      <c r="O2969" s="90">
        <f t="shared" si="236"/>
        <v>1351.0327598523888</v>
      </c>
      <c r="P2969" s="92">
        <f t="shared" si="237"/>
        <v>799.34719080734078</v>
      </c>
      <c r="Q2969" s="188">
        <v>1</v>
      </c>
    </row>
    <row r="2970" spans="1:17" x14ac:dyDescent="0.25">
      <c r="A2970">
        <v>39554</v>
      </c>
      <c r="B2970" t="s">
        <v>769</v>
      </c>
      <c r="C2970" s="190" t="s">
        <v>961</v>
      </c>
      <c r="D2970" s="108" t="s">
        <v>807</v>
      </c>
      <c r="E2970" s="32">
        <f t="shared" si="233"/>
        <v>39554</v>
      </c>
      <c r="F2970" s="101" t="str">
        <f t="shared" si="235"/>
        <v>2007-08</v>
      </c>
      <c r="H2970" s="111"/>
      <c r="I2970" s="26"/>
      <c r="J2970" s="94">
        <f t="shared" si="234"/>
        <v>0.59165640875701331</v>
      </c>
      <c r="K2970" s="35"/>
      <c r="L2970" s="26">
        <v>12.7559343638</v>
      </c>
      <c r="M2970" s="26" t="s">
        <v>203</v>
      </c>
      <c r="N2970" s="26">
        <v>2220.0360975609756</v>
      </c>
      <c r="O2970" s="90">
        <f t="shared" si="236"/>
        <v>28318.634745754498</v>
      </c>
      <c r="P2970" s="92">
        <f t="shared" si="237"/>
        <v>16754.901734574683</v>
      </c>
      <c r="Q2970" s="188">
        <v>1</v>
      </c>
    </row>
    <row r="2971" spans="1:17" x14ac:dyDescent="0.25">
      <c r="A2971">
        <v>39554</v>
      </c>
      <c r="B2971" t="s">
        <v>769</v>
      </c>
      <c r="C2971" s="190" t="s">
        <v>961</v>
      </c>
      <c r="D2971" s="108" t="s">
        <v>807</v>
      </c>
      <c r="E2971" s="32">
        <f t="shared" si="233"/>
        <v>39554</v>
      </c>
      <c r="F2971" s="101" t="str">
        <f t="shared" si="235"/>
        <v>2007-08</v>
      </c>
      <c r="H2971" s="111"/>
      <c r="I2971" s="26"/>
      <c r="J2971" s="94">
        <f t="shared" si="234"/>
        <v>0.59165640875701331</v>
      </c>
      <c r="K2971" s="35"/>
      <c r="L2971" s="26">
        <v>5.4881590440099997</v>
      </c>
      <c r="M2971" s="26" t="s">
        <v>203</v>
      </c>
      <c r="N2971" s="26">
        <v>2220.0360975609756</v>
      </c>
      <c r="O2971" s="90">
        <f t="shared" si="236"/>
        <v>12183.911186857935</v>
      </c>
      <c r="P2971" s="92">
        <f t="shared" si="237"/>
        <v>7208.6891374307652</v>
      </c>
      <c r="Q2971" s="188">
        <v>1</v>
      </c>
    </row>
    <row r="2972" spans="1:17" x14ac:dyDescent="0.25">
      <c r="A2972">
        <v>39554</v>
      </c>
      <c r="B2972" t="s">
        <v>769</v>
      </c>
      <c r="C2972" s="190" t="s">
        <v>961</v>
      </c>
      <c r="D2972" s="108" t="s">
        <v>807</v>
      </c>
      <c r="E2972" s="32">
        <f t="shared" si="233"/>
        <v>39554</v>
      </c>
      <c r="F2972" s="101" t="str">
        <f t="shared" si="235"/>
        <v>2007-08</v>
      </c>
      <c r="H2972" s="111"/>
      <c r="I2972" s="26"/>
      <c r="J2972" s="94">
        <f t="shared" si="234"/>
        <v>0.59165640875701331</v>
      </c>
      <c r="K2972" s="35"/>
      <c r="L2972" s="26">
        <v>4.3441869464199998</v>
      </c>
      <c r="M2972" s="26" t="s">
        <v>203</v>
      </c>
      <c r="N2972" s="26">
        <v>2220.0360975609756</v>
      </c>
      <c r="O2972" s="90">
        <f t="shared" si="236"/>
        <v>9644.251835605588</v>
      </c>
      <c r="P2972" s="92">
        <f t="shared" si="237"/>
        <v>5706.0834062026361</v>
      </c>
      <c r="Q2972" s="188">
        <v>1</v>
      </c>
    </row>
    <row r="2973" spans="1:17" x14ac:dyDescent="0.25">
      <c r="A2973">
        <v>38890</v>
      </c>
      <c r="B2973" t="s">
        <v>769</v>
      </c>
      <c r="C2973" s="190" t="s">
        <v>961</v>
      </c>
      <c r="D2973" s="108" t="s">
        <v>807</v>
      </c>
      <c r="E2973" s="32">
        <f t="shared" si="233"/>
        <v>38890</v>
      </c>
      <c r="F2973" s="101" t="str">
        <f t="shared" si="235"/>
        <v>2005-06</v>
      </c>
      <c r="H2973" s="111"/>
      <c r="I2973" s="26"/>
      <c r="J2973" s="94">
        <f t="shared" si="234"/>
        <v>0.59165640875701331</v>
      </c>
      <c r="K2973" s="35"/>
      <c r="L2973" s="26">
        <v>91.471975610000001</v>
      </c>
      <c r="M2973" s="26" t="s">
        <v>203</v>
      </c>
      <c r="N2973" s="26">
        <v>1338.5980487804875</v>
      </c>
      <c r="O2973" s="90">
        <f t="shared" si="236"/>
        <v>122444.20806964234</v>
      </c>
      <c r="P2973" s="92">
        <f t="shared" si="237"/>
        <v>72444.900419581099</v>
      </c>
      <c r="Q2973" s="188">
        <v>1</v>
      </c>
    </row>
    <row r="2974" spans="1:17" x14ac:dyDescent="0.25">
      <c r="A2974">
        <v>38890</v>
      </c>
      <c r="B2974" t="s">
        <v>769</v>
      </c>
      <c r="C2974" s="190" t="s">
        <v>961</v>
      </c>
      <c r="D2974" s="108" t="s">
        <v>807</v>
      </c>
      <c r="E2974" s="32">
        <f t="shared" si="233"/>
        <v>38890</v>
      </c>
      <c r="F2974" s="101" t="str">
        <f t="shared" si="235"/>
        <v>2005-06</v>
      </c>
      <c r="H2974" s="111"/>
      <c r="I2974" s="26"/>
      <c r="J2974" s="94">
        <f t="shared" si="234"/>
        <v>0.59165640875701331</v>
      </c>
      <c r="K2974" s="35"/>
      <c r="L2974" s="26">
        <v>38.837862170800001</v>
      </c>
      <c r="M2974" s="26" t="s">
        <v>203</v>
      </c>
      <c r="N2974" s="26">
        <v>1338.5980487804875</v>
      </c>
      <c r="O2974" s="90">
        <f t="shared" si="236"/>
        <v>51988.286520638387</v>
      </c>
      <c r="P2974" s="92">
        <f t="shared" si="237"/>
        <v>30759.20290023155</v>
      </c>
      <c r="Q2974" s="188">
        <v>1</v>
      </c>
    </row>
    <row r="2975" spans="1:17" x14ac:dyDescent="0.25">
      <c r="A2975">
        <v>38890</v>
      </c>
      <c r="B2975" t="s">
        <v>769</v>
      </c>
      <c r="C2975" s="190" t="s">
        <v>961</v>
      </c>
      <c r="D2975" s="108" t="s">
        <v>807</v>
      </c>
      <c r="E2975" s="32">
        <f t="shared" si="233"/>
        <v>38890</v>
      </c>
      <c r="F2975" s="101" t="str">
        <f t="shared" si="235"/>
        <v>2005-06</v>
      </c>
      <c r="H2975" s="111"/>
      <c r="I2975" s="26"/>
      <c r="J2975" s="94">
        <f t="shared" si="234"/>
        <v>0.59165640875701331</v>
      </c>
      <c r="K2975" s="35"/>
      <c r="L2975" s="26">
        <v>35.531924757900001</v>
      </c>
      <c r="M2975" s="26" t="s">
        <v>203</v>
      </c>
      <c r="N2975" s="26">
        <v>4641.6565853658531</v>
      </c>
      <c r="O2975" s="90">
        <f t="shared" si="236"/>
        <v>164926.99254323053</v>
      </c>
      <c r="P2975" s="92">
        <f t="shared" si="237"/>
        <v>97580.112115222495</v>
      </c>
      <c r="Q2975" s="188">
        <v>1</v>
      </c>
    </row>
    <row r="2976" spans="1:17" x14ac:dyDescent="0.25">
      <c r="A2976">
        <v>38890</v>
      </c>
      <c r="B2976" t="s">
        <v>769</v>
      </c>
      <c r="C2976" s="190" t="s">
        <v>961</v>
      </c>
      <c r="D2976" s="108" t="s">
        <v>807</v>
      </c>
      <c r="E2976" s="32">
        <f t="shared" si="233"/>
        <v>38890</v>
      </c>
      <c r="F2976" s="101" t="str">
        <f t="shared" si="235"/>
        <v>2005-06</v>
      </c>
      <c r="H2976" s="111"/>
      <c r="I2976" s="26"/>
      <c r="J2976" s="94">
        <f t="shared" si="234"/>
        <v>0.59165640875701331</v>
      </c>
      <c r="K2976" s="35"/>
      <c r="L2976" s="26">
        <v>6.8741050326600002</v>
      </c>
      <c r="M2976" s="26" t="s">
        <v>203</v>
      </c>
      <c r="N2976" s="26">
        <v>4641.6565853658531</v>
      </c>
      <c r="O2976" s="90">
        <f t="shared" si="236"/>
        <v>31907.234893342844</v>
      </c>
      <c r="P2976" s="92">
        <f t="shared" si="237"/>
        <v>18878.12001036169</v>
      </c>
      <c r="Q2976" s="188">
        <v>1</v>
      </c>
    </row>
    <row r="2977" spans="1:17" x14ac:dyDescent="0.25">
      <c r="A2977">
        <v>38890</v>
      </c>
      <c r="B2977" t="s">
        <v>769</v>
      </c>
      <c r="C2977" s="190" t="s">
        <v>961</v>
      </c>
      <c r="D2977" s="108" t="s">
        <v>807</v>
      </c>
      <c r="E2977" s="32">
        <f t="shared" si="233"/>
        <v>38890</v>
      </c>
      <c r="F2977" s="101" t="str">
        <f t="shared" si="235"/>
        <v>2005-06</v>
      </c>
      <c r="H2977" s="111"/>
      <c r="I2977" s="26"/>
      <c r="J2977" s="94">
        <f t="shared" si="234"/>
        <v>0.59165640875701331</v>
      </c>
      <c r="K2977" s="35"/>
      <c r="L2977" s="26">
        <v>54.622799429499999</v>
      </c>
      <c r="M2977" s="26" t="s">
        <v>203</v>
      </c>
      <c r="N2977" s="26">
        <v>4416.6341463414628</v>
      </c>
      <c r="O2977" s="90">
        <f t="shared" si="236"/>
        <v>241248.92112909068</v>
      </c>
      <c r="P2977" s="92">
        <f t="shared" si="237"/>
        <v>142736.47029174175</v>
      </c>
      <c r="Q2977" s="188">
        <v>1</v>
      </c>
    </row>
    <row r="2978" spans="1:17" x14ac:dyDescent="0.25">
      <c r="A2978">
        <v>38890</v>
      </c>
      <c r="B2978" t="s">
        <v>769</v>
      </c>
      <c r="C2978" s="190" t="s">
        <v>961</v>
      </c>
      <c r="D2978" s="108" t="s">
        <v>807</v>
      </c>
      <c r="E2978" s="32">
        <f t="shared" si="233"/>
        <v>38890</v>
      </c>
      <c r="F2978" s="101" t="str">
        <f t="shared" si="235"/>
        <v>2005-06</v>
      </c>
      <c r="H2978" s="111"/>
      <c r="I2978" s="26"/>
      <c r="J2978" s="94">
        <f t="shared" si="234"/>
        <v>0.59165640875701331</v>
      </c>
      <c r="K2978" s="35"/>
      <c r="L2978" s="26">
        <v>8.8464937687200003</v>
      </c>
      <c r="M2978" s="26" t="s">
        <v>203</v>
      </c>
      <c r="N2978" s="26">
        <v>1580.7912195121949</v>
      </c>
      <c r="O2978" s="90">
        <f t="shared" si="236"/>
        <v>13984.459673061921</v>
      </c>
      <c r="P2978" s="92">
        <f t="shared" si="237"/>
        <v>8273.9951885710925</v>
      </c>
      <c r="Q2978" s="188">
        <v>1</v>
      </c>
    </row>
    <row r="2979" spans="1:17" x14ac:dyDescent="0.25">
      <c r="A2979">
        <v>38890</v>
      </c>
      <c r="B2979" t="s">
        <v>769</v>
      </c>
      <c r="C2979" s="190" t="s">
        <v>961</v>
      </c>
      <c r="D2979" s="108" t="s">
        <v>807</v>
      </c>
      <c r="E2979" s="32">
        <f t="shared" si="233"/>
        <v>38890</v>
      </c>
      <c r="F2979" s="101" t="str">
        <f t="shared" si="235"/>
        <v>2005-06</v>
      </c>
      <c r="H2979" s="111"/>
      <c r="I2979" s="26"/>
      <c r="J2979" s="94">
        <f t="shared" si="234"/>
        <v>0.59165640875701331</v>
      </c>
      <c r="K2979" s="35"/>
      <c r="L2979" s="26">
        <v>157.24355777299999</v>
      </c>
      <c r="M2979" s="26" t="s">
        <v>203</v>
      </c>
      <c r="N2979" s="26">
        <v>1338.5980487804875</v>
      </c>
      <c r="O2979" s="90">
        <f t="shared" si="236"/>
        <v>210485.91961823966</v>
      </c>
      <c r="P2979" s="92">
        <f t="shared" si="237"/>
        <v>124535.34329524505</v>
      </c>
      <c r="Q2979" s="188">
        <v>1</v>
      </c>
    </row>
    <row r="2980" spans="1:17" x14ac:dyDescent="0.25">
      <c r="A2980">
        <v>38890</v>
      </c>
      <c r="B2980" t="s">
        <v>769</v>
      </c>
      <c r="C2980" s="190" t="s">
        <v>961</v>
      </c>
      <c r="D2980" s="108" t="s">
        <v>807</v>
      </c>
      <c r="E2980" s="32">
        <f t="shared" si="233"/>
        <v>38890</v>
      </c>
      <c r="F2980" s="101" t="str">
        <f t="shared" si="235"/>
        <v>2005-06</v>
      </c>
      <c r="H2980" s="111"/>
      <c r="I2980" s="26"/>
      <c r="J2980" s="94">
        <f t="shared" si="234"/>
        <v>0.59165640875701331</v>
      </c>
      <c r="K2980" s="35"/>
      <c r="L2980" s="26">
        <v>105.007864282</v>
      </c>
      <c r="M2980" s="26" t="s">
        <v>203</v>
      </c>
      <c r="N2980" s="26">
        <v>1338.5980487804875</v>
      </c>
      <c r="O2980" s="90">
        <f t="shared" si="236"/>
        <v>140563.32223449144</v>
      </c>
      <c r="P2980" s="92">
        <f t="shared" si="237"/>
        <v>83165.190436214049</v>
      </c>
      <c r="Q2980" s="188">
        <v>1</v>
      </c>
    </row>
    <row r="2981" spans="1:17" x14ac:dyDescent="0.25">
      <c r="A2981">
        <v>38890</v>
      </c>
      <c r="B2981" t="s">
        <v>769</v>
      </c>
      <c r="C2981" s="190" t="s">
        <v>961</v>
      </c>
      <c r="D2981" s="108" t="s">
        <v>807</v>
      </c>
      <c r="E2981" s="32">
        <f t="shared" si="233"/>
        <v>38890</v>
      </c>
      <c r="F2981" s="101" t="str">
        <f t="shared" si="235"/>
        <v>2005-06</v>
      </c>
      <c r="H2981" s="111"/>
      <c r="I2981" s="26"/>
      <c r="J2981" s="94">
        <f t="shared" si="234"/>
        <v>0.59165640875701331</v>
      </c>
      <c r="K2981" s="35"/>
      <c r="L2981" s="26">
        <v>22.420642809699999</v>
      </c>
      <c r="M2981" s="26" t="s">
        <v>203</v>
      </c>
      <c r="N2981" s="26">
        <v>1338.5980487804875</v>
      </c>
      <c r="O2981" s="90">
        <f t="shared" si="236"/>
        <v>30012.228717468686</v>
      </c>
      <c r="P2981" s="92">
        <f t="shared" si="237"/>
        <v>17756.927461771626</v>
      </c>
      <c r="Q2981" s="188">
        <v>1</v>
      </c>
    </row>
    <row r="2982" spans="1:17" x14ac:dyDescent="0.25">
      <c r="A2982">
        <v>38890</v>
      </c>
      <c r="B2982" t="s">
        <v>769</v>
      </c>
      <c r="C2982" s="190" t="s">
        <v>961</v>
      </c>
      <c r="D2982" s="108" t="s">
        <v>807</v>
      </c>
      <c r="E2982" s="32">
        <f t="shared" si="233"/>
        <v>38890</v>
      </c>
      <c r="F2982" s="101" t="str">
        <f t="shared" si="235"/>
        <v>2005-06</v>
      </c>
      <c r="H2982" s="111"/>
      <c r="I2982" s="26"/>
      <c r="J2982" s="94">
        <f t="shared" si="234"/>
        <v>0.59165640875701331</v>
      </c>
      <c r="K2982" s="35"/>
      <c r="L2982" s="26">
        <v>68.571617605200004</v>
      </c>
      <c r="M2982" s="26" t="s">
        <v>203</v>
      </c>
      <c r="N2982" s="26">
        <v>1338.5980487804875</v>
      </c>
      <c r="O2982" s="90">
        <f t="shared" si="236"/>
        <v>91789.833528042451</v>
      </c>
      <c r="P2982" s="92">
        <f t="shared" si="237"/>
        <v>54308.043265605687</v>
      </c>
      <c r="Q2982" s="188">
        <v>1</v>
      </c>
    </row>
    <row r="2983" spans="1:17" x14ac:dyDescent="0.25">
      <c r="A2983">
        <v>38890</v>
      </c>
      <c r="B2983" t="s">
        <v>769</v>
      </c>
      <c r="C2983" s="190" t="s">
        <v>961</v>
      </c>
      <c r="D2983" s="108" t="s">
        <v>807</v>
      </c>
      <c r="E2983" s="32">
        <f t="shared" si="233"/>
        <v>38890</v>
      </c>
      <c r="F2983" s="101" t="str">
        <f t="shared" si="235"/>
        <v>2005-06</v>
      </c>
      <c r="H2983" s="111"/>
      <c r="I2983" s="26"/>
      <c r="J2983" s="94">
        <f t="shared" si="234"/>
        <v>0.59165640875701331</v>
      </c>
      <c r="K2983" s="35"/>
      <c r="L2983" s="26">
        <v>130.66134683600001</v>
      </c>
      <c r="M2983" s="26" t="s">
        <v>203</v>
      </c>
      <c r="N2983" s="26">
        <v>4416.6341463414628</v>
      </c>
      <c r="O2983" s="90">
        <f t="shared" si="236"/>
        <v>577083.36604284274</v>
      </c>
      <c r="P2983" s="92">
        <f t="shared" si="237"/>
        <v>341435.07190631732</v>
      </c>
      <c r="Q2983" s="188">
        <v>1</v>
      </c>
    </row>
    <row r="2984" spans="1:17" x14ac:dyDescent="0.25">
      <c r="A2984">
        <v>38890</v>
      </c>
      <c r="B2984" t="s">
        <v>769</v>
      </c>
      <c r="C2984" s="190" t="s">
        <v>961</v>
      </c>
      <c r="D2984" s="108" t="s">
        <v>807</v>
      </c>
      <c r="E2984" s="32">
        <f t="shared" si="233"/>
        <v>38890</v>
      </c>
      <c r="F2984" s="101" t="str">
        <f t="shared" si="235"/>
        <v>2005-06</v>
      </c>
      <c r="H2984" s="111"/>
      <c r="I2984" s="26"/>
      <c r="J2984" s="94">
        <f t="shared" si="234"/>
        <v>0.59165640875701331</v>
      </c>
      <c r="K2984" s="35"/>
      <c r="L2984" s="26">
        <v>66.346547229699993</v>
      </c>
      <c r="M2984" s="26" t="s">
        <v>203</v>
      </c>
      <c r="N2984" s="26">
        <v>4416.6341463414628</v>
      </c>
      <c r="O2984" s="90">
        <f t="shared" si="236"/>
        <v>293028.42598654958</v>
      </c>
      <c r="P2984" s="92">
        <f t="shared" si="237"/>
        <v>173372.14618292221</v>
      </c>
      <c r="Q2984" s="188">
        <v>1</v>
      </c>
    </row>
    <row r="2985" spans="1:17" x14ac:dyDescent="0.25">
      <c r="A2985">
        <v>38890</v>
      </c>
      <c r="B2985" t="s">
        <v>769</v>
      </c>
      <c r="C2985" s="190" t="s">
        <v>961</v>
      </c>
      <c r="D2985" s="108" t="s">
        <v>807</v>
      </c>
      <c r="E2985" s="32">
        <f t="shared" si="233"/>
        <v>38890</v>
      </c>
      <c r="F2985" s="101" t="str">
        <f t="shared" si="235"/>
        <v>2005-06</v>
      </c>
      <c r="H2985" s="111"/>
      <c r="I2985" s="26"/>
      <c r="J2985" s="94">
        <f t="shared" si="234"/>
        <v>0.59165640875701331</v>
      </c>
      <c r="K2985" s="35"/>
      <c r="L2985" s="26">
        <v>27.767656905100001</v>
      </c>
      <c r="M2985" s="26" t="s">
        <v>203</v>
      </c>
      <c r="N2985" s="26">
        <v>4416.6341463414628</v>
      </c>
      <c r="O2985" s="90">
        <f t="shared" si="236"/>
        <v>122639.58165095896</v>
      </c>
      <c r="P2985" s="92">
        <f t="shared" si="237"/>
        <v>72560.49445106888</v>
      </c>
      <c r="Q2985" s="188">
        <v>1</v>
      </c>
    </row>
    <row r="2986" spans="1:17" x14ac:dyDescent="0.25">
      <c r="A2986">
        <v>38890</v>
      </c>
      <c r="B2986" t="s">
        <v>769</v>
      </c>
      <c r="C2986" s="190" t="s">
        <v>961</v>
      </c>
      <c r="D2986" s="108" t="s">
        <v>807</v>
      </c>
      <c r="E2986" s="32">
        <f t="shared" si="233"/>
        <v>38890</v>
      </c>
      <c r="F2986" s="101" t="str">
        <f t="shared" si="235"/>
        <v>2005-06</v>
      </c>
      <c r="H2986" s="111"/>
      <c r="I2986" s="26"/>
      <c r="J2986" s="94">
        <f t="shared" si="234"/>
        <v>0.59165640875701331</v>
      </c>
      <c r="K2986" s="35"/>
      <c r="L2986" s="26">
        <v>2.49932010755</v>
      </c>
      <c r="M2986" s="26" t="s">
        <v>203</v>
      </c>
      <c r="N2986" s="26">
        <v>479.79317073170722</v>
      </c>
      <c r="O2986" s="90">
        <f t="shared" si="236"/>
        <v>1199.1567190749261</v>
      </c>
      <c r="P2986" s="92">
        <f t="shared" si="237"/>
        <v>709.48875794471348</v>
      </c>
      <c r="Q2986" s="188">
        <v>1</v>
      </c>
    </row>
    <row r="2987" spans="1:17" x14ac:dyDescent="0.25">
      <c r="A2987">
        <v>38890</v>
      </c>
      <c r="B2987" t="s">
        <v>769</v>
      </c>
      <c r="C2987" s="190" t="s">
        <v>961</v>
      </c>
      <c r="D2987" s="108" t="s">
        <v>807</v>
      </c>
      <c r="E2987" s="32">
        <f t="shared" si="233"/>
        <v>38890</v>
      </c>
      <c r="F2987" s="101" t="str">
        <f t="shared" si="235"/>
        <v>2005-06</v>
      </c>
      <c r="H2987" s="111"/>
      <c r="I2987" s="26"/>
      <c r="J2987" s="94">
        <f t="shared" si="234"/>
        <v>0.59165640875701331</v>
      </c>
      <c r="K2987" s="35"/>
      <c r="L2987" s="26">
        <v>29.9377087467</v>
      </c>
      <c r="M2987" s="26" t="s">
        <v>203</v>
      </c>
      <c r="N2987" s="26">
        <v>1338.5980487804875</v>
      </c>
      <c r="O2987" s="90">
        <f t="shared" si="236"/>
        <v>40074.558513291151</v>
      </c>
      <c r="P2987" s="92">
        <f t="shared" si="237"/>
        <v>23710.369372496636</v>
      </c>
      <c r="Q2987" s="188">
        <v>1</v>
      </c>
    </row>
    <row r="2988" spans="1:17" x14ac:dyDescent="0.25">
      <c r="A2988">
        <v>38890</v>
      </c>
      <c r="B2988" t="s">
        <v>769</v>
      </c>
      <c r="C2988" s="190" t="s">
        <v>961</v>
      </c>
      <c r="D2988" s="108" t="s">
        <v>807</v>
      </c>
      <c r="E2988" s="32">
        <f t="shared" si="233"/>
        <v>38890</v>
      </c>
      <c r="F2988" s="101" t="str">
        <f t="shared" si="235"/>
        <v>2005-06</v>
      </c>
      <c r="H2988" s="111"/>
      <c r="I2988" s="26"/>
      <c r="J2988" s="94">
        <f t="shared" si="234"/>
        <v>0.59165640875701331</v>
      </c>
      <c r="K2988" s="35"/>
      <c r="L2988" s="26">
        <v>69.863313213300003</v>
      </c>
      <c r="M2988" s="26" t="s">
        <v>203</v>
      </c>
      <c r="N2988" s="26">
        <v>4416.6341463414628</v>
      </c>
      <c r="O2988" s="90">
        <f t="shared" si="236"/>
        <v>308560.69471440947</v>
      </c>
      <c r="P2988" s="92">
        <f t="shared" si="237"/>
        <v>182561.91251829665</v>
      </c>
      <c r="Q2988" s="188">
        <v>1</v>
      </c>
    </row>
    <row r="2989" spans="1:17" x14ac:dyDescent="0.25">
      <c r="A2989">
        <v>38890</v>
      </c>
      <c r="B2989" t="s">
        <v>769</v>
      </c>
      <c r="C2989" s="190" t="s">
        <v>961</v>
      </c>
      <c r="D2989" s="108" t="s">
        <v>807</v>
      </c>
      <c r="E2989" s="32">
        <f t="shared" si="233"/>
        <v>38890</v>
      </c>
      <c r="F2989" s="101" t="str">
        <f t="shared" si="235"/>
        <v>2005-06</v>
      </c>
      <c r="H2989" s="111"/>
      <c r="I2989" s="26"/>
      <c r="J2989" s="94">
        <f t="shared" si="234"/>
        <v>0.59165640875701331</v>
      </c>
      <c r="K2989" s="35"/>
      <c r="L2989" s="26">
        <v>83.8620461844</v>
      </c>
      <c r="M2989" s="26" t="s">
        <v>203</v>
      </c>
      <c r="N2989" s="26">
        <v>4416.6341463414628</v>
      </c>
      <c r="O2989" s="90">
        <f t="shared" si="236"/>
        <v>370387.97676008585</v>
      </c>
      <c r="P2989" s="92">
        <f t="shared" si="237"/>
        <v>219142.42017664851</v>
      </c>
      <c r="Q2989" s="188">
        <v>1</v>
      </c>
    </row>
    <row r="2990" spans="1:17" x14ac:dyDescent="0.25">
      <c r="A2990">
        <v>38890</v>
      </c>
      <c r="B2990" t="s">
        <v>769</v>
      </c>
      <c r="C2990" s="190" t="s">
        <v>961</v>
      </c>
      <c r="D2990" s="108" t="s">
        <v>807</v>
      </c>
      <c r="E2990" s="32">
        <f t="shared" si="233"/>
        <v>38890</v>
      </c>
      <c r="F2990" s="101" t="str">
        <f t="shared" si="235"/>
        <v>2005-06</v>
      </c>
      <c r="H2990" s="111"/>
      <c r="I2990" s="26"/>
      <c r="J2990" s="94">
        <f t="shared" si="234"/>
        <v>0.59165640875701331</v>
      </c>
      <c r="K2990" s="35"/>
      <c r="L2990" s="26">
        <v>91.338418012399998</v>
      </c>
      <c r="M2990" s="26" t="s">
        <v>203</v>
      </c>
      <c r="N2990" s="26">
        <v>1338.5980487804875</v>
      </c>
      <c r="O2990" s="90">
        <f t="shared" si="236"/>
        <v>122265.42813009517</v>
      </c>
      <c r="P2990" s="92">
        <f t="shared" si="237"/>
        <v>72339.124122590816</v>
      </c>
      <c r="Q2990" s="188">
        <v>1</v>
      </c>
    </row>
    <row r="2991" spans="1:17" x14ac:dyDescent="0.25">
      <c r="A2991">
        <v>38890</v>
      </c>
      <c r="B2991" t="s">
        <v>769</v>
      </c>
      <c r="C2991" s="190" t="s">
        <v>961</v>
      </c>
      <c r="D2991" s="108" t="s">
        <v>807</v>
      </c>
      <c r="E2991" s="32">
        <f t="shared" si="233"/>
        <v>38890</v>
      </c>
      <c r="F2991" s="101" t="str">
        <f t="shared" si="235"/>
        <v>2005-06</v>
      </c>
      <c r="H2991" s="111"/>
      <c r="I2991" s="26"/>
      <c r="J2991" s="94">
        <f t="shared" si="234"/>
        <v>0.59165640875701331</v>
      </c>
      <c r="K2991" s="35"/>
      <c r="L2991" s="26">
        <v>7.0072611625399999</v>
      </c>
      <c r="M2991" s="26" t="s">
        <v>203</v>
      </c>
      <c r="N2991" s="26">
        <v>4416.6341463414628</v>
      </c>
      <c r="O2991" s="90">
        <f t="shared" si="236"/>
        <v>30948.508922806537</v>
      </c>
      <c r="P2991" s="92">
        <f t="shared" si="237"/>
        <v>18310.883645652098</v>
      </c>
      <c r="Q2991" s="188">
        <v>1</v>
      </c>
    </row>
    <row r="2992" spans="1:17" x14ac:dyDescent="0.25">
      <c r="A2992">
        <v>38890</v>
      </c>
      <c r="B2992" t="s">
        <v>769</v>
      </c>
      <c r="C2992" s="190" t="s">
        <v>961</v>
      </c>
      <c r="D2992" s="108" t="s">
        <v>807</v>
      </c>
      <c r="E2992" s="32">
        <f t="shared" si="233"/>
        <v>38890</v>
      </c>
      <c r="F2992" s="101" t="str">
        <f t="shared" si="235"/>
        <v>2005-06</v>
      </c>
      <c r="H2992" s="111"/>
      <c r="I2992" s="26"/>
      <c r="J2992" s="94">
        <f t="shared" si="234"/>
        <v>0.59165640875701331</v>
      </c>
      <c r="K2992" s="35"/>
      <c r="L2992" s="26">
        <v>19.232192282700002</v>
      </c>
      <c r="M2992" s="26" t="s">
        <v>203</v>
      </c>
      <c r="N2992" s="26">
        <v>1338.5980487804875</v>
      </c>
      <c r="O2992" s="90">
        <f t="shared" si="236"/>
        <v>25744.175063393373</v>
      </c>
      <c r="P2992" s="92">
        <f t="shared" si="237"/>
        <v>15231.706164419178</v>
      </c>
      <c r="Q2992" s="188">
        <v>1</v>
      </c>
    </row>
    <row r="2993" spans="1:17" x14ac:dyDescent="0.25">
      <c r="A2993">
        <v>38890</v>
      </c>
      <c r="B2993" t="s">
        <v>769</v>
      </c>
      <c r="C2993" s="190" t="s">
        <v>961</v>
      </c>
      <c r="D2993" s="108" t="s">
        <v>807</v>
      </c>
      <c r="E2993" s="32">
        <f t="shared" si="233"/>
        <v>38890</v>
      </c>
      <c r="F2993" s="101" t="str">
        <f t="shared" si="235"/>
        <v>2005-06</v>
      </c>
      <c r="H2993" s="111"/>
      <c r="I2993" s="26"/>
      <c r="J2993" s="94">
        <f t="shared" si="234"/>
        <v>0.59165640875701331</v>
      </c>
      <c r="K2993" s="35"/>
      <c r="L2993" s="26">
        <v>12.994474094799999</v>
      </c>
      <c r="M2993" s="26" t="s">
        <v>203</v>
      </c>
      <c r="N2993" s="26">
        <v>1338.5980487804875</v>
      </c>
      <c r="O2993" s="90">
        <f t="shared" si="236"/>
        <v>17394.377668227869</v>
      </c>
      <c r="P2993" s="92">
        <f t="shared" si="237"/>
        <v>10291.495023746893</v>
      </c>
      <c r="Q2993" s="188">
        <v>1</v>
      </c>
    </row>
    <row r="2994" spans="1:17" x14ac:dyDescent="0.25">
      <c r="A2994">
        <v>38890</v>
      </c>
      <c r="B2994" t="s">
        <v>769</v>
      </c>
      <c r="C2994" s="190" t="s">
        <v>961</v>
      </c>
      <c r="D2994" s="108" t="s">
        <v>807</v>
      </c>
      <c r="E2994" s="32">
        <f t="shared" si="233"/>
        <v>38890</v>
      </c>
      <c r="F2994" s="101" t="str">
        <f t="shared" si="235"/>
        <v>2005-06</v>
      </c>
      <c r="H2994" s="111"/>
      <c r="I2994" s="26"/>
      <c r="J2994" s="94">
        <f t="shared" si="234"/>
        <v>0.59165640875701331</v>
      </c>
      <c r="K2994" s="35"/>
      <c r="L2994" s="26">
        <v>69.971568011599999</v>
      </c>
      <c r="M2994" s="26" t="s">
        <v>203</v>
      </c>
      <c r="N2994" s="26">
        <v>1338.5980487804875</v>
      </c>
      <c r="O2994" s="90">
        <f t="shared" si="236"/>
        <v>93663.804410438926</v>
      </c>
      <c r="P2994" s="92">
        <f t="shared" si="237"/>
        <v>55416.7901479996</v>
      </c>
      <c r="Q2994" s="188">
        <v>1</v>
      </c>
    </row>
    <row r="2995" spans="1:17" x14ac:dyDescent="0.25">
      <c r="A2995">
        <v>38890</v>
      </c>
      <c r="B2995" t="s">
        <v>769</v>
      </c>
      <c r="C2995" s="190" t="s">
        <v>961</v>
      </c>
      <c r="D2995" s="108" t="s">
        <v>807</v>
      </c>
      <c r="E2995" s="32">
        <f t="shared" si="233"/>
        <v>38890</v>
      </c>
      <c r="F2995" s="101" t="str">
        <f t="shared" si="235"/>
        <v>2005-06</v>
      </c>
      <c r="H2995" s="111"/>
      <c r="I2995" s="26"/>
      <c r="J2995" s="94">
        <f t="shared" si="234"/>
        <v>0.59165640875701331</v>
      </c>
      <c r="K2995" s="35"/>
      <c r="L2995" s="26">
        <v>24.989355834000001</v>
      </c>
      <c r="M2995" s="26" t="s">
        <v>203</v>
      </c>
      <c r="N2995" s="26">
        <v>1338.5980487804875</v>
      </c>
      <c r="O2995" s="90">
        <f t="shared" si="236"/>
        <v>33450.70295967369</v>
      </c>
      <c r="P2995" s="92">
        <f t="shared" si="237"/>
        <v>19791.322783518131</v>
      </c>
      <c r="Q2995" s="188">
        <v>1</v>
      </c>
    </row>
    <row r="2996" spans="1:17" x14ac:dyDescent="0.25">
      <c r="A2996">
        <v>38890</v>
      </c>
      <c r="B2996" t="s">
        <v>769</v>
      </c>
      <c r="C2996" s="190" t="s">
        <v>961</v>
      </c>
      <c r="D2996" s="108" t="s">
        <v>807</v>
      </c>
      <c r="E2996" s="32">
        <f t="shared" si="233"/>
        <v>38890</v>
      </c>
      <c r="F2996" s="101" t="str">
        <f t="shared" si="235"/>
        <v>2005-06</v>
      </c>
      <c r="H2996" s="111"/>
      <c r="I2996" s="26"/>
      <c r="J2996" s="94">
        <f t="shared" si="234"/>
        <v>0.59165640875701331</v>
      </c>
      <c r="K2996" s="35"/>
      <c r="L2996" s="26">
        <v>181.34198751</v>
      </c>
      <c r="M2996" s="26" t="s">
        <v>203</v>
      </c>
      <c r="N2996" s="26">
        <v>4641.6565853658531</v>
      </c>
      <c r="O2996" s="90">
        <f t="shared" si="236"/>
        <v>841727.2305291238</v>
      </c>
      <c r="P2996" s="92">
        <f t="shared" si="237"/>
        <v>498013.31036784803</v>
      </c>
      <c r="Q2996" s="188">
        <v>1</v>
      </c>
    </row>
    <row r="2997" spans="1:17" x14ac:dyDescent="0.25">
      <c r="A2997">
        <v>38890</v>
      </c>
      <c r="B2997" t="s">
        <v>769</v>
      </c>
      <c r="C2997" s="190" t="s">
        <v>961</v>
      </c>
      <c r="D2997" s="108" t="s">
        <v>807</v>
      </c>
      <c r="E2997" s="32">
        <f t="shared" si="233"/>
        <v>38890</v>
      </c>
      <c r="F2997" s="101" t="str">
        <f t="shared" si="235"/>
        <v>2005-06</v>
      </c>
      <c r="H2997" s="111"/>
      <c r="I2997" s="26"/>
      <c r="J2997" s="94">
        <f t="shared" si="234"/>
        <v>0.59165640875701331</v>
      </c>
      <c r="K2997" s="35"/>
      <c r="L2997" s="26">
        <v>132.09258453800001</v>
      </c>
      <c r="M2997" s="26" t="s">
        <v>203</v>
      </c>
      <c r="N2997" s="26">
        <v>1338.5980487804875</v>
      </c>
      <c r="O2997" s="90">
        <f t="shared" si="236"/>
        <v>176818.87592093842</v>
      </c>
      <c r="P2997" s="92">
        <f t="shared" si="237"/>
        <v>104616.02112783436</v>
      </c>
      <c r="Q2997" s="188">
        <v>1</v>
      </c>
    </row>
    <row r="2998" spans="1:17" x14ac:dyDescent="0.25">
      <c r="A2998">
        <v>38890</v>
      </c>
      <c r="B2998" t="s">
        <v>769</v>
      </c>
      <c r="C2998" s="190" t="s">
        <v>961</v>
      </c>
      <c r="D2998" s="108" t="s">
        <v>807</v>
      </c>
      <c r="E2998" s="32">
        <f t="shared" si="233"/>
        <v>38890</v>
      </c>
      <c r="F2998" s="101" t="str">
        <f t="shared" si="235"/>
        <v>2005-06</v>
      </c>
      <c r="H2998" s="111"/>
      <c r="I2998" s="26"/>
      <c r="J2998" s="94">
        <f t="shared" si="234"/>
        <v>0.59165640875701331</v>
      </c>
      <c r="K2998" s="35"/>
      <c r="L2998" s="26">
        <v>52.478061292299998</v>
      </c>
      <c r="M2998" s="26" t="s">
        <v>203</v>
      </c>
      <c r="N2998" s="26">
        <v>1338.5980487804875</v>
      </c>
      <c r="O2998" s="90">
        <f t="shared" si="236"/>
        <v>70247.030449655605</v>
      </c>
      <c r="P2998" s="92">
        <f t="shared" si="237"/>
        <v>41562.105761687795</v>
      </c>
      <c r="Q2998" s="188">
        <v>1</v>
      </c>
    </row>
    <row r="2999" spans="1:17" x14ac:dyDescent="0.25">
      <c r="A2999">
        <v>38890</v>
      </c>
      <c r="B2999" t="s">
        <v>769</v>
      </c>
      <c r="C2999" s="190" t="s">
        <v>961</v>
      </c>
      <c r="D2999" s="108" t="s">
        <v>807</v>
      </c>
      <c r="E2999" s="32">
        <f t="shared" si="233"/>
        <v>38890</v>
      </c>
      <c r="F2999" s="101" t="str">
        <f t="shared" si="235"/>
        <v>2005-06</v>
      </c>
      <c r="H2999" s="111"/>
      <c r="I2999" s="26"/>
      <c r="J2999" s="94">
        <f t="shared" si="234"/>
        <v>0.59165640875701331</v>
      </c>
      <c r="K2999" s="35"/>
      <c r="L2999" s="26">
        <v>89.962698297700001</v>
      </c>
      <c r="M2999" s="26" t="s">
        <v>203</v>
      </c>
      <c r="N2999" s="26">
        <v>1338.5980487804875</v>
      </c>
      <c r="O2999" s="90">
        <f t="shared" si="236"/>
        <v>120423.8924043289</v>
      </c>
      <c r="P2999" s="92">
        <f t="shared" si="237"/>
        <v>71249.567708486211</v>
      </c>
      <c r="Q2999" s="188">
        <v>1</v>
      </c>
    </row>
    <row r="3000" spans="1:17" x14ac:dyDescent="0.25">
      <c r="A3000">
        <v>38890</v>
      </c>
      <c r="B3000" t="s">
        <v>769</v>
      </c>
      <c r="C3000" s="190" t="s">
        <v>961</v>
      </c>
      <c r="D3000" s="108" t="s">
        <v>807</v>
      </c>
      <c r="E3000" s="32">
        <f t="shared" si="233"/>
        <v>38890</v>
      </c>
      <c r="F3000" s="101" t="str">
        <f t="shared" si="235"/>
        <v>2005-06</v>
      </c>
      <c r="H3000" s="111"/>
      <c r="I3000" s="26"/>
      <c r="J3000" s="94">
        <f t="shared" si="234"/>
        <v>0.59165640875701331</v>
      </c>
      <c r="K3000" s="35"/>
      <c r="L3000" s="26">
        <v>10.2350285784</v>
      </c>
      <c r="M3000" s="26" t="s">
        <v>203</v>
      </c>
      <c r="N3000" s="26">
        <v>1338.5980487804875</v>
      </c>
      <c r="O3000" s="90">
        <f t="shared" si="236"/>
        <v>13700.589284258765</v>
      </c>
      <c r="P3000" s="92">
        <f t="shared" si="237"/>
        <v>8106.0414537793604</v>
      </c>
      <c r="Q3000" s="188">
        <v>1</v>
      </c>
    </row>
    <row r="3001" spans="1:17" x14ac:dyDescent="0.25">
      <c r="A3001">
        <v>38890</v>
      </c>
      <c r="B3001" t="s">
        <v>769</v>
      </c>
      <c r="C3001" s="190" t="s">
        <v>961</v>
      </c>
      <c r="D3001" s="108" t="s">
        <v>807</v>
      </c>
      <c r="E3001" s="32">
        <f t="shared" si="233"/>
        <v>38890</v>
      </c>
      <c r="F3001" s="101" t="str">
        <f t="shared" si="235"/>
        <v>2005-06</v>
      </c>
      <c r="H3001" s="111"/>
      <c r="I3001" s="26"/>
      <c r="J3001" s="94">
        <f t="shared" si="234"/>
        <v>0.59165640875701331</v>
      </c>
      <c r="K3001" s="35"/>
      <c r="L3001" s="26">
        <v>16.510044996600001</v>
      </c>
      <c r="M3001" s="26" t="s">
        <v>203</v>
      </c>
      <c r="N3001" s="26">
        <v>4416.6341463414628</v>
      </c>
      <c r="O3001" s="90">
        <f t="shared" si="236"/>
        <v>72918.82848961759</v>
      </c>
      <c r="P3001" s="92">
        <f t="shared" si="237"/>
        <v>43142.892194935732</v>
      </c>
      <c r="Q3001" s="188">
        <v>1</v>
      </c>
    </row>
    <row r="3002" spans="1:17" x14ac:dyDescent="0.25">
      <c r="A3002">
        <v>38890</v>
      </c>
      <c r="B3002" t="s">
        <v>769</v>
      </c>
      <c r="C3002" s="190" t="s">
        <v>961</v>
      </c>
      <c r="D3002" s="108" t="s">
        <v>807</v>
      </c>
      <c r="E3002" s="32">
        <f t="shared" si="233"/>
        <v>38890</v>
      </c>
      <c r="F3002" s="101" t="str">
        <f t="shared" si="235"/>
        <v>2005-06</v>
      </c>
      <c r="H3002" s="111"/>
      <c r="I3002" s="26"/>
      <c r="J3002" s="94">
        <f t="shared" si="234"/>
        <v>0.59165640875701331</v>
      </c>
      <c r="K3002" s="35"/>
      <c r="L3002" s="26">
        <v>1.4993548612700001</v>
      </c>
      <c r="M3002" s="26" t="s">
        <v>203</v>
      </c>
      <c r="N3002" s="26">
        <v>479.79317073170722</v>
      </c>
      <c r="O3002" s="90">
        <f t="shared" si="236"/>
        <v>719.38022294073232</v>
      </c>
      <c r="P3002" s="92">
        <f t="shared" si="237"/>
        <v>425.62591923593328</v>
      </c>
      <c r="Q3002" s="188">
        <v>1</v>
      </c>
    </row>
    <row r="3003" spans="1:17" x14ac:dyDescent="0.25">
      <c r="A3003">
        <v>38890</v>
      </c>
      <c r="B3003" t="s">
        <v>769</v>
      </c>
      <c r="C3003" s="190" t="s">
        <v>961</v>
      </c>
      <c r="D3003" s="108" t="s">
        <v>807</v>
      </c>
      <c r="E3003" s="32">
        <f t="shared" si="233"/>
        <v>38890</v>
      </c>
      <c r="F3003" s="101" t="str">
        <f t="shared" si="235"/>
        <v>2005-06</v>
      </c>
      <c r="H3003" s="111"/>
      <c r="I3003" s="26"/>
      <c r="J3003" s="94">
        <f t="shared" si="234"/>
        <v>0.59165640875701331</v>
      </c>
      <c r="K3003" s="35"/>
      <c r="L3003" s="26">
        <v>14.993684437100001</v>
      </c>
      <c r="M3003" s="26" t="s">
        <v>203</v>
      </c>
      <c r="N3003" s="26">
        <v>1338.5980487804875</v>
      </c>
      <c r="O3003" s="90">
        <f t="shared" si="236"/>
        <v>20070.516731532422</v>
      </c>
      <c r="P3003" s="92">
        <f t="shared" si="237"/>
        <v>11874.849851276022</v>
      </c>
      <c r="Q3003" s="188">
        <v>1</v>
      </c>
    </row>
    <row r="3004" spans="1:17" x14ac:dyDescent="0.25">
      <c r="A3004">
        <v>38890</v>
      </c>
      <c r="B3004" t="s">
        <v>769</v>
      </c>
      <c r="C3004" s="190" t="s">
        <v>961</v>
      </c>
      <c r="D3004" s="108" t="s">
        <v>807</v>
      </c>
      <c r="E3004" s="32">
        <f t="shared" si="233"/>
        <v>38890</v>
      </c>
      <c r="F3004" s="101" t="str">
        <f t="shared" si="235"/>
        <v>2005-06</v>
      </c>
      <c r="H3004" s="111"/>
      <c r="I3004" s="26"/>
      <c r="J3004" s="94">
        <f t="shared" si="234"/>
        <v>0.59165640875701331</v>
      </c>
      <c r="K3004" s="35"/>
      <c r="L3004" s="26">
        <v>14.0936982372</v>
      </c>
      <c r="M3004" s="26" t="s">
        <v>203</v>
      </c>
      <c r="N3004" s="26">
        <v>1338.5980487804875</v>
      </c>
      <c r="O3004" s="90">
        <f t="shared" si="236"/>
        <v>18865.796960416916</v>
      </c>
      <c r="P3004" s="92">
        <f t="shared" si="237"/>
        <v>11162.069677939249</v>
      </c>
      <c r="Q3004" s="188">
        <v>1</v>
      </c>
    </row>
    <row r="3005" spans="1:17" x14ac:dyDescent="0.25">
      <c r="A3005">
        <v>38890</v>
      </c>
      <c r="B3005" t="s">
        <v>769</v>
      </c>
      <c r="C3005" s="190" t="s">
        <v>961</v>
      </c>
      <c r="D3005" s="108" t="s">
        <v>807</v>
      </c>
      <c r="E3005" s="32">
        <f t="shared" si="233"/>
        <v>38890</v>
      </c>
      <c r="F3005" s="101" t="str">
        <f t="shared" si="235"/>
        <v>2005-06</v>
      </c>
      <c r="H3005" s="111"/>
      <c r="I3005" s="26"/>
      <c r="J3005" s="94">
        <f t="shared" si="234"/>
        <v>0.59165640875701331</v>
      </c>
      <c r="K3005" s="35"/>
      <c r="L3005" s="26">
        <v>57.04266938</v>
      </c>
      <c r="M3005" s="26" t="s">
        <v>203</v>
      </c>
      <c r="N3005" s="26">
        <v>1338.5980487804875</v>
      </c>
      <c r="O3005" s="90">
        <f t="shared" si="236"/>
        <v>76357.205929298463</v>
      </c>
      <c r="P3005" s="92">
        <f t="shared" si="237"/>
        <v>45177.230242848455</v>
      </c>
      <c r="Q3005" s="188">
        <v>1</v>
      </c>
    </row>
    <row r="3006" spans="1:17" x14ac:dyDescent="0.25">
      <c r="A3006">
        <v>38890</v>
      </c>
      <c r="B3006" t="s">
        <v>769</v>
      </c>
      <c r="C3006" s="190" t="s">
        <v>961</v>
      </c>
      <c r="D3006" s="108" t="s">
        <v>807</v>
      </c>
      <c r="E3006" s="32">
        <f t="shared" si="233"/>
        <v>38890</v>
      </c>
      <c r="F3006" s="101" t="str">
        <f t="shared" si="235"/>
        <v>2005-06</v>
      </c>
      <c r="H3006" s="111"/>
      <c r="I3006" s="26"/>
      <c r="J3006" s="94">
        <f t="shared" si="234"/>
        <v>0.59165640875701331</v>
      </c>
      <c r="K3006" s="35"/>
      <c r="L3006" s="26">
        <v>49.959544563599998</v>
      </c>
      <c r="M3006" s="26" t="s">
        <v>203</v>
      </c>
      <c r="N3006" s="26">
        <v>1338.5980487804875</v>
      </c>
      <c r="O3006" s="90">
        <f t="shared" si="236"/>
        <v>66875.748870796771</v>
      </c>
      <c r="P3006" s="92">
        <f t="shared" si="237"/>
        <v>39567.465409831508</v>
      </c>
      <c r="Q3006" s="188">
        <v>1</v>
      </c>
    </row>
    <row r="3007" spans="1:17" x14ac:dyDescent="0.25">
      <c r="A3007">
        <v>38890</v>
      </c>
      <c r="B3007" t="s">
        <v>769</v>
      </c>
      <c r="C3007" s="190" t="s">
        <v>961</v>
      </c>
      <c r="D3007" s="108" t="s">
        <v>807</v>
      </c>
      <c r="E3007" s="32">
        <f t="shared" si="233"/>
        <v>38890</v>
      </c>
      <c r="F3007" s="101" t="str">
        <f t="shared" si="235"/>
        <v>2005-06</v>
      </c>
      <c r="H3007" s="111"/>
      <c r="I3007" s="26"/>
      <c r="J3007" s="94">
        <f t="shared" si="234"/>
        <v>0.59165640875701331</v>
      </c>
      <c r="K3007" s="35"/>
      <c r="L3007" s="26">
        <v>34.588956763699997</v>
      </c>
      <c r="M3007" s="26" t="s">
        <v>203</v>
      </c>
      <c r="N3007" s="26">
        <v>1338.5980487804875</v>
      </c>
      <c r="O3007" s="90">
        <f t="shared" si="236"/>
        <v>46300.710033241463</v>
      </c>
      <c r="P3007" s="92">
        <f t="shared" si="237"/>
        <v>27394.111821167458</v>
      </c>
      <c r="Q3007" s="188">
        <v>1</v>
      </c>
    </row>
    <row r="3008" spans="1:17" x14ac:dyDescent="0.25">
      <c r="A3008">
        <v>38890</v>
      </c>
      <c r="B3008" t="s">
        <v>769</v>
      </c>
      <c r="C3008" s="190" t="s">
        <v>961</v>
      </c>
      <c r="D3008" s="108" t="s">
        <v>807</v>
      </c>
      <c r="E3008" s="32">
        <f t="shared" si="233"/>
        <v>38890</v>
      </c>
      <c r="F3008" s="101" t="str">
        <f t="shared" si="235"/>
        <v>2005-06</v>
      </c>
      <c r="H3008" s="111"/>
      <c r="I3008" s="26"/>
      <c r="J3008" s="94">
        <f t="shared" si="234"/>
        <v>0.59165640875701331</v>
      </c>
      <c r="K3008" s="35"/>
      <c r="L3008" s="26">
        <v>77.149662189799997</v>
      </c>
      <c r="M3008" s="26" t="s">
        <v>203</v>
      </c>
      <c r="N3008" s="26">
        <v>1338.5980487804875</v>
      </c>
      <c r="O3008" s="90">
        <f t="shared" si="236"/>
        <v>103272.38727134003</v>
      </c>
      <c r="P3008" s="92">
        <f t="shared" si="237"/>
        <v>61101.769776724541</v>
      </c>
      <c r="Q3008" s="188">
        <v>1</v>
      </c>
    </row>
    <row r="3009" spans="1:17" x14ac:dyDescent="0.25">
      <c r="A3009">
        <v>38890</v>
      </c>
      <c r="B3009" t="s">
        <v>769</v>
      </c>
      <c r="C3009" s="190" t="s">
        <v>961</v>
      </c>
      <c r="D3009" s="108" t="s">
        <v>807</v>
      </c>
      <c r="E3009" s="32">
        <f t="shared" si="233"/>
        <v>38890</v>
      </c>
      <c r="F3009" s="101" t="str">
        <f t="shared" si="235"/>
        <v>2005-06</v>
      </c>
      <c r="H3009" s="111"/>
      <c r="I3009" s="26"/>
      <c r="J3009" s="94">
        <f t="shared" si="234"/>
        <v>0.59165640875701331</v>
      </c>
      <c r="K3009" s="35"/>
      <c r="L3009" s="26">
        <v>83.701134782500006</v>
      </c>
      <c r="M3009" s="26" t="s">
        <v>203</v>
      </c>
      <c r="N3009" s="26">
        <v>4416.6341463414628</v>
      </c>
      <c r="O3009" s="90">
        <f t="shared" si="236"/>
        <v>369677.28996791865</v>
      </c>
      <c r="P3009" s="92">
        <f t="shared" si="237"/>
        <v>218721.93778144382</v>
      </c>
      <c r="Q3009" s="188">
        <v>1</v>
      </c>
    </row>
    <row r="3010" spans="1:17" x14ac:dyDescent="0.25">
      <c r="A3010">
        <v>38890</v>
      </c>
      <c r="B3010" t="s">
        <v>769</v>
      </c>
      <c r="C3010" s="190" t="s">
        <v>961</v>
      </c>
      <c r="D3010" s="108" t="s">
        <v>807</v>
      </c>
      <c r="E3010" s="32">
        <f t="shared" si="233"/>
        <v>38890</v>
      </c>
      <c r="F3010" s="101" t="str">
        <f t="shared" si="235"/>
        <v>2005-06</v>
      </c>
      <c r="H3010" s="111"/>
      <c r="I3010" s="26"/>
      <c r="J3010" s="94">
        <f t="shared" si="234"/>
        <v>0.59165640875701331</v>
      </c>
      <c r="K3010" s="35"/>
      <c r="L3010" s="26">
        <v>12.6024029455</v>
      </c>
      <c r="M3010" s="26" t="s">
        <v>203</v>
      </c>
      <c r="N3010" s="26">
        <v>1338.5980487804875</v>
      </c>
      <c r="O3010" s="90">
        <f t="shared" si="236"/>
        <v>16869.551992791767</v>
      </c>
      <c r="P3010" s="92">
        <f t="shared" si="237"/>
        <v>9980.9785493948948</v>
      </c>
      <c r="Q3010" s="188">
        <v>1</v>
      </c>
    </row>
    <row r="3011" spans="1:17" x14ac:dyDescent="0.25">
      <c r="A3011">
        <v>38890</v>
      </c>
      <c r="B3011" t="s">
        <v>769</v>
      </c>
      <c r="C3011" s="190" t="s">
        <v>961</v>
      </c>
      <c r="D3011" s="108" t="s">
        <v>807</v>
      </c>
      <c r="E3011" s="32">
        <f t="shared" si="233"/>
        <v>38890</v>
      </c>
      <c r="F3011" s="101" t="str">
        <f t="shared" si="235"/>
        <v>2005-06</v>
      </c>
      <c r="H3011" s="111"/>
      <c r="I3011" s="26"/>
      <c r="J3011" s="94">
        <f t="shared" si="234"/>
        <v>0.59165640875701331</v>
      </c>
      <c r="K3011" s="35"/>
      <c r="L3011" s="26">
        <v>11.1158861545</v>
      </c>
      <c r="M3011" s="26" t="s">
        <v>203</v>
      </c>
      <c r="N3011" s="26">
        <v>1338.5980487804875</v>
      </c>
      <c r="O3011" s="90">
        <f t="shared" si="236"/>
        <v>14879.703516879737</v>
      </c>
      <c r="P3011" s="92">
        <f t="shared" si="237"/>
        <v>8803.6719461661669</v>
      </c>
      <c r="Q3011" s="188">
        <v>1</v>
      </c>
    </row>
    <row r="3012" spans="1:17" x14ac:dyDescent="0.25">
      <c r="A3012">
        <v>38890</v>
      </c>
      <c r="B3012" t="s">
        <v>769</v>
      </c>
      <c r="C3012" s="190" t="s">
        <v>961</v>
      </c>
      <c r="D3012" s="108" t="s">
        <v>807</v>
      </c>
      <c r="E3012" s="32">
        <f t="shared" si="233"/>
        <v>38890</v>
      </c>
      <c r="F3012" s="101" t="str">
        <f t="shared" si="235"/>
        <v>2005-06</v>
      </c>
      <c r="H3012" s="111"/>
      <c r="I3012" s="26"/>
      <c r="J3012" s="94">
        <f t="shared" si="234"/>
        <v>0.59165640875701331</v>
      </c>
      <c r="K3012" s="35"/>
      <c r="L3012" s="26">
        <v>9.9281046025900004</v>
      </c>
      <c r="M3012" s="26" t="s">
        <v>203</v>
      </c>
      <c r="N3012" s="26">
        <v>1338.5980487804875</v>
      </c>
      <c r="O3012" s="90">
        <f t="shared" si="236"/>
        <v>13289.741449115552</v>
      </c>
      <c r="P3012" s="92">
        <f t="shared" si="237"/>
        <v>7862.9606990929333</v>
      </c>
      <c r="Q3012" s="188">
        <v>1</v>
      </c>
    </row>
    <row r="3013" spans="1:17" x14ac:dyDescent="0.25">
      <c r="A3013">
        <v>38890</v>
      </c>
      <c r="B3013" t="s">
        <v>769</v>
      </c>
      <c r="C3013" s="190" t="s">
        <v>961</v>
      </c>
      <c r="D3013" s="108" t="s">
        <v>807</v>
      </c>
      <c r="E3013" s="32">
        <f t="shared" ref="E3013:E3076" si="238">A3013</f>
        <v>38890</v>
      </c>
      <c r="F3013" s="101" t="str">
        <f t="shared" si="235"/>
        <v>2005-06</v>
      </c>
      <c r="H3013" s="111"/>
      <c r="I3013" s="26"/>
      <c r="J3013" s="94">
        <f t="shared" si="234"/>
        <v>0.59165640875701331</v>
      </c>
      <c r="K3013" s="35"/>
      <c r="L3013" s="26">
        <v>188.065901013</v>
      </c>
      <c r="M3013" s="26" t="s">
        <v>203</v>
      </c>
      <c r="N3013" s="26">
        <v>4641.6565853658531</v>
      </c>
      <c r="O3013" s="90">
        <f t="shared" si="236"/>
        <v>872937.32791975408</v>
      </c>
      <c r="P3013" s="92">
        <f t="shared" si="237"/>
        <v>516478.96450694499</v>
      </c>
      <c r="Q3013" s="188">
        <v>1</v>
      </c>
    </row>
    <row r="3014" spans="1:17" x14ac:dyDescent="0.25">
      <c r="A3014">
        <v>38890</v>
      </c>
      <c r="B3014" t="s">
        <v>769</v>
      </c>
      <c r="C3014" s="190" t="s">
        <v>961</v>
      </c>
      <c r="D3014" s="108" t="s">
        <v>807</v>
      </c>
      <c r="E3014" s="32">
        <f t="shared" si="238"/>
        <v>38890</v>
      </c>
      <c r="F3014" s="101" t="str">
        <f t="shared" si="235"/>
        <v>2005-06</v>
      </c>
      <c r="H3014" s="111"/>
      <c r="I3014" s="26"/>
      <c r="J3014" s="94">
        <f t="shared" si="234"/>
        <v>0.59165640875701331</v>
      </c>
      <c r="K3014" s="35"/>
      <c r="L3014" s="26">
        <v>4.9985295837899999</v>
      </c>
      <c r="M3014" s="26" t="s">
        <v>203</v>
      </c>
      <c r="N3014" s="26">
        <v>479.79317073170722</v>
      </c>
      <c r="O3014" s="90">
        <f t="shared" si="236"/>
        <v>2398.2603580028449</v>
      </c>
      <c r="P3014" s="92">
        <f t="shared" si="237"/>
        <v>1418.9461106802723</v>
      </c>
      <c r="Q3014" s="188">
        <v>1</v>
      </c>
    </row>
    <row r="3015" spans="1:17" x14ac:dyDescent="0.25">
      <c r="A3015">
        <v>38890</v>
      </c>
      <c r="B3015" t="s">
        <v>769</v>
      </c>
      <c r="C3015" s="190" t="s">
        <v>961</v>
      </c>
      <c r="D3015" s="108" t="s">
        <v>807</v>
      </c>
      <c r="E3015" s="32">
        <f t="shared" si="238"/>
        <v>38890</v>
      </c>
      <c r="F3015" s="101" t="str">
        <f t="shared" si="235"/>
        <v>2005-06</v>
      </c>
      <c r="H3015" s="111"/>
      <c r="I3015" s="26"/>
      <c r="J3015" s="94">
        <f t="shared" si="234"/>
        <v>0.59165640875701331</v>
      </c>
      <c r="K3015" s="35"/>
      <c r="L3015" s="26">
        <v>37.198562512499997</v>
      </c>
      <c r="M3015" s="26" t="s">
        <v>203</v>
      </c>
      <c r="N3015" s="26">
        <v>1338.5980487804875</v>
      </c>
      <c r="O3015" s="90">
        <f t="shared" si="236"/>
        <v>49793.923196671487</v>
      </c>
      <c r="P3015" s="92">
        <f t="shared" si="237"/>
        <v>29460.893776465193</v>
      </c>
      <c r="Q3015" s="188">
        <v>1</v>
      </c>
    </row>
    <row r="3016" spans="1:17" x14ac:dyDescent="0.25">
      <c r="A3016">
        <v>38890</v>
      </c>
      <c r="B3016" t="s">
        <v>769</v>
      </c>
      <c r="C3016" s="190" t="s">
        <v>961</v>
      </c>
      <c r="D3016" s="108" t="s">
        <v>807</v>
      </c>
      <c r="E3016" s="32">
        <f t="shared" si="238"/>
        <v>38890</v>
      </c>
      <c r="F3016" s="101" t="str">
        <f t="shared" si="235"/>
        <v>2005-06</v>
      </c>
      <c r="H3016" s="111"/>
      <c r="I3016" s="26"/>
      <c r="J3016" s="94">
        <f t="shared" si="234"/>
        <v>0.59165640875701331</v>
      </c>
      <c r="K3016" s="35"/>
      <c r="L3016" s="26">
        <v>31.7403184924</v>
      </c>
      <c r="M3016" s="26" t="s">
        <v>203</v>
      </c>
      <c r="N3016" s="26">
        <v>1338.5980487804875</v>
      </c>
      <c r="O3016" s="90">
        <f t="shared" si="236"/>
        <v>42487.528401597861</v>
      </c>
      <c r="P3016" s="92">
        <f t="shared" si="237"/>
        <v>25138.018471050997</v>
      </c>
      <c r="Q3016" s="188">
        <v>1</v>
      </c>
    </row>
    <row r="3017" spans="1:17" x14ac:dyDescent="0.25">
      <c r="A3017">
        <v>38890</v>
      </c>
      <c r="B3017" t="s">
        <v>769</v>
      </c>
      <c r="C3017" s="190" t="s">
        <v>961</v>
      </c>
      <c r="D3017" s="108" t="s">
        <v>807</v>
      </c>
      <c r="E3017" s="32">
        <f t="shared" si="238"/>
        <v>38890</v>
      </c>
      <c r="F3017" s="101" t="str">
        <f t="shared" si="235"/>
        <v>2005-06</v>
      </c>
      <c r="H3017" s="111"/>
      <c r="I3017" s="26"/>
      <c r="J3017" s="94">
        <f t="shared" si="234"/>
        <v>0.59165640875701331</v>
      </c>
      <c r="K3017" s="35"/>
      <c r="L3017" s="26">
        <v>17.9945547875</v>
      </c>
      <c r="M3017" s="26" t="s">
        <v>203</v>
      </c>
      <c r="N3017" s="26">
        <v>1338.5980487804875</v>
      </c>
      <c r="O3017" s="90">
        <f t="shared" si="236"/>
        <v>24087.475927221079</v>
      </c>
      <c r="P3017" s="92">
        <f t="shared" si="237"/>
        <v>14251.509503120633</v>
      </c>
      <c r="Q3017" s="188">
        <v>1</v>
      </c>
    </row>
    <row r="3018" spans="1:17" x14ac:dyDescent="0.25">
      <c r="A3018">
        <v>38890</v>
      </c>
      <c r="B3018" t="s">
        <v>769</v>
      </c>
      <c r="C3018" s="190" t="s">
        <v>961</v>
      </c>
      <c r="D3018" s="108" t="s">
        <v>807</v>
      </c>
      <c r="E3018" s="32">
        <f t="shared" si="238"/>
        <v>38890</v>
      </c>
      <c r="F3018" s="101" t="str">
        <f t="shared" si="235"/>
        <v>2005-06</v>
      </c>
      <c r="H3018" s="111"/>
      <c r="I3018" s="26"/>
      <c r="J3018" s="94">
        <f t="shared" si="234"/>
        <v>0.59165640875701331</v>
      </c>
      <c r="K3018" s="35"/>
      <c r="L3018" s="26">
        <v>99.159869302100006</v>
      </c>
      <c r="M3018" s="26" t="s">
        <v>203</v>
      </c>
      <c r="N3018" s="26">
        <v>1338.5980487804875</v>
      </c>
      <c r="O3018" s="90">
        <f t="shared" si="236"/>
        <v>132735.20756511923</v>
      </c>
      <c r="P3018" s="92">
        <f t="shared" si="237"/>
        <v>78533.636223595182</v>
      </c>
      <c r="Q3018" s="188">
        <v>1</v>
      </c>
    </row>
    <row r="3019" spans="1:17" x14ac:dyDescent="0.25">
      <c r="A3019">
        <v>38890</v>
      </c>
      <c r="B3019" t="s">
        <v>769</v>
      </c>
      <c r="C3019" s="190" t="s">
        <v>961</v>
      </c>
      <c r="D3019" s="108" t="s">
        <v>807</v>
      </c>
      <c r="E3019" s="32">
        <f t="shared" si="238"/>
        <v>38890</v>
      </c>
      <c r="F3019" s="101" t="str">
        <f t="shared" si="235"/>
        <v>2005-06</v>
      </c>
      <c r="H3019" s="111"/>
      <c r="I3019" s="26"/>
      <c r="J3019" s="94">
        <f t="shared" si="234"/>
        <v>0.59165640875701331</v>
      </c>
      <c r="K3019" s="35"/>
      <c r="L3019" s="26">
        <v>31.5097607893</v>
      </c>
      <c r="M3019" s="26" t="s">
        <v>203</v>
      </c>
      <c r="N3019" s="26">
        <v>1338.5980487804875</v>
      </c>
      <c r="O3019" s="90">
        <f t="shared" si="236"/>
        <v>42178.904310096892</v>
      </c>
      <c r="P3019" s="92">
        <f t="shared" si="237"/>
        <v>24955.419049417636</v>
      </c>
      <c r="Q3019" s="188">
        <v>1</v>
      </c>
    </row>
    <row r="3020" spans="1:17" x14ac:dyDescent="0.25">
      <c r="A3020">
        <v>38890</v>
      </c>
      <c r="B3020" t="s">
        <v>769</v>
      </c>
      <c r="C3020" s="190" t="s">
        <v>961</v>
      </c>
      <c r="D3020" s="108" t="s">
        <v>807</v>
      </c>
      <c r="E3020" s="32">
        <f t="shared" si="238"/>
        <v>38890</v>
      </c>
      <c r="F3020" s="101" t="str">
        <f t="shared" si="235"/>
        <v>2005-06</v>
      </c>
      <c r="H3020" s="111"/>
      <c r="I3020" s="26"/>
      <c r="J3020" s="94">
        <f t="shared" si="234"/>
        <v>0.59165640875701331</v>
      </c>
      <c r="K3020" s="35"/>
      <c r="L3020" s="26">
        <v>80.5535175272</v>
      </c>
      <c r="M3020" s="26" t="s">
        <v>203</v>
      </c>
      <c r="N3020" s="26">
        <v>1338.5980487804875</v>
      </c>
      <c r="O3020" s="90">
        <f t="shared" si="236"/>
        <v>107828.78138431472</v>
      </c>
      <c r="P3020" s="92">
        <f t="shared" si="237"/>
        <v>63797.589554488732</v>
      </c>
      <c r="Q3020" s="188">
        <v>1</v>
      </c>
    </row>
    <row r="3021" spans="1:17" x14ac:dyDescent="0.25">
      <c r="A3021">
        <v>38890</v>
      </c>
      <c r="B3021" t="s">
        <v>769</v>
      </c>
      <c r="C3021" s="190" t="s">
        <v>961</v>
      </c>
      <c r="D3021" s="108" t="s">
        <v>807</v>
      </c>
      <c r="E3021" s="32">
        <f t="shared" si="238"/>
        <v>38890</v>
      </c>
      <c r="F3021" s="101" t="str">
        <f t="shared" si="235"/>
        <v>2005-06</v>
      </c>
      <c r="H3021" s="111"/>
      <c r="I3021" s="26"/>
      <c r="J3021" s="94">
        <f t="shared" si="234"/>
        <v>0.59165640875701331</v>
      </c>
      <c r="K3021" s="35"/>
      <c r="L3021" s="26">
        <v>62.1359111947</v>
      </c>
      <c r="M3021" s="26" t="s">
        <v>203</v>
      </c>
      <c r="N3021" s="26">
        <v>1338.5980487804875</v>
      </c>
      <c r="O3021" s="90">
        <f t="shared" si="236"/>
        <v>83175.009484423063</v>
      </c>
      <c r="P3021" s="92">
        <f t="shared" si="237"/>
        <v>49211.027409884271</v>
      </c>
      <c r="Q3021" s="188">
        <v>1</v>
      </c>
    </row>
    <row r="3022" spans="1:17" x14ac:dyDescent="0.25">
      <c r="A3022">
        <v>38890</v>
      </c>
      <c r="B3022" t="s">
        <v>769</v>
      </c>
      <c r="C3022" s="190" t="s">
        <v>961</v>
      </c>
      <c r="D3022" s="108" t="s">
        <v>807</v>
      </c>
      <c r="E3022" s="32">
        <f t="shared" si="238"/>
        <v>38890</v>
      </c>
      <c r="F3022" s="101" t="str">
        <f t="shared" si="235"/>
        <v>2005-06</v>
      </c>
      <c r="H3022" s="111"/>
      <c r="I3022" s="26"/>
      <c r="J3022" s="94">
        <f t="shared" si="234"/>
        <v>0.59165640875701331</v>
      </c>
      <c r="K3022" s="35"/>
      <c r="L3022" s="26">
        <v>153.84917817499999</v>
      </c>
      <c r="M3022" s="26" t="s">
        <v>203</v>
      </c>
      <c r="N3022" s="26">
        <v>1338.5980487804875</v>
      </c>
      <c r="O3022" s="90">
        <f t="shared" si="236"/>
        <v>205942.20971153656</v>
      </c>
      <c r="P3022" s="92">
        <f t="shared" si="237"/>
        <v>121847.02820941144</v>
      </c>
      <c r="Q3022" s="188">
        <v>1</v>
      </c>
    </row>
    <row r="3023" spans="1:17" x14ac:dyDescent="0.25">
      <c r="A3023">
        <v>38890</v>
      </c>
      <c r="B3023" t="s">
        <v>769</v>
      </c>
      <c r="C3023" s="190" t="s">
        <v>961</v>
      </c>
      <c r="D3023" s="108" t="s">
        <v>807</v>
      </c>
      <c r="E3023" s="32">
        <f t="shared" si="238"/>
        <v>38890</v>
      </c>
      <c r="F3023" s="101" t="str">
        <f t="shared" si="235"/>
        <v>2005-06</v>
      </c>
      <c r="H3023" s="111"/>
      <c r="I3023" s="26"/>
      <c r="J3023" s="94">
        <f t="shared" si="234"/>
        <v>0.59165640875701331</v>
      </c>
      <c r="K3023" s="35"/>
      <c r="L3023" s="26">
        <v>19.933433622900001</v>
      </c>
      <c r="M3023" s="26" t="s">
        <v>203</v>
      </c>
      <c r="N3023" s="26">
        <v>1338.5980487804875</v>
      </c>
      <c r="O3023" s="90">
        <f t="shared" si="236"/>
        <v>26682.855353109306</v>
      </c>
      <c r="P3023" s="92">
        <f t="shared" si="237"/>
        <v>15787.0823736035</v>
      </c>
      <c r="Q3023" s="188">
        <v>1</v>
      </c>
    </row>
    <row r="3024" spans="1:17" x14ac:dyDescent="0.25">
      <c r="A3024">
        <v>38890</v>
      </c>
      <c r="B3024" t="s">
        <v>769</v>
      </c>
      <c r="C3024" s="190" t="s">
        <v>961</v>
      </c>
      <c r="D3024" s="108" t="s">
        <v>807</v>
      </c>
      <c r="E3024" s="32">
        <f t="shared" si="238"/>
        <v>38890</v>
      </c>
      <c r="F3024" s="101" t="str">
        <f t="shared" si="235"/>
        <v>2005-06</v>
      </c>
      <c r="H3024" s="111"/>
      <c r="I3024" s="26"/>
      <c r="J3024" s="94">
        <f t="shared" si="234"/>
        <v>0.59165640875701331</v>
      </c>
      <c r="K3024" s="35"/>
      <c r="L3024" s="26">
        <v>77.993816844700007</v>
      </c>
      <c r="M3024" s="26" t="s">
        <v>203</v>
      </c>
      <c r="N3024" s="26">
        <v>1338.5980487804875</v>
      </c>
      <c r="O3024" s="90">
        <f t="shared" si="236"/>
        <v>104402.37104525814</v>
      </c>
      <c r="P3024" s="92">
        <f t="shared" si="237"/>
        <v>61770.331918354626</v>
      </c>
      <c r="Q3024" s="188">
        <v>1</v>
      </c>
    </row>
    <row r="3025" spans="1:17" x14ac:dyDescent="0.25">
      <c r="A3025">
        <v>38890</v>
      </c>
      <c r="B3025" t="s">
        <v>769</v>
      </c>
      <c r="C3025" s="190" t="s">
        <v>961</v>
      </c>
      <c r="D3025" s="108" t="s">
        <v>807</v>
      </c>
      <c r="E3025" s="32">
        <f t="shared" si="238"/>
        <v>38890</v>
      </c>
      <c r="F3025" s="101" t="str">
        <f t="shared" si="235"/>
        <v>2005-06</v>
      </c>
      <c r="H3025" s="111"/>
      <c r="I3025" s="26"/>
      <c r="J3025" s="94">
        <f t="shared" si="234"/>
        <v>0.59165640875701331</v>
      </c>
      <c r="K3025" s="35"/>
      <c r="L3025" s="26">
        <v>48.295876024800002</v>
      </c>
      <c r="M3025" s="26" t="s">
        <v>203</v>
      </c>
      <c r="N3025" s="26">
        <v>4641.6565853658531</v>
      </c>
      <c r="O3025" s="90">
        <f t="shared" si="236"/>
        <v>224172.87099652574</v>
      </c>
      <c r="P3025" s="92">
        <f t="shared" si="237"/>
        <v>132633.31579455364</v>
      </c>
      <c r="Q3025" s="188">
        <v>1</v>
      </c>
    </row>
    <row r="3026" spans="1:17" x14ac:dyDescent="0.25">
      <c r="A3026">
        <v>38890</v>
      </c>
      <c r="B3026" t="s">
        <v>769</v>
      </c>
      <c r="C3026" s="190" t="s">
        <v>961</v>
      </c>
      <c r="D3026" s="108" t="s">
        <v>807</v>
      </c>
      <c r="E3026" s="32">
        <f t="shared" si="238"/>
        <v>38890</v>
      </c>
      <c r="F3026" s="101" t="str">
        <f t="shared" si="235"/>
        <v>2005-06</v>
      </c>
      <c r="H3026" s="111"/>
      <c r="I3026" s="26"/>
      <c r="J3026" s="94">
        <f t="shared" si="234"/>
        <v>0.59165640875701331</v>
      </c>
      <c r="K3026" s="35"/>
      <c r="L3026" s="26">
        <v>5.6884291328999996</v>
      </c>
      <c r="M3026" s="26" t="s">
        <v>203</v>
      </c>
      <c r="N3026" s="26">
        <v>4641.6565853658531</v>
      </c>
      <c r="O3026" s="90">
        <f t="shared" si="236"/>
        <v>26403.734545112253</v>
      </c>
      <c r="P3026" s="92">
        <f t="shared" si="237"/>
        <v>15621.938758734608</v>
      </c>
      <c r="Q3026" s="188">
        <v>1</v>
      </c>
    </row>
    <row r="3027" spans="1:17" x14ac:dyDescent="0.25">
      <c r="A3027">
        <v>38890</v>
      </c>
      <c r="B3027" t="s">
        <v>769</v>
      </c>
      <c r="C3027" s="190" t="s">
        <v>961</v>
      </c>
      <c r="D3027" s="108" t="s">
        <v>807</v>
      </c>
      <c r="E3027" s="32">
        <f t="shared" si="238"/>
        <v>38890</v>
      </c>
      <c r="F3027" s="101" t="str">
        <f t="shared" si="235"/>
        <v>2005-06</v>
      </c>
      <c r="H3027" s="111"/>
      <c r="I3027" s="26"/>
      <c r="J3027" s="94">
        <f t="shared" si="234"/>
        <v>0.59165640875701331</v>
      </c>
      <c r="K3027" s="35"/>
      <c r="L3027" s="26">
        <v>77.716369324599995</v>
      </c>
      <c r="M3027" s="26" t="s">
        <v>203</v>
      </c>
      <c r="N3027" s="26">
        <v>1338.5980487804875</v>
      </c>
      <c r="O3027" s="90">
        <f t="shared" si="236"/>
        <v>104030.98033621328</v>
      </c>
      <c r="P3027" s="92">
        <f t="shared" si="237"/>
        <v>61550.596225195419</v>
      </c>
      <c r="Q3027" s="188">
        <v>1</v>
      </c>
    </row>
    <row r="3028" spans="1:17" x14ac:dyDescent="0.25">
      <c r="A3028">
        <v>38890</v>
      </c>
      <c r="B3028" t="s">
        <v>769</v>
      </c>
      <c r="C3028" s="190" t="s">
        <v>961</v>
      </c>
      <c r="D3028" s="108" t="s">
        <v>807</v>
      </c>
      <c r="E3028" s="32">
        <f t="shared" si="238"/>
        <v>38890</v>
      </c>
      <c r="F3028" s="101" t="str">
        <f t="shared" si="235"/>
        <v>2005-06</v>
      </c>
      <c r="H3028" s="111"/>
      <c r="I3028" s="26"/>
      <c r="J3028" s="94">
        <f t="shared" si="234"/>
        <v>0.59165640875701331</v>
      </c>
      <c r="K3028" s="35"/>
      <c r="L3028" s="26">
        <v>95.976067120899998</v>
      </c>
      <c r="M3028" s="26" t="s">
        <v>203</v>
      </c>
      <c r="N3028" s="26">
        <v>1338.5980487804875</v>
      </c>
      <c r="O3028" s="90">
        <f t="shared" si="236"/>
        <v>128473.37617766183</v>
      </c>
      <c r="P3028" s="92">
        <f t="shared" si="237"/>
        <v>76012.096370164232</v>
      </c>
      <c r="Q3028" s="188">
        <v>1</v>
      </c>
    </row>
    <row r="3029" spans="1:17" x14ac:dyDescent="0.25">
      <c r="A3029">
        <v>38890</v>
      </c>
      <c r="B3029" t="s">
        <v>769</v>
      </c>
      <c r="C3029" s="190" t="s">
        <v>961</v>
      </c>
      <c r="D3029" s="108" t="s">
        <v>807</v>
      </c>
      <c r="E3029" s="32">
        <f t="shared" si="238"/>
        <v>38890</v>
      </c>
      <c r="F3029" s="101" t="str">
        <f t="shared" si="235"/>
        <v>2005-06</v>
      </c>
      <c r="H3029" s="111"/>
      <c r="I3029" s="26"/>
      <c r="J3029" s="94">
        <f t="shared" ref="J3029:J3092" si="239">J3028</f>
        <v>0.59165640875701331</v>
      </c>
      <c r="K3029" s="35"/>
      <c r="L3029" s="26">
        <v>0.99937030173999997</v>
      </c>
      <c r="M3029" s="26" t="s">
        <v>203</v>
      </c>
      <c r="N3029" s="26">
        <v>1338.5980487804875</v>
      </c>
      <c r="O3029" s="90">
        <f t="shared" si="236"/>
        <v>1337.755135918331</v>
      </c>
      <c r="P3029" s="92">
        <f t="shared" si="237"/>
        <v>791.49139951369</v>
      </c>
      <c r="Q3029" s="188">
        <v>1</v>
      </c>
    </row>
    <row r="3030" spans="1:17" x14ac:dyDescent="0.25">
      <c r="A3030">
        <v>38890</v>
      </c>
      <c r="B3030" t="s">
        <v>769</v>
      </c>
      <c r="C3030" s="190" t="s">
        <v>961</v>
      </c>
      <c r="D3030" s="108" t="s">
        <v>807</v>
      </c>
      <c r="E3030" s="32">
        <f t="shared" si="238"/>
        <v>38890</v>
      </c>
      <c r="F3030" s="101" t="str">
        <f t="shared" si="235"/>
        <v>2005-06</v>
      </c>
      <c r="H3030" s="111"/>
      <c r="I3030" s="26"/>
      <c r="J3030" s="94">
        <f t="shared" si="239"/>
        <v>0.59165640875701331</v>
      </c>
      <c r="K3030" s="35"/>
      <c r="L3030" s="26">
        <v>141.62789598800001</v>
      </c>
      <c r="M3030" s="26" t="s">
        <v>203</v>
      </c>
      <c r="N3030" s="26">
        <v>1338.5980487804875</v>
      </c>
      <c r="O3030" s="90">
        <f t="shared" si="236"/>
        <v>189582.82522242263</v>
      </c>
      <c r="P3030" s="92">
        <f t="shared" si="237"/>
        <v>112167.8935331071</v>
      </c>
      <c r="Q3030" s="188">
        <v>1</v>
      </c>
    </row>
    <row r="3031" spans="1:17" x14ac:dyDescent="0.25">
      <c r="A3031">
        <v>38890</v>
      </c>
      <c r="B3031" t="s">
        <v>769</v>
      </c>
      <c r="C3031" s="190" t="s">
        <v>961</v>
      </c>
      <c r="D3031" s="108" t="s">
        <v>807</v>
      </c>
      <c r="E3031" s="32">
        <f t="shared" si="238"/>
        <v>38890</v>
      </c>
      <c r="F3031" s="101" t="str">
        <f t="shared" ref="F3031:F3094" si="240">IF(E3031="","-",IF(OR(E3031&lt;$E$15,E3031&gt;$E$16),"ERROR - date outside of range",IF(MONTH(E3031)&gt;=7,YEAR(E3031)&amp;"-"&amp;IF(YEAR(E3031)=1999,"00",IF(AND(YEAR(E3031)&gt;=2000,YEAR(E3031)&lt;2009),"0","")&amp;RIGHT(YEAR(E3031),2)+1),RIGHT(YEAR(E3031),4)-1&amp;"-"&amp;RIGHT(YEAR(E3031),2))))</f>
        <v>2005-06</v>
      </c>
      <c r="H3031" s="111"/>
      <c r="I3031" s="26"/>
      <c r="J3031" s="94">
        <f t="shared" si="239"/>
        <v>0.59165640875701331</v>
      </c>
      <c r="K3031" s="35"/>
      <c r="L3031" s="26">
        <v>37.584615921900003</v>
      </c>
      <c r="M3031" s="26" t="s">
        <v>203</v>
      </c>
      <c r="N3031" s="26">
        <v>4641.6565853658531</v>
      </c>
      <c r="O3031" s="90">
        <f t="shared" si="236"/>
        <v>174454.88000233343</v>
      </c>
      <c r="P3031" s="92">
        <f t="shared" si="237"/>
        <v>103217.3477923163</v>
      </c>
      <c r="Q3031" s="188">
        <v>1</v>
      </c>
    </row>
    <row r="3032" spans="1:17" x14ac:dyDescent="0.25">
      <c r="A3032">
        <v>38890</v>
      </c>
      <c r="B3032" t="s">
        <v>769</v>
      </c>
      <c r="C3032" s="190" t="s">
        <v>961</v>
      </c>
      <c r="D3032" s="108" t="s">
        <v>807</v>
      </c>
      <c r="E3032" s="32">
        <f t="shared" si="238"/>
        <v>38890</v>
      </c>
      <c r="F3032" s="101" t="str">
        <f t="shared" si="240"/>
        <v>2005-06</v>
      </c>
      <c r="H3032" s="111"/>
      <c r="I3032" s="26"/>
      <c r="J3032" s="94">
        <f t="shared" si="239"/>
        <v>0.59165640875701331</v>
      </c>
      <c r="K3032" s="35"/>
      <c r="L3032" s="26">
        <v>33.529655128000002</v>
      </c>
      <c r="M3032" s="26" t="s">
        <v>203</v>
      </c>
      <c r="N3032" s="26">
        <v>1338.5980487804875</v>
      </c>
      <c r="O3032" s="90">
        <f t="shared" ref="O3032:O3095" si="241">IF(N3032="","-",L3032*N3032)</f>
        <v>44882.730930623467</v>
      </c>
      <c r="P3032" s="92">
        <f t="shared" ref="P3032:P3095" si="242">IF(O3032="-","-",IF(OR(E3032&lt;$E$15,E3032&gt;$E$16),0,O3032*J3032))*Q3032</f>
        <v>26555.155397620001</v>
      </c>
      <c r="Q3032" s="188">
        <v>1</v>
      </c>
    </row>
    <row r="3033" spans="1:17" x14ac:dyDescent="0.25">
      <c r="A3033">
        <v>38890</v>
      </c>
      <c r="B3033" t="s">
        <v>769</v>
      </c>
      <c r="C3033" s="190" t="s">
        <v>961</v>
      </c>
      <c r="D3033" s="108" t="s">
        <v>807</v>
      </c>
      <c r="E3033" s="32">
        <f t="shared" si="238"/>
        <v>38890</v>
      </c>
      <c r="F3033" s="101" t="str">
        <f t="shared" si="240"/>
        <v>2005-06</v>
      </c>
      <c r="H3033" s="111"/>
      <c r="I3033" s="26"/>
      <c r="J3033" s="94">
        <f t="shared" si="239"/>
        <v>0.59165640875701331</v>
      </c>
      <c r="K3033" s="35"/>
      <c r="L3033" s="26">
        <v>12.396456025799999</v>
      </c>
      <c r="M3033" s="26" t="s">
        <v>203</v>
      </c>
      <c r="N3033" s="26">
        <v>4416.6341463414628</v>
      </c>
      <c r="O3033" s="90">
        <f t="shared" si="241"/>
        <v>54750.610977168661</v>
      </c>
      <c r="P3033" s="92">
        <f t="shared" si="242"/>
        <v>32393.54986800392</v>
      </c>
      <c r="Q3033" s="188">
        <v>1</v>
      </c>
    </row>
    <row r="3034" spans="1:17" x14ac:dyDescent="0.25">
      <c r="A3034">
        <v>38890</v>
      </c>
      <c r="B3034" t="s">
        <v>769</v>
      </c>
      <c r="C3034" s="190" t="s">
        <v>961</v>
      </c>
      <c r="D3034" s="108" t="s">
        <v>807</v>
      </c>
      <c r="E3034" s="32">
        <f t="shared" si="238"/>
        <v>38890</v>
      </c>
      <c r="F3034" s="101" t="str">
        <f t="shared" si="240"/>
        <v>2005-06</v>
      </c>
      <c r="H3034" s="111"/>
      <c r="I3034" s="26"/>
      <c r="J3034" s="94">
        <f t="shared" si="239"/>
        <v>0.59165640875701331</v>
      </c>
      <c r="K3034" s="35"/>
      <c r="L3034" s="26">
        <v>107.936024209</v>
      </c>
      <c r="M3034" s="26" t="s">
        <v>203</v>
      </c>
      <c r="N3034" s="26">
        <v>1338.5980487804875</v>
      </c>
      <c r="O3034" s="90">
        <f t="shared" si="241"/>
        <v>144482.95139929085</v>
      </c>
      <c r="P3034" s="92">
        <f t="shared" si="242"/>
        <v>85484.26415151851</v>
      </c>
      <c r="Q3034" s="188">
        <v>1</v>
      </c>
    </row>
    <row r="3035" spans="1:17" x14ac:dyDescent="0.25">
      <c r="A3035">
        <v>38890</v>
      </c>
      <c r="B3035" t="s">
        <v>769</v>
      </c>
      <c r="C3035" s="190" t="s">
        <v>961</v>
      </c>
      <c r="D3035" s="108" t="s">
        <v>807</v>
      </c>
      <c r="E3035" s="32">
        <f t="shared" si="238"/>
        <v>38890</v>
      </c>
      <c r="F3035" s="101" t="str">
        <f t="shared" si="240"/>
        <v>2005-06</v>
      </c>
      <c r="H3035" s="111"/>
      <c r="I3035" s="26"/>
      <c r="J3035" s="94">
        <f t="shared" si="239"/>
        <v>0.59165640875701331</v>
      </c>
      <c r="K3035" s="35"/>
      <c r="L3035" s="26">
        <v>97.912712642399995</v>
      </c>
      <c r="M3035" s="26" t="s">
        <v>203</v>
      </c>
      <c r="N3035" s="26">
        <v>1338.5980487804875</v>
      </c>
      <c r="O3035" s="90">
        <f t="shared" si="241"/>
        <v>131065.76609392121</v>
      </c>
      <c r="P3035" s="92">
        <f t="shared" si="242"/>
        <v>77545.900478116135</v>
      </c>
      <c r="Q3035" s="188">
        <v>1</v>
      </c>
    </row>
    <row r="3036" spans="1:17" x14ac:dyDescent="0.25">
      <c r="A3036">
        <v>38890</v>
      </c>
      <c r="B3036" t="s">
        <v>769</v>
      </c>
      <c r="C3036" s="190" t="s">
        <v>961</v>
      </c>
      <c r="D3036" s="108" t="s">
        <v>807</v>
      </c>
      <c r="E3036" s="32">
        <f t="shared" si="238"/>
        <v>38890</v>
      </c>
      <c r="F3036" s="101" t="str">
        <f t="shared" si="240"/>
        <v>2005-06</v>
      </c>
      <c r="H3036" s="111"/>
      <c r="I3036" s="26"/>
      <c r="J3036" s="94">
        <f t="shared" si="239"/>
        <v>0.59165640875701331</v>
      </c>
      <c r="K3036" s="35"/>
      <c r="L3036" s="26">
        <v>54.5657002612</v>
      </c>
      <c r="M3036" s="26" t="s">
        <v>203</v>
      </c>
      <c r="N3036" s="26">
        <v>1338.5980487804875</v>
      </c>
      <c r="O3036" s="90">
        <f t="shared" si="241"/>
        <v>73041.539899983254</v>
      </c>
      <c r="P3036" s="92">
        <f t="shared" si="242"/>
        <v>43215.495187306187</v>
      </c>
      <c r="Q3036" s="188">
        <v>1</v>
      </c>
    </row>
    <row r="3037" spans="1:17" x14ac:dyDescent="0.25">
      <c r="A3037">
        <v>38890</v>
      </c>
      <c r="B3037" t="s">
        <v>769</v>
      </c>
      <c r="C3037" s="190" t="s">
        <v>961</v>
      </c>
      <c r="D3037" s="108" t="s">
        <v>807</v>
      </c>
      <c r="E3037" s="32">
        <f t="shared" si="238"/>
        <v>38890</v>
      </c>
      <c r="F3037" s="101" t="str">
        <f t="shared" si="240"/>
        <v>2005-06</v>
      </c>
      <c r="H3037" s="111"/>
      <c r="I3037" s="26"/>
      <c r="J3037" s="94">
        <f t="shared" si="239"/>
        <v>0.59165640875701331</v>
      </c>
      <c r="K3037" s="35"/>
      <c r="L3037" s="26">
        <v>72.137950414499997</v>
      </c>
      <c r="M3037" s="26" t="s">
        <v>203</v>
      </c>
      <c r="N3037" s="26">
        <v>1338.5980487804875</v>
      </c>
      <c r="O3037" s="90">
        <f t="shared" si="241"/>
        <v>96563.719667873258</v>
      </c>
      <c r="P3037" s="92">
        <f t="shared" si="242"/>
        <v>57132.543594912866</v>
      </c>
      <c r="Q3037" s="188">
        <v>1</v>
      </c>
    </row>
    <row r="3038" spans="1:17" x14ac:dyDescent="0.25">
      <c r="A3038">
        <v>38890</v>
      </c>
      <c r="B3038" t="s">
        <v>769</v>
      </c>
      <c r="C3038" s="190" t="s">
        <v>961</v>
      </c>
      <c r="D3038" s="108" t="s">
        <v>807</v>
      </c>
      <c r="E3038" s="32">
        <f t="shared" si="238"/>
        <v>38890</v>
      </c>
      <c r="F3038" s="101" t="str">
        <f t="shared" si="240"/>
        <v>2005-06</v>
      </c>
      <c r="H3038" s="111"/>
      <c r="I3038" s="26"/>
      <c r="J3038" s="94">
        <f t="shared" si="239"/>
        <v>0.59165640875701331</v>
      </c>
      <c r="K3038" s="35"/>
      <c r="L3038" s="26">
        <v>124.46478562599999</v>
      </c>
      <c r="M3038" s="26" t="s">
        <v>203</v>
      </c>
      <c r="N3038" s="26">
        <v>1338.5980487804875</v>
      </c>
      <c r="O3038" s="90">
        <f t="shared" si="241"/>
        <v>166608.31918084525</v>
      </c>
      <c r="P3038" s="92">
        <f t="shared" si="242"/>
        <v>98574.879795581117</v>
      </c>
      <c r="Q3038" s="188">
        <v>1</v>
      </c>
    </row>
    <row r="3039" spans="1:17" x14ac:dyDescent="0.25">
      <c r="A3039">
        <v>38890</v>
      </c>
      <c r="B3039" t="s">
        <v>769</v>
      </c>
      <c r="C3039" s="190" t="s">
        <v>961</v>
      </c>
      <c r="D3039" s="108" t="s">
        <v>807</v>
      </c>
      <c r="E3039" s="32">
        <f t="shared" si="238"/>
        <v>38890</v>
      </c>
      <c r="F3039" s="101" t="str">
        <f t="shared" si="240"/>
        <v>2005-06</v>
      </c>
      <c r="H3039" s="111"/>
      <c r="I3039" s="26"/>
      <c r="J3039" s="94">
        <f t="shared" si="239"/>
        <v>0.59165640875701331</v>
      </c>
      <c r="K3039" s="35"/>
      <c r="L3039" s="26">
        <v>70.963373270999995</v>
      </c>
      <c r="M3039" s="26" t="s">
        <v>203</v>
      </c>
      <c r="N3039" s="26">
        <v>1338.5980487804875</v>
      </c>
      <c r="O3039" s="90">
        <f t="shared" si="241"/>
        <v>94991.432995441995</v>
      </c>
      <c r="P3039" s="92">
        <f t="shared" si="242"/>
        <v>56202.290108765672</v>
      </c>
      <c r="Q3039" s="188">
        <v>1</v>
      </c>
    </row>
    <row r="3040" spans="1:17" x14ac:dyDescent="0.25">
      <c r="A3040">
        <v>38890</v>
      </c>
      <c r="B3040" t="s">
        <v>769</v>
      </c>
      <c r="C3040" s="190" t="s">
        <v>961</v>
      </c>
      <c r="D3040" s="108" t="s">
        <v>807</v>
      </c>
      <c r="E3040" s="32">
        <f t="shared" si="238"/>
        <v>38890</v>
      </c>
      <c r="F3040" s="101" t="str">
        <f t="shared" si="240"/>
        <v>2005-06</v>
      </c>
      <c r="H3040" s="111"/>
      <c r="I3040" s="26"/>
      <c r="J3040" s="94">
        <f t="shared" si="239"/>
        <v>0.59165640875701331</v>
      </c>
      <c r="K3040" s="35"/>
      <c r="L3040" s="26">
        <v>106.016496499</v>
      </c>
      <c r="M3040" s="26" t="s">
        <v>203</v>
      </c>
      <c r="N3040" s="26">
        <v>1338.5980487804875</v>
      </c>
      <c r="O3040" s="90">
        <f t="shared" si="241"/>
        <v>141913.47535210478</v>
      </c>
      <c r="P3040" s="92">
        <f t="shared" si="242"/>
        <v>83964.017181053234</v>
      </c>
      <c r="Q3040" s="188">
        <v>1</v>
      </c>
    </row>
    <row r="3041" spans="1:17" x14ac:dyDescent="0.25">
      <c r="A3041">
        <v>38890</v>
      </c>
      <c r="B3041" t="s">
        <v>769</v>
      </c>
      <c r="C3041" s="190" t="s">
        <v>961</v>
      </c>
      <c r="D3041" s="108" t="s">
        <v>807</v>
      </c>
      <c r="E3041" s="32">
        <f t="shared" si="238"/>
        <v>38890</v>
      </c>
      <c r="F3041" s="101" t="str">
        <f t="shared" si="240"/>
        <v>2005-06</v>
      </c>
      <c r="H3041" s="111"/>
      <c r="I3041" s="26"/>
      <c r="J3041" s="94">
        <f t="shared" si="239"/>
        <v>0.59165640875701331</v>
      </c>
      <c r="K3041" s="35"/>
      <c r="L3041" s="26">
        <v>44.1268213448</v>
      </c>
      <c r="M3041" s="26" t="s">
        <v>203</v>
      </c>
      <c r="N3041" s="26">
        <v>1338.5980487804875</v>
      </c>
      <c r="O3041" s="90">
        <f t="shared" si="241"/>
        <v>59068.076951034447</v>
      </c>
      <c r="P3041" s="92">
        <f t="shared" si="242"/>
        <v>34948.00628103195</v>
      </c>
      <c r="Q3041" s="188">
        <v>1</v>
      </c>
    </row>
    <row r="3042" spans="1:17" x14ac:dyDescent="0.25">
      <c r="A3042">
        <v>38890</v>
      </c>
      <c r="B3042" t="s">
        <v>769</v>
      </c>
      <c r="C3042" s="190" t="s">
        <v>961</v>
      </c>
      <c r="D3042" s="108" t="s">
        <v>807</v>
      </c>
      <c r="E3042" s="32">
        <f t="shared" si="238"/>
        <v>38890</v>
      </c>
      <c r="F3042" s="101" t="str">
        <f t="shared" si="240"/>
        <v>2005-06</v>
      </c>
      <c r="H3042" s="111"/>
      <c r="I3042" s="26"/>
      <c r="J3042" s="94">
        <f t="shared" si="239"/>
        <v>0.59165640875701331</v>
      </c>
      <c r="K3042" s="35"/>
      <c r="L3042" s="26">
        <v>27.9621827653</v>
      </c>
      <c r="M3042" s="26" t="s">
        <v>203</v>
      </c>
      <c r="N3042" s="26">
        <v>1338.5980487804875</v>
      </c>
      <c r="O3042" s="90">
        <f t="shared" si="241"/>
        <v>37430.123289273957</v>
      </c>
      <c r="P3042" s="92">
        <f t="shared" si="242"/>
        <v>22145.772324664074</v>
      </c>
      <c r="Q3042" s="188">
        <v>1</v>
      </c>
    </row>
    <row r="3043" spans="1:17" x14ac:dyDescent="0.25">
      <c r="A3043">
        <v>38890</v>
      </c>
      <c r="B3043" t="s">
        <v>769</v>
      </c>
      <c r="C3043" s="190" t="s">
        <v>961</v>
      </c>
      <c r="D3043" s="108" t="s">
        <v>807</v>
      </c>
      <c r="E3043" s="32">
        <f t="shared" si="238"/>
        <v>38890</v>
      </c>
      <c r="F3043" s="101" t="str">
        <f t="shared" si="240"/>
        <v>2005-06</v>
      </c>
      <c r="H3043" s="111"/>
      <c r="I3043" s="26"/>
      <c r="J3043" s="94">
        <f t="shared" si="239"/>
        <v>0.59165640875701331</v>
      </c>
      <c r="K3043" s="35"/>
      <c r="L3043" s="26">
        <v>20.431026601700001</v>
      </c>
      <c r="M3043" s="26" t="s">
        <v>203</v>
      </c>
      <c r="N3043" s="26">
        <v>4641.6565853658531</v>
      </c>
      <c r="O3043" s="90">
        <f t="shared" si="241"/>
        <v>94833.809171565736</v>
      </c>
      <c r="P3043" s="92">
        <f t="shared" si="242"/>
        <v>56109.030963196492</v>
      </c>
      <c r="Q3043" s="188">
        <v>1</v>
      </c>
    </row>
    <row r="3044" spans="1:17" x14ac:dyDescent="0.25">
      <c r="A3044">
        <v>38890</v>
      </c>
      <c r="B3044" t="s">
        <v>769</v>
      </c>
      <c r="C3044" s="190" t="s">
        <v>961</v>
      </c>
      <c r="D3044" s="108" t="s">
        <v>807</v>
      </c>
      <c r="E3044" s="32">
        <f t="shared" si="238"/>
        <v>38890</v>
      </c>
      <c r="F3044" s="101" t="str">
        <f t="shared" si="240"/>
        <v>2005-06</v>
      </c>
      <c r="H3044" s="111"/>
      <c r="I3044" s="26"/>
      <c r="J3044" s="94">
        <f t="shared" si="239"/>
        <v>0.59165640875701331</v>
      </c>
      <c r="K3044" s="35"/>
      <c r="L3044" s="26">
        <v>48.067809706699997</v>
      </c>
      <c r="M3044" s="26" t="s">
        <v>203</v>
      </c>
      <c r="N3044" s="26">
        <v>1338.5980487804875</v>
      </c>
      <c r="O3044" s="90">
        <f t="shared" si="241"/>
        <v>64343.476282540389</v>
      </c>
      <c r="P3044" s="92">
        <f t="shared" si="242"/>
        <v>38069.230104269904</v>
      </c>
      <c r="Q3044" s="188">
        <v>1</v>
      </c>
    </row>
    <row r="3045" spans="1:17" x14ac:dyDescent="0.25">
      <c r="A3045">
        <v>38890</v>
      </c>
      <c r="B3045" t="s">
        <v>769</v>
      </c>
      <c r="C3045" s="190" t="s">
        <v>961</v>
      </c>
      <c r="D3045" s="108" t="s">
        <v>807</v>
      </c>
      <c r="E3045" s="32">
        <f t="shared" si="238"/>
        <v>38890</v>
      </c>
      <c r="F3045" s="101" t="str">
        <f t="shared" si="240"/>
        <v>2005-06</v>
      </c>
      <c r="H3045" s="111"/>
      <c r="I3045" s="26"/>
      <c r="J3045" s="94">
        <f t="shared" si="239"/>
        <v>0.59165640875701331</v>
      </c>
      <c r="K3045" s="35"/>
      <c r="L3045" s="26">
        <v>33.990344761400003</v>
      </c>
      <c r="M3045" s="26" t="s">
        <v>203</v>
      </c>
      <c r="N3045" s="26">
        <v>4641.6565853658531</v>
      </c>
      <c r="O3045" s="90">
        <f t="shared" si="241"/>
        <v>157771.50760060805</v>
      </c>
      <c r="P3045" s="92">
        <f t="shared" si="242"/>
        <v>93346.523591155594</v>
      </c>
      <c r="Q3045" s="188">
        <v>1</v>
      </c>
    </row>
    <row r="3046" spans="1:17" x14ac:dyDescent="0.25">
      <c r="A3046">
        <v>38890</v>
      </c>
      <c r="B3046" t="s">
        <v>769</v>
      </c>
      <c r="C3046" s="190" t="s">
        <v>961</v>
      </c>
      <c r="D3046" s="108" t="s">
        <v>807</v>
      </c>
      <c r="E3046" s="32">
        <f t="shared" si="238"/>
        <v>38890</v>
      </c>
      <c r="F3046" s="101" t="str">
        <f t="shared" si="240"/>
        <v>2005-06</v>
      </c>
      <c r="H3046" s="111"/>
      <c r="I3046" s="26"/>
      <c r="J3046" s="94">
        <f t="shared" si="239"/>
        <v>0.59165640875701331</v>
      </c>
      <c r="K3046" s="35"/>
      <c r="L3046" s="26">
        <v>38.488324424399998</v>
      </c>
      <c r="M3046" s="26" t="s">
        <v>203</v>
      </c>
      <c r="N3046" s="26">
        <v>4641.6565853658531</v>
      </c>
      <c r="O3046" s="90">
        <f t="shared" si="241"/>
        <v>178649.58452421366</v>
      </c>
      <c r="P3046" s="92">
        <f t="shared" si="242"/>
        <v>105699.17160552875</v>
      </c>
      <c r="Q3046" s="188">
        <v>1</v>
      </c>
    </row>
    <row r="3047" spans="1:17" x14ac:dyDescent="0.25">
      <c r="A3047">
        <v>38890</v>
      </c>
      <c r="B3047" t="s">
        <v>769</v>
      </c>
      <c r="C3047" s="190" t="s">
        <v>961</v>
      </c>
      <c r="D3047" s="108" t="s">
        <v>807</v>
      </c>
      <c r="E3047" s="32">
        <f t="shared" si="238"/>
        <v>38890</v>
      </c>
      <c r="F3047" s="101" t="str">
        <f t="shared" si="240"/>
        <v>2005-06</v>
      </c>
      <c r="H3047" s="111"/>
      <c r="I3047" s="26"/>
      <c r="J3047" s="94">
        <f t="shared" si="239"/>
        <v>0.59165640875701331</v>
      </c>
      <c r="K3047" s="35"/>
      <c r="L3047" s="26">
        <v>25.9927618386</v>
      </c>
      <c r="M3047" s="26" t="s">
        <v>203</v>
      </c>
      <c r="N3047" s="26">
        <v>1580.7912195121949</v>
      </c>
      <c r="O3047" s="90">
        <f t="shared" si="241"/>
        <v>41089.129685330532</v>
      </c>
      <c r="P3047" s="92">
        <f t="shared" si="242"/>
        <v>24310.64690857385</v>
      </c>
      <c r="Q3047" s="188">
        <v>1</v>
      </c>
    </row>
    <row r="3048" spans="1:17" x14ac:dyDescent="0.25">
      <c r="A3048">
        <v>38890</v>
      </c>
      <c r="B3048" t="s">
        <v>769</v>
      </c>
      <c r="C3048" s="190" t="s">
        <v>961</v>
      </c>
      <c r="D3048" s="108" t="s">
        <v>807</v>
      </c>
      <c r="E3048" s="32">
        <f t="shared" si="238"/>
        <v>38890</v>
      </c>
      <c r="F3048" s="101" t="str">
        <f t="shared" si="240"/>
        <v>2005-06</v>
      </c>
      <c r="H3048" s="111"/>
      <c r="I3048" s="26"/>
      <c r="J3048" s="94">
        <f t="shared" si="239"/>
        <v>0.59165640875701331</v>
      </c>
      <c r="K3048" s="35"/>
      <c r="L3048" s="26">
        <v>2.3984080136600001</v>
      </c>
      <c r="M3048" s="26" t="s">
        <v>203</v>
      </c>
      <c r="N3048" s="26">
        <v>479.79317073170722</v>
      </c>
      <c r="O3048" s="90">
        <f t="shared" si="241"/>
        <v>1150.7397855822671</v>
      </c>
      <c r="P3048" s="92">
        <f t="shared" si="242"/>
        <v>680.84256895141971</v>
      </c>
      <c r="Q3048" s="188">
        <v>1</v>
      </c>
    </row>
    <row r="3049" spans="1:17" x14ac:dyDescent="0.25">
      <c r="A3049">
        <v>38890</v>
      </c>
      <c r="B3049" t="s">
        <v>769</v>
      </c>
      <c r="C3049" s="190" t="s">
        <v>961</v>
      </c>
      <c r="D3049" s="108" t="s">
        <v>807</v>
      </c>
      <c r="E3049" s="32">
        <f t="shared" si="238"/>
        <v>38890</v>
      </c>
      <c r="F3049" s="101" t="str">
        <f t="shared" si="240"/>
        <v>2005-06</v>
      </c>
      <c r="H3049" s="111"/>
      <c r="I3049" s="26"/>
      <c r="J3049" s="94">
        <f t="shared" si="239"/>
        <v>0.59165640875701331</v>
      </c>
      <c r="K3049" s="35"/>
      <c r="L3049" s="26">
        <v>18.984481056900002</v>
      </c>
      <c r="M3049" s="26" t="s">
        <v>203</v>
      </c>
      <c r="N3049" s="26">
        <v>1338.5980487804875</v>
      </c>
      <c r="O3049" s="90">
        <f t="shared" si="241"/>
        <v>25412.589299876468</v>
      </c>
      <c r="P3049" s="92">
        <f t="shared" si="242"/>
        <v>15035.521322381814</v>
      </c>
      <c r="Q3049" s="188">
        <v>1</v>
      </c>
    </row>
    <row r="3050" spans="1:17" x14ac:dyDescent="0.25">
      <c r="A3050">
        <v>38890</v>
      </c>
      <c r="B3050" t="s">
        <v>769</v>
      </c>
      <c r="C3050" s="190" t="s">
        <v>961</v>
      </c>
      <c r="D3050" s="108" t="s">
        <v>807</v>
      </c>
      <c r="E3050" s="32">
        <f t="shared" si="238"/>
        <v>38890</v>
      </c>
      <c r="F3050" s="101" t="str">
        <f t="shared" si="240"/>
        <v>2005-06</v>
      </c>
      <c r="H3050" s="111"/>
      <c r="I3050" s="26"/>
      <c r="J3050" s="94">
        <f t="shared" si="239"/>
        <v>0.59165640875701331</v>
      </c>
      <c r="K3050" s="35"/>
      <c r="L3050" s="26">
        <v>9.5424420878500005</v>
      </c>
      <c r="M3050" s="26" t="s">
        <v>203</v>
      </c>
      <c r="N3050" s="26">
        <v>4641.6565853658531</v>
      </c>
      <c r="O3050" s="90">
        <f t="shared" si="241"/>
        <v>44292.739157541233</v>
      </c>
      <c r="P3050" s="92">
        <f t="shared" si="242"/>
        <v>26206.082983961984</v>
      </c>
      <c r="Q3050" s="188">
        <v>1</v>
      </c>
    </row>
    <row r="3051" spans="1:17" x14ac:dyDescent="0.25">
      <c r="A3051">
        <v>42356</v>
      </c>
      <c r="B3051" t="s">
        <v>769</v>
      </c>
      <c r="C3051" s="190"/>
      <c r="D3051" s="108" t="s">
        <v>807</v>
      </c>
      <c r="E3051" s="32">
        <f t="shared" si="238"/>
        <v>42356</v>
      </c>
      <c r="F3051" s="101" t="str">
        <f t="shared" si="240"/>
        <v>2015-16</v>
      </c>
      <c r="H3051" s="111"/>
      <c r="I3051" s="26"/>
      <c r="J3051" s="94">
        <f t="shared" si="239"/>
        <v>0.59165640875701331</v>
      </c>
      <c r="K3051" s="35"/>
      <c r="L3051" s="26">
        <v>2.25680526408</v>
      </c>
      <c r="M3051" s="26" t="s">
        <v>203</v>
      </c>
      <c r="N3051" s="26">
        <v>2911.2009756097559</v>
      </c>
      <c r="O3051" s="90">
        <f t="shared" si="241"/>
        <v>6570.0136865509294</v>
      </c>
      <c r="P3051" s="92">
        <f t="shared" si="242"/>
        <v>3887.1907032691488</v>
      </c>
      <c r="Q3051" s="188">
        <v>1</v>
      </c>
    </row>
    <row r="3052" spans="1:17" x14ac:dyDescent="0.25">
      <c r="A3052">
        <v>42356</v>
      </c>
      <c r="B3052" t="s">
        <v>769</v>
      </c>
      <c r="C3052" s="190"/>
      <c r="D3052" s="108" t="s">
        <v>807</v>
      </c>
      <c r="E3052" s="32">
        <f t="shared" si="238"/>
        <v>42356</v>
      </c>
      <c r="F3052" s="101" t="str">
        <f t="shared" si="240"/>
        <v>2015-16</v>
      </c>
      <c r="H3052" s="111"/>
      <c r="I3052" s="26"/>
      <c r="J3052" s="94">
        <f t="shared" si="239"/>
        <v>0.59165640875701331</v>
      </c>
      <c r="K3052" s="35"/>
      <c r="L3052" s="26">
        <v>2.2567474382400001</v>
      </c>
      <c r="M3052" s="26" t="s">
        <v>203</v>
      </c>
      <c r="N3052" s="26">
        <v>2911.2009756097559</v>
      </c>
      <c r="O3052" s="90">
        <f t="shared" si="241"/>
        <v>6569.8453439091054</v>
      </c>
      <c r="P3052" s="92">
        <f t="shared" si="242"/>
        <v>3887.0911022662463</v>
      </c>
      <c r="Q3052" s="188">
        <v>1</v>
      </c>
    </row>
    <row r="3053" spans="1:17" x14ac:dyDescent="0.25">
      <c r="A3053">
        <v>38890</v>
      </c>
      <c r="B3053" t="s">
        <v>769</v>
      </c>
      <c r="C3053" s="190" t="s">
        <v>961</v>
      </c>
      <c r="D3053" s="108" t="s">
        <v>807</v>
      </c>
      <c r="E3053" s="32">
        <f t="shared" si="238"/>
        <v>38890</v>
      </c>
      <c r="F3053" s="101" t="str">
        <f t="shared" si="240"/>
        <v>2005-06</v>
      </c>
      <c r="H3053" s="111"/>
      <c r="I3053" s="26"/>
      <c r="J3053" s="94">
        <f t="shared" si="239"/>
        <v>0.59165640875701331</v>
      </c>
      <c r="K3053" s="35"/>
      <c r="L3053" s="26">
        <v>121.906488958</v>
      </c>
      <c r="M3053" s="26" t="s">
        <v>203</v>
      </c>
      <c r="N3053" s="26">
        <v>1338.5980487804875</v>
      </c>
      <c r="O3053" s="90">
        <f t="shared" si="241"/>
        <v>163183.78825285885</v>
      </c>
      <c r="P3053" s="92">
        <f t="shared" si="242"/>
        <v>96548.734125051371</v>
      </c>
      <c r="Q3053" s="188">
        <v>1</v>
      </c>
    </row>
    <row r="3054" spans="1:17" x14ac:dyDescent="0.25">
      <c r="A3054">
        <v>38890</v>
      </c>
      <c r="B3054" t="s">
        <v>769</v>
      </c>
      <c r="C3054" s="190" t="s">
        <v>961</v>
      </c>
      <c r="D3054" s="108" t="s">
        <v>807</v>
      </c>
      <c r="E3054" s="32">
        <f t="shared" si="238"/>
        <v>38890</v>
      </c>
      <c r="F3054" s="101" t="str">
        <f t="shared" si="240"/>
        <v>2005-06</v>
      </c>
      <c r="H3054" s="111"/>
      <c r="I3054" s="26"/>
      <c r="J3054" s="94">
        <f t="shared" si="239"/>
        <v>0.59165640875701331</v>
      </c>
      <c r="K3054" s="35"/>
      <c r="L3054" s="26">
        <v>39.227606044700003</v>
      </c>
      <c r="M3054" s="26" t="s">
        <v>203</v>
      </c>
      <c r="N3054" s="26">
        <v>1338.5980487804875</v>
      </c>
      <c r="O3054" s="90">
        <f t="shared" si="241"/>
        <v>52509.996909765083</v>
      </c>
      <c r="P3054" s="92">
        <f t="shared" si="242"/>
        <v>31067.876195473476</v>
      </c>
      <c r="Q3054" s="188">
        <v>1</v>
      </c>
    </row>
    <row r="3055" spans="1:17" x14ac:dyDescent="0.25">
      <c r="A3055">
        <v>38890</v>
      </c>
      <c r="B3055" t="s">
        <v>769</v>
      </c>
      <c r="C3055" s="190" t="s">
        <v>961</v>
      </c>
      <c r="D3055" s="108" t="s">
        <v>807</v>
      </c>
      <c r="E3055" s="32">
        <f t="shared" si="238"/>
        <v>38890</v>
      </c>
      <c r="F3055" s="101" t="str">
        <f t="shared" si="240"/>
        <v>2005-06</v>
      </c>
      <c r="H3055" s="111"/>
      <c r="I3055" s="26"/>
      <c r="J3055" s="94">
        <f t="shared" si="239"/>
        <v>0.59165640875701331</v>
      </c>
      <c r="K3055" s="35"/>
      <c r="L3055" s="26">
        <v>49.567172251400002</v>
      </c>
      <c r="M3055" s="26" t="s">
        <v>203</v>
      </c>
      <c r="N3055" s="26">
        <v>1338.5980487804875</v>
      </c>
      <c r="O3055" s="90">
        <f t="shared" si="241"/>
        <v>66350.520059290371</v>
      </c>
      <c r="P3055" s="92">
        <f t="shared" si="242"/>
        <v>39256.710417439914</v>
      </c>
      <c r="Q3055" s="188">
        <v>1</v>
      </c>
    </row>
    <row r="3056" spans="1:17" x14ac:dyDescent="0.25">
      <c r="A3056">
        <v>38890</v>
      </c>
      <c r="B3056" t="s">
        <v>769</v>
      </c>
      <c r="C3056" s="190" t="s">
        <v>961</v>
      </c>
      <c r="D3056" s="108" t="s">
        <v>807</v>
      </c>
      <c r="E3056" s="32">
        <f t="shared" si="238"/>
        <v>38890</v>
      </c>
      <c r="F3056" s="101" t="str">
        <f t="shared" si="240"/>
        <v>2005-06</v>
      </c>
      <c r="H3056" s="111"/>
      <c r="I3056" s="26"/>
      <c r="J3056" s="94">
        <f t="shared" si="239"/>
        <v>0.59165640875701331</v>
      </c>
      <c r="K3056" s="35"/>
      <c r="L3056" s="26">
        <v>1.4995713351</v>
      </c>
      <c r="M3056" s="26" t="s">
        <v>203</v>
      </c>
      <c r="N3056" s="26">
        <v>1338.5980487804875</v>
      </c>
      <c r="O3056" s="90">
        <f t="shared" si="241"/>
        <v>2007.3232631720105</v>
      </c>
      <c r="P3056" s="92">
        <f t="shared" si="242"/>
        <v>1187.6456731027608</v>
      </c>
      <c r="Q3056" s="188">
        <v>1</v>
      </c>
    </row>
    <row r="3057" spans="1:17" x14ac:dyDescent="0.25">
      <c r="A3057">
        <v>38890</v>
      </c>
      <c r="B3057" t="s">
        <v>769</v>
      </c>
      <c r="C3057" s="190" t="s">
        <v>961</v>
      </c>
      <c r="D3057" s="108" t="s">
        <v>807</v>
      </c>
      <c r="E3057" s="32">
        <f t="shared" si="238"/>
        <v>38890</v>
      </c>
      <c r="F3057" s="101" t="str">
        <f t="shared" si="240"/>
        <v>2005-06</v>
      </c>
      <c r="H3057" s="111"/>
      <c r="I3057" s="26"/>
      <c r="J3057" s="94">
        <f t="shared" si="239"/>
        <v>0.59165640875701331</v>
      </c>
      <c r="K3057" s="35"/>
      <c r="L3057" s="26">
        <v>44.381479346699997</v>
      </c>
      <c r="M3057" s="26" t="s">
        <v>203</v>
      </c>
      <c r="N3057" s="26">
        <v>1338.5980487804875</v>
      </c>
      <c r="O3057" s="90">
        <f t="shared" si="241"/>
        <v>59408.96165548412</v>
      </c>
      <c r="P3057" s="92">
        <f t="shared" si="242"/>
        <v>35149.692901066839</v>
      </c>
      <c r="Q3057" s="188">
        <v>1</v>
      </c>
    </row>
    <row r="3058" spans="1:17" x14ac:dyDescent="0.25">
      <c r="A3058">
        <v>38890</v>
      </c>
      <c r="B3058" t="s">
        <v>769</v>
      </c>
      <c r="C3058" s="190" t="s">
        <v>961</v>
      </c>
      <c r="D3058" s="108" t="s">
        <v>807</v>
      </c>
      <c r="E3058" s="32">
        <f t="shared" si="238"/>
        <v>38890</v>
      </c>
      <c r="F3058" s="101" t="str">
        <f t="shared" si="240"/>
        <v>2005-06</v>
      </c>
      <c r="H3058" s="111"/>
      <c r="I3058" s="26"/>
      <c r="J3058" s="94">
        <f t="shared" si="239"/>
        <v>0.59165640875701331</v>
      </c>
      <c r="K3058" s="35"/>
      <c r="L3058" s="26">
        <v>22.343298614999998</v>
      </c>
      <c r="M3058" s="26" t="s">
        <v>203</v>
      </c>
      <c r="N3058" s="26">
        <v>1338.5980487804875</v>
      </c>
      <c r="O3058" s="90">
        <f t="shared" si="241"/>
        <v>29908.695929358768</v>
      </c>
      <c r="P3058" s="92">
        <f t="shared" si="242"/>
        <v>17695.671624169911</v>
      </c>
      <c r="Q3058" s="188">
        <v>1</v>
      </c>
    </row>
    <row r="3059" spans="1:17" x14ac:dyDescent="0.25">
      <c r="A3059">
        <v>38890</v>
      </c>
      <c r="B3059" t="s">
        <v>769</v>
      </c>
      <c r="C3059" s="190" t="s">
        <v>961</v>
      </c>
      <c r="D3059" s="108" t="s">
        <v>807</v>
      </c>
      <c r="E3059" s="32">
        <f t="shared" si="238"/>
        <v>38890</v>
      </c>
      <c r="F3059" s="101" t="str">
        <f t="shared" si="240"/>
        <v>2005-06</v>
      </c>
      <c r="H3059" s="111"/>
      <c r="I3059" s="26"/>
      <c r="J3059" s="94">
        <f t="shared" si="239"/>
        <v>0.59165640875701331</v>
      </c>
      <c r="K3059" s="35"/>
      <c r="L3059" s="26">
        <v>16.0805557248</v>
      </c>
      <c r="M3059" s="26" t="s">
        <v>203</v>
      </c>
      <c r="N3059" s="26">
        <v>1338.5980487804875</v>
      </c>
      <c r="O3059" s="90">
        <f t="shared" si="241"/>
        <v>21525.400516523179</v>
      </c>
      <c r="P3059" s="92">
        <f t="shared" si="242"/>
        <v>12735.641166662463</v>
      </c>
      <c r="Q3059" s="188">
        <v>1</v>
      </c>
    </row>
    <row r="3060" spans="1:17" x14ac:dyDescent="0.25">
      <c r="A3060">
        <v>38890</v>
      </c>
      <c r="B3060" t="s">
        <v>769</v>
      </c>
      <c r="C3060" s="190"/>
      <c r="D3060" s="108" t="s">
        <v>807</v>
      </c>
      <c r="E3060" s="32">
        <f t="shared" si="238"/>
        <v>38890</v>
      </c>
      <c r="F3060" s="101" t="str">
        <f t="shared" si="240"/>
        <v>2005-06</v>
      </c>
      <c r="H3060" s="111"/>
      <c r="I3060" s="26"/>
      <c r="J3060" s="94">
        <f t="shared" si="239"/>
        <v>0.59165640875701331</v>
      </c>
      <c r="K3060" s="35"/>
      <c r="L3060" s="26">
        <v>3.5165291126299998</v>
      </c>
      <c r="M3060" s="26" t="s">
        <v>203</v>
      </c>
      <c r="N3060" s="26">
        <v>1165.0878048780487</v>
      </c>
      <c r="O3060" s="90">
        <f t="shared" si="241"/>
        <v>4097.0651846238388</v>
      </c>
      <c r="P3060" s="92">
        <f t="shared" si="242"/>
        <v>2424.0548735779303</v>
      </c>
      <c r="Q3060" s="188">
        <v>1</v>
      </c>
    </row>
    <row r="3061" spans="1:17" x14ac:dyDescent="0.25">
      <c r="A3061">
        <v>38890</v>
      </c>
      <c r="B3061" t="s">
        <v>769</v>
      </c>
      <c r="C3061" s="190"/>
      <c r="D3061" s="108" t="s">
        <v>807</v>
      </c>
      <c r="E3061" s="32">
        <f t="shared" si="238"/>
        <v>38890</v>
      </c>
      <c r="F3061" s="101" t="str">
        <f t="shared" si="240"/>
        <v>2005-06</v>
      </c>
      <c r="H3061" s="111"/>
      <c r="I3061" s="26"/>
      <c r="J3061" s="94">
        <f t="shared" si="239"/>
        <v>0.59165640875701331</v>
      </c>
      <c r="K3061" s="35"/>
      <c r="L3061" s="26">
        <v>7.7581239101200001</v>
      </c>
      <c r="M3061" s="26" t="s">
        <v>203</v>
      </c>
      <c r="N3061" s="26">
        <v>1165.0878048780487</v>
      </c>
      <c r="O3061" s="90">
        <f t="shared" si="241"/>
        <v>9038.8955564136159</v>
      </c>
      <c r="P3061" s="92">
        <f t="shared" si="242"/>
        <v>5347.9204840374059</v>
      </c>
      <c r="Q3061" s="188">
        <v>1</v>
      </c>
    </row>
    <row r="3062" spans="1:17" x14ac:dyDescent="0.25">
      <c r="A3062">
        <v>38890</v>
      </c>
      <c r="B3062" t="s">
        <v>769</v>
      </c>
      <c r="C3062" s="190"/>
      <c r="D3062" s="108" t="s">
        <v>807</v>
      </c>
      <c r="E3062" s="32">
        <f t="shared" si="238"/>
        <v>38890</v>
      </c>
      <c r="F3062" s="101" t="str">
        <f t="shared" si="240"/>
        <v>2005-06</v>
      </c>
      <c r="H3062" s="111"/>
      <c r="I3062" s="26"/>
      <c r="J3062" s="94">
        <f t="shared" si="239"/>
        <v>0.59165640875701331</v>
      </c>
      <c r="K3062" s="35"/>
      <c r="L3062" s="26">
        <v>7.4503824625700004</v>
      </c>
      <c r="M3062" s="26" t="s">
        <v>203</v>
      </c>
      <c r="N3062" s="26">
        <v>1165.0878048780487</v>
      </c>
      <c r="O3062" s="90">
        <f t="shared" si="241"/>
        <v>8680.3497488175926</v>
      </c>
      <c r="P3062" s="92">
        <f t="shared" si="242"/>
        <v>5135.7845591402593</v>
      </c>
      <c r="Q3062" s="188">
        <v>1</v>
      </c>
    </row>
    <row r="3063" spans="1:17" x14ac:dyDescent="0.25">
      <c r="A3063">
        <v>38890</v>
      </c>
      <c r="B3063" t="s">
        <v>769</v>
      </c>
      <c r="C3063" s="190"/>
      <c r="D3063" s="108" t="s">
        <v>807</v>
      </c>
      <c r="E3063" s="32">
        <f t="shared" si="238"/>
        <v>38890</v>
      </c>
      <c r="F3063" s="101" t="str">
        <f t="shared" si="240"/>
        <v>2005-06</v>
      </c>
      <c r="H3063" s="111"/>
      <c r="I3063" s="26"/>
      <c r="J3063" s="94">
        <f t="shared" si="239"/>
        <v>0.59165640875701331</v>
      </c>
      <c r="K3063" s="35"/>
      <c r="L3063" s="26">
        <v>4.2123449222199998</v>
      </c>
      <c r="M3063" s="26" t="s">
        <v>203</v>
      </c>
      <c r="N3063" s="26">
        <v>1165.0878048780487</v>
      </c>
      <c r="O3063" s="90">
        <f t="shared" si="241"/>
        <v>4907.7516988184943</v>
      </c>
      <c r="P3063" s="92">
        <f t="shared" si="242"/>
        <v>2903.7027451940817</v>
      </c>
      <c r="Q3063" s="188">
        <v>1</v>
      </c>
    </row>
    <row r="3064" spans="1:17" x14ac:dyDescent="0.25">
      <c r="A3064">
        <v>38890</v>
      </c>
      <c r="B3064" t="s">
        <v>769</v>
      </c>
      <c r="C3064" s="190"/>
      <c r="D3064" s="108" t="s">
        <v>807</v>
      </c>
      <c r="E3064" s="32">
        <f t="shared" si="238"/>
        <v>38890</v>
      </c>
      <c r="F3064" s="101" t="str">
        <f t="shared" si="240"/>
        <v>2005-06</v>
      </c>
      <c r="H3064" s="111"/>
      <c r="I3064" s="26"/>
      <c r="J3064" s="94">
        <f t="shared" si="239"/>
        <v>0.59165640875701331</v>
      </c>
      <c r="K3064" s="35"/>
      <c r="L3064" s="26">
        <v>2.7750846882400002</v>
      </c>
      <c r="M3064" s="26" t="s">
        <v>203</v>
      </c>
      <c r="N3064" s="26">
        <v>1165.0878048780487</v>
      </c>
      <c r="O3064" s="90">
        <f t="shared" si="241"/>
        <v>3233.2173277722259</v>
      </c>
      <c r="P3064" s="92">
        <f t="shared" si="242"/>
        <v>1912.9537528806623</v>
      </c>
      <c r="Q3064" s="188">
        <v>1</v>
      </c>
    </row>
    <row r="3065" spans="1:17" x14ac:dyDescent="0.25">
      <c r="A3065">
        <v>38890</v>
      </c>
      <c r="B3065" t="s">
        <v>769</v>
      </c>
      <c r="C3065" s="190" t="s">
        <v>961</v>
      </c>
      <c r="D3065" s="108" t="s">
        <v>807</v>
      </c>
      <c r="E3065" s="32">
        <f t="shared" si="238"/>
        <v>38890</v>
      </c>
      <c r="F3065" s="101" t="str">
        <f t="shared" si="240"/>
        <v>2005-06</v>
      </c>
      <c r="H3065" s="111"/>
      <c r="I3065" s="26"/>
      <c r="J3065" s="94">
        <f t="shared" si="239"/>
        <v>0.59165640875701331</v>
      </c>
      <c r="K3065" s="35"/>
      <c r="L3065" s="26">
        <v>78.177591783099999</v>
      </c>
      <c r="M3065" s="26" t="s">
        <v>203</v>
      </c>
      <c r="N3065" s="26">
        <v>1338.5980487804875</v>
      </c>
      <c r="O3065" s="90">
        <f t="shared" si="241"/>
        <v>104648.37181921513</v>
      </c>
      <c r="P3065" s="92">
        <f t="shared" si="242"/>
        <v>61915.879852825456</v>
      </c>
      <c r="Q3065" s="188">
        <v>1</v>
      </c>
    </row>
    <row r="3066" spans="1:17" x14ac:dyDescent="0.25">
      <c r="A3066">
        <v>38890</v>
      </c>
      <c r="B3066" t="s">
        <v>769</v>
      </c>
      <c r="C3066" s="190" t="s">
        <v>961</v>
      </c>
      <c r="D3066" s="108" t="s">
        <v>807</v>
      </c>
      <c r="E3066" s="32">
        <f t="shared" si="238"/>
        <v>38890</v>
      </c>
      <c r="F3066" s="101" t="str">
        <f t="shared" si="240"/>
        <v>2005-06</v>
      </c>
      <c r="H3066" s="111"/>
      <c r="I3066" s="26"/>
      <c r="J3066" s="94">
        <f t="shared" si="239"/>
        <v>0.59165640875701331</v>
      </c>
      <c r="K3066" s="35"/>
      <c r="L3066" s="26">
        <v>159.10361938099999</v>
      </c>
      <c r="M3066" s="26" t="s">
        <v>203</v>
      </c>
      <c r="N3066" s="26">
        <v>1338.5980487804875</v>
      </c>
      <c r="O3066" s="90">
        <f t="shared" si="241"/>
        <v>212975.79445731995</v>
      </c>
      <c r="P3066" s="92">
        <f t="shared" si="242"/>
        <v>126008.49370078974</v>
      </c>
      <c r="Q3066" s="188">
        <v>1</v>
      </c>
    </row>
    <row r="3067" spans="1:17" x14ac:dyDescent="0.25">
      <c r="A3067">
        <v>38890</v>
      </c>
      <c r="B3067" t="s">
        <v>769</v>
      </c>
      <c r="C3067" s="190" t="s">
        <v>961</v>
      </c>
      <c r="D3067" s="108" t="s">
        <v>807</v>
      </c>
      <c r="E3067" s="32">
        <f t="shared" si="238"/>
        <v>38890</v>
      </c>
      <c r="F3067" s="101" t="str">
        <f t="shared" si="240"/>
        <v>2005-06</v>
      </c>
      <c r="H3067" s="111"/>
      <c r="I3067" s="26"/>
      <c r="J3067" s="94">
        <f t="shared" si="239"/>
        <v>0.59165640875701331</v>
      </c>
      <c r="K3067" s="35"/>
      <c r="L3067" s="26">
        <v>25.2925282643</v>
      </c>
      <c r="M3067" s="26" t="s">
        <v>203</v>
      </c>
      <c r="N3067" s="26">
        <v>1338.5980487804875</v>
      </c>
      <c r="O3067" s="90">
        <f t="shared" si="241"/>
        <v>33856.528983317308</v>
      </c>
      <c r="P3067" s="92">
        <f t="shared" si="242"/>
        <v>20031.432351247255</v>
      </c>
      <c r="Q3067" s="188">
        <v>1</v>
      </c>
    </row>
    <row r="3068" spans="1:17" x14ac:dyDescent="0.25">
      <c r="A3068">
        <v>42228</v>
      </c>
      <c r="B3068" t="s">
        <v>769</v>
      </c>
      <c r="C3068" s="190" t="s">
        <v>836</v>
      </c>
      <c r="D3068" s="108" t="s">
        <v>807</v>
      </c>
      <c r="E3068" s="32">
        <f t="shared" si="238"/>
        <v>42228</v>
      </c>
      <c r="F3068" s="101" t="str">
        <f t="shared" si="240"/>
        <v>2015-16</v>
      </c>
      <c r="H3068" s="111"/>
      <c r="I3068" s="26"/>
      <c r="J3068" s="94">
        <f t="shared" si="239"/>
        <v>0.59165640875701331</v>
      </c>
      <c r="K3068" s="35"/>
      <c r="L3068" s="26">
        <v>534.98526371800006</v>
      </c>
      <c r="M3068" s="26" t="s">
        <v>203</v>
      </c>
      <c r="N3068" s="26">
        <v>4641.6565853658531</v>
      </c>
      <c r="O3068" s="90">
        <f t="shared" si="241"/>
        <v>2483217.8724103426</v>
      </c>
      <c r="P3068" s="92">
        <f t="shared" si="242"/>
        <v>1469211.7685515345</v>
      </c>
      <c r="Q3068" s="188">
        <v>1</v>
      </c>
    </row>
    <row r="3069" spans="1:17" x14ac:dyDescent="0.25">
      <c r="A3069">
        <v>42228</v>
      </c>
      <c r="B3069" t="s">
        <v>769</v>
      </c>
      <c r="C3069" s="190" t="s">
        <v>836</v>
      </c>
      <c r="D3069" s="108" t="s">
        <v>807</v>
      </c>
      <c r="E3069" s="32">
        <f t="shared" si="238"/>
        <v>42228</v>
      </c>
      <c r="F3069" s="101" t="str">
        <f t="shared" si="240"/>
        <v>2015-16</v>
      </c>
      <c r="H3069" s="111"/>
      <c r="I3069" s="26"/>
      <c r="J3069" s="94">
        <f t="shared" si="239"/>
        <v>0.59165640875701331</v>
      </c>
      <c r="K3069" s="35"/>
      <c r="L3069" s="26">
        <v>49.683466932000002</v>
      </c>
      <c r="M3069" s="26" t="s">
        <v>203</v>
      </c>
      <c r="N3069" s="26">
        <v>1165.0878048780487</v>
      </c>
      <c r="O3069" s="90">
        <f t="shared" si="241"/>
        <v>57885.601426535002</v>
      </c>
      <c r="P3069" s="92">
        <f t="shared" si="242"/>
        <v>34248.387058763547</v>
      </c>
      <c r="Q3069" s="188">
        <v>1</v>
      </c>
    </row>
    <row r="3070" spans="1:17" x14ac:dyDescent="0.25">
      <c r="A3070">
        <v>42228</v>
      </c>
      <c r="B3070" t="s">
        <v>769</v>
      </c>
      <c r="C3070" s="190" t="s">
        <v>836</v>
      </c>
      <c r="D3070" s="108" t="s">
        <v>807</v>
      </c>
      <c r="E3070" s="32">
        <f t="shared" si="238"/>
        <v>42228</v>
      </c>
      <c r="F3070" s="101" t="str">
        <f t="shared" si="240"/>
        <v>2015-16</v>
      </c>
      <c r="H3070" s="111"/>
      <c r="I3070" s="26"/>
      <c r="J3070" s="94">
        <f t="shared" si="239"/>
        <v>0.59165640875701331</v>
      </c>
      <c r="K3070" s="35"/>
      <c r="L3070" s="26">
        <v>159.04854203100001</v>
      </c>
      <c r="M3070" s="26" t="s">
        <v>203</v>
      </c>
      <c r="N3070" s="26">
        <v>1165.0878048780487</v>
      </c>
      <c r="O3070" s="90">
        <f t="shared" si="241"/>
        <v>185305.51670395187</v>
      </c>
      <c r="P3070" s="92">
        <f t="shared" si="242"/>
        <v>109637.19653592291</v>
      </c>
      <c r="Q3070" s="188">
        <v>1</v>
      </c>
    </row>
    <row r="3071" spans="1:17" x14ac:dyDescent="0.25">
      <c r="A3071">
        <v>42228</v>
      </c>
      <c r="B3071" t="s">
        <v>769</v>
      </c>
      <c r="C3071" s="190" t="s">
        <v>836</v>
      </c>
      <c r="D3071" s="108" t="s">
        <v>807</v>
      </c>
      <c r="E3071" s="32">
        <f t="shared" si="238"/>
        <v>42228</v>
      </c>
      <c r="F3071" s="101" t="str">
        <f t="shared" si="240"/>
        <v>2015-16</v>
      </c>
      <c r="H3071" s="111"/>
      <c r="I3071" s="26"/>
      <c r="J3071" s="94">
        <f t="shared" si="239"/>
        <v>0.59165640875701331</v>
      </c>
      <c r="K3071" s="35"/>
      <c r="L3071" s="26">
        <v>14.762727313299999</v>
      </c>
      <c r="M3071" s="26" t="s">
        <v>203</v>
      </c>
      <c r="N3071" s="26">
        <v>1580.7912195121949</v>
      </c>
      <c r="O3071" s="90">
        <f t="shared" si="241"/>
        <v>23336.789712917493</v>
      </c>
      <c r="P3071" s="92">
        <f t="shared" si="242"/>
        <v>13807.361193462375</v>
      </c>
      <c r="Q3071" s="188">
        <v>1</v>
      </c>
    </row>
    <row r="3072" spans="1:17" x14ac:dyDescent="0.25">
      <c r="A3072">
        <v>42228</v>
      </c>
      <c r="B3072" t="s">
        <v>769</v>
      </c>
      <c r="C3072" s="190" t="s">
        <v>836</v>
      </c>
      <c r="D3072" s="108" t="s">
        <v>807</v>
      </c>
      <c r="E3072" s="32">
        <f t="shared" si="238"/>
        <v>42228</v>
      </c>
      <c r="F3072" s="101" t="str">
        <f t="shared" si="240"/>
        <v>2015-16</v>
      </c>
      <c r="H3072" s="111"/>
      <c r="I3072" s="26"/>
      <c r="J3072" s="94">
        <f t="shared" si="239"/>
        <v>0.59165640875701331</v>
      </c>
      <c r="K3072" s="35"/>
      <c r="L3072" s="26">
        <v>5.3937904264499998</v>
      </c>
      <c r="M3072" s="26" t="s">
        <v>203</v>
      </c>
      <c r="N3072" s="26">
        <v>826.10536585365844</v>
      </c>
      <c r="O3072" s="90">
        <f t="shared" si="241"/>
        <v>4455.8392135804379</v>
      </c>
      <c r="P3072" s="92">
        <f t="shared" si="242"/>
        <v>2636.3258271056761</v>
      </c>
      <c r="Q3072" s="188">
        <v>1</v>
      </c>
    </row>
    <row r="3073" spans="1:17" x14ac:dyDescent="0.25">
      <c r="A3073">
        <v>42228</v>
      </c>
      <c r="B3073" t="s">
        <v>769</v>
      </c>
      <c r="C3073" s="190" t="s">
        <v>836</v>
      </c>
      <c r="D3073" s="108" t="s">
        <v>807</v>
      </c>
      <c r="E3073" s="32">
        <f t="shared" si="238"/>
        <v>42228</v>
      </c>
      <c r="F3073" s="101" t="str">
        <f t="shared" si="240"/>
        <v>2015-16</v>
      </c>
      <c r="H3073" s="111"/>
      <c r="I3073" s="26"/>
      <c r="J3073" s="94">
        <f t="shared" si="239"/>
        <v>0.59165640875701331</v>
      </c>
      <c r="K3073" s="35"/>
      <c r="L3073" s="26">
        <v>1.7992123276600001</v>
      </c>
      <c r="M3073" s="26" t="s">
        <v>203</v>
      </c>
      <c r="N3073" s="26">
        <v>826.10536585365844</v>
      </c>
      <c r="O3073" s="90">
        <f t="shared" si="241"/>
        <v>1486.3389581899767</v>
      </c>
      <c r="P3073" s="92">
        <f t="shared" si="242"/>
        <v>879.40197019832215</v>
      </c>
      <c r="Q3073" s="188">
        <v>1</v>
      </c>
    </row>
    <row r="3074" spans="1:17" x14ac:dyDescent="0.25">
      <c r="A3074">
        <v>42228</v>
      </c>
      <c r="B3074" t="s">
        <v>769</v>
      </c>
      <c r="C3074" s="190" t="s">
        <v>836</v>
      </c>
      <c r="D3074" s="108" t="s">
        <v>807</v>
      </c>
      <c r="E3074" s="32">
        <f t="shared" si="238"/>
        <v>42228</v>
      </c>
      <c r="F3074" s="101" t="str">
        <f t="shared" si="240"/>
        <v>2015-16</v>
      </c>
      <c r="H3074" s="111"/>
      <c r="I3074" s="26"/>
      <c r="J3074" s="94">
        <f t="shared" si="239"/>
        <v>0.59165640875701331</v>
      </c>
      <c r="K3074" s="35"/>
      <c r="L3074" s="26">
        <v>1.49885089318</v>
      </c>
      <c r="M3074" s="26" t="s">
        <v>203</v>
      </c>
      <c r="N3074" s="26">
        <v>826.10536585365844</v>
      </c>
      <c r="O3074" s="90">
        <f t="shared" si="241"/>
        <v>1238.2087654705465</v>
      </c>
      <c r="P3074" s="92">
        <f t="shared" si="242"/>
        <v>732.59415146975846</v>
      </c>
      <c r="Q3074" s="188">
        <v>1</v>
      </c>
    </row>
    <row r="3075" spans="1:17" x14ac:dyDescent="0.25">
      <c r="A3075">
        <v>42228</v>
      </c>
      <c r="B3075" t="s">
        <v>769</v>
      </c>
      <c r="C3075" s="190" t="s">
        <v>836</v>
      </c>
      <c r="D3075" s="108" t="s">
        <v>807</v>
      </c>
      <c r="E3075" s="32">
        <f t="shared" si="238"/>
        <v>42228</v>
      </c>
      <c r="F3075" s="101" t="str">
        <f t="shared" si="240"/>
        <v>2015-16</v>
      </c>
      <c r="H3075" s="111"/>
      <c r="I3075" s="26"/>
      <c r="J3075" s="94">
        <f t="shared" si="239"/>
        <v>0.59165640875701331</v>
      </c>
      <c r="K3075" s="35"/>
      <c r="L3075" s="26">
        <v>1.7992123276600001</v>
      </c>
      <c r="M3075" s="26" t="s">
        <v>203</v>
      </c>
      <c r="N3075" s="26">
        <v>1165.0878048780487</v>
      </c>
      <c r="O3075" s="90">
        <f t="shared" si="241"/>
        <v>2096.2403413429138</v>
      </c>
      <c r="P3075" s="92">
        <f t="shared" si="242"/>
        <v>1240.254032250524</v>
      </c>
      <c r="Q3075" s="188">
        <v>1</v>
      </c>
    </row>
    <row r="3076" spans="1:17" x14ac:dyDescent="0.25">
      <c r="A3076">
        <v>42228</v>
      </c>
      <c r="B3076" t="s">
        <v>769</v>
      </c>
      <c r="C3076" s="190" t="s">
        <v>836</v>
      </c>
      <c r="D3076" s="108" t="s">
        <v>807</v>
      </c>
      <c r="E3076" s="32">
        <f t="shared" si="238"/>
        <v>42228</v>
      </c>
      <c r="F3076" s="101" t="str">
        <f t="shared" si="240"/>
        <v>2015-16</v>
      </c>
      <c r="H3076" s="111"/>
      <c r="I3076" s="26"/>
      <c r="J3076" s="94">
        <f t="shared" si="239"/>
        <v>0.59165640875701331</v>
      </c>
      <c r="K3076" s="35"/>
      <c r="L3076" s="26">
        <v>286.99350572399999</v>
      </c>
      <c r="M3076" s="26" t="s">
        <v>203</v>
      </c>
      <c r="N3076" s="26">
        <v>1165.0878048780487</v>
      </c>
      <c r="O3076" s="90">
        <f t="shared" si="241"/>
        <v>334372.63359823084</v>
      </c>
      <c r="P3076" s="92">
        <f t="shared" si="242"/>
        <v>197833.71158135391</v>
      </c>
      <c r="Q3076" s="188">
        <v>1</v>
      </c>
    </row>
    <row r="3077" spans="1:17" x14ac:dyDescent="0.25">
      <c r="A3077">
        <v>42228</v>
      </c>
      <c r="B3077" t="s">
        <v>769</v>
      </c>
      <c r="C3077" s="190" t="s">
        <v>836</v>
      </c>
      <c r="D3077" s="108" t="s">
        <v>807</v>
      </c>
      <c r="E3077" s="32">
        <f t="shared" ref="E3077:E3140" si="243">A3077</f>
        <v>42228</v>
      </c>
      <c r="F3077" s="101" t="str">
        <f t="shared" si="240"/>
        <v>2015-16</v>
      </c>
      <c r="H3077" s="111"/>
      <c r="I3077" s="26"/>
      <c r="J3077" s="94">
        <f t="shared" si="239"/>
        <v>0.59165640875701331</v>
      </c>
      <c r="K3077" s="35"/>
      <c r="L3077" s="26">
        <v>313.98338052499997</v>
      </c>
      <c r="M3077" s="26" t="s">
        <v>203</v>
      </c>
      <c r="N3077" s="26">
        <v>1580.7912195121949</v>
      </c>
      <c r="O3077" s="90">
        <f t="shared" si="241"/>
        <v>496342.17100667622</v>
      </c>
      <c r="P3077" s="92">
        <f t="shared" si="242"/>
        <v>293664.02641246945</v>
      </c>
      <c r="Q3077" s="188">
        <v>1</v>
      </c>
    </row>
    <row r="3078" spans="1:17" x14ac:dyDescent="0.25">
      <c r="A3078">
        <v>41726</v>
      </c>
      <c r="B3078" t="s">
        <v>769</v>
      </c>
      <c r="C3078" s="190"/>
      <c r="D3078" s="108" t="s">
        <v>807</v>
      </c>
      <c r="E3078" s="32">
        <f t="shared" si="243"/>
        <v>41726</v>
      </c>
      <c r="F3078" s="101" t="str">
        <f t="shared" si="240"/>
        <v>2013-14</v>
      </c>
      <c r="H3078" s="111"/>
      <c r="I3078" s="26"/>
      <c r="J3078" s="94">
        <f t="shared" si="239"/>
        <v>0.59165640875701331</v>
      </c>
      <c r="K3078" s="35"/>
      <c r="L3078" s="26">
        <v>1.402176879</v>
      </c>
      <c r="M3078" s="26" t="s">
        <v>203</v>
      </c>
      <c r="N3078" s="26">
        <v>1165.0878048780487</v>
      </c>
      <c r="O3078" s="90">
        <f t="shared" si="241"/>
        <v>1633.6591820048634</v>
      </c>
      <c r="P3078" s="92">
        <f t="shared" si="242"/>
        <v>966.56492475791742</v>
      </c>
      <c r="Q3078" s="188">
        <v>1</v>
      </c>
    </row>
    <row r="3079" spans="1:17" x14ac:dyDescent="0.25">
      <c r="A3079">
        <v>41726</v>
      </c>
      <c r="B3079" t="s">
        <v>769</v>
      </c>
      <c r="C3079" s="190"/>
      <c r="D3079" s="108" t="s">
        <v>807</v>
      </c>
      <c r="E3079" s="32">
        <f t="shared" si="243"/>
        <v>41726</v>
      </c>
      <c r="F3079" s="101" t="str">
        <f t="shared" si="240"/>
        <v>2013-14</v>
      </c>
      <c r="H3079" s="111"/>
      <c r="I3079" s="26"/>
      <c r="J3079" s="94">
        <f t="shared" si="239"/>
        <v>0.59165640875701331</v>
      </c>
      <c r="K3079" s="35"/>
      <c r="L3079" s="26">
        <v>9.1849473133299995</v>
      </c>
      <c r="M3079" s="26" t="s">
        <v>203</v>
      </c>
      <c r="N3079" s="26">
        <v>1165.0878048780487</v>
      </c>
      <c r="O3079" s="90">
        <f t="shared" si="241"/>
        <v>10701.27010320818</v>
      </c>
      <c r="P3079" s="92">
        <f t="shared" si="242"/>
        <v>6331.4750384029448</v>
      </c>
      <c r="Q3079" s="188">
        <v>1</v>
      </c>
    </row>
    <row r="3080" spans="1:17" x14ac:dyDescent="0.25">
      <c r="A3080">
        <v>41726</v>
      </c>
      <c r="B3080" t="s">
        <v>769</v>
      </c>
      <c r="C3080" s="190"/>
      <c r="D3080" s="108" t="s">
        <v>807</v>
      </c>
      <c r="E3080" s="32">
        <f t="shared" si="243"/>
        <v>41726</v>
      </c>
      <c r="F3080" s="101" t="str">
        <f t="shared" si="240"/>
        <v>2013-14</v>
      </c>
      <c r="H3080" s="111"/>
      <c r="I3080" s="26"/>
      <c r="J3080" s="94">
        <f t="shared" si="239"/>
        <v>0.59165640875701331</v>
      </c>
      <c r="K3080" s="35"/>
      <c r="L3080" s="26">
        <v>0.96938949860199997</v>
      </c>
      <c r="M3080" s="26" t="s">
        <v>203</v>
      </c>
      <c r="N3080" s="26">
        <v>1165.0878048780487</v>
      </c>
      <c r="O3080" s="90">
        <f t="shared" si="241"/>
        <v>1129.4238829980363</v>
      </c>
      <c r="P3080" s="92">
        <f t="shared" si="242"/>
        <v>668.2308785790193</v>
      </c>
      <c r="Q3080" s="188">
        <v>1</v>
      </c>
    </row>
    <row r="3081" spans="1:17" x14ac:dyDescent="0.25">
      <c r="A3081">
        <v>41726</v>
      </c>
      <c r="B3081" t="s">
        <v>769</v>
      </c>
      <c r="C3081" s="190"/>
      <c r="D3081" s="108" t="s">
        <v>807</v>
      </c>
      <c r="E3081" s="32">
        <f t="shared" si="243"/>
        <v>41726</v>
      </c>
      <c r="F3081" s="101" t="str">
        <f t="shared" si="240"/>
        <v>2013-14</v>
      </c>
      <c r="H3081" s="111"/>
      <c r="I3081" s="26"/>
      <c r="J3081" s="94">
        <f t="shared" si="239"/>
        <v>0.59165640875701331</v>
      </c>
      <c r="K3081" s="35"/>
      <c r="L3081" s="26">
        <v>5.7432133862499999</v>
      </c>
      <c r="M3081" s="26" t="s">
        <v>203</v>
      </c>
      <c r="N3081" s="26">
        <v>1165.0878048780487</v>
      </c>
      <c r="O3081" s="90">
        <f t="shared" si="241"/>
        <v>6691.347877132237</v>
      </c>
      <c r="P3081" s="92">
        <f t="shared" si="242"/>
        <v>3958.978854727924</v>
      </c>
      <c r="Q3081" s="188">
        <v>1</v>
      </c>
    </row>
    <row r="3082" spans="1:17" x14ac:dyDescent="0.25">
      <c r="A3082">
        <v>41726</v>
      </c>
      <c r="B3082" t="s">
        <v>769</v>
      </c>
      <c r="C3082" s="190"/>
      <c r="D3082" s="108" t="s">
        <v>807</v>
      </c>
      <c r="E3082" s="32">
        <f t="shared" si="243"/>
        <v>41726</v>
      </c>
      <c r="F3082" s="101" t="str">
        <f t="shared" si="240"/>
        <v>2013-14</v>
      </c>
      <c r="H3082" s="111"/>
      <c r="I3082" s="26"/>
      <c r="J3082" s="94">
        <f t="shared" si="239"/>
        <v>0.59165640875701331</v>
      </c>
      <c r="K3082" s="35"/>
      <c r="L3082" s="26">
        <v>2.9618756347300002</v>
      </c>
      <c r="M3082" s="26" t="s">
        <v>203</v>
      </c>
      <c r="N3082" s="26">
        <v>1165.0878048780487</v>
      </c>
      <c r="O3082" s="90">
        <f t="shared" si="241"/>
        <v>3450.8451815893532</v>
      </c>
      <c r="P3082" s="92">
        <f t="shared" si="242"/>
        <v>2041.7146673156001</v>
      </c>
      <c r="Q3082" s="188">
        <v>1</v>
      </c>
    </row>
    <row r="3083" spans="1:17" x14ac:dyDescent="0.25">
      <c r="A3083">
        <v>41726</v>
      </c>
      <c r="B3083" t="s">
        <v>769</v>
      </c>
      <c r="C3083" s="190"/>
      <c r="D3083" s="108" t="s">
        <v>807</v>
      </c>
      <c r="E3083" s="32">
        <f t="shared" si="243"/>
        <v>41726</v>
      </c>
      <c r="F3083" s="101" t="str">
        <f t="shared" si="240"/>
        <v>2013-14</v>
      </c>
      <c r="H3083" s="111"/>
      <c r="I3083" s="26"/>
      <c r="J3083" s="94">
        <f t="shared" si="239"/>
        <v>0.59165640875701331</v>
      </c>
      <c r="K3083" s="35"/>
      <c r="L3083" s="26">
        <v>2.9622888754800001</v>
      </c>
      <c r="M3083" s="26" t="s">
        <v>203</v>
      </c>
      <c r="N3083" s="26">
        <v>1165.0878048780487</v>
      </c>
      <c r="O3083" s="90">
        <f t="shared" si="241"/>
        <v>3451.3266433476565</v>
      </c>
      <c r="P3083" s="92">
        <f t="shared" si="242"/>
        <v>2041.9995272504718</v>
      </c>
      <c r="Q3083" s="188">
        <v>1</v>
      </c>
    </row>
    <row r="3084" spans="1:17" x14ac:dyDescent="0.25">
      <c r="A3084">
        <v>41726</v>
      </c>
      <c r="B3084" t="s">
        <v>769</v>
      </c>
      <c r="C3084" s="190"/>
      <c r="D3084" s="108" t="s">
        <v>807</v>
      </c>
      <c r="E3084" s="32">
        <f t="shared" si="243"/>
        <v>41726</v>
      </c>
      <c r="F3084" s="101" t="str">
        <f t="shared" si="240"/>
        <v>2013-14</v>
      </c>
      <c r="H3084" s="111"/>
      <c r="I3084" s="26"/>
      <c r="J3084" s="94">
        <f t="shared" si="239"/>
        <v>0.59165640875701331</v>
      </c>
      <c r="K3084" s="35"/>
      <c r="L3084" s="26">
        <v>1.5298535877699999</v>
      </c>
      <c r="M3084" s="26" t="s">
        <v>203</v>
      </c>
      <c r="N3084" s="26">
        <v>1165.0878048780487</v>
      </c>
      <c r="O3084" s="90">
        <f t="shared" si="241"/>
        <v>1782.4137583597565</v>
      </c>
      <c r="P3084" s="92">
        <f t="shared" si="242"/>
        <v>1054.5765231902244</v>
      </c>
      <c r="Q3084" s="188">
        <v>1</v>
      </c>
    </row>
    <row r="3085" spans="1:17" x14ac:dyDescent="0.25">
      <c r="A3085">
        <v>41726</v>
      </c>
      <c r="B3085" t="s">
        <v>769</v>
      </c>
      <c r="C3085" s="190"/>
      <c r="D3085" s="108" t="s">
        <v>807</v>
      </c>
      <c r="E3085" s="32">
        <f t="shared" si="243"/>
        <v>41726</v>
      </c>
      <c r="F3085" s="101" t="str">
        <f t="shared" si="240"/>
        <v>2013-14</v>
      </c>
      <c r="H3085" s="111"/>
      <c r="I3085" s="26"/>
      <c r="J3085" s="94">
        <f t="shared" si="239"/>
        <v>0.59165640875701331</v>
      </c>
      <c r="K3085" s="35"/>
      <c r="L3085" s="26">
        <v>1.4983844633500001</v>
      </c>
      <c r="M3085" s="26" t="s">
        <v>203</v>
      </c>
      <c r="N3085" s="26">
        <v>1165.0878048780487</v>
      </c>
      <c r="O3085" s="90">
        <f t="shared" si="241"/>
        <v>1745.7494652678247</v>
      </c>
      <c r="P3085" s="92">
        <f t="shared" si="242"/>
        <v>1032.8838592098375</v>
      </c>
      <c r="Q3085" s="188">
        <v>1</v>
      </c>
    </row>
    <row r="3086" spans="1:17" x14ac:dyDescent="0.25">
      <c r="A3086">
        <v>39553</v>
      </c>
      <c r="B3086" t="s">
        <v>769</v>
      </c>
      <c r="C3086" s="190"/>
      <c r="D3086" s="108" t="s">
        <v>807</v>
      </c>
      <c r="E3086" s="32">
        <f t="shared" si="243"/>
        <v>39553</v>
      </c>
      <c r="F3086" s="101" t="str">
        <f t="shared" si="240"/>
        <v>2007-08</v>
      </c>
      <c r="H3086" s="111"/>
      <c r="I3086" s="26"/>
      <c r="J3086" s="94">
        <f t="shared" si="239"/>
        <v>0.59165640875701331</v>
      </c>
      <c r="K3086" s="35"/>
      <c r="L3086" s="26">
        <v>3.73949378961</v>
      </c>
      <c r="M3086" s="26" t="s">
        <v>203</v>
      </c>
      <c r="N3086" s="26">
        <v>1165.0878048780487</v>
      </c>
      <c r="O3086" s="90">
        <f t="shared" si="241"/>
        <v>4356.8386106918106</v>
      </c>
      <c r="P3086" s="92">
        <f t="shared" si="242"/>
        <v>2577.7514859358121</v>
      </c>
      <c r="Q3086" s="188">
        <v>1</v>
      </c>
    </row>
    <row r="3087" spans="1:17" x14ac:dyDescent="0.25">
      <c r="A3087">
        <v>39553</v>
      </c>
      <c r="B3087" t="s">
        <v>769</v>
      </c>
      <c r="C3087" s="190"/>
      <c r="D3087" s="108" t="s">
        <v>807</v>
      </c>
      <c r="E3087" s="32">
        <f t="shared" si="243"/>
        <v>39553</v>
      </c>
      <c r="F3087" s="101" t="str">
        <f t="shared" si="240"/>
        <v>2007-08</v>
      </c>
      <c r="H3087" s="111"/>
      <c r="I3087" s="26"/>
      <c r="J3087" s="94">
        <f t="shared" si="239"/>
        <v>0.59165640875701331</v>
      </c>
      <c r="K3087" s="35"/>
      <c r="L3087" s="26">
        <v>5.2844051536199999</v>
      </c>
      <c r="M3087" s="26" t="s">
        <v>203</v>
      </c>
      <c r="N3087" s="26">
        <v>1165.0878048780487</v>
      </c>
      <c r="O3087" s="90">
        <f t="shared" si="241"/>
        <v>6156.7960005173736</v>
      </c>
      <c r="P3087" s="92">
        <f t="shared" si="242"/>
        <v>3642.707811115652</v>
      </c>
      <c r="Q3087" s="188">
        <v>1</v>
      </c>
    </row>
    <row r="3088" spans="1:17" x14ac:dyDescent="0.25">
      <c r="A3088">
        <v>39553</v>
      </c>
      <c r="B3088" t="s">
        <v>769</v>
      </c>
      <c r="C3088" s="190"/>
      <c r="D3088" s="108" t="s">
        <v>807</v>
      </c>
      <c r="E3088" s="32">
        <f t="shared" si="243"/>
        <v>39553</v>
      </c>
      <c r="F3088" s="101" t="str">
        <f t="shared" si="240"/>
        <v>2007-08</v>
      </c>
      <c r="H3088" s="111"/>
      <c r="I3088" s="26"/>
      <c r="J3088" s="94">
        <f t="shared" si="239"/>
        <v>0.59165640875701331</v>
      </c>
      <c r="K3088" s="35"/>
      <c r="L3088" s="26">
        <v>1.2496759580000001</v>
      </c>
      <c r="M3088" s="26" t="s">
        <v>203</v>
      </c>
      <c r="N3088" s="26">
        <v>1165.0878048780487</v>
      </c>
      <c r="O3088" s="90">
        <f t="shared" si="241"/>
        <v>1455.9822187150926</v>
      </c>
      <c r="P3088" s="92">
        <f t="shared" si="242"/>
        <v>861.44121073904</v>
      </c>
      <c r="Q3088" s="188">
        <v>1</v>
      </c>
    </row>
    <row r="3089" spans="1:17" x14ac:dyDescent="0.25">
      <c r="A3089">
        <v>39553</v>
      </c>
      <c r="B3089" t="s">
        <v>769</v>
      </c>
      <c r="C3089" s="190"/>
      <c r="D3089" s="108" t="s">
        <v>807</v>
      </c>
      <c r="E3089" s="32">
        <f t="shared" si="243"/>
        <v>39553</v>
      </c>
      <c r="F3089" s="101" t="str">
        <f t="shared" si="240"/>
        <v>2007-08</v>
      </c>
      <c r="H3089" s="111"/>
      <c r="I3089" s="26"/>
      <c r="J3089" s="94">
        <f t="shared" si="239"/>
        <v>0.59165640875701331</v>
      </c>
      <c r="K3089" s="35"/>
      <c r="L3089" s="26">
        <v>1.4998976631800001</v>
      </c>
      <c r="M3089" s="26" t="s">
        <v>203</v>
      </c>
      <c r="N3089" s="26">
        <v>1165.0878048780487</v>
      </c>
      <c r="O3089" s="90">
        <f t="shared" si="241"/>
        <v>1747.5124759361011</v>
      </c>
      <c r="P3089" s="92">
        <f t="shared" si="242"/>
        <v>1033.9269557704301</v>
      </c>
      <c r="Q3089" s="188">
        <v>1</v>
      </c>
    </row>
    <row r="3090" spans="1:17" x14ac:dyDescent="0.25">
      <c r="A3090">
        <v>39553</v>
      </c>
      <c r="B3090" t="s">
        <v>769</v>
      </c>
      <c r="C3090" s="190"/>
      <c r="D3090" s="108" t="s">
        <v>807</v>
      </c>
      <c r="E3090" s="32">
        <f t="shared" si="243"/>
        <v>39553</v>
      </c>
      <c r="F3090" s="101" t="str">
        <f t="shared" si="240"/>
        <v>2007-08</v>
      </c>
      <c r="H3090" s="111"/>
      <c r="I3090" s="26"/>
      <c r="J3090" s="94">
        <f t="shared" si="239"/>
        <v>0.59165640875701331</v>
      </c>
      <c r="K3090" s="35"/>
      <c r="L3090" s="26">
        <v>1.99907565612</v>
      </c>
      <c r="M3090" s="26" t="s">
        <v>203</v>
      </c>
      <c r="N3090" s="26">
        <v>1165.0878048780487</v>
      </c>
      <c r="O3090" s="90">
        <f t="shared" si="241"/>
        <v>2329.0986679739958</v>
      </c>
      <c r="P3090" s="92">
        <f t="shared" si="242"/>
        <v>1378.0261535342377</v>
      </c>
      <c r="Q3090" s="188">
        <v>1</v>
      </c>
    </row>
    <row r="3091" spans="1:17" x14ac:dyDescent="0.25">
      <c r="A3091">
        <v>39553</v>
      </c>
      <c r="B3091" t="s">
        <v>769</v>
      </c>
      <c r="C3091" s="190"/>
      <c r="D3091" s="108" t="s">
        <v>807</v>
      </c>
      <c r="E3091" s="32">
        <f t="shared" si="243"/>
        <v>39553</v>
      </c>
      <c r="F3091" s="101" t="str">
        <f t="shared" si="240"/>
        <v>2007-08</v>
      </c>
      <c r="H3091" s="111"/>
      <c r="I3091" s="26"/>
      <c r="J3091" s="94">
        <f t="shared" si="239"/>
        <v>0.59165640875701331</v>
      </c>
      <c r="K3091" s="35"/>
      <c r="L3091" s="26">
        <v>3.9266997565000001</v>
      </c>
      <c r="M3091" s="26" t="s">
        <v>203</v>
      </c>
      <c r="N3091" s="26">
        <v>1165.0878048780487</v>
      </c>
      <c r="O3091" s="90">
        <f t="shared" si="241"/>
        <v>4574.9499997157536</v>
      </c>
      <c r="P3091" s="92">
        <f t="shared" si="242"/>
        <v>2706.7984870747218</v>
      </c>
      <c r="Q3091" s="188">
        <v>1</v>
      </c>
    </row>
    <row r="3092" spans="1:17" x14ac:dyDescent="0.25">
      <c r="A3092">
        <v>39553</v>
      </c>
      <c r="B3092" t="s">
        <v>769</v>
      </c>
      <c r="C3092" s="190"/>
      <c r="D3092" s="108" t="s">
        <v>807</v>
      </c>
      <c r="E3092" s="32">
        <f t="shared" si="243"/>
        <v>39553</v>
      </c>
      <c r="F3092" s="101" t="str">
        <f t="shared" si="240"/>
        <v>2007-08</v>
      </c>
      <c r="H3092" s="111"/>
      <c r="I3092" s="26"/>
      <c r="J3092" s="94">
        <f t="shared" si="239"/>
        <v>0.59165640875701331</v>
      </c>
      <c r="K3092" s="35"/>
      <c r="L3092" s="26">
        <v>1.4998976631800001</v>
      </c>
      <c r="M3092" s="26" t="s">
        <v>203</v>
      </c>
      <c r="N3092" s="26">
        <v>1165.0878048780487</v>
      </c>
      <c r="O3092" s="90">
        <f t="shared" si="241"/>
        <v>1747.5124759361011</v>
      </c>
      <c r="P3092" s="92">
        <f t="shared" si="242"/>
        <v>1033.9269557704301</v>
      </c>
      <c r="Q3092" s="188">
        <v>1</v>
      </c>
    </row>
    <row r="3093" spans="1:17" x14ac:dyDescent="0.25">
      <c r="A3093">
        <v>39553</v>
      </c>
      <c r="B3093" t="s">
        <v>769</v>
      </c>
      <c r="C3093" s="190"/>
      <c r="D3093" s="108" t="s">
        <v>807</v>
      </c>
      <c r="E3093" s="32">
        <f t="shared" si="243"/>
        <v>39553</v>
      </c>
      <c r="F3093" s="101" t="str">
        <f t="shared" si="240"/>
        <v>2007-08</v>
      </c>
      <c r="H3093" s="111"/>
      <c r="I3093" s="26"/>
      <c r="J3093" s="94">
        <f t="shared" ref="J3093:J3171" si="244">J3092</f>
        <v>0.59165640875701331</v>
      </c>
      <c r="K3093" s="35"/>
      <c r="L3093" s="26">
        <v>3.7410243749699998</v>
      </c>
      <c r="M3093" s="26" t="s">
        <v>203</v>
      </c>
      <c r="N3093" s="26">
        <v>1165.0878048780487</v>
      </c>
      <c r="O3093" s="90">
        <f t="shared" si="241"/>
        <v>4358.6218770290716</v>
      </c>
      <c r="P3093" s="92">
        <f t="shared" si="242"/>
        <v>2578.8065668927729</v>
      </c>
      <c r="Q3093" s="188">
        <v>1</v>
      </c>
    </row>
    <row r="3094" spans="1:17" x14ac:dyDescent="0.25">
      <c r="A3094">
        <v>42618</v>
      </c>
      <c r="B3094" t="s">
        <v>769</v>
      </c>
      <c r="C3094" s="190" t="s">
        <v>878</v>
      </c>
      <c r="D3094" s="108" t="s">
        <v>815</v>
      </c>
      <c r="E3094" s="32">
        <f t="shared" si="243"/>
        <v>42618</v>
      </c>
      <c r="F3094" s="101" t="str">
        <f t="shared" si="240"/>
        <v>2016-17</v>
      </c>
      <c r="H3094" s="111"/>
      <c r="I3094" s="26"/>
      <c r="J3094" s="94">
        <f t="shared" si="244"/>
        <v>0.59165640875701331</v>
      </c>
      <c r="K3094" s="35"/>
      <c r="L3094" s="26">
        <v>1229.6294605999999</v>
      </c>
      <c r="M3094" s="26" t="s">
        <v>203</v>
      </c>
      <c r="N3094" s="26">
        <v>3875.3912195121943</v>
      </c>
      <c r="O3094" s="90">
        <f t="shared" si="241"/>
        <v>4765295.2148627555</v>
      </c>
      <c r="P3094" s="92">
        <f t="shared" si="242"/>
        <v>2819417.4534926782</v>
      </c>
      <c r="Q3094" s="188">
        <v>1</v>
      </c>
    </row>
    <row r="3095" spans="1:17" x14ac:dyDescent="0.25">
      <c r="A3095">
        <v>42984</v>
      </c>
      <c r="B3095" t="s">
        <v>769</v>
      </c>
      <c r="C3095" s="190" t="s">
        <v>878</v>
      </c>
      <c r="D3095" s="108" t="s">
        <v>815</v>
      </c>
      <c r="E3095" s="32">
        <f t="shared" si="243"/>
        <v>42984</v>
      </c>
      <c r="F3095" s="101" t="str">
        <f t="shared" ref="F3095:F3173" si="245">IF(E3095="","-",IF(OR(E3095&lt;$E$15,E3095&gt;$E$16),"ERROR - date outside of range",IF(MONTH(E3095)&gt;=7,YEAR(E3095)&amp;"-"&amp;IF(YEAR(E3095)=1999,"00",IF(AND(YEAR(E3095)&gt;=2000,YEAR(E3095)&lt;2009),"0","")&amp;RIGHT(YEAR(E3095),2)+1),RIGHT(YEAR(E3095),4)-1&amp;"-"&amp;RIGHT(YEAR(E3095),2))))</f>
        <v>2017-18</v>
      </c>
      <c r="H3095" s="111"/>
      <c r="I3095" s="26"/>
      <c r="J3095" s="94">
        <f t="shared" si="244"/>
        <v>0.59165640875701331</v>
      </c>
      <c r="K3095" s="35"/>
      <c r="L3095" s="26">
        <v>9.4588392708800004</v>
      </c>
      <c r="M3095" s="26" t="s">
        <v>203</v>
      </c>
      <c r="N3095" s="26">
        <v>565.21756097560967</v>
      </c>
      <c r="O3095" s="90">
        <f t="shared" si="241"/>
        <v>5346.3020623471084</v>
      </c>
      <c r="P3095" s="92">
        <f t="shared" si="242"/>
        <v>3163.173878338504</v>
      </c>
      <c r="Q3095" s="188">
        <v>1</v>
      </c>
    </row>
    <row r="3096" spans="1:17" x14ac:dyDescent="0.25">
      <c r="A3096">
        <v>42984</v>
      </c>
      <c r="B3096" t="s">
        <v>769</v>
      </c>
      <c r="C3096" s="190" t="s">
        <v>878</v>
      </c>
      <c r="D3096" s="108" t="s">
        <v>815</v>
      </c>
      <c r="E3096" s="32">
        <f t="shared" si="243"/>
        <v>42984</v>
      </c>
      <c r="F3096" s="101" t="str">
        <f t="shared" si="245"/>
        <v>2017-18</v>
      </c>
      <c r="H3096" s="111"/>
      <c r="I3096" s="26"/>
      <c r="J3096" s="94">
        <f t="shared" si="244"/>
        <v>0.59165640875701331</v>
      </c>
      <c r="K3096" s="35"/>
      <c r="L3096" s="26">
        <v>1.49923747285</v>
      </c>
      <c r="M3096" s="26" t="s">
        <v>203</v>
      </c>
      <c r="N3096" s="26">
        <v>565.21756097560967</v>
      </c>
      <c r="O3096" s="90">
        <f t="shared" ref="O3096:O3159" si="246">IF(N3096="","-",L3096*N3096)</f>
        <v>847.39534772751381</v>
      </c>
      <c r="P3096" s="92">
        <f t="shared" ref="P3096:P3159" si="247">IF(O3096="-","-",IF(OR(E3096&lt;$E$15,E3096&gt;$E$16),0,O3096*J3096))*Q3096</f>
        <v>501.36688823386135</v>
      </c>
      <c r="Q3096" s="188">
        <v>1</v>
      </c>
    </row>
    <row r="3097" spans="1:17" x14ac:dyDescent="0.25">
      <c r="A3097">
        <v>42984</v>
      </c>
      <c r="B3097" t="s">
        <v>769</v>
      </c>
      <c r="C3097" s="190" t="s">
        <v>878</v>
      </c>
      <c r="D3097" s="108" t="s">
        <v>815</v>
      </c>
      <c r="E3097" s="32">
        <f t="shared" si="243"/>
        <v>42984</v>
      </c>
      <c r="F3097" s="101" t="str">
        <f t="shared" si="245"/>
        <v>2017-18</v>
      </c>
      <c r="H3097" s="111"/>
      <c r="I3097" s="26"/>
      <c r="J3097" s="94">
        <f t="shared" si="244"/>
        <v>0.59165640875701331</v>
      </c>
      <c r="K3097" s="35"/>
      <c r="L3097" s="26">
        <v>2.07278773636</v>
      </c>
      <c r="M3097" s="26" t="s">
        <v>203</v>
      </c>
      <c r="N3097" s="26">
        <v>565.21756097560967</v>
      </c>
      <c r="O3097" s="90">
        <f t="shared" si="246"/>
        <v>1171.5760287655542</v>
      </c>
      <c r="P3097" s="92">
        <f t="shared" si="247"/>
        <v>693.17046576523114</v>
      </c>
      <c r="Q3097" s="188">
        <v>1</v>
      </c>
    </row>
    <row r="3098" spans="1:17" x14ac:dyDescent="0.25">
      <c r="A3098">
        <v>42984</v>
      </c>
      <c r="B3098" t="s">
        <v>769</v>
      </c>
      <c r="C3098" s="190" t="s">
        <v>878</v>
      </c>
      <c r="D3098" s="108" t="s">
        <v>815</v>
      </c>
      <c r="E3098" s="32">
        <f t="shared" si="243"/>
        <v>42984</v>
      </c>
      <c r="F3098" s="101" t="str">
        <f t="shared" si="245"/>
        <v>2017-18</v>
      </c>
      <c r="H3098" s="111"/>
      <c r="I3098" s="26"/>
      <c r="J3098" s="94">
        <f t="shared" si="244"/>
        <v>0.59165640875701331</v>
      </c>
      <c r="K3098" s="35"/>
      <c r="L3098" s="26">
        <v>1.4997393106800001</v>
      </c>
      <c r="M3098" s="26" t="s">
        <v>203</v>
      </c>
      <c r="N3098" s="26">
        <v>565.21756097560967</v>
      </c>
      <c r="O3098" s="90">
        <f t="shared" si="246"/>
        <v>847.6789952817918</v>
      </c>
      <c r="P3098" s="92">
        <f t="shared" si="247"/>
        <v>501.53471012717819</v>
      </c>
      <c r="Q3098" s="188">
        <v>1</v>
      </c>
    </row>
    <row r="3099" spans="1:17" x14ac:dyDescent="0.25">
      <c r="A3099">
        <v>42984</v>
      </c>
      <c r="B3099" t="s">
        <v>769</v>
      </c>
      <c r="C3099" s="190" t="s">
        <v>878</v>
      </c>
      <c r="D3099" s="108" t="s">
        <v>815</v>
      </c>
      <c r="E3099" s="32">
        <f t="shared" si="243"/>
        <v>42984</v>
      </c>
      <c r="F3099" s="101" t="str">
        <f t="shared" si="245"/>
        <v>2017-18</v>
      </c>
      <c r="H3099" s="111"/>
      <c r="I3099" s="26"/>
      <c r="J3099" s="94">
        <f t="shared" si="244"/>
        <v>0.59165640875701331</v>
      </c>
      <c r="K3099" s="35"/>
      <c r="L3099" s="26">
        <v>1.19907172429</v>
      </c>
      <c r="M3099" s="26" t="s">
        <v>203</v>
      </c>
      <c r="N3099" s="26">
        <v>565.21756097560967</v>
      </c>
      <c r="O3099" s="90">
        <f t="shared" si="246"/>
        <v>677.73639543801244</v>
      </c>
      <c r="P3099" s="92">
        <f t="shared" si="247"/>
        <v>400.98708180877748</v>
      </c>
      <c r="Q3099" s="188">
        <v>1</v>
      </c>
    </row>
    <row r="3100" spans="1:17" x14ac:dyDescent="0.25">
      <c r="A3100">
        <v>42984</v>
      </c>
      <c r="B3100" t="s">
        <v>769</v>
      </c>
      <c r="C3100" s="190" t="s">
        <v>878</v>
      </c>
      <c r="D3100" s="108" t="s">
        <v>815</v>
      </c>
      <c r="E3100" s="32">
        <f t="shared" si="243"/>
        <v>42984</v>
      </c>
      <c r="F3100" s="101" t="str">
        <f t="shared" si="245"/>
        <v>2017-18</v>
      </c>
      <c r="H3100" s="111"/>
      <c r="I3100" s="26"/>
      <c r="J3100" s="94">
        <f t="shared" si="244"/>
        <v>0.59165640875701331</v>
      </c>
      <c r="K3100" s="35"/>
      <c r="L3100" s="26">
        <v>1.2650407108099999</v>
      </c>
      <c r="M3100" s="26" t="s">
        <v>203</v>
      </c>
      <c r="N3100" s="26">
        <v>565.21756097560967</v>
      </c>
      <c r="O3100" s="90">
        <f t="shared" si="246"/>
        <v>715.02322509887972</v>
      </c>
      <c r="P3100" s="92">
        <f t="shared" si="247"/>
        <v>423.0480735398607</v>
      </c>
      <c r="Q3100" s="188">
        <v>1</v>
      </c>
    </row>
    <row r="3101" spans="1:17" x14ac:dyDescent="0.25">
      <c r="A3101">
        <v>42984</v>
      </c>
      <c r="B3101" t="s">
        <v>769</v>
      </c>
      <c r="C3101" s="190" t="s">
        <v>878</v>
      </c>
      <c r="D3101" s="108" t="s">
        <v>815</v>
      </c>
      <c r="E3101" s="32">
        <f t="shared" si="243"/>
        <v>42984</v>
      </c>
      <c r="F3101" s="101" t="str">
        <f t="shared" si="245"/>
        <v>2017-18</v>
      </c>
      <c r="H3101" s="111"/>
      <c r="I3101" s="26"/>
      <c r="J3101" s="94">
        <f t="shared" si="244"/>
        <v>0.59165640875701331</v>
      </c>
      <c r="K3101" s="35"/>
      <c r="L3101" s="26">
        <v>5.1623724102399997</v>
      </c>
      <c r="M3101" s="26" t="s">
        <v>203</v>
      </c>
      <c r="N3101" s="26">
        <v>826.10536585365844</v>
      </c>
      <c r="O3101" s="90">
        <f t="shared" si="246"/>
        <v>4264.6635486341474</v>
      </c>
      <c r="P3101" s="92">
        <f t="shared" si="247"/>
        <v>2523.2155197418201</v>
      </c>
      <c r="Q3101" s="188">
        <v>1</v>
      </c>
    </row>
    <row r="3102" spans="1:17" x14ac:dyDescent="0.25">
      <c r="A3102">
        <v>42984</v>
      </c>
      <c r="B3102" t="s">
        <v>769</v>
      </c>
      <c r="C3102" s="190" t="s">
        <v>878</v>
      </c>
      <c r="D3102" s="108" t="s">
        <v>815</v>
      </c>
      <c r="E3102" s="32">
        <f t="shared" si="243"/>
        <v>42984</v>
      </c>
      <c r="F3102" s="101" t="str">
        <f t="shared" si="245"/>
        <v>2017-18</v>
      </c>
      <c r="H3102" s="111"/>
      <c r="I3102" s="26"/>
      <c r="J3102" s="94">
        <f t="shared" si="244"/>
        <v>0.59165640875701331</v>
      </c>
      <c r="K3102" s="35"/>
      <c r="L3102" s="26">
        <v>6.0694294614200004</v>
      </c>
      <c r="M3102" s="26" t="s">
        <v>203</v>
      </c>
      <c r="N3102" s="26">
        <v>565.21756097560967</v>
      </c>
      <c r="O3102" s="90">
        <f t="shared" si="246"/>
        <v>3430.5481166973209</v>
      </c>
      <c r="P3102" s="92">
        <f t="shared" si="247"/>
        <v>2029.7057787932722</v>
      </c>
      <c r="Q3102" s="188">
        <v>1</v>
      </c>
    </row>
    <row r="3103" spans="1:17" x14ac:dyDescent="0.25">
      <c r="A3103">
        <v>42984</v>
      </c>
      <c r="B3103" t="s">
        <v>769</v>
      </c>
      <c r="C3103" s="190" t="s">
        <v>878</v>
      </c>
      <c r="D3103" s="108" t="s">
        <v>815</v>
      </c>
      <c r="E3103" s="32">
        <f t="shared" si="243"/>
        <v>42984</v>
      </c>
      <c r="F3103" s="101" t="str">
        <f t="shared" si="245"/>
        <v>2017-18</v>
      </c>
      <c r="H3103" s="111"/>
      <c r="I3103" s="26"/>
      <c r="J3103" s="94">
        <f t="shared" si="244"/>
        <v>0.59165640875701331</v>
      </c>
      <c r="K3103" s="35"/>
      <c r="L3103" s="26">
        <v>6.0675171148800002</v>
      </c>
      <c r="M3103" s="26" t="s">
        <v>203</v>
      </c>
      <c r="N3103" s="26">
        <v>565.21756097560967</v>
      </c>
      <c r="O3103" s="90">
        <f t="shared" si="246"/>
        <v>3429.467224850242</v>
      </c>
      <c r="P3103" s="92">
        <f t="shared" si="247"/>
        <v>2029.0662622047748</v>
      </c>
      <c r="Q3103" s="188">
        <v>1</v>
      </c>
    </row>
    <row r="3104" spans="1:17" x14ac:dyDescent="0.25">
      <c r="A3104">
        <v>42984</v>
      </c>
      <c r="B3104" t="s">
        <v>769</v>
      </c>
      <c r="C3104" s="190" t="s">
        <v>878</v>
      </c>
      <c r="D3104" s="108" t="s">
        <v>815</v>
      </c>
      <c r="E3104" s="32">
        <f t="shared" si="243"/>
        <v>42984</v>
      </c>
      <c r="F3104" s="101" t="str">
        <f t="shared" si="245"/>
        <v>2017-18</v>
      </c>
      <c r="H3104" s="111"/>
      <c r="I3104" s="26"/>
      <c r="J3104" s="94">
        <f t="shared" si="244"/>
        <v>0.59165640875701331</v>
      </c>
      <c r="K3104" s="35"/>
      <c r="L3104" s="26">
        <v>3.4878057572099999</v>
      </c>
      <c r="M3104" s="26" t="s">
        <v>203</v>
      </c>
      <c r="N3104" s="26">
        <v>826.10536585365844</v>
      </c>
      <c r="O3104" s="90">
        <f t="shared" si="246"/>
        <v>2881.295051086463</v>
      </c>
      <c r="P3104" s="92">
        <f t="shared" si="247"/>
        <v>1704.7366824951719</v>
      </c>
      <c r="Q3104" s="188">
        <v>1</v>
      </c>
    </row>
    <row r="3105" spans="1:17" x14ac:dyDescent="0.25">
      <c r="A3105">
        <v>42618</v>
      </c>
      <c r="B3105" t="s">
        <v>769</v>
      </c>
      <c r="C3105" s="190" t="s">
        <v>878</v>
      </c>
      <c r="D3105" s="108" t="s">
        <v>815</v>
      </c>
      <c r="E3105" s="32">
        <f t="shared" si="243"/>
        <v>42618</v>
      </c>
      <c r="F3105" s="101" t="str">
        <f t="shared" si="245"/>
        <v>2016-17</v>
      </c>
      <c r="H3105" s="111"/>
      <c r="I3105" s="26"/>
      <c r="J3105" s="94">
        <f t="shared" si="244"/>
        <v>0.59165640875701331</v>
      </c>
      <c r="K3105" s="35"/>
      <c r="L3105" s="26">
        <v>1.4989329538</v>
      </c>
      <c r="M3105" s="26" t="s">
        <v>203</v>
      </c>
      <c r="N3105" s="26">
        <v>826.10536585365844</v>
      </c>
      <c r="O3105" s="90">
        <f t="shared" si="246"/>
        <v>1238.276556189054</v>
      </c>
      <c r="P3105" s="92">
        <f t="shared" si="247"/>
        <v>732.63426028281765</v>
      </c>
      <c r="Q3105" s="188">
        <v>1</v>
      </c>
    </row>
    <row r="3106" spans="1:17" x14ac:dyDescent="0.25">
      <c r="A3106">
        <v>42995</v>
      </c>
      <c r="B3106" t="s">
        <v>769</v>
      </c>
      <c r="C3106" s="190" t="s">
        <v>962</v>
      </c>
      <c r="D3106" s="108" t="s">
        <v>815</v>
      </c>
      <c r="E3106" s="32">
        <f t="shared" si="243"/>
        <v>42995</v>
      </c>
      <c r="F3106" s="101" t="str">
        <f t="shared" si="245"/>
        <v>2017-18</v>
      </c>
      <c r="H3106" s="111"/>
      <c r="I3106" s="26"/>
      <c r="J3106" s="94">
        <f t="shared" si="244"/>
        <v>0.59165640875701331</v>
      </c>
      <c r="K3106" s="35"/>
      <c r="L3106" s="26">
        <v>2.1803453854799999</v>
      </c>
      <c r="M3106" s="26" t="s">
        <v>203</v>
      </c>
      <c r="N3106" s="26">
        <v>3592.3639024390236</v>
      </c>
      <c r="O3106" s="90">
        <f t="shared" si="246"/>
        <v>7832.5940576478497</v>
      </c>
      <c r="P3106" s="92">
        <f t="shared" si="247"/>
        <v>1828.4153195108297</v>
      </c>
      <c r="Q3106" s="188">
        <v>0.39454783033314889</v>
      </c>
    </row>
    <row r="3107" spans="1:17" x14ac:dyDescent="0.25">
      <c r="A3107">
        <v>39657</v>
      </c>
      <c r="B3107" t="s">
        <v>769</v>
      </c>
      <c r="C3107" s="190" t="s">
        <v>963</v>
      </c>
      <c r="D3107" s="108" t="s">
        <v>807</v>
      </c>
      <c r="E3107" s="32">
        <f t="shared" si="243"/>
        <v>39657</v>
      </c>
      <c r="F3107" s="101" t="str">
        <f t="shared" si="245"/>
        <v>2008-09</v>
      </c>
      <c r="H3107" s="111"/>
      <c r="I3107" s="26"/>
      <c r="J3107" s="94">
        <f t="shared" si="244"/>
        <v>0.59165640875701331</v>
      </c>
      <c r="K3107" s="35"/>
      <c r="L3107" s="26">
        <v>5.8694028657099997</v>
      </c>
      <c r="M3107" s="26" t="s">
        <v>203</v>
      </c>
      <c r="N3107" s="26">
        <v>710.88975609756085</v>
      </c>
      <c r="O3107" s="90">
        <f t="shared" si="246"/>
        <v>4172.498371642906</v>
      </c>
      <c r="P3107" s="92">
        <f t="shared" si="247"/>
        <v>2468.6854021107274</v>
      </c>
      <c r="Q3107" s="188">
        <v>1</v>
      </c>
    </row>
    <row r="3108" spans="1:17" x14ac:dyDescent="0.25">
      <c r="A3108">
        <v>39657</v>
      </c>
      <c r="B3108" t="s">
        <v>769</v>
      </c>
      <c r="C3108" s="190" t="s">
        <v>963</v>
      </c>
      <c r="D3108" s="108" t="s">
        <v>807</v>
      </c>
      <c r="E3108" s="32">
        <f t="shared" si="243"/>
        <v>39657</v>
      </c>
      <c r="F3108" s="101" t="str">
        <f t="shared" si="245"/>
        <v>2008-09</v>
      </c>
      <c r="H3108" s="111"/>
      <c r="I3108" s="26"/>
      <c r="J3108" s="94">
        <f t="shared" si="244"/>
        <v>0.59165640875701331</v>
      </c>
      <c r="K3108" s="35"/>
      <c r="L3108" s="26">
        <v>2.23960108055</v>
      </c>
      <c r="M3108" s="26" t="s">
        <v>203</v>
      </c>
      <c r="N3108" s="26">
        <v>710.88975609756085</v>
      </c>
      <c r="O3108" s="90">
        <f t="shared" si="246"/>
        <v>1592.1094659080231</v>
      </c>
      <c r="P3108" s="92">
        <f t="shared" si="247"/>
        <v>941.98176894718745</v>
      </c>
      <c r="Q3108" s="188">
        <v>1</v>
      </c>
    </row>
    <row r="3109" spans="1:17" x14ac:dyDescent="0.25">
      <c r="A3109">
        <v>39657</v>
      </c>
      <c r="B3109" t="s">
        <v>769</v>
      </c>
      <c r="C3109" s="190" t="s">
        <v>963</v>
      </c>
      <c r="D3109" s="108" t="s">
        <v>807</v>
      </c>
      <c r="E3109" s="32">
        <f t="shared" si="243"/>
        <v>39657</v>
      </c>
      <c r="F3109" s="101" t="str">
        <f t="shared" si="245"/>
        <v>2008-09</v>
      </c>
      <c r="H3109" s="111"/>
      <c r="I3109" s="26"/>
      <c r="J3109" s="94">
        <f t="shared" si="244"/>
        <v>0.59165640875701331</v>
      </c>
      <c r="K3109" s="35"/>
      <c r="L3109" s="26">
        <v>32.895814232200003</v>
      </c>
      <c r="M3109" s="26" t="s">
        <v>203</v>
      </c>
      <c r="N3109" s="26">
        <v>710.88975609756085</v>
      </c>
      <c r="O3109" s="90">
        <f t="shared" si="246"/>
        <v>23385.297356159332</v>
      </c>
      <c r="P3109" s="92">
        <f t="shared" si="247"/>
        <v>13836.061051460109</v>
      </c>
      <c r="Q3109" s="188">
        <v>1</v>
      </c>
    </row>
    <row r="3110" spans="1:17" x14ac:dyDescent="0.25">
      <c r="A3110">
        <v>39657</v>
      </c>
      <c r="B3110" t="s">
        <v>769</v>
      </c>
      <c r="C3110" s="190" t="s">
        <v>963</v>
      </c>
      <c r="D3110" s="108" t="s">
        <v>807</v>
      </c>
      <c r="E3110" s="32">
        <f t="shared" si="243"/>
        <v>39657</v>
      </c>
      <c r="F3110" s="101" t="str">
        <f t="shared" si="245"/>
        <v>2008-09</v>
      </c>
      <c r="H3110" s="111"/>
      <c r="I3110" s="26"/>
      <c r="J3110" s="94">
        <f t="shared" si="244"/>
        <v>0.59165640875701331</v>
      </c>
      <c r="K3110" s="35"/>
      <c r="L3110" s="26">
        <v>18.297407712599998</v>
      </c>
      <c r="M3110" s="26" t="s">
        <v>203</v>
      </c>
      <c r="N3110" s="26">
        <v>710.88975609756085</v>
      </c>
      <c r="O3110" s="90">
        <f t="shared" si="246"/>
        <v>13007.439706027841</v>
      </c>
      <c r="P3110" s="92">
        <f t="shared" si="247"/>
        <v>7695.9350635918136</v>
      </c>
      <c r="Q3110" s="188">
        <v>1</v>
      </c>
    </row>
    <row r="3111" spans="1:17" x14ac:dyDescent="0.25">
      <c r="A3111">
        <v>39657</v>
      </c>
      <c r="B3111" t="s">
        <v>769</v>
      </c>
      <c r="C3111" s="190" t="s">
        <v>963</v>
      </c>
      <c r="D3111" s="108" t="s">
        <v>807</v>
      </c>
      <c r="E3111" s="32">
        <f t="shared" si="243"/>
        <v>39657</v>
      </c>
      <c r="F3111" s="101" t="str">
        <f t="shared" si="245"/>
        <v>2008-09</v>
      </c>
      <c r="H3111" s="111"/>
      <c r="I3111" s="26"/>
      <c r="J3111" s="94">
        <f t="shared" si="244"/>
        <v>0.59165640875701331</v>
      </c>
      <c r="K3111" s="35"/>
      <c r="L3111" s="26">
        <v>8.2990332569500005</v>
      </c>
      <c r="M3111" s="26" t="s">
        <v>203</v>
      </c>
      <c r="N3111" s="26">
        <v>710.88975609756085</v>
      </c>
      <c r="O3111" s="90">
        <f t="shared" si="246"/>
        <v>5899.6977278787317</v>
      </c>
      <c r="P3111" s="92">
        <f t="shared" si="247"/>
        <v>3490.5939704286416</v>
      </c>
      <c r="Q3111" s="188">
        <v>1</v>
      </c>
    </row>
    <row r="3112" spans="1:17" x14ac:dyDescent="0.25">
      <c r="A3112">
        <v>39657</v>
      </c>
      <c r="B3112" t="s">
        <v>769</v>
      </c>
      <c r="C3112" s="190" t="s">
        <v>963</v>
      </c>
      <c r="D3112" s="108" t="s">
        <v>807</v>
      </c>
      <c r="E3112" s="32">
        <f t="shared" si="243"/>
        <v>39657</v>
      </c>
      <c r="F3112" s="101" t="str">
        <f t="shared" si="245"/>
        <v>2008-09</v>
      </c>
      <c r="H3112" s="111"/>
      <c r="I3112" s="26"/>
      <c r="J3112" s="94">
        <f t="shared" si="244"/>
        <v>0.59165640875701331</v>
      </c>
      <c r="K3112" s="35"/>
      <c r="L3112" s="26">
        <v>6.9993703288200004</v>
      </c>
      <c r="M3112" s="26" t="s">
        <v>203</v>
      </c>
      <c r="N3112" s="26">
        <v>710.88975609756085</v>
      </c>
      <c r="O3112" s="90">
        <f t="shared" si="246"/>
        <v>4975.7806658913541</v>
      </c>
      <c r="P3112" s="92">
        <f t="shared" si="247"/>
        <v>2943.9525195438587</v>
      </c>
      <c r="Q3112" s="188">
        <v>1</v>
      </c>
    </row>
    <row r="3113" spans="1:17" x14ac:dyDescent="0.25">
      <c r="A3113">
        <v>39657</v>
      </c>
      <c r="B3113" t="s">
        <v>769</v>
      </c>
      <c r="C3113" s="190" t="s">
        <v>963</v>
      </c>
      <c r="D3113" s="108" t="s">
        <v>807</v>
      </c>
      <c r="E3113" s="32">
        <f t="shared" si="243"/>
        <v>39657</v>
      </c>
      <c r="F3113" s="101" t="str">
        <f t="shared" si="245"/>
        <v>2008-09</v>
      </c>
      <c r="H3113" s="111"/>
      <c r="I3113" s="26"/>
      <c r="J3113" s="94">
        <f t="shared" si="244"/>
        <v>0.59165640875701331</v>
      </c>
      <c r="K3113" s="35"/>
      <c r="L3113" s="26">
        <v>4.6984411244600004</v>
      </c>
      <c r="M3113" s="26" t="s">
        <v>203</v>
      </c>
      <c r="N3113" s="26">
        <v>710.88975609756085</v>
      </c>
      <c r="O3113" s="90">
        <f t="shared" si="246"/>
        <v>3340.0736650061194</v>
      </c>
      <c r="P3113" s="92">
        <f t="shared" si="247"/>
        <v>1976.1759896213962</v>
      </c>
      <c r="Q3113" s="188">
        <v>1</v>
      </c>
    </row>
    <row r="3114" spans="1:17" x14ac:dyDescent="0.25">
      <c r="A3114">
        <v>39657</v>
      </c>
      <c r="B3114" t="s">
        <v>769</v>
      </c>
      <c r="C3114" s="190" t="s">
        <v>963</v>
      </c>
      <c r="D3114" s="108" t="s">
        <v>807</v>
      </c>
      <c r="E3114" s="32">
        <f t="shared" si="243"/>
        <v>39657</v>
      </c>
      <c r="F3114" s="101" t="str">
        <f t="shared" si="245"/>
        <v>2008-09</v>
      </c>
      <c r="H3114" s="111"/>
      <c r="I3114" s="26"/>
      <c r="J3114" s="94">
        <f t="shared" si="244"/>
        <v>0.59165640875701331</v>
      </c>
      <c r="K3114" s="35"/>
      <c r="L3114" s="26">
        <v>3.4992344877099999</v>
      </c>
      <c r="M3114" s="26" t="s">
        <v>203</v>
      </c>
      <c r="N3114" s="26">
        <v>710.88975609756085</v>
      </c>
      <c r="O3114" s="90">
        <f t="shared" si="246"/>
        <v>2487.5699514963353</v>
      </c>
      <c r="P3114" s="92">
        <f t="shared" si="247"/>
        <v>1471.7867040341796</v>
      </c>
      <c r="Q3114" s="188">
        <v>1</v>
      </c>
    </row>
    <row r="3115" spans="1:17" x14ac:dyDescent="0.25">
      <c r="A3115">
        <v>39657</v>
      </c>
      <c r="B3115" t="s">
        <v>769</v>
      </c>
      <c r="C3115" s="190" t="s">
        <v>963</v>
      </c>
      <c r="D3115" s="108" t="s">
        <v>807</v>
      </c>
      <c r="E3115" s="32">
        <f t="shared" si="243"/>
        <v>39657</v>
      </c>
      <c r="F3115" s="101" t="str">
        <f t="shared" si="245"/>
        <v>2008-09</v>
      </c>
      <c r="H3115" s="111"/>
      <c r="I3115" s="26"/>
      <c r="J3115" s="94">
        <f t="shared" si="244"/>
        <v>0.59165640875701331</v>
      </c>
      <c r="K3115" s="35"/>
      <c r="L3115" s="26">
        <v>7.5989721015400002</v>
      </c>
      <c r="M3115" s="26" t="s">
        <v>203</v>
      </c>
      <c r="N3115" s="26">
        <v>710.88975609756085</v>
      </c>
      <c r="O3115" s="90">
        <f t="shared" si="246"/>
        <v>5402.0314238559404</v>
      </c>
      <c r="P3115" s="92">
        <f t="shared" si="247"/>
        <v>3196.1465122311411</v>
      </c>
      <c r="Q3115" s="188">
        <v>1</v>
      </c>
    </row>
    <row r="3116" spans="1:17" x14ac:dyDescent="0.25">
      <c r="A3116">
        <v>39657</v>
      </c>
      <c r="B3116" t="s">
        <v>769</v>
      </c>
      <c r="C3116" s="190" t="s">
        <v>963</v>
      </c>
      <c r="D3116" s="108" t="s">
        <v>807</v>
      </c>
      <c r="E3116" s="32">
        <f t="shared" si="243"/>
        <v>39657</v>
      </c>
      <c r="F3116" s="101" t="str">
        <f t="shared" si="245"/>
        <v>2008-09</v>
      </c>
      <c r="H3116" s="111"/>
      <c r="I3116" s="26"/>
      <c r="J3116" s="94">
        <f t="shared" si="244"/>
        <v>0.59165640875701331</v>
      </c>
      <c r="K3116" s="35"/>
      <c r="L3116" s="26">
        <v>21.105238828299999</v>
      </c>
      <c r="M3116" s="26" t="s">
        <v>203</v>
      </c>
      <c r="N3116" s="26">
        <v>710.88975609756085</v>
      </c>
      <c r="O3116" s="90">
        <f t="shared" si="246"/>
        <v>15003.498083030958</v>
      </c>
      <c r="P3116" s="92">
        <f t="shared" si="247"/>
        <v>8876.91579459883</v>
      </c>
      <c r="Q3116" s="188">
        <v>1</v>
      </c>
    </row>
    <row r="3117" spans="1:17" x14ac:dyDescent="0.25">
      <c r="A3117">
        <v>39657</v>
      </c>
      <c r="B3117" t="s">
        <v>769</v>
      </c>
      <c r="C3117" s="190" t="s">
        <v>963</v>
      </c>
      <c r="D3117" s="108" t="s">
        <v>807</v>
      </c>
      <c r="E3117" s="32">
        <f t="shared" si="243"/>
        <v>39657</v>
      </c>
      <c r="F3117" s="101" t="str">
        <f t="shared" si="245"/>
        <v>2008-09</v>
      </c>
      <c r="H3117" s="111"/>
      <c r="I3117" s="26"/>
      <c r="J3117" s="94">
        <f t="shared" si="244"/>
        <v>0.59165640875701331</v>
      </c>
      <c r="K3117" s="35"/>
      <c r="L3117" s="26">
        <v>2.99934415341</v>
      </c>
      <c r="M3117" s="26" t="s">
        <v>203</v>
      </c>
      <c r="N3117" s="26">
        <v>710.88975609756085</v>
      </c>
      <c r="O3117" s="90">
        <f t="shared" si="246"/>
        <v>2132.2030336702801</v>
      </c>
      <c r="P3117" s="92">
        <f t="shared" si="247"/>
        <v>1261.5315896421671</v>
      </c>
      <c r="Q3117" s="188">
        <v>1</v>
      </c>
    </row>
    <row r="3118" spans="1:17" x14ac:dyDescent="0.25">
      <c r="A3118">
        <v>39657</v>
      </c>
      <c r="B3118" t="s">
        <v>769</v>
      </c>
      <c r="C3118" s="190" t="s">
        <v>963</v>
      </c>
      <c r="D3118" s="108" t="s">
        <v>807</v>
      </c>
      <c r="E3118" s="32">
        <f t="shared" si="243"/>
        <v>39657</v>
      </c>
      <c r="F3118" s="101" t="str">
        <f t="shared" si="245"/>
        <v>2008-09</v>
      </c>
      <c r="H3118" s="111"/>
      <c r="I3118" s="26"/>
      <c r="J3118" s="94">
        <f t="shared" si="244"/>
        <v>0.59165640875701331</v>
      </c>
      <c r="K3118" s="35"/>
      <c r="L3118" s="26">
        <v>0.59980163387600005</v>
      </c>
      <c r="M3118" s="26" t="s">
        <v>203</v>
      </c>
      <c r="N3118" s="26">
        <v>710.88975609756085</v>
      </c>
      <c r="O3118" s="90">
        <f t="shared" si="246"/>
        <v>426.39283721302814</v>
      </c>
      <c r="P3118" s="92">
        <f t="shared" si="247"/>
        <v>252.27805478517402</v>
      </c>
      <c r="Q3118" s="188">
        <v>1</v>
      </c>
    </row>
    <row r="3119" spans="1:17" x14ac:dyDescent="0.25">
      <c r="A3119">
        <v>39657</v>
      </c>
      <c r="B3119" t="s">
        <v>769</v>
      </c>
      <c r="C3119" s="190" t="s">
        <v>963</v>
      </c>
      <c r="D3119" s="108" t="s">
        <v>807</v>
      </c>
      <c r="E3119" s="32">
        <f t="shared" si="243"/>
        <v>39657</v>
      </c>
      <c r="F3119" s="101" t="str">
        <f t="shared" si="245"/>
        <v>2008-09</v>
      </c>
      <c r="H3119" s="111"/>
      <c r="I3119" s="26"/>
      <c r="J3119" s="94">
        <f t="shared" si="244"/>
        <v>0.59165640875701331</v>
      </c>
      <c r="K3119" s="35"/>
      <c r="L3119" s="26">
        <v>48.193621196199999</v>
      </c>
      <c r="M3119" s="26" t="s">
        <v>203</v>
      </c>
      <c r="N3119" s="26">
        <v>710.88975609756085</v>
      </c>
      <c r="O3119" s="90">
        <f t="shared" si="246"/>
        <v>34260.351617624852</v>
      </c>
      <c r="P3119" s="92">
        <f t="shared" si="247"/>
        <v>20270.356600836451</v>
      </c>
      <c r="Q3119" s="188">
        <v>1</v>
      </c>
    </row>
    <row r="3120" spans="1:17" x14ac:dyDescent="0.25">
      <c r="A3120">
        <v>39657</v>
      </c>
      <c r="B3120" t="s">
        <v>769</v>
      </c>
      <c r="C3120" s="190" t="s">
        <v>963</v>
      </c>
      <c r="D3120" s="108" t="s">
        <v>807</v>
      </c>
      <c r="E3120" s="32">
        <f t="shared" si="243"/>
        <v>39657</v>
      </c>
      <c r="F3120" s="101" t="str">
        <f t="shared" si="245"/>
        <v>2008-09</v>
      </c>
      <c r="H3120" s="111"/>
      <c r="I3120" s="26"/>
      <c r="J3120" s="94">
        <f t="shared" si="244"/>
        <v>0.59165640875701331</v>
      </c>
      <c r="K3120" s="35"/>
      <c r="L3120" s="26">
        <v>10.4000048077</v>
      </c>
      <c r="M3120" s="26" t="s">
        <v>203</v>
      </c>
      <c r="N3120" s="26">
        <v>710.88975609756085</v>
      </c>
      <c r="O3120" s="90">
        <f t="shared" si="246"/>
        <v>7393.2568811593137</v>
      </c>
      <c r="P3120" s="92">
        <f t="shared" si="247"/>
        <v>4374.2678153247962</v>
      </c>
      <c r="Q3120" s="188">
        <v>1</v>
      </c>
    </row>
    <row r="3121" spans="1:17" x14ac:dyDescent="0.25">
      <c r="A3121">
        <v>39657</v>
      </c>
      <c r="B3121" t="s">
        <v>769</v>
      </c>
      <c r="C3121" s="190" t="s">
        <v>963</v>
      </c>
      <c r="D3121" s="108" t="s">
        <v>807</v>
      </c>
      <c r="E3121" s="32">
        <f t="shared" si="243"/>
        <v>39657</v>
      </c>
      <c r="F3121" s="101" t="str">
        <f t="shared" si="245"/>
        <v>2008-09</v>
      </c>
      <c r="H3121" s="111"/>
      <c r="I3121" s="26"/>
      <c r="J3121" s="94">
        <f t="shared" si="244"/>
        <v>0.59165640875701331</v>
      </c>
      <c r="K3121" s="35"/>
      <c r="L3121" s="26">
        <v>14.4976060093</v>
      </c>
      <c r="M3121" s="26" t="s">
        <v>203</v>
      </c>
      <c r="N3121" s="26">
        <v>710.88975609756085</v>
      </c>
      <c r="O3121" s="90">
        <f t="shared" si="246"/>
        <v>10306.19959994981</v>
      </c>
      <c r="P3121" s="92">
        <f t="shared" si="247"/>
        <v>6097.729043239272</v>
      </c>
      <c r="Q3121" s="188">
        <v>1</v>
      </c>
    </row>
    <row r="3122" spans="1:17" x14ac:dyDescent="0.25">
      <c r="A3122">
        <v>39657</v>
      </c>
      <c r="B3122" t="s">
        <v>769</v>
      </c>
      <c r="C3122" s="190" t="s">
        <v>963</v>
      </c>
      <c r="D3122" s="108" t="s">
        <v>807</v>
      </c>
      <c r="E3122" s="32">
        <f t="shared" si="243"/>
        <v>39657</v>
      </c>
      <c r="F3122" s="101" t="str">
        <f t="shared" si="245"/>
        <v>2008-09</v>
      </c>
      <c r="H3122" s="111"/>
      <c r="I3122" s="26"/>
      <c r="J3122" s="94">
        <f t="shared" si="244"/>
        <v>0.59165640875701331</v>
      </c>
      <c r="K3122" s="35"/>
      <c r="L3122" s="26">
        <v>16.9966077204</v>
      </c>
      <c r="M3122" s="26" t="s">
        <v>203</v>
      </c>
      <c r="N3122" s="26">
        <v>710.88975609756085</v>
      </c>
      <c r="O3122" s="90">
        <f t="shared" si="246"/>
        <v>12082.714316841077</v>
      </c>
      <c r="P3122" s="92">
        <f t="shared" si="247"/>
        <v>7148.8153607391405</v>
      </c>
      <c r="Q3122" s="188">
        <v>1</v>
      </c>
    </row>
    <row r="3123" spans="1:17" x14ac:dyDescent="0.25">
      <c r="A3123">
        <v>39657</v>
      </c>
      <c r="B3123" t="s">
        <v>769</v>
      </c>
      <c r="C3123" s="190" t="s">
        <v>963</v>
      </c>
      <c r="D3123" s="108" t="s">
        <v>807</v>
      </c>
      <c r="E3123" s="32">
        <f t="shared" si="243"/>
        <v>39657</v>
      </c>
      <c r="F3123" s="101" t="str">
        <f t="shared" si="245"/>
        <v>2008-09</v>
      </c>
      <c r="H3123" s="111"/>
      <c r="I3123" s="26"/>
      <c r="J3123" s="94">
        <f t="shared" si="244"/>
        <v>0.59165640875701331</v>
      </c>
      <c r="K3123" s="35"/>
      <c r="L3123" s="26">
        <v>9.9984038726200009</v>
      </c>
      <c r="M3123" s="26" t="s">
        <v>203</v>
      </c>
      <c r="N3123" s="26">
        <v>710.88975609756085</v>
      </c>
      <c r="O3123" s="90">
        <f t="shared" si="246"/>
        <v>7107.7628903717405</v>
      </c>
      <c r="P3123" s="92">
        <f t="shared" si="247"/>
        <v>4205.3534660137129</v>
      </c>
      <c r="Q3123" s="188">
        <v>1</v>
      </c>
    </row>
    <row r="3124" spans="1:17" x14ac:dyDescent="0.25">
      <c r="A3124">
        <v>39657</v>
      </c>
      <c r="B3124" t="s">
        <v>769</v>
      </c>
      <c r="C3124" s="190" t="s">
        <v>963</v>
      </c>
      <c r="D3124" s="108" t="s">
        <v>807</v>
      </c>
      <c r="E3124" s="32">
        <f t="shared" si="243"/>
        <v>39657</v>
      </c>
      <c r="F3124" s="101" t="str">
        <f t="shared" si="245"/>
        <v>2008-09</v>
      </c>
      <c r="H3124" s="111"/>
      <c r="I3124" s="26"/>
      <c r="J3124" s="94">
        <f t="shared" si="244"/>
        <v>0.59165640875701331</v>
      </c>
      <c r="K3124" s="35"/>
      <c r="L3124" s="26">
        <v>14.6985694882</v>
      </c>
      <c r="M3124" s="26" t="s">
        <v>203</v>
      </c>
      <c r="N3124" s="26">
        <v>710.88975609756085</v>
      </c>
      <c r="O3124" s="90">
        <f t="shared" si="246"/>
        <v>10449.062478449549</v>
      </c>
      <c r="P3124" s="92">
        <f t="shared" si="247"/>
        <v>6182.2547808771169</v>
      </c>
      <c r="Q3124" s="188">
        <v>1</v>
      </c>
    </row>
    <row r="3125" spans="1:17" x14ac:dyDescent="0.25">
      <c r="A3125">
        <v>39657</v>
      </c>
      <c r="B3125" t="s">
        <v>769</v>
      </c>
      <c r="C3125" s="190" t="s">
        <v>963</v>
      </c>
      <c r="D3125" s="108" t="s">
        <v>807</v>
      </c>
      <c r="E3125" s="32">
        <f t="shared" si="243"/>
        <v>39657</v>
      </c>
      <c r="F3125" s="101" t="str">
        <f t="shared" si="245"/>
        <v>2008-09</v>
      </c>
      <c r="H3125" s="111"/>
      <c r="I3125" s="26"/>
      <c r="J3125" s="94">
        <f t="shared" si="244"/>
        <v>0.59165640875701331</v>
      </c>
      <c r="K3125" s="35"/>
      <c r="L3125" s="26">
        <v>8.7990036367800002</v>
      </c>
      <c r="M3125" s="26" t="s">
        <v>203</v>
      </c>
      <c r="N3125" s="26">
        <v>710.88975609756085</v>
      </c>
      <c r="O3125" s="90">
        <f t="shared" si="246"/>
        <v>6255.1215492520851</v>
      </c>
      <c r="P3125" s="92">
        <f t="shared" si="247"/>
        <v>3700.8827521690941</v>
      </c>
      <c r="Q3125" s="188">
        <v>1</v>
      </c>
    </row>
    <row r="3126" spans="1:17" x14ac:dyDescent="0.25">
      <c r="A3126">
        <v>39657</v>
      </c>
      <c r="B3126" t="s">
        <v>769</v>
      </c>
      <c r="C3126" s="190" t="s">
        <v>963</v>
      </c>
      <c r="D3126" s="108" t="s">
        <v>807</v>
      </c>
      <c r="E3126" s="32">
        <f t="shared" si="243"/>
        <v>39657</v>
      </c>
      <c r="F3126" s="101" t="str">
        <f t="shared" si="245"/>
        <v>2008-09</v>
      </c>
      <c r="H3126" s="111"/>
      <c r="I3126" s="26"/>
      <c r="J3126" s="94">
        <f t="shared" si="244"/>
        <v>0.59165640875701331</v>
      </c>
      <c r="K3126" s="35"/>
      <c r="L3126" s="26">
        <v>10.8700045998</v>
      </c>
      <c r="M3126" s="26" t="s">
        <v>203</v>
      </c>
      <c r="N3126" s="26">
        <v>710.88975609756085</v>
      </c>
      <c r="O3126" s="90">
        <f t="shared" si="246"/>
        <v>7727.374918731186</v>
      </c>
      <c r="P3126" s="92">
        <f t="shared" si="247"/>
        <v>4571.9508935355107</v>
      </c>
      <c r="Q3126" s="188">
        <v>1</v>
      </c>
    </row>
    <row r="3127" spans="1:17" x14ac:dyDescent="0.25">
      <c r="A3127">
        <v>39657</v>
      </c>
      <c r="B3127" t="s">
        <v>769</v>
      </c>
      <c r="C3127" s="190" t="s">
        <v>963</v>
      </c>
      <c r="D3127" s="108" t="s">
        <v>807</v>
      </c>
      <c r="E3127" s="32">
        <f t="shared" si="243"/>
        <v>39657</v>
      </c>
      <c r="F3127" s="101" t="str">
        <f t="shared" si="245"/>
        <v>2008-09</v>
      </c>
      <c r="H3127" s="111"/>
      <c r="I3127" s="26"/>
      <c r="J3127" s="94">
        <f t="shared" si="244"/>
        <v>0.59165640875701331</v>
      </c>
      <c r="K3127" s="35"/>
      <c r="L3127" s="26">
        <v>1.99960121024</v>
      </c>
      <c r="M3127" s="26" t="s">
        <v>203</v>
      </c>
      <c r="N3127" s="26">
        <v>710.88975609756085</v>
      </c>
      <c r="O3127" s="90">
        <f t="shared" si="246"/>
        <v>1421.4960166399012</v>
      </c>
      <c r="P3127" s="92">
        <f t="shared" si="247"/>
        <v>841.03722826756359</v>
      </c>
      <c r="Q3127" s="188">
        <v>1</v>
      </c>
    </row>
    <row r="3128" spans="1:17" x14ac:dyDescent="0.25">
      <c r="A3128">
        <v>39657</v>
      </c>
      <c r="B3128" t="s">
        <v>769</v>
      </c>
      <c r="C3128" s="190" t="s">
        <v>963</v>
      </c>
      <c r="D3128" s="108" t="s">
        <v>807</v>
      </c>
      <c r="E3128" s="32">
        <f t="shared" si="243"/>
        <v>39657</v>
      </c>
      <c r="F3128" s="101" t="str">
        <f t="shared" si="245"/>
        <v>2008-09</v>
      </c>
      <c r="H3128" s="111"/>
      <c r="I3128" s="26"/>
      <c r="J3128" s="94">
        <f t="shared" si="244"/>
        <v>0.59165640875701331</v>
      </c>
      <c r="K3128" s="35"/>
      <c r="L3128" s="26">
        <v>2.8001544600299999</v>
      </c>
      <c r="M3128" s="26" t="s">
        <v>203</v>
      </c>
      <c r="N3128" s="26">
        <v>710.88975609756085</v>
      </c>
      <c r="O3128" s="90">
        <f t="shared" si="246"/>
        <v>1990.6011211262239</v>
      </c>
      <c r="P3128" s="92">
        <f t="shared" si="247"/>
        <v>1177.7519105932261</v>
      </c>
      <c r="Q3128" s="188">
        <v>1</v>
      </c>
    </row>
    <row r="3129" spans="1:17" x14ac:dyDescent="0.25">
      <c r="A3129">
        <v>39657</v>
      </c>
      <c r="B3129" t="s">
        <v>769</v>
      </c>
      <c r="C3129" s="190" t="s">
        <v>963</v>
      </c>
      <c r="D3129" s="108" t="s">
        <v>807</v>
      </c>
      <c r="E3129" s="32">
        <f t="shared" si="243"/>
        <v>39657</v>
      </c>
      <c r="F3129" s="101" t="str">
        <f t="shared" si="245"/>
        <v>2008-09</v>
      </c>
      <c r="H3129" s="111"/>
      <c r="I3129" s="26"/>
      <c r="J3129" s="94">
        <f t="shared" si="244"/>
        <v>0.59165640875701331</v>
      </c>
      <c r="K3129" s="35"/>
      <c r="L3129" s="26">
        <v>6.5993401185299998</v>
      </c>
      <c r="M3129" s="26" t="s">
        <v>203</v>
      </c>
      <c r="N3129" s="26">
        <v>710.88975609756085</v>
      </c>
      <c r="O3129" s="90">
        <f t="shared" si="246"/>
        <v>4691.4032872666403</v>
      </c>
      <c r="P3129" s="92">
        <f t="shared" si="247"/>
        <v>2775.698820975027</v>
      </c>
      <c r="Q3129" s="188">
        <v>1</v>
      </c>
    </row>
    <row r="3130" spans="1:17" x14ac:dyDescent="0.25">
      <c r="A3130">
        <v>39657</v>
      </c>
      <c r="B3130" t="s">
        <v>769</v>
      </c>
      <c r="C3130" s="190" t="s">
        <v>963</v>
      </c>
      <c r="D3130" s="108" t="s">
        <v>807</v>
      </c>
      <c r="E3130" s="32">
        <f t="shared" si="243"/>
        <v>39657</v>
      </c>
      <c r="F3130" s="101" t="str">
        <f t="shared" si="245"/>
        <v>2008-09</v>
      </c>
      <c r="H3130" s="111"/>
      <c r="I3130" s="26"/>
      <c r="J3130" s="94">
        <f t="shared" si="244"/>
        <v>0.59165640875701331</v>
      </c>
      <c r="K3130" s="35"/>
      <c r="L3130" s="26">
        <v>24.488807647600002</v>
      </c>
      <c r="M3130" s="26" t="s">
        <v>203</v>
      </c>
      <c r="N3130" s="26">
        <v>710.88975609756085</v>
      </c>
      <c r="O3130" s="90">
        <f t="shared" si="246"/>
        <v>17408.842495722449</v>
      </c>
      <c r="P3130" s="92">
        <f t="shared" si="247"/>
        <v>10300.053231635626</v>
      </c>
      <c r="Q3130" s="188">
        <v>1</v>
      </c>
    </row>
    <row r="3131" spans="1:17" x14ac:dyDescent="0.25">
      <c r="A3131">
        <v>39657</v>
      </c>
      <c r="B3131" t="s">
        <v>769</v>
      </c>
      <c r="C3131" s="190" t="s">
        <v>963</v>
      </c>
      <c r="D3131" s="108" t="s">
        <v>807</v>
      </c>
      <c r="E3131" s="32">
        <f t="shared" si="243"/>
        <v>39657</v>
      </c>
      <c r="F3131" s="101" t="str">
        <f t="shared" si="245"/>
        <v>2008-09</v>
      </c>
      <c r="H3131" s="111"/>
      <c r="I3131" s="26"/>
      <c r="J3131" s="94">
        <f t="shared" si="244"/>
        <v>0.59165640875701331</v>
      </c>
      <c r="K3131" s="35"/>
      <c r="L3131" s="26">
        <v>17.997084236100001</v>
      </c>
      <c r="M3131" s="26" t="s">
        <v>203</v>
      </c>
      <c r="N3131" s="26">
        <v>710.88975609756085</v>
      </c>
      <c r="O3131" s="90">
        <f t="shared" si="246"/>
        <v>12793.942823068386</v>
      </c>
      <c r="P3131" s="92">
        <f t="shared" si="247"/>
        <v>7569.6182645392055</v>
      </c>
      <c r="Q3131" s="188">
        <v>1</v>
      </c>
    </row>
    <row r="3132" spans="1:17" x14ac:dyDescent="0.25">
      <c r="A3132">
        <v>39657</v>
      </c>
      <c r="B3132" t="s">
        <v>769</v>
      </c>
      <c r="C3132" s="190" t="s">
        <v>963</v>
      </c>
      <c r="D3132" s="108" t="s">
        <v>807</v>
      </c>
      <c r="E3132" s="32">
        <f t="shared" si="243"/>
        <v>39657</v>
      </c>
      <c r="F3132" s="101" t="str">
        <f t="shared" si="245"/>
        <v>2008-09</v>
      </c>
      <c r="H3132" s="111"/>
      <c r="I3132" s="26"/>
      <c r="J3132" s="94">
        <f t="shared" si="244"/>
        <v>0.59165640875701331</v>
      </c>
      <c r="K3132" s="35"/>
      <c r="L3132" s="26">
        <v>1.6199679009200001</v>
      </c>
      <c r="M3132" s="26" t="s">
        <v>203</v>
      </c>
      <c r="N3132" s="26">
        <v>710.88975609756085</v>
      </c>
      <c r="O3132" s="90">
        <f t="shared" si="246"/>
        <v>1151.6185859708964</v>
      </c>
      <c r="P3132" s="92">
        <f t="shared" si="247"/>
        <v>681.36251683337036</v>
      </c>
      <c r="Q3132" s="188">
        <v>1</v>
      </c>
    </row>
    <row r="3133" spans="1:17" x14ac:dyDescent="0.25">
      <c r="A3133">
        <v>39657</v>
      </c>
      <c r="B3133" t="s">
        <v>769</v>
      </c>
      <c r="C3133" s="190" t="s">
        <v>963</v>
      </c>
      <c r="D3133" s="108" t="s">
        <v>807</v>
      </c>
      <c r="E3133" s="32">
        <f t="shared" si="243"/>
        <v>39657</v>
      </c>
      <c r="F3133" s="101" t="str">
        <f t="shared" si="245"/>
        <v>2008-09</v>
      </c>
      <c r="H3133" s="111"/>
      <c r="I3133" s="26"/>
      <c r="J3133" s="94">
        <f t="shared" si="244"/>
        <v>0.59165640875701331</v>
      </c>
      <c r="K3133" s="35"/>
      <c r="L3133" s="26">
        <v>1.65161799457</v>
      </c>
      <c r="M3133" s="26" t="s">
        <v>203</v>
      </c>
      <c r="N3133" s="26">
        <v>710.88975609756085</v>
      </c>
      <c r="O3133" s="90">
        <f t="shared" si="246"/>
        <v>1174.11831332621</v>
      </c>
      <c r="P3133" s="92">
        <f t="shared" si="247"/>
        <v>694.67462471842714</v>
      </c>
      <c r="Q3133" s="188">
        <v>1</v>
      </c>
    </row>
    <row r="3134" spans="1:17" x14ac:dyDescent="0.25">
      <c r="A3134">
        <v>39657</v>
      </c>
      <c r="B3134" t="s">
        <v>769</v>
      </c>
      <c r="C3134" s="190" t="s">
        <v>963</v>
      </c>
      <c r="D3134" s="108" t="s">
        <v>807</v>
      </c>
      <c r="E3134" s="32">
        <f t="shared" si="243"/>
        <v>39657</v>
      </c>
      <c r="F3134" s="101" t="str">
        <f t="shared" si="245"/>
        <v>2008-09</v>
      </c>
      <c r="H3134" s="111"/>
      <c r="I3134" s="26"/>
      <c r="J3134" s="94">
        <f t="shared" si="244"/>
        <v>0.59165640875701331</v>
      </c>
      <c r="K3134" s="35"/>
      <c r="L3134" s="26">
        <v>2.6937056260799999</v>
      </c>
      <c r="M3134" s="26" t="s">
        <v>203</v>
      </c>
      <c r="N3134" s="26">
        <v>710.88975609756085</v>
      </c>
      <c r="O3134" s="90">
        <f t="shared" si="246"/>
        <v>1914.9277355226386</v>
      </c>
      <c r="P3134" s="92">
        <f t="shared" si="247"/>
        <v>1132.9792670285242</v>
      </c>
      <c r="Q3134" s="188">
        <v>1</v>
      </c>
    </row>
    <row r="3135" spans="1:17" x14ac:dyDescent="0.25">
      <c r="A3135">
        <v>39657</v>
      </c>
      <c r="B3135" t="s">
        <v>769</v>
      </c>
      <c r="C3135" s="190" t="s">
        <v>963</v>
      </c>
      <c r="D3135" s="108" t="s">
        <v>807</v>
      </c>
      <c r="E3135" s="32">
        <f t="shared" si="243"/>
        <v>39657</v>
      </c>
      <c r="F3135" s="101" t="str">
        <f t="shared" si="245"/>
        <v>2008-09</v>
      </c>
      <c r="H3135" s="111"/>
      <c r="I3135" s="26"/>
      <c r="J3135" s="94">
        <f t="shared" si="244"/>
        <v>0.59165640875701331</v>
      </c>
      <c r="K3135" s="35"/>
      <c r="L3135" s="26">
        <v>10.2878044791</v>
      </c>
      <c r="M3135" s="26" t="s">
        <v>203</v>
      </c>
      <c r="N3135" s="26">
        <v>710.88975609756085</v>
      </c>
      <c r="O3135" s="90">
        <f t="shared" si="246"/>
        <v>7313.4948169267927</v>
      </c>
      <c r="P3135" s="92">
        <f t="shared" si="247"/>
        <v>4327.0760788459365</v>
      </c>
      <c r="Q3135" s="188">
        <v>1</v>
      </c>
    </row>
    <row r="3136" spans="1:17" x14ac:dyDescent="0.25">
      <c r="A3136">
        <v>39657</v>
      </c>
      <c r="B3136" t="s">
        <v>769</v>
      </c>
      <c r="C3136" s="190" t="s">
        <v>963</v>
      </c>
      <c r="D3136" s="108" t="s">
        <v>807</v>
      </c>
      <c r="E3136" s="32">
        <f t="shared" si="243"/>
        <v>39657</v>
      </c>
      <c r="F3136" s="101" t="str">
        <f t="shared" si="245"/>
        <v>2008-09</v>
      </c>
      <c r="H3136" s="111"/>
      <c r="I3136" s="26"/>
      <c r="J3136" s="94">
        <f t="shared" si="244"/>
        <v>0.59165640875701331</v>
      </c>
      <c r="K3136" s="35"/>
      <c r="L3136" s="26">
        <v>1.99960121024</v>
      </c>
      <c r="M3136" s="26" t="s">
        <v>203</v>
      </c>
      <c r="N3136" s="26">
        <v>710.88975609756085</v>
      </c>
      <c r="O3136" s="90">
        <f t="shared" si="246"/>
        <v>1421.4960166399012</v>
      </c>
      <c r="P3136" s="92">
        <f t="shared" si="247"/>
        <v>841.03722826756359</v>
      </c>
      <c r="Q3136" s="188">
        <v>1</v>
      </c>
    </row>
    <row r="3137" spans="1:17" x14ac:dyDescent="0.25">
      <c r="A3137">
        <v>39657</v>
      </c>
      <c r="B3137" t="s">
        <v>769</v>
      </c>
      <c r="C3137" s="190" t="s">
        <v>963</v>
      </c>
      <c r="D3137" s="108" t="s">
        <v>807</v>
      </c>
      <c r="E3137" s="32">
        <f t="shared" si="243"/>
        <v>39657</v>
      </c>
      <c r="F3137" s="101" t="str">
        <f t="shared" si="245"/>
        <v>2008-09</v>
      </c>
      <c r="H3137" s="111"/>
      <c r="I3137" s="26"/>
      <c r="J3137" s="94">
        <f t="shared" si="244"/>
        <v>0.59165640875701331</v>
      </c>
      <c r="K3137" s="35"/>
      <c r="L3137" s="26">
        <v>15.9978066622</v>
      </c>
      <c r="M3137" s="26" t="s">
        <v>203</v>
      </c>
      <c r="N3137" s="26">
        <v>710.88975609756085</v>
      </c>
      <c r="O3137" s="90">
        <f t="shared" si="246"/>
        <v>11372.676876187292</v>
      </c>
      <c r="P3137" s="92">
        <f t="shared" si="247"/>
        <v>6728.7171585189017</v>
      </c>
      <c r="Q3137" s="188">
        <v>1</v>
      </c>
    </row>
    <row r="3138" spans="1:17" x14ac:dyDescent="0.25">
      <c r="A3138">
        <v>39657</v>
      </c>
      <c r="B3138" t="s">
        <v>769</v>
      </c>
      <c r="C3138" s="190" t="s">
        <v>963</v>
      </c>
      <c r="D3138" s="108" t="s">
        <v>807</v>
      </c>
      <c r="E3138" s="32">
        <f t="shared" si="243"/>
        <v>39657</v>
      </c>
      <c r="F3138" s="101" t="str">
        <f t="shared" si="245"/>
        <v>2008-09</v>
      </c>
      <c r="H3138" s="111"/>
      <c r="I3138" s="26"/>
      <c r="J3138" s="94">
        <f t="shared" si="244"/>
        <v>0.59165640875701331</v>
      </c>
      <c r="K3138" s="35"/>
      <c r="L3138" s="26">
        <v>4.9992019363100004</v>
      </c>
      <c r="M3138" s="26" t="s">
        <v>203</v>
      </c>
      <c r="N3138" s="26">
        <v>710.88975609756085</v>
      </c>
      <c r="O3138" s="90">
        <f t="shared" si="246"/>
        <v>3553.8814451858702</v>
      </c>
      <c r="P3138" s="92">
        <f t="shared" si="247"/>
        <v>2102.6767330068565</v>
      </c>
      <c r="Q3138" s="188">
        <v>1</v>
      </c>
    </row>
    <row r="3139" spans="1:17" x14ac:dyDescent="0.25">
      <c r="A3139">
        <v>40483</v>
      </c>
      <c r="B3139" t="s">
        <v>769</v>
      </c>
      <c r="C3139" s="190" t="s">
        <v>964</v>
      </c>
      <c r="D3139" s="108" t="s">
        <v>807</v>
      </c>
      <c r="E3139" s="32">
        <f t="shared" si="243"/>
        <v>40483</v>
      </c>
      <c r="F3139" s="101" t="str">
        <f t="shared" si="245"/>
        <v>2010-11</v>
      </c>
      <c r="H3139" s="111"/>
      <c r="I3139" s="26"/>
      <c r="J3139" s="94">
        <f t="shared" si="244"/>
        <v>0.59165640875701331</v>
      </c>
      <c r="K3139" s="35"/>
      <c r="L3139" s="26">
        <v>8.2203592378899994</v>
      </c>
      <c r="M3139" s="26" t="s">
        <v>203</v>
      </c>
      <c r="N3139" s="26">
        <v>826.10536585365844</v>
      </c>
      <c r="O3139" s="90">
        <f t="shared" si="246"/>
        <v>6790.8828756656185</v>
      </c>
      <c r="P3139" s="92">
        <f t="shared" si="247"/>
        <v>4017.869374505819</v>
      </c>
      <c r="Q3139" s="188">
        <v>1</v>
      </c>
    </row>
    <row r="3140" spans="1:17" x14ac:dyDescent="0.25">
      <c r="A3140">
        <v>40483</v>
      </c>
      <c r="B3140" t="s">
        <v>769</v>
      </c>
      <c r="C3140" s="190" t="s">
        <v>964</v>
      </c>
      <c r="D3140" s="108" t="s">
        <v>807</v>
      </c>
      <c r="E3140" s="32">
        <f t="shared" si="243"/>
        <v>40483</v>
      </c>
      <c r="F3140" s="101" t="str">
        <f t="shared" si="245"/>
        <v>2010-11</v>
      </c>
      <c r="H3140" s="111"/>
      <c r="I3140" s="26"/>
      <c r="J3140" s="94">
        <f t="shared" si="244"/>
        <v>0.59165640875701331</v>
      </c>
      <c r="K3140" s="35"/>
      <c r="L3140" s="26">
        <v>25.977048634300001</v>
      </c>
      <c r="M3140" s="26" t="s">
        <v>203</v>
      </c>
      <c r="N3140" s="26">
        <v>826.10536585365844</v>
      </c>
      <c r="O3140" s="90">
        <f t="shared" si="246"/>
        <v>21459.779265836682</v>
      </c>
      <c r="P3140" s="92">
        <f t="shared" si="247"/>
        <v>12696.815933143147</v>
      </c>
      <c r="Q3140" s="188">
        <v>1</v>
      </c>
    </row>
    <row r="3141" spans="1:17" x14ac:dyDescent="0.25">
      <c r="A3141">
        <v>40483</v>
      </c>
      <c r="B3141" t="s">
        <v>769</v>
      </c>
      <c r="C3141" s="190" t="s">
        <v>964</v>
      </c>
      <c r="D3141" s="108" t="s">
        <v>807</v>
      </c>
      <c r="E3141" s="32">
        <f t="shared" ref="E3141:E3151" si="248">A3141</f>
        <v>40483</v>
      </c>
      <c r="F3141" s="101" t="str">
        <f t="shared" si="245"/>
        <v>2010-11</v>
      </c>
      <c r="H3141" s="111"/>
      <c r="I3141" s="26"/>
      <c r="J3141" s="94">
        <f t="shared" si="244"/>
        <v>0.59165640875701331</v>
      </c>
      <c r="K3141" s="35"/>
      <c r="L3141" s="26">
        <v>90.885205451999994</v>
      </c>
      <c r="M3141" s="26" t="s">
        <v>203</v>
      </c>
      <c r="N3141" s="26">
        <v>826.10536585365844</v>
      </c>
      <c r="O3141" s="90">
        <f t="shared" si="246"/>
        <v>75080.755900609365</v>
      </c>
      <c r="P3141" s="92">
        <f t="shared" si="247"/>
        <v>44422.010402916472</v>
      </c>
      <c r="Q3141" s="188">
        <v>1</v>
      </c>
    </row>
    <row r="3142" spans="1:17" x14ac:dyDescent="0.25">
      <c r="A3142">
        <v>40483</v>
      </c>
      <c r="B3142" t="s">
        <v>769</v>
      </c>
      <c r="C3142" s="190" t="s">
        <v>964</v>
      </c>
      <c r="D3142" s="108" t="s">
        <v>807</v>
      </c>
      <c r="E3142" s="32">
        <f t="shared" si="248"/>
        <v>40483</v>
      </c>
      <c r="F3142" s="101" t="str">
        <f t="shared" si="245"/>
        <v>2010-11</v>
      </c>
      <c r="H3142" s="111"/>
      <c r="I3142" s="26"/>
      <c r="J3142" s="94">
        <f t="shared" si="244"/>
        <v>0.59165640875701331</v>
      </c>
      <c r="K3142" s="35"/>
      <c r="L3142" s="26">
        <v>29.235517252099999</v>
      </c>
      <c r="M3142" s="26" t="s">
        <v>203</v>
      </c>
      <c r="N3142" s="26">
        <v>826.10536585365844</v>
      </c>
      <c r="O3142" s="90">
        <f t="shared" si="246"/>
        <v>24151.617675467012</v>
      </c>
      <c r="P3142" s="92">
        <f t="shared" si="247"/>
        <v>14289.459379539217</v>
      </c>
      <c r="Q3142" s="188">
        <v>1</v>
      </c>
    </row>
    <row r="3143" spans="1:17" x14ac:dyDescent="0.25">
      <c r="A3143">
        <v>40483</v>
      </c>
      <c r="B3143" t="s">
        <v>769</v>
      </c>
      <c r="C3143" s="190" t="s">
        <v>964</v>
      </c>
      <c r="D3143" s="108" t="s">
        <v>807</v>
      </c>
      <c r="E3143" s="32">
        <f t="shared" si="248"/>
        <v>40483</v>
      </c>
      <c r="F3143" s="101" t="str">
        <f t="shared" si="245"/>
        <v>2010-11</v>
      </c>
      <c r="H3143" s="111"/>
      <c r="I3143" s="26"/>
      <c r="J3143" s="94">
        <f t="shared" si="244"/>
        <v>0.59165640875701331</v>
      </c>
      <c r="K3143" s="35"/>
      <c r="L3143" s="26">
        <v>22.175564244699999</v>
      </c>
      <c r="M3143" s="26" t="s">
        <v>203</v>
      </c>
      <c r="N3143" s="26">
        <v>3875.3912195121943</v>
      </c>
      <c r="O3143" s="90">
        <f t="shared" si="246"/>
        <v>85938.986961638933</v>
      </c>
      <c r="P3143" s="92">
        <f t="shared" si="247"/>
        <v>50846.352397939081</v>
      </c>
      <c r="Q3143" s="188">
        <v>1</v>
      </c>
    </row>
    <row r="3144" spans="1:17" x14ac:dyDescent="0.25">
      <c r="A3144">
        <v>40483</v>
      </c>
      <c r="B3144" t="s">
        <v>769</v>
      </c>
      <c r="C3144" s="190" t="s">
        <v>964</v>
      </c>
      <c r="D3144" s="108" t="s">
        <v>807</v>
      </c>
      <c r="E3144" s="32">
        <f t="shared" si="248"/>
        <v>40483</v>
      </c>
      <c r="F3144" s="101" t="str">
        <f t="shared" si="245"/>
        <v>2010-11</v>
      </c>
      <c r="H3144" s="111"/>
      <c r="I3144" s="26"/>
      <c r="J3144" s="94">
        <f t="shared" si="244"/>
        <v>0.59165640875701331</v>
      </c>
      <c r="K3144" s="35"/>
      <c r="L3144" s="26">
        <v>12.1321118112</v>
      </c>
      <c r="M3144" s="26" t="s">
        <v>203</v>
      </c>
      <c r="N3144" s="26">
        <v>826.10536585365844</v>
      </c>
      <c r="O3144" s="90">
        <f t="shared" si="246"/>
        <v>10022.402666368867</v>
      </c>
      <c r="P3144" s="92">
        <f t="shared" si="247"/>
        <v>5929.8187687005184</v>
      </c>
      <c r="Q3144" s="188">
        <v>1</v>
      </c>
    </row>
    <row r="3145" spans="1:17" x14ac:dyDescent="0.25">
      <c r="A3145">
        <v>41297</v>
      </c>
      <c r="B3145" t="s">
        <v>769</v>
      </c>
      <c r="C3145" s="190" t="s">
        <v>965</v>
      </c>
      <c r="D3145" s="108" t="s">
        <v>807</v>
      </c>
      <c r="E3145" s="32">
        <f t="shared" si="248"/>
        <v>41297</v>
      </c>
      <c r="F3145" s="101" t="str">
        <f t="shared" si="245"/>
        <v>2012-13</v>
      </c>
      <c r="H3145" s="111"/>
      <c r="I3145" s="26"/>
      <c r="J3145" s="94">
        <f t="shared" si="244"/>
        <v>0.59165640875701331</v>
      </c>
      <c r="K3145" s="35"/>
      <c r="L3145" s="26">
        <v>442.06395515399998</v>
      </c>
      <c r="M3145" s="26" t="s">
        <v>203</v>
      </c>
      <c r="N3145" s="26">
        <v>2911.2009756097559</v>
      </c>
      <c r="O3145" s="90">
        <f t="shared" si="246"/>
        <v>1286937.0175262322</v>
      </c>
      <c r="P3145" s="92">
        <f t="shared" si="247"/>
        <v>761424.53408603207</v>
      </c>
      <c r="Q3145" s="188">
        <v>1</v>
      </c>
    </row>
    <row r="3146" spans="1:17" x14ac:dyDescent="0.25">
      <c r="A3146">
        <v>41297</v>
      </c>
      <c r="B3146" t="s">
        <v>769</v>
      </c>
      <c r="C3146" s="190" t="s">
        <v>965</v>
      </c>
      <c r="D3146" s="108" t="s">
        <v>807</v>
      </c>
      <c r="E3146" s="32">
        <f t="shared" si="248"/>
        <v>41297</v>
      </c>
      <c r="F3146" s="101" t="str">
        <f t="shared" si="245"/>
        <v>2012-13</v>
      </c>
      <c r="H3146" s="111"/>
      <c r="I3146" s="26"/>
      <c r="J3146" s="94">
        <f t="shared" si="244"/>
        <v>0.59165640875701331</v>
      </c>
      <c r="K3146" s="35"/>
      <c r="L3146" s="26">
        <v>55.735455923899998</v>
      </c>
      <c r="M3146" s="26" t="s">
        <v>203</v>
      </c>
      <c r="N3146" s="26">
        <v>2911.2009756097559</v>
      </c>
      <c r="O3146" s="90">
        <f t="shared" si="246"/>
        <v>162257.11366171221</v>
      </c>
      <c r="P3146" s="92">
        <f t="shared" si="247"/>
        <v>96000.461164367167</v>
      </c>
      <c r="Q3146" s="188">
        <v>1</v>
      </c>
    </row>
    <row r="3147" spans="1:17" x14ac:dyDescent="0.25">
      <c r="A3147">
        <v>41297</v>
      </c>
      <c r="B3147" t="s">
        <v>769</v>
      </c>
      <c r="C3147" s="190" t="s">
        <v>965</v>
      </c>
      <c r="D3147" s="108" t="s">
        <v>807</v>
      </c>
      <c r="E3147" s="32">
        <f t="shared" si="248"/>
        <v>41297</v>
      </c>
      <c r="F3147" s="101" t="str">
        <f t="shared" si="245"/>
        <v>2012-13</v>
      </c>
      <c r="H3147" s="111"/>
      <c r="I3147" s="26"/>
      <c r="J3147" s="94">
        <f t="shared" si="244"/>
        <v>0.59165640875701331</v>
      </c>
      <c r="K3147" s="35"/>
      <c r="L3147" s="26">
        <v>296.07064025199998</v>
      </c>
      <c r="M3147" s="26" t="s">
        <v>203</v>
      </c>
      <c r="N3147" s="26">
        <v>2911.2009756097559</v>
      </c>
      <c r="O3147" s="90">
        <f t="shared" si="246"/>
        <v>861921.13675102743</v>
      </c>
      <c r="P3147" s="92">
        <f t="shared" si="247"/>
        <v>509961.16440187546</v>
      </c>
      <c r="Q3147" s="188">
        <v>1</v>
      </c>
    </row>
    <row r="3148" spans="1:17" x14ac:dyDescent="0.25">
      <c r="A3148">
        <v>42995</v>
      </c>
      <c r="B3148" t="s">
        <v>769</v>
      </c>
      <c r="C3148" s="190" t="s">
        <v>962</v>
      </c>
      <c r="D3148" s="108" t="s">
        <v>815</v>
      </c>
      <c r="E3148" s="32">
        <f t="shared" si="248"/>
        <v>42995</v>
      </c>
      <c r="F3148" s="101" t="str">
        <f t="shared" si="245"/>
        <v>2017-18</v>
      </c>
      <c r="H3148" s="111"/>
      <c r="I3148" s="26"/>
      <c r="J3148" s="94">
        <f t="shared" si="244"/>
        <v>0.59165640875701331</v>
      </c>
      <c r="K3148" s="35"/>
      <c r="L3148" s="26">
        <v>271.903524387</v>
      </c>
      <c r="M3148" s="26" t="s">
        <v>203</v>
      </c>
      <c r="N3148" s="26">
        <v>710.88975609756085</v>
      </c>
      <c r="O3148" s="90">
        <f t="shared" si="246"/>
        <v>193293.43013354161</v>
      </c>
      <c r="P3148" s="92">
        <f t="shared" si="247"/>
        <v>45121.790586335708</v>
      </c>
      <c r="Q3148" s="188">
        <v>0.39454783033314889</v>
      </c>
    </row>
    <row r="3149" spans="1:17" x14ac:dyDescent="0.25">
      <c r="A3149">
        <v>42452</v>
      </c>
      <c r="B3149" t="s">
        <v>769</v>
      </c>
      <c r="C3149" s="190" t="s">
        <v>966</v>
      </c>
      <c r="D3149" s="108" t="s">
        <v>815</v>
      </c>
      <c r="E3149" s="32">
        <f t="shared" si="248"/>
        <v>42452</v>
      </c>
      <c r="F3149" s="101" t="str">
        <f t="shared" si="245"/>
        <v>2015-16</v>
      </c>
      <c r="H3149" s="111"/>
      <c r="I3149" s="26"/>
      <c r="J3149" s="94">
        <f t="shared" si="244"/>
        <v>0.59165640875701331</v>
      </c>
      <c r="K3149" s="35"/>
      <c r="L3149" s="26">
        <v>130.581666923</v>
      </c>
      <c r="M3149" s="26" t="s">
        <v>203</v>
      </c>
      <c r="N3149" s="26">
        <v>1165.0878048780487</v>
      </c>
      <c r="O3149" s="90">
        <f t="shared" si="246"/>
        <v>152139.10767263456</v>
      </c>
      <c r="P3149" s="92">
        <f t="shared" si="247"/>
        <v>90014.078077087528</v>
      </c>
      <c r="Q3149" s="188">
        <v>1</v>
      </c>
    </row>
    <row r="3150" spans="1:17" x14ac:dyDescent="0.25">
      <c r="A3150">
        <v>40049</v>
      </c>
      <c r="B3150" t="s">
        <v>769</v>
      </c>
      <c r="C3150" s="190" t="s">
        <v>967</v>
      </c>
      <c r="D3150" s="108" t="s">
        <v>807</v>
      </c>
      <c r="E3150" s="32">
        <f t="shared" si="248"/>
        <v>40049</v>
      </c>
      <c r="F3150" s="101" t="str">
        <f t="shared" si="245"/>
        <v>2009-10</v>
      </c>
      <c r="H3150" s="111"/>
      <c r="I3150" s="26"/>
      <c r="J3150" s="94">
        <f t="shared" si="244"/>
        <v>0.59165640875701331</v>
      </c>
      <c r="K3150" s="35"/>
      <c r="L3150" s="26">
        <v>183.748311191</v>
      </c>
      <c r="M3150" s="26" t="s">
        <v>203</v>
      </c>
      <c r="N3150" s="26">
        <v>565.21756097560967</v>
      </c>
      <c r="O3150" s="90">
        <f t="shared" si="246"/>
        <v>103857.77228476435</v>
      </c>
      <c r="P3150" s="92">
        <f t="shared" si="247"/>
        <v>61448.116571507344</v>
      </c>
      <c r="Q3150" s="188">
        <v>1</v>
      </c>
    </row>
    <row r="3151" spans="1:17" x14ac:dyDescent="0.25">
      <c r="A3151">
        <v>40049</v>
      </c>
      <c r="B3151" t="s">
        <v>769</v>
      </c>
      <c r="C3151" s="190" t="s">
        <v>967</v>
      </c>
      <c r="D3151" s="108" t="s">
        <v>807</v>
      </c>
      <c r="E3151" s="32">
        <f t="shared" si="248"/>
        <v>40049</v>
      </c>
      <c r="F3151" s="101" t="str">
        <f t="shared" si="245"/>
        <v>2009-10</v>
      </c>
      <c r="H3151" s="111"/>
      <c r="I3151" s="26"/>
      <c r="J3151" s="94">
        <f t="shared" si="244"/>
        <v>0.59165640875701331</v>
      </c>
      <c r="K3151" s="35"/>
      <c r="L3151" s="26">
        <v>1.5996765298</v>
      </c>
      <c r="M3151" s="26" t="s">
        <v>203</v>
      </c>
      <c r="N3151" s="26">
        <v>479.79317073170722</v>
      </c>
      <c r="O3151" s="90">
        <f t="shared" si="246"/>
        <v>767.51387437783637</v>
      </c>
      <c r="P3151" s="92">
        <f t="shared" si="247"/>
        <v>454.10450258557211</v>
      </c>
      <c r="Q3151" s="188">
        <v>1</v>
      </c>
    </row>
    <row r="3152" spans="1:17" x14ac:dyDescent="0.25">
      <c r="A3152">
        <v>42755</v>
      </c>
      <c r="B3152" t="s">
        <v>769</v>
      </c>
      <c r="C3152" s="190" t="s">
        <v>936</v>
      </c>
      <c r="D3152" s="108" t="s">
        <v>815</v>
      </c>
      <c r="E3152" s="32">
        <f t="shared" ref="E3152:E3165" si="249">A3152</f>
        <v>42755</v>
      </c>
      <c r="F3152" s="101" t="str">
        <f t="shared" ref="F3152:F3165" si="250">IF(E3152="","-",IF(OR(E3152&lt;$E$15,E3152&gt;$E$16),"ERROR - date outside of range",IF(MONTH(E3152)&gt;=7,YEAR(E3152)&amp;"-"&amp;IF(YEAR(E3152)=1999,"00",IF(AND(YEAR(E3152)&gt;=2000,YEAR(E3152)&lt;2009),"0","")&amp;RIGHT(YEAR(E3152),2)+1),RIGHT(YEAR(E3152),4)-1&amp;"-"&amp;RIGHT(YEAR(E3152),2))))</f>
        <v>2016-17</v>
      </c>
      <c r="H3152" s="111"/>
      <c r="I3152" s="26"/>
      <c r="J3152" s="94">
        <v>0</v>
      </c>
      <c r="K3152" s="35"/>
      <c r="L3152" s="26">
        <v>742.75072262799995</v>
      </c>
      <c r="M3152" s="26" t="s">
        <v>203</v>
      </c>
      <c r="N3152" s="26">
        <v>4416.6341463414628</v>
      </c>
      <c r="O3152" s="90">
        <f t="shared" si="246"/>
        <v>3280458.2037786213</v>
      </c>
      <c r="P3152" s="92">
        <f t="shared" si="247"/>
        <v>0</v>
      </c>
      <c r="Q3152" s="188">
        <v>1</v>
      </c>
    </row>
    <row r="3153" spans="1:17" x14ac:dyDescent="0.25">
      <c r="A3153">
        <v>42755</v>
      </c>
      <c r="B3153" t="s">
        <v>769</v>
      </c>
      <c r="C3153" s="190" t="s">
        <v>936</v>
      </c>
      <c r="D3153" s="108" t="s">
        <v>815</v>
      </c>
      <c r="E3153" s="32">
        <f t="shared" si="249"/>
        <v>42755</v>
      </c>
      <c r="F3153" s="101" t="str">
        <f t="shared" si="250"/>
        <v>2016-17</v>
      </c>
      <c r="H3153" s="111"/>
      <c r="I3153" s="26"/>
      <c r="J3153" s="94">
        <f t="shared" si="244"/>
        <v>0</v>
      </c>
      <c r="K3153" s="35"/>
      <c r="L3153" s="26">
        <v>547.60207419200003</v>
      </c>
      <c r="M3153" s="26" t="s">
        <v>203</v>
      </c>
      <c r="N3153" s="26">
        <v>4416.6341463414628</v>
      </c>
      <c r="O3153" s="90">
        <f t="shared" si="246"/>
        <v>2418558.0194837986</v>
      </c>
      <c r="P3153" s="92">
        <f t="shared" si="247"/>
        <v>0</v>
      </c>
      <c r="Q3153" s="188">
        <v>1</v>
      </c>
    </row>
    <row r="3154" spans="1:17" x14ac:dyDescent="0.25">
      <c r="A3154">
        <v>42755</v>
      </c>
      <c r="B3154" t="s">
        <v>769</v>
      </c>
      <c r="C3154" s="190" t="s">
        <v>936</v>
      </c>
      <c r="D3154" s="108" t="s">
        <v>815</v>
      </c>
      <c r="E3154" s="32">
        <f t="shared" si="249"/>
        <v>42755</v>
      </c>
      <c r="F3154" s="101" t="str">
        <f t="shared" si="250"/>
        <v>2016-17</v>
      </c>
      <c r="H3154" s="111"/>
      <c r="I3154" s="26"/>
      <c r="J3154" s="94">
        <f t="shared" si="244"/>
        <v>0</v>
      </c>
      <c r="K3154" s="35"/>
      <c r="L3154" s="26">
        <v>763.06669130800003</v>
      </c>
      <c r="M3154" s="26" t="s">
        <v>203</v>
      </c>
      <c r="N3154" s="26">
        <v>4416.6341463414628</v>
      </c>
      <c r="O3154" s="90">
        <f t="shared" si="246"/>
        <v>3370186.4047667133</v>
      </c>
      <c r="P3154" s="92">
        <f t="shared" si="247"/>
        <v>0</v>
      </c>
      <c r="Q3154" s="188">
        <v>1</v>
      </c>
    </row>
    <row r="3155" spans="1:17" x14ac:dyDescent="0.25">
      <c r="A3155">
        <v>42755</v>
      </c>
      <c r="B3155" t="s">
        <v>769</v>
      </c>
      <c r="C3155" s="190" t="s">
        <v>936</v>
      </c>
      <c r="D3155" s="108" t="s">
        <v>815</v>
      </c>
      <c r="E3155" s="32">
        <f t="shared" si="249"/>
        <v>42755</v>
      </c>
      <c r="F3155" s="101" t="str">
        <f t="shared" si="250"/>
        <v>2016-17</v>
      </c>
      <c r="H3155" s="111"/>
      <c r="I3155" s="26"/>
      <c r="J3155" s="94">
        <f t="shared" si="244"/>
        <v>0</v>
      </c>
      <c r="K3155" s="35"/>
      <c r="L3155" s="26">
        <v>1.9995370381799999</v>
      </c>
      <c r="M3155" s="26" t="s">
        <v>203</v>
      </c>
      <c r="N3155" s="26">
        <v>1338.5980487804875</v>
      </c>
      <c r="O3155" s="90">
        <f t="shared" si="246"/>
        <v>2676.5763777720631</v>
      </c>
      <c r="P3155" s="92">
        <f t="shared" si="247"/>
        <v>0</v>
      </c>
      <c r="Q3155" s="188">
        <v>1</v>
      </c>
    </row>
    <row r="3156" spans="1:17" x14ac:dyDescent="0.25">
      <c r="A3156">
        <v>42755</v>
      </c>
      <c r="B3156" t="s">
        <v>769</v>
      </c>
      <c r="C3156" s="190" t="s">
        <v>936</v>
      </c>
      <c r="D3156" s="108" t="s">
        <v>815</v>
      </c>
      <c r="E3156" s="32">
        <f t="shared" si="249"/>
        <v>42755</v>
      </c>
      <c r="F3156" s="101" t="str">
        <f t="shared" si="250"/>
        <v>2016-17</v>
      </c>
      <c r="H3156" s="111"/>
      <c r="I3156" s="26"/>
      <c r="J3156" s="94">
        <f t="shared" si="244"/>
        <v>0</v>
      </c>
      <c r="K3156" s="35"/>
      <c r="L3156" s="26">
        <v>1.49914142095</v>
      </c>
      <c r="M3156" s="26" t="s">
        <v>203</v>
      </c>
      <c r="N3156" s="26">
        <v>404.93951219512189</v>
      </c>
      <c r="O3156" s="90">
        <f t="shared" si="246"/>
        <v>607.06159571099488</v>
      </c>
      <c r="P3156" s="92">
        <f t="shared" si="247"/>
        <v>0</v>
      </c>
      <c r="Q3156" s="188">
        <v>1</v>
      </c>
    </row>
    <row r="3157" spans="1:17" x14ac:dyDescent="0.25">
      <c r="A3157">
        <v>42755</v>
      </c>
      <c r="B3157" t="s">
        <v>769</v>
      </c>
      <c r="C3157" s="190" t="s">
        <v>936</v>
      </c>
      <c r="D3157" s="108" t="s">
        <v>815</v>
      </c>
      <c r="E3157" s="32">
        <f t="shared" si="249"/>
        <v>42755</v>
      </c>
      <c r="F3157" s="101" t="str">
        <f t="shared" si="250"/>
        <v>2016-17</v>
      </c>
      <c r="H3157" s="111"/>
      <c r="I3157" s="26"/>
      <c r="J3157" s="94">
        <f t="shared" si="244"/>
        <v>0</v>
      </c>
      <c r="K3157" s="35"/>
      <c r="L3157" s="26">
        <v>1.19900166806</v>
      </c>
      <c r="M3157" s="26" t="s">
        <v>203</v>
      </c>
      <c r="N3157" s="26">
        <v>404.93951219512189</v>
      </c>
      <c r="O3157" s="90">
        <f t="shared" si="246"/>
        <v>485.52315058535385</v>
      </c>
      <c r="P3157" s="92">
        <f t="shared" si="247"/>
        <v>0</v>
      </c>
      <c r="Q3157" s="188">
        <v>1</v>
      </c>
    </row>
    <row r="3158" spans="1:17" x14ac:dyDescent="0.25">
      <c r="A3158">
        <v>42755</v>
      </c>
      <c r="B3158" t="s">
        <v>769</v>
      </c>
      <c r="C3158" s="190" t="s">
        <v>936</v>
      </c>
      <c r="D3158" s="108" t="s">
        <v>807</v>
      </c>
      <c r="E3158" s="32">
        <f t="shared" si="249"/>
        <v>42755</v>
      </c>
      <c r="F3158" s="101" t="str">
        <f t="shared" si="250"/>
        <v>2016-17</v>
      </c>
      <c r="H3158" s="111"/>
      <c r="I3158" s="26"/>
      <c r="J3158" s="94">
        <f t="shared" si="244"/>
        <v>0</v>
      </c>
      <c r="K3158" s="35"/>
      <c r="L3158" s="26">
        <v>2.57470872139</v>
      </c>
      <c r="M3158" s="26" t="s">
        <v>203</v>
      </c>
      <c r="N3158" s="26">
        <v>404.93951219512189</v>
      </c>
      <c r="O3158" s="90">
        <f t="shared" si="246"/>
        <v>1042.6012936841926</v>
      </c>
      <c r="P3158" s="92">
        <f t="shared" si="247"/>
        <v>0</v>
      </c>
      <c r="Q3158" s="188">
        <v>1</v>
      </c>
    </row>
    <row r="3159" spans="1:17" x14ac:dyDescent="0.25">
      <c r="A3159">
        <v>42228</v>
      </c>
      <c r="B3159" t="s">
        <v>769</v>
      </c>
      <c r="C3159" s="190" t="s">
        <v>836</v>
      </c>
      <c r="D3159" s="108" t="s">
        <v>807</v>
      </c>
      <c r="E3159" s="32">
        <f t="shared" si="249"/>
        <v>42228</v>
      </c>
      <c r="F3159" s="101" t="str">
        <f t="shared" si="250"/>
        <v>2015-16</v>
      </c>
      <c r="H3159" s="111"/>
      <c r="I3159" s="26"/>
      <c r="J3159" s="94">
        <f>J3151</f>
        <v>0.59165640875701331</v>
      </c>
      <c r="K3159" s="35"/>
      <c r="L3159" s="26">
        <v>1234.9441852</v>
      </c>
      <c r="M3159" s="26" t="s">
        <v>203</v>
      </c>
      <c r="N3159" s="26">
        <v>1165.0878048780487</v>
      </c>
      <c r="O3159" s="90">
        <f t="shared" si="246"/>
        <v>1438818.4098815785</v>
      </c>
      <c r="P3159" s="92">
        <f t="shared" si="247"/>
        <v>851286.13324401109</v>
      </c>
      <c r="Q3159" s="188">
        <v>1</v>
      </c>
    </row>
    <row r="3160" spans="1:17" x14ac:dyDescent="0.25">
      <c r="A3160">
        <v>42228</v>
      </c>
      <c r="B3160" t="s">
        <v>769</v>
      </c>
      <c r="C3160" s="190" t="s">
        <v>836</v>
      </c>
      <c r="D3160" s="108" t="s">
        <v>807</v>
      </c>
      <c r="E3160" s="32">
        <f t="shared" si="249"/>
        <v>42228</v>
      </c>
      <c r="F3160" s="101" t="str">
        <f t="shared" si="250"/>
        <v>2015-16</v>
      </c>
      <c r="H3160" s="111"/>
      <c r="I3160" s="26"/>
      <c r="J3160" s="94">
        <f t="shared" si="244"/>
        <v>0.59165640875701331</v>
      </c>
      <c r="K3160" s="35"/>
      <c r="L3160" s="26">
        <v>1204.8473364199999</v>
      </c>
      <c r="M3160" s="26" t="s">
        <v>203</v>
      </c>
      <c r="N3160" s="26">
        <v>1165.0878048780487</v>
      </c>
      <c r="O3160" s="90">
        <f t="shared" ref="O3160:O3165" si="251">IF(N3160="","-",L3160*N3160)</f>
        <v>1403752.9384027417</v>
      </c>
      <c r="P3160" s="92">
        <f t="shared" ref="P3160:P3165" si="252">IF(O3160="-","-",IF(OR(E3160&lt;$E$15,E3160&gt;$E$16),0,O3160*J3160))*Q3160</f>
        <v>830539.42231747101</v>
      </c>
      <c r="Q3160" s="188">
        <v>1</v>
      </c>
    </row>
    <row r="3161" spans="1:17" x14ac:dyDescent="0.25">
      <c r="A3161">
        <v>43546</v>
      </c>
      <c r="B3161" t="s">
        <v>769</v>
      </c>
      <c r="C3161" s="190" t="s">
        <v>954</v>
      </c>
      <c r="D3161" s="108" t="s">
        <v>807</v>
      </c>
      <c r="E3161" s="32">
        <f t="shared" si="249"/>
        <v>43546</v>
      </c>
      <c r="F3161" s="101" t="str">
        <f t="shared" si="250"/>
        <v>2018-19</v>
      </c>
      <c r="H3161" s="111"/>
      <c r="I3161" s="26"/>
      <c r="J3161" s="94">
        <f t="shared" si="244"/>
        <v>0.59165640875701331</v>
      </c>
      <c r="K3161" s="35"/>
      <c r="L3161" s="26">
        <v>28.0895965566</v>
      </c>
      <c r="M3161" s="26" t="s">
        <v>203</v>
      </c>
      <c r="N3161" s="26">
        <v>826.10536585365844</v>
      </c>
      <c r="O3161" s="90">
        <f t="shared" si="251"/>
        <v>23204.966440071708</v>
      </c>
      <c r="P3161" s="92">
        <f t="shared" si="252"/>
        <v>13729.367109259843</v>
      </c>
      <c r="Q3161" s="188">
        <v>1</v>
      </c>
    </row>
    <row r="3162" spans="1:17" x14ac:dyDescent="0.25">
      <c r="A3162">
        <v>43546</v>
      </c>
      <c r="B3162" t="s">
        <v>769</v>
      </c>
      <c r="C3162" s="190" t="s">
        <v>954</v>
      </c>
      <c r="D3162" s="108" t="s">
        <v>807</v>
      </c>
      <c r="E3162" s="32">
        <f t="shared" si="249"/>
        <v>43546</v>
      </c>
      <c r="F3162" s="101" t="str">
        <f t="shared" si="250"/>
        <v>2018-19</v>
      </c>
      <c r="H3162" s="111"/>
      <c r="I3162" s="26"/>
      <c r="J3162" s="94">
        <f t="shared" si="244"/>
        <v>0.59165640875701331</v>
      </c>
      <c r="K3162" s="35"/>
      <c r="L3162" s="26">
        <v>0.75014998500300001</v>
      </c>
      <c r="M3162" s="26" t="s">
        <v>203</v>
      </c>
      <c r="N3162" s="26">
        <v>565.21756097560967</v>
      </c>
      <c r="O3162" s="90">
        <f t="shared" si="251"/>
        <v>423.99794488928586</v>
      </c>
      <c r="P3162" s="92">
        <f t="shared" si="252"/>
        <v>250.86110139354892</v>
      </c>
      <c r="Q3162" s="188">
        <v>1</v>
      </c>
    </row>
    <row r="3163" spans="1:17" x14ac:dyDescent="0.25">
      <c r="A3163">
        <v>43546</v>
      </c>
      <c r="B3163" t="s">
        <v>769</v>
      </c>
      <c r="C3163" s="190" t="s">
        <v>954</v>
      </c>
      <c r="D3163" s="108" t="s">
        <v>807</v>
      </c>
      <c r="E3163" s="32">
        <f t="shared" si="249"/>
        <v>43546</v>
      </c>
      <c r="F3163" s="101" t="str">
        <f t="shared" si="250"/>
        <v>2018-19</v>
      </c>
      <c r="H3163" s="111"/>
      <c r="I3163" s="26"/>
      <c r="J3163" s="94">
        <f t="shared" si="244"/>
        <v>0.59165640875701331</v>
      </c>
      <c r="K3163" s="35"/>
      <c r="L3163" s="26">
        <v>5.7231161725700002</v>
      </c>
      <c r="M3163" s="26" t="s">
        <v>203</v>
      </c>
      <c r="N3163" s="26">
        <v>565.21756097560967</v>
      </c>
      <c r="O3163" s="90">
        <f t="shared" si="251"/>
        <v>3234.8057642400818</v>
      </c>
      <c r="P3163" s="92">
        <f t="shared" si="252"/>
        <v>1913.8935614967727</v>
      </c>
      <c r="Q3163" s="188">
        <v>1</v>
      </c>
    </row>
    <row r="3164" spans="1:17" x14ac:dyDescent="0.25">
      <c r="A3164">
        <v>43546</v>
      </c>
      <c r="B3164" t="s">
        <v>769</v>
      </c>
      <c r="C3164" s="190" t="s">
        <v>954</v>
      </c>
      <c r="D3164" s="108" t="s">
        <v>807</v>
      </c>
      <c r="E3164" s="32">
        <f t="shared" si="249"/>
        <v>43546</v>
      </c>
      <c r="F3164" s="101" t="str">
        <f t="shared" si="250"/>
        <v>2018-19</v>
      </c>
      <c r="H3164" s="111"/>
      <c r="I3164" s="26"/>
      <c r="J3164" s="94">
        <f t="shared" si="244"/>
        <v>0.59165640875701331</v>
      </c>
      <c r="K3164" s="35"/>
      <c r="L3164" s="26">
        <v>0.74917020762999997</v>
      </c>
      <c r="M3164" s="26" t="s">
        <v>203</v>
      </c>
      <c r="N3164" s="26">
        <v>565.21756097560967</v>
      </c>
      <c r="O3164" s="90">
        <f t="shared" si="251"/>
        <v>423.44415751221965</v>
      </c>
      <c r="P3164" s="92">
        <f t="shared" si="252"/>
        <v>250.53344954281894</v>
      </c>
      <c r="Q3164" s="188">
        <v>1</v>
      </c>
    </row>
    <row r="3165" spans="1:17" x14ac:dyDescent="0.25">
      <c r="A3165">
        <v>42228</v>
      </c>
      <c r="B3165" t="s">
        <v>769</v>
      </c>
      <c r="C3165" s="190" t="s">
        <v>836</v>
      </c>
      <c r="D3165" s="108" t="s">
        <v>807</v>
      </c>
      <c r="E3165" s="32">
        <f t="shared" si="249"/>
        <v>42228</v>
      </c>
      <c r="F3165" s="101" t="str">
        <f t="shared" si="250"/>
        <v>2015-16</v>
      </c>
      <c r="H3165" s="111"/>
      <c r="I3165" s="26"/>
      <c r="J3165" s="94">
        <f t="shared" si="244"/>
        <v>0.59165640875701331</v>
      </c>
      <c r="K3165" s="35"/>
      <c r="L3165" s="26">
        <v>987.60289673900002</v>
      </c>
      <c r="M3165" s="26" t="s">
        <v>203</v>
      </c>
      <c r="N3165" s="26">
        <v>1165.0878048780487</v>
      </c>
      <c r="O3165" s="90">
        <f t="shared" si="251"/>
        <v>1150644.0910528437</v>
      </c>
      <c r="P3165" s="92">
        <f t="shared" si="252"/>
        <v>680785.95066980331</v>
      </c>
      <c r="Q3165" s="188">
        <v>1</v>
      </c>
    </row>
    <row r="3166" spans="1:17" x14ac:dyDescent="0.25">
      <c r="C3166" s="190"/>
      <c r="D3166" s="108"/>
      <c r="E3166" s="32"/>
      <c r="F3166" s="101"/>
      <c r="H3166" s="111"/>
      <c r="I3166" s="26"/>
      <c r="J3166" s="94"/>
      <c r="K3166" s="35"/>
      <c r="L3166" s="26"/>
      <c r="M3166" s="26"/>
      <c r="N3166" s="26"/>
      <c r="O3166" s="90"/>
      <c r="P3166" s="92"/>
      <c r="Q3166" s="188"/>
    </row>
    <row r="3167" spans="1:17" x14ac:dyDescent="0.25">
      <c r="A3167">
        <v>2002</v>
      </c>
      <c r="B3167" t="s">
        <v>186</v>
      </c>
      <c r="C3167" s="190"/>
      <c r="D3167" s="108" t="s">
        <v>968</v>
      </c>
      <c r="E3167" s="32">
        <f>DATEVALUE("30 Jun "&amp;A3167)</f>
        <v>37437</v>
      </c>
      <c r="F3167" s="101" t="str">
        <f t="shared" si="245"/>
        <v>2001-02</v>
      </c>
      <c r="H3167" s="111"/>
      <c r="I3167" s="26"/>
      <c r="J3167" s="94">
        <f>J3151</f>
        <v>0.59165640875701331</v>
      </c>
      <c r="K3167" s="35"/>
      <c r="L3167" s="26">
        <v>1</v>
      </c>
      <c r="M3167" s="26" t="s">
        <v>969</v>
      </c>
      <c r="N3167" s="26">
        <v>456407.10876740399</v>
      </c>
      <c r="O3167" s="90">
        <f t="shared" ref="O3167:O3203" si="253">IF(N3167="","-",L3167*N3167)</f>
        <v>456407.10876740399</v>
      </c>
      <c r="P3167" s="92">
        <f t="shared" ref="P3167:P3202" si="254">IF(O3167="-","-",IF(OR(E3167&lt;$E$15,E3167&gt;$E$16),0,O3167*J3167))*Q3167</f>
        <v>270036.19090449379</v>
      </c>
      <c r="Q3167" s="188">
        <v>1</v>
      </c>
    </row>
    <row r="3168" spans="1:17" x14ac:dyDescent="0.25">
      <c r="A3168">
        <v>1997</v>
      </c>
      <c r="B3168" t="s">
        <v>186</v>
      </c>
      <c r="C3168" s="190">
        <v>340022</v>
      </c>
      <c r="D3168" s="108" t="s">
        <v>970</v>
      </c>
      <c r="E3168" s="32">
        <f t="shared" ref="E3168:E3174" si="255">DATEVALUE("30 Jun "&amp;A3168)</f>
        <v>35611</v>
      </c>
      <c r="F3168" s="101" t="str">
        <f t="shared" si="245"/>
        <v>1996-97</v>
      </c>
      <c r="H3168" s="111"/>
      <c r="I3168" s="26"/>
      <c r="J3168" s="94">
        <f t="shared" si="244"/>
        <v>0.59165640875701331</v>
      </c>
      <c r="K3168" s="35"/>
      <c r="L3168" s="26">
        <v>1</v>
      </c>
      <c r="M3168" s="26" t="s">
        <v>969</v>
      </c>
      <c r="N3168" s="26">
        <v>4821695.5047925496</v>
      </c>
      <c r="O3168" s="90">
        <f t="shared" si="253"/>
        <v>4821695.5047925496</v>
      </c>
      <c r="P3168" s="92">
        <f t="shared" si="254"/>
        <v>370862.31604310125</v>
      </c>
      <c r="Q3168" s="188">
        <v>0.13</v>
      </c>
    </row>
    <row r="3169" spans="1:17" x14ac:dyDescent="0.25">
      <c r="A3169">
        <v>2001</v>
      </c>
      <c r="B3169" t="s">
        <v>186</v>
      </c>
      <c r="C3169" s="190"/>
      <c r="D3169" s="108" t="s">
        <v>971</v>
      </c>
      <c r="E3169" s="32">
        <f t="shared" si="255"/>
        <v>37072</v>
      </c>
      <c r="F3169" s="101" t="str">
        <f t="shared" si="245"/>
        <v>2000-01</v>
      </c>
      <c r="H3169" s="111"/>
      <c r="I3169" s="26"/>
      <c r="J3169" s="94">
        <f t="shared" si="244"/>
        <v>0.59165640875701331</v>
      </c>
      <c r="K3169" s="35"/>
      <c r="L3169" s="26">
        <v>1</v>
      </c>
      <c r="M3169" s="26" t="s">
        <v>969</v>
      </c>
      <c r="N3169" s="26">
        <v>650768.57751059369</v>
      </c>
      <c r="O3169" s="90">
        <f t="shared" si="253"/>
        <v>650768.57751059369</v>
      </c>
      <c r="P3169" s="92">
        <f t="shared" si="254"/>
        <v>50054.081935237627</v>
      </c>
      <c r="Q3169" s="188">
        <v>0.13</v>
      </c>
    </row>
    <row r="3170" spans="1:17" x14ac:dyDescent="0.25">
      <c r="A3170">
        <v>2002</v>
      </c>
      <c r="B3170" t="s">
        <v>186</v>
      </c>
      <c r="C3170" s="190"/>
      <c r="D3170" s="108" t="s">
        <v>972</v>
      </c>
      <c r="E3170" s="32">
        <f t="shared" si="255"/>
        <v>37437</v>
      </c>
      <c r="F3170" s="101" t="str">
        <f t="shared" si="245"/>
        <v>2001-02</v>
      </c>
      <c r="H3170" s="111"/>
      <c r="I3170" s="26"/>
      <c r="J3170" s="94">
        <f t="shared" si="244"/>
        <v>0.59165640875701331</v>
      </c>
      <c r="K3170" s="35"/>
      <c r="L3170" s="26">
        <v>1</v>
      </c>
      <c r="M3170" s="26" t="s">
        <v>969</v>
      </c>
      <c r="N3170" s="26">
        <v>949530.5007254947</v>
      </c>
      <c r="O3170" s="90">
        <f t="shared" si="253"/>
        <v>949530.5007254947</v>
      </c>
      <c r="P3170" s="92">
        <f t="shared" si="254"/>
        <v>157302.82569805856</v>
      </c>
      <c r="Q3170" s="188">
        <v>0.28000000000000003</v>
      </c>
    </row>
    <row r="3171" spans="1:17" x14ac:dyDescent="0.25">
      <c r="A3171">
        <v>2002</v>
      </c>
      <c r="B3171" t="s">
        <v>186</v>
      </c>
      <c r="C3171" s="190"/>
      <c r="D3171" s="108" t="s">
        <v>973</v>
      </c>
      <c r="E3171" s="32">
        <f t="shared" si="255"/>
        <v>37437</v>
      </c>
      <c r="F3171" s="101" t="str">
        <f t="shared" si="245"/>
        <v>2001-02</v>
      </c>
      <c r="H3171" s="111"/>
      <c r="I3171" s="26"/>
      <c r="J3171" s="94">
        <f t="shared" si="244"/>
        <v>0.59165640875701331</v>
      </c>
      <c r="K3171" s="35"/>
      <c r="L3171" s="26">
        <v>1</v>
      </c>
      <c r="M3171" s="26" t="s">
        <v>969</v>
      </c>
      <c r="N3171" s="26">
        <v>790978.52154970902</v>
      </c>
      <c r="O3171" s="90">
        <f t="shared" si="253"/>
        <v>790978.52154970902</v>
      </c>
      <c r="P3171" s="92">
        <f t="shared" si="254"/>
        <v>149756.00366849048</v>
      </c>
      <c r="Q3171" s="188">
        <v>0.32</v>
      </c>
    </row>
    <row r="3172" spans="1:17" x14ac:dyDescent="0.25">
      <c r="A3172">
        <v>2002</v>
      </c>
      <c r="B3172" t="s">
        <v>186</v>
      </c>
      <c r="C3172" s="190"/>
      <c r="D3172" s="108" t="s">
        <v>974</v>
      </c>
      <c r="E3172" s="32">
        <f t="shared" si="255"/>
        <v>37437</v>
      </c>
      <c r="F3172" s="101" t="str">
        <f t="shared" si="245"/>
        <v>2001-02</v>
      </c>
      <c r="H3172" s="111"/>
      <c r="I3172" s="26"/>
      <c r="J3172" s="94">
        <f t="shared" ref="J3172:J3235" si="256">J3171</f>
        <v>0.59165640875701331</v>
      </c>
      <c r="K3172" s="35"/>
      <c r="L3172" s="26">
        <v>1</v>
      </c>
      <c r="M3172" s="26" t="s">
        <v>969</v>
      </c>
      <c r="N3172" s="26">
        <v>948791.21427240968</v>
      </c>
      <c r="O3172" s="90">
        <f t="shared" si="253"/>
        <v>948791.21427240968</v>
      </c>
      <c r="P3172" s="92">
        <f t="shared" si="254"/>
        <v>207702.60892374933</v>
      </c>
      <c r="Q3172" s="188">
        <v>0.37</v>
      </c>
    </row>
    <row r="3173" spans="1:17" x14ac:dyDescent="0.25">
      <c r="A3173">
        <v>2002</v>
      </c>
      <c r="B3173" t="s">
        <v>186</v>
      </c>
      <c r="C3173" s="190"/>
      <c r="D3173" s="108" t="s">
        <v>975</v>
      </c>
      <c r="E3173" s="32">
        <f t="shared" si="255"/>
        <v>37437</v>
      </c>
      <c r="F3173" s="101" t="str">
        <f t="shared" si="245"/>
        <v>2001-02</v>
      </c>
      <c r="H3173" s="111"/>
      <c r="I3173" s="26"/>
      <c r="J3173" s="94">
        <f t="shared" si="256"/>
        <v>0.59165640875701331</v>
      </c>
      <c r="K3173" s="35"/>
      <c r="L3173" s="26">
        <v>1</v>
      </c>
      <c r="M3173" s="26" t="s">
        <v>969</v>
      </c>
      <c r="N3173" s="26">
        <v>845858.05818579742</v>
      </c>
      <c r="O3173" s="90">
        <f t="shared" si="253"/>
        <v>845858.05818579742</v>
      </c>
      <c r="P3173" s="92">
        <f t="shared" si="254"/>
        <v>360329.28553756059</v>
      </c>
      <c r="Q3173" s="188">
        <v>0.72</v>
      </c>
    </row>
    <row r="3174" spans="1:17" x14ac:dyDescent="0.25">
      <c r="A3174">
        <v>2002</v>
      </c>
      <c r="B3174" t="s">
        <v>186</v>
      </c>
      <c r="C3174" s="190"/>
      <c r="D3174" s="108" t="s">
        <v>752</v>
      </c>
      <c r="E3174" s="32">
        <f t="shared" si="255"/>
        <v>37437</v>
      </c>
      <c r="F3174" s="101" t="str">
        <f t="shared" ref="F3174:F3203" si="257">IF(E3174="","-",IF(OR(E3174&lt;$E$15,E3174&gt;$E$16),"ERROR - date outside of range",IF(MONTH(E3174)&gt;=7,YEAR(E3174)&amp;"-"&amp;IF(YEAR(E3174)=1999,"00",IF(AND(YEAR(E3174)&gt;=2000,YEAR(E3174)&lt;2009),"0","")&amp;RIGHT(YEAR(E3174),2)+1),RIGHT(YEAR(E3174),4)-1&amp;"-"&amp;RIGHT(YEAR(E3174),2))))</f>
        <v>2001-02</v>
      </c>
      <c r="H3174" s="111"/>
      <c r="I3174" s="26"/>
      <c r="J3174" s="94">
        <f t="shared" si="256"/>
        <v>0.59165640875701331</v>
      </c>
      <c r="K3174" s="35"/>
      <c r="L3174" s="26">
        <v>1</v>
      </c>
      <c r="M3174" s="26" t="s">
        <v>969</v>
      </c>
      <c r="N3174" s="26">
        <v>730044.5670984867</v>
      </c>
      <c r="O3174" s="90">
        <f t="shared" si="253"/>
        <v>730044.5670984867</v>
      </c>
      <c r="P3174" s="92">
        <f t="shared" si="254"/>
        <v>207329.06246498832</v>
      </c>
      <c r="Q3174" s="188">
        <v>0.48</v>
      </c>
    </row>
    <row r="3175" spans="1:17" x14ac:dyDescent="0.25">
      <c r="A3175">
        <v>2004</v>
      </c>
      <c r="B3175" t="s">
        <v>186</v>
      </c>
      <c r="C3175" s="190"/>
      <c r="D3175" s="108" t="s">
        <v>976</v>
      </c>
      <c r="E3175" s="32">
        <f>DATEVALUE("30 Jun "&amp;A3175)</f>
        <v>38168</v>
      </c>
      <c r="F3175" s="101" t="str">
        <f t="shared" si="257"/>
        <v>2003-04</v>
      </c>
      <c r="H3175" s="111"/>
      <c r="I3175" s="26"/>
      <c r="J3175" s="94">
        <f t="shared" si="256"/>
        <v>0.59165640875701331</v>
      </c>
      <c r="K3175" s="35"/>
      <c r="L3175" s="26">
        <v>1</v>
      </c>
      <c r="M3175" s="26" t="s">
        <v>969</v>
      </c>
      <c r="N3175" s="26">
        <v>444651.0045820722</v>
      </c>
      <c r="O3175" s="90">
        <f t="shared" si="253"/>
        <v>444651.0045820722</v>
      </c>
      <c r="P3175" s="92">
        <f t="shared" si="254"/>
        <v>5261.6123304245421</v>
      </c>
      <c r="Q3175" s="188">
        <v>0.02</v>
      </c>
    </row>
    <row r="3176" spans="1:17" x14ac:dyDescent="0.25">
      <c r="A3176">
        <v>43959</v>
      </c>
      <c r="B3176" t="s">
        <v>186</v>
      </c>
      <c r="C3176" s="190"/>
      <c r="D3176" s="108" t="s">
        <v>977</v>
      </c>
      <c r="E3176" s="32">
        <f>A3176</f>
        <v>43959</v>
      </c>
      <c r="F3176" s="101" t="str">
        <f t="shared" si="257"/>
        <v>2019-20</v>
      </c>
      <c r="H3176" s="111"/>
      <c r="I3176" s="26"/>
      <c r="J3176" s="94">
        <f t="shared" si="256"/>
        <v>0.59165640875701331</v>
      </c>
      <c r="K3176" s="35"/>
      <c r="L3176" s="26">
        <v>1</v>
      </c>
      <c r="M3176" s="26" t="s">
        <v>969</v>
      </c>
      <c r="N3176" s="26">
        <v>10626230.076923076</v>
      </c>
      <c r="O3176" s="90">
        <f t="shared" si="253"/>
        <v>10626230.076923076</v>
      </c>
      <c r="P3176" s="92">
        <f t="shared" si="254"/>
        <v>6287077.1259380681</v>
      </c>
      <c r="Q3176" s="188">
        <v>1</v>
      </c>
    </row>
    <row r="3177" spans="1:17" x14ac:dyDescent="0.25">
      <c r="A3177">
        <v>43643</v>
      </c>
      <c r="B3177" t="s">
        <v>186</v>
      </c>
      <c r="C3177" s="190"/>
      <c r="D3177" s="108" t="s">
        <v>977</v>
      </c>
      <c r="E3177" s="32">
        <f t="shared" ref="E3177:E3203" si="258">A3177</f>
        <v>43643</v>
      </c>
      <c r="F3177" s="101" t="str">
        <f t="shared" si="257"/>
        <v>2018-19</v>
      </c>
      <c r="H3177" s="111"/>
      <c r="I3177" s="26"/>
      <c r="J3177" s="94">
        <f t="shared" si="256"/>
        <v>0.59165640875701331</v>
      </c>
      <c r="K3177" s="35"/>
      <c r="L3177" s="26">
        <v>1</v>
      </c>
      <c r="M3177" s="26" t="s">
        <v>969</v>
      </c>
      <c r="N3177" s="26">
        <v>8980030.7307692301</v>
      </c>
      <c r="O3177" s="90">
        <f t="shared" si="253"/>
        <v>8980030.7307692301</v>
      </c>
      <c r="P3177" s="92">
        <f t="shared" si="254"/>
        <v>5313092.7326945402</v>
      </c>
      <c r="Q3177" s="188">
        <v>1</v>
      </c>
    </row>
    <row r="3178" spans="1:17" x14ac:dyDescent="0.25">
      <c r="A3178">
        <v>39317</v>
      </c>
      <c r="B3178" t="s">
        <v>186</v>
      </c>
      <c r="C3178" s="190"/>
      <c r="D3178" s="108" t="s">
        <v>977</v>
      </c>
      <c r="E3178" s="32">
        <f t="shared" si="258"/>
        <v>39317</v>
      </c>
      <c r="F3178" s="101" t="str">
        <f t="shared" si="257"/>
        <v>2007-08</v>
      </c>
      <c r="H3178" s="111"/>
      <c r="I3178" s="26"/>
      <c r="J3178" s="94">
        <f t="shared" si="256"/>
        <v>0.59165640875701331</v>
      </c>
      <c r="K3178" s="35"/>
      <c r="L3178" s="26">
        <v>1</v>
      </c>
      <c r="M3178" s="26" t="s">
        <v>969</v>
      </c>
      <c r="N3178" s="26">
        <v>207448.47069230766</v>
      </c>
      <c r="O3178" s="90">
        <f t="shared" si="253"/>
        <v>207448.47069230766</v>
      </c>
      <c r="P3178" s="92">
        <f t="shared" si="254"/>
        <v>122738.21717194527</v>
      </c>
      <c r="Q3178" s="188">
        <v>1</v>
      </c>
    </row>
    <row r="3179" spans="1:17" x14ac:dyDescent="0.25">
      <c r="A3179">
        <v>43039</v>
      </c>
      <c r="B3179" t="s">
        <v>186</v>
      </c>
      <c r="C3179" s="190"/>
      <c r="D3179" s="108" t="s">
        <v>977</v>
      </c>
      <c r="E3179" s="32">
        <f t="shared" si="258"/>
        <v>43039</v>
      </c>
      <c r="F3179" s="101" t="str">
        <f t="shared" si="257"/>
        <v>2017-18</v>
      </c>
      <c r="H3179" s="111"/>
      <c r="I3179" s="26"/>
      <c r="J3179" s="94">
        <f t="shared" si="256"/>
        <v>0.59165640875701331</v>
      </c>
      <c r="K3179" s="35"/>
      <c r="L3179" s="26">
        <v>1</v>
      </c>
      <c r="M3179" s="26" t="s">
        <v>969</v>
      </c>
      <c r="N3179" s="26">
        <v>160828.15638461534</v>
      </c>
      <c r="O3179" s="90">
        <f t="shared" si="253"/>
        <v>160828.15638461534</v>
      </c>
      <c r="P3179" s="92">
        <f t="shared" si="254"/>
        <v>95155.009433532832</v>
      </c>
      <c r="Q3179" s="188">
        <v>1</v>
      </c>
    </row>
    <row r="3180" spans="1:17" x14ac:dyDescent="0.25">
      <c r="A3180">
        <v>40057</v>
      </c>
      <c r="B3180" t="s">
        <v>186</v>
      </c>
      <c r="C3180" s="190"/>
      <c r="D3180" s="108" t="s">
        <v>978</v>
      </c>
      <c r="E3180" s="32">
        <f t="shared" si="258"/>
        <v>40057</v>
      </c>
      <c r="F3180" s="101" t="str">
        <f t="shared" si="257"/>
        <v>2009-10</v>
      </c>
      <c r="H3180" s="111"/>
      <c r="I3180" s="26"/>
      <c r="J3180" s="94">
        <f t="shared" si="256"/>
        <v>0.59165640875701331</v>
      </c>
      <c r="K3180" s="35"/>
      <c r="L3180" s="26">
        <v>1</v>
      </c>
      <c r="M3180" s="26" t="s">
        <v>969</v>
      </c>
      <c r="N3180" s="26">
        <v>2649957.6634371462</v>
      </c>
      <c r="O3180" s="90">
        <f t="shared" si="253"/>
        <v>2649957.6634371462</v>
      </c>
      <c r="P3180" s="92">
        <f t="shared" si="254"/>
        <v>1567864.4345073481</v>
      </c>
      <c r="Q3180" s="188">
        <v>1</v>
      </c>
    </row>
    <row r="3181" spans="1:17" x14ac:dyDescent="0.25">
      <c r="A3181">
        <v>39429</v>
      </c>
      <c r="B3181" t="s">
        <v>186</v>
      </c>
      <c r="C3181" s="190"/>
      <c r="D3181" s="108" t="s">
        <v>979</v>
      </c>
      <c r="E3181" s="32">
        <f t="shared" si="258"/>
        <v>39429</v>
      </c>
      <c r="F3181" s="101" t="str">
        <f t="shared" si="257"/>
        <v>2007-08</v>
      </c>
      <c r="H3181" s="111"/>
      <c r="I3181" s="26"/>
      <c r="J3181" s="94">
        <f t="shared" si="256"/>
        <v>0.59165640875701331</v>
      </c>
      <c r="K3181" s="35"/>
      <c r="L3181" s="26">
        <v>1</v>
      </c>
      <c r="M3181" s="26" t="s">
        <v>969</v>
      </c>
      <c r="N3181" s="26">
        <v>4121531.7074378328</v>
      </c>
      <c r="O3181" s="90">
        <f t="shared" si="253"/>
        <v>4121531.7074378328</v>
      </c>
      <c r="P3181" s="92">
        <f t="shared" si="254"/>
        <v>2438530.6486008293</v>
      </c>
      <c r="Q3181" s="188">
        <v>1</v>
      </c>
    </row>
    <row r="3182" spans="1:17" x14ac:dyDescent="0.25">
      <c r="A3182">
        <v>42370</v>
      </c>
      <c r="B3182" t="s">
        <v>186</v>
      </c>
      <c r="C3182" s="190"/>
      <c r="D3182" s="108" t="s">
        <v>977</v>
      </c>
      <c r="E3182" s="32">
        <f t="shared" si="258"/>
        <v>42370</v>
      </c>
      <c r="F3182" s="101" t="str">
        <f t="shared" si="257"/>
        <v>2015-16</v>
      </c>
      <c r="H3182" s="111"/>
      <c r="I3182" s="26"/>
      <c r="J3182" s="94">
        <f t="shared" si="256"/>
        <v>0.59165640875701331</v>
      </c>
      <c r="K3182" s="35"/>
      <c r="L3182" s="26">
        <v>1</v>
      </c>
      <c r="M3182" s="26" t="s">
        <v>969</v>
      </c>
      <c r="N3182" s="26">
        <v>6322560.9926538449</v>
      </c>
      <c r="O3182" s="90">
        <f t="shared" si="253"/>
        <v>6322560.9926538449</v>
      </c>
      <c r="P3182" s="92">
        <f t="shared" si="254"/>
        <v>3740783.7310607512</v>
      </c>
      <c r="Q3182" s="188">
        <v>1</v>
      </c>
    </row>
    <row r="3183" spans="1:17" x14ac:dyDescent="0.25">
      <c r="A3183">
        <v>40875</v>
      </c>
      <c r="B3183" t="s">
        <v>186</v>
      </c>
      <c r="C3183" s="190"/>
      <c r="D3183" s="108" t="s">
        <v>977</v>
      </c>
      <c r="E3183" s="32">
        <f t="shared" si="258"/>
        <v>40875</v>
      </c>
      <c r="F3183" s="101" t="str">
        <f t="shared" si="257"/>
        <v>2011-12</v>
      </c>
      <c r="H3183" s="111"/>
      <c r="I3183" s="26"/>
      <c r="J3183" s="94">
        <f t="shared" si="256"/>
        <v>0.59165640875701331</v>
      </c>
      <c r="K3183" s="35"/>
      <c r="L3183" s="26">
        <v>1</v>
      </c>
      <c r="M3183" s="26" t="s">
        <v>969</v>
      </c>
      <c r="N3183" s="26">
        <v>780939.86365384597</v>
      </c>
      <c r="O3183" s="90">
        <f t="shared" si="253"/>
        <v>780939.86365384597</v>
      </c>
      <c r="P3183" s="92">
        <f t="shared" si="254"/>
        <v>462048.07518462616</v>
      </c>
      <c r="Q3183" s="188">
        <v>1</v>
      </c>
    </row>
    <row r="3184" spans="1:17" x14ac:dyDescent="0.25">
      <c r="A3184">
        <v>41426</v>
      </c>
      <c r="B3184" t="s">
        <v>186</v>
      </c>
      <c r="C3184" s="190"/>
      <c r="D3184" s="108" t="s">
        <v>977</v>
      </c>
      <c r="E3184" s="32">
        <f t="shared" si="258"/>
        <v>41426</v>
      </c>
      <c r="F3184" s="101" t="str">
        <f t="shared" si="257"/>
        <v>2012-13</v>
      </c>
      <c r="H3184" s="111"/>
      <c r="I3184" s="26"/>
      <c r="J3184" s="94">
        <f t="shared" si="256"/>
        <v>0.59165640875701331</v>
      </c>
      <c r="K3184" s="35"/>
      <c r="L3184" s="26">
        <v>1</v>
      </c>
      <c r="M3184" s="26" t="s">
        <v>969</v>
      </c>
      <c r="N3184" s="26">
        <v>72077.581038461532</v>
      </c>
      <c r="O3184" s="90">
        <f t="shared" si="253"/>
        <v>72077.581038461532</v>
      </c>
      <c r="P3184" s="92">
        <f t="shared" si="254"/>
        <v>42645.162749108749</v>
      </c>
      <c r="Q3184" s="188">
        <v>1</v>
      </c>
    </row>
    <row r="3185" spans="1:17" x14ac:dyDescent="0.25">
      <c r="A3185">
        <v>43435</v>
      </c>
      <c r="B3185" t="s">
        <v>186</v>
      </c>
      <c r="C3185" s="190"/>
      <c r="D3185" s="108" t="s">
        <v>977</v>
      </c>
      <c r="E3185" s="32">
        <f t="shared" si="258"/>
        <v>43435</v>
      </c>
      <c r="F3185" s="101" t="str">
        <f t="shared" si="257"/>
        <v>2018-19</v>
      </c>
      <c r="H3185" s="111"/>
      <c r="I3185" s="26"/>
      <c r="J3185" s="94">
        <f t="shared" si="256"/>
        <v>0.59165640875701331</v>
      </c>
      <c r="K3185" s="35"/>
      <c r="L3185" s="26">
        <v>1</v>
      </c>
      <c r="M3185" s="26" t="s">
        <v>969</v>
      </c>
      <c r="N3185" s="26">
        <v>2241798.5769230765</v>
      </c>
      <c r="O3185" s="90">
        <f t="shared" si="253"/>
        <v>2241798.5769230765</v>
      </c>
      <c r="P3185" s="92">
        <f t="shared" si="254"/>
        <v>1326374.4951788904</v>
      </c>
      <c r="Q3185" s="188">
        <v>1</v>
      </c>
    </row>
    <row r="3186" spans="1:17" x14ac:dyDescent="0.25">
      <c r="A3186">
        <v>40568</v>
      </c>
      <c r="B3186" t="s">
        <v>186</v>
      </c>
      <c r="C3186" s="190"/>
      <c r="D3186" s="108" t="s">
        <v>980</v>
      </c>
      <c r="E3186" s="32">
        <f t="shared" si="258"/>
        <v>40568</v>
      </c>
      <c r="F3186" s="101" t="str">
        <f t="shared" si="257"/>
        <v>2010-11</v>
      </c>
      <c r="H3186" s="111"/>
      <c r="I3186" s="26"/>
      <c r="J3186" s="94">
        <f t="shared" si="256"/>
        <v>0.59165640875701331</v>
      </c>
      <c r="K3186" s="35"/>
      <c r="L3186" s="26">
        <v>1</v>
      </c>
      <c r="M3186" s="26" t="s">
        <v>969</v>
      </c>
      <c r="N3186" s="26">
        <v>4001783.2700360673</v>
      </c>
      <c r="O3186" s="90">
        <f t="shared" si="253"/>
        <v>4001783.2700360673</v>
      </c>
      <c r="P3186" s="92">
        <f t="shared" si="254"/>
        <v>2367680.7181734368</v>
      </c>
      <c r="Q3186" s="188">
        <v>1</v>
      </c>
    </row>
    <row r="3187" spans="1:17" x14ac:dyDescent="0.25">
      <c r="A3187">
        <v>41306</v>
      </c>
      <c r="B3187" t="s">
        <v>186</v>
      </c>
      <c r="C3187" s="190"/>
      <c r="D3187" s="108" t="s">
        <v>977</v>
      </c>
      <c r="E3187" s="32">
        <f t="shared" si="258"/>
        <v>41306</v>
      </c>
      <c r="F3187" s="101" t="str">
        <f t="shared" si="257"/>
        <v>2012-13</v>
      </c>
      <c r="H3187" s="111"/>
      <c r="I3187" s="26"/>
      <c r="J3187" s="94">
        <f t="shared" si="256"/>
        <v>0.59165640875701331</v>
      </c>
      <c r="K3187" s="35"/>
      <c r="L3187" s="26">
        <v>1</v>
      </c>
      <c r="M3187" s="26" t="s">
        <v>969</v>
      </c>
      <c r="N3187" s="26">
        <v>646971.58765384601</v>
      </c>
      <c r="O3187" s="90">
        <f t="shared" si="253"/>
        <v>646971.58765384601</v>
      </c>
      <c r="P3187" s="92">
        <f t="shared" si="254"/>
        <v>382784.88611909776</v>
      </c>
      <c r="Q3187" s="188">
        <v>1</v>
      </c>
    </row>
    <row r="3188" spans="1:17" x14ac:dyDescent="0.25">
      <c r="A3188">
        <v>41492</v>
      </c>
      <c r="B3188" t="s">
        <v>186</v>
      </c>
      <c r="C3188" s="190"/>
      <c r="D3188" s="108" t="s">
        <v>977</v>
      </c>
      <c r="E3188" s="32">
        <f t="shared" si="258"/>
        <v>41492</v>
      </c>
      <c r="F3188" s="101" t="str">
        <f t="shared" si="257"/>
        <v>2013-14</v>
      </c>
      <c r="H3188" s="111"/>
      <c r="I3188" s="26"/>
      <c r="J3188" s="94">
        <f t="shared" si="256"/>
        <v>0.59165640875701331</v>
      </c>
      <c r="K3188" s="35"/>
      <c r="L3188" s="26">
        <v>1</v>
      </c>
      <c r="M3188" s="26" t="s">
        <v>969</v>
      </c>
      <c r="N3188" s="26">
        <v>1167768.026653846</v>
      </c>
      <c r="O3188" s="90">
        <f t="shared" si="253"/>
        <v>1167768.026653846</v>
      </c>
      <c r="P3188" s="92">
        <f t="shared" si="254"/>
        <v>690917.43691127875</v>
      </c>
      <c r="Q3188" s="188">
        <v>1</v>
      </c>
    </row>
    <row r="3189" spans="1:17" x14ac:dyDescent="0.25">
      <c r="A3189">
        <v>41492</v>
      </c>
      <c r="B3189" t="s">
        <v>186</v>
      </c>
      <c r="C3189" s="190"/>
      <c r="D3189" s="108" t="s">
        <v>977</v>
      </c>
      <c r="E3189" s="32">
        <f t="shared" si="258"/>
        <v>41492</v>
      </c>
      <c r="F3189" s="101" t="str">
        <f t="shared" si="257"/>
        <v>2013-14</v>
      </c>
      <c r="H3189" s="111"/>
      <c r="I3189" s="26"/>
      <c r="J3189" s="94">
        <f t="shared" si="256"/>
        <v>0.59165640875701331</v>
      </c>
      <c r="K3189" s="35"/>
      <c r="L3189" s="26">
        <v>1</v>
      </c>
      <c r="M3189" s="26" t="s">
        <v>969</v>
      </c>
      <c r="N3189" s="26">
        <v>1196883.9668076923</v>
      </c>
      <c r="O3189" s="90">
        <f t="shared" si="253"/>
        <v>1196883.9668076923</v>
      </c>
      <c r="P3189" s="92">
        <f t="shared" si="254"/>
        <v>708144.06950028753</v>
      </c>
      <c r="Q3189" s="188">
        <v>1</v>
      </c>
    </row>
    <row r="3190" spans="1:17" x14ac:dyDescent="0.25">
      <c r="A3190">
        <v>42339</v>
      </c>
      <c r="B3190" t="s">
        <v>186</v>
      </c>
      <c r="C3190" s="190"/>
      <c r="D3190" s="108" t="s">
        <v>977</v>
      </c>
      <c r="E3190" s="32">
        <f t="shared" si="258"/>
        <v>42339</v>
      </c>
      <c r="F3190" s="101" t="str">
        <f t="shared" si="257"/>
        <v>2015-16</v>
      </c>
      <c r="H3190" s="111"/>
      <c r="I3190" s="26"/>
      <c r="J3190" s="94">
        <f t="shared" si="256"/>
        <v>0.59165640875701331</v>
      </c>
      <c r="K3190" s="35"/>
      <c r="L3190" s="26">
        <v>1</v>
      </c>
      <c r="M3190" s="26" t="s">
        <v>969</v>
      </c>
      <c r="N3190" s="26">
        <v>925024.2535384614</v>
      </c>
      <c r="O3190" s="90">
        <f t="shared" si="253"/>
        <v>925024.2535384614</v>
      </c>
      <c r="P3190" s="92">
        <f t="shared" si="254"/>
        <v>547296.52786170307</v>
      </c>
      <c r="Q3190" s="188">
        <v>1</v>
      </c>
    </row>
    <row r="3191" spans="1:17" x14ac:dyDescent="0.25">
      <c r="A3191">
        <v>41426</v>
      </c>
      <c r="B3191" t="s">
        <v>186</v>
      </c>
      <c r="C3191" s="190"/>
      <c r="D3191" s="108" t="s">
        <v>977</v>
      </c>
      <c r="E3191" s="32">
        <f t="shared" si="258"/>
        <v>41426</v>
      </c>
      <c r="F3191" s="101" t="str">
        <f t="shared" si="257"/>
        <v>2012-13</v>
      </c>
      <c r="H3191" s="111"/>
      <c r="I3191" s="26"/>
      <c r="J3191" s="94">
        <f t="shared" si="256"/>
        <v>0.59165640875701331</v>
      </c>
      <c r="K3191" s="35"/>
      <c r="L3191" s="26">
        <v>1</v>
      </c>
      <c r="M3191" s="26" t="s">
        <v>969</v>
      </c>
      <c r="N3191" s="26">
        <v>70635.643961538459</v>
      </c>
      <c r="O3191" s="90">
        <f t="shared" si="253"/>
        <v>70635.643961538459</v>
      </c>
      <c r="P3191" s="92">
        <f t="shared" si="254"/>
        <v>41792.031436522855</v>
      </c>
      <c r="Q3191" s="188">
        <v>1</v>
      </c>
    </row>
    <row r="3192" spans="1:17" x14ac:dyDescent="0.25">
      <c r="A3192">
        <v>41426</v>
      </c>
      <c r="B3192" t="s">
        <v>186</v>
      </c>
      <c r="C3192" s="190"/>
      <c r="D3192" s="108" t="s">
        <v>977</v>
      </c>
      <c r="E3192" s="32">
        <f t="shared" si="258"/>
        <v>41426</v>
      </c>
      <c r="F3192" s="101" t="str">
        <f t="shared" si="257"/>
        <v>2012-13</v>
      </c>
      <c r="H3192" s="111"/>
      <c r="I3192" s="26"/>
      <c r="J3192" s="94">
        <f t="shared" si="256"/>
        <v>0.59165640875701331</v>
      </c>
      <c r="K3192" s="35"/>
      <c r="L3192" s="26">
        <v>1</v>
      </c>
      <c r="M3192" s="26" t="s">
        <v>969</v>
      </c>
      <c r="N3192" s="26">
        <v>50250.397846153835</v>
      </c>
      <c r="O3192" s="90">
        <f t="shared" si="253"/>
        <v>50250.397846153835</v>
      </c>
      <c r="P3192" s="92">
        <f t="shared" si="254"/>
        <v>29730.969928266535</v>
      </c>
      <c r="Q3192" s="188">
        <v>1</v>
      </c>
    </row>
    <row r="3193" spans="1:17" x14ac:dyDescent="0.25">
      <c r="A3193">
        <v>40513</v>
      </c>
      <c r="B3193" t="s">
        <v>186</v>
      </c>
      <c r="C3193" s="190"/>
      <c r="D3193" s="108" t="s">
        <v>977</v>
      </c>
      <c r="E3193" s="32">
        <f t="shared" si="258"/>
        <v>40513</v>
      </c>
      <c r="F3193" s="101" t="str">
        <f t="shared" si="257"/>
        <v>2010-11</v>
      </c>
      <c r="H3193" s="111"/>
      <c r="I3193" s="26"/>
      <c r="J3193" s="94">
        <f t="shared" si="256"/>
        <v>0.59165640875701331</v>
      </c>
      <c r="K3193" s="35"/>
      <c r="L3193" s="26">
        <v>1</v>
      </c>
      <c r="M3193" s="26" t="s">
        <v>969</v>
      </c>
      <c r="N3193" s="26">
        <v>84541.331423076917</v>
      </c>
      <c r="O3193" s="90">
        <f t="shared" si="253"/>
        <v>84541.331423076917</v>
      </c>
      <c r="P3193" s="92">
        <f t="shared" si="254"/>
        <v>50019.420541314132</v>
      </c>
      <c r="Q3193" s="188">
        <v>1</v>
      </c>
    </row>
    <row r="3194" spans="1:17" x14ac:dyDescent="0.25">
      <c r="A3194">
        <v>42431</v>
      </c>
      <c r="B3194" t="s">
        <v>186</v>
      </c>
      <c r="C3194" s="190"/>
      <c r="D3194" s="108" t="s">
        <v>977</v>
      </c>
      <c r="E3194" s="32">
        <f t="shared" si="258"/>
        <v>42431</v>
      </c>
      <c r="F3194" s="101" t="str">
        <f t="shared" si="257"/>
        <v>2015-16</v>
      </c>
      <c r="H3194" s="111"/>
      <c r="I3194" s="26"/>
      <c r="J3194" s="94">
        <f t="shared" si="256"/>
        <v>0.59165640875701331</v>
      </c>
      <c r="K3194" s="35"/>
      <c r="L3194" s="26">
        <v>1</v>
      </c>
      <c r="M3194" s="26" t="s">
        <v>969</v>
      </c>
      <c r="N3194" s="26">
        <v>1660657.0621153845</v>
      </c>
      <c r="O3194" s="90">
        <f t="shared" si="253"/>
        <v>1660657.0621153845</v>
      </c>
      <c r="P3194" s="92">
        <f t="shared" si="254"/>
        <v>982538.39354816079</v>
      </c>
      <c r="Q3194" s="188">
        <v>1</v>
      </c>
    </row>
    <row r="3195" spans="1:17" x14ac:dyDescent="0.25">
      <c r="A3195">
        <v>41453</v>
      </c>
      <c r="B3195" t="s">
        <v>186</v>
      </c>
      <c r="C3195" s="190"/>
      <c r="D3195" s="108" t="s">
        <v>977</v>
      </c>
      <c r="E3195" s="32">
        <f t="shared" si="258"/>
        <v>41453</v>
      </c>
      <c r="F3195" s="101" t="str">
        <f t="shared" si="257"/>
        <v>2012-13</v>
      </c>
      <c r="H3195" s="111"/>
      <c r="I3195" s="26"/>
      <c r="J3195" s="94">
        <f t="shared" si="256"/>
        <v>0.59165640875701331</v>
      </c>
      <c r="K3195" s="35"/>
      <c r="L3195" s="26">
        <v>1</v>
      </c>
      <c r="M3195" s="26" t="s">
        <v>969</v>
      </c>
      <c r="N3195" s="26">
        <v>1678062.5061923075</v>
      </c>
      <c r="O3195" s="90">
        <f t="shared" si="253"/>
        <v>1678062.5061923075</v>
      </c>
      <c r="P3195" s="92">
        <f t="shared" si="254"/>
        <v>992836.43608353403</v>
      </c>
      <c r="Q3195" s="188">
        <v>1</v>
      </c>
    </row>
    <row r="3196" spans="1:17" x14ac:dyDescent="0.25">
      <c r="A3196">
        <v>41426</v>
      </c>
      <c r="B3196" t="s">
        <v>186</v>
      </c>
      <c r="C3196" s="190"/>
      <c r="D3196" s="108" t="s">
        <v>981</v>
      </c>
      <c r="E3196" s="32">
        <f t="shared" si="258"/>
        <v>41426</v>
      </c>
      <c r="F3196" s="101" t="str">
        <f t="shared" si="257"/>
        <v>2012-13</v>
      </c>
      <c r="H3196" s="111"/>
      <c r="I3196" s="26"/>
      <c r="J3196" s="94">
        <f t="shared" si="256"/>
        <v>0.59165640875701331</v>
      </c>
      <c r="K3196" s="35"/>
      <c r="L3196" s="26">
        <v>1</v>
      </c>
      <c r="M3196" s="26" t="s">
        <v>969</v>
      </c>
      <c r="N3196" s="26">
        <v>1101572.4880384614</v>
      </c>
      <c r="O3196" s="90">
        <f t="shared" si="253"/>
        <v>1101572.4880384614</v>
      </c>
      <c r="P3196" s="92">
        <f t="shared" si="254"/>
        <v>651752.42225836404</v>
      </c>
      <c r="Q3196" s="188">
        <v>1</v>
      </c>
    </row>
    <row r="3197" spans="1:17" x14ac:dyDescent="0.25">
      <c r="A3197">
        <v>43061</v>
      </c>
      <c r="B3197" t="s">
        <v>186</v>
      </c>
      <c r="C3197" s="190"/>
      <c r="D3197" s="108" t="s">
        <v>977</v>
      </c>
      <c r="E3197" s="32">
        <f t="shared" si="258"/>
        <v>43061</v>
      </c>
      <c r="F3197" s="101" t="str">
        <f t="shared" si="257"/>
        <v>2017-18</v>
      </c>
      <c r="H3197" s="111"/>
      <c r="I3197" s="26"/>
      <c r="J3197" s="94">
        <f t="shared" si="256"/>
        <v>0.59165640875701331</v>
      </c>
      <c r="K3197" s="35"/>
      <c r="L3197" s="26">
        <v>1</v>
      </c>
      <c r="M3197" s="26" t="s">
        <v>969</v>
      </c>
      <c r="N3197" s="26">
        <v>10081992.500653844</v>
      </c>
      <c r="O3197" s="90">
        <f t="shared" si="253"/>
        <v>10081992.500653844</v>
      </c>
      <c r="P3197" s="92">
        <f t="shared" si="254"/>
        <v>5965075.4760519937</v>
      </c>
      <c r="Q3197" s="188">
        <v>1</v>
      </c>
    </row>
    <row r="3198" spans="1:17" x14ac:dyDescent="0.25">
      <c r="A3198">
        <v>43070</v>
      </c>
      <c r="B3198" t="s">
        <v>186</v>
      </c>
      <c r="C3198" s="190"/>
      <c r="D3198" s="108" t="s">
        <v>977</v>
      </c>
      <c r="E3198" s="32">
        <f t="shared" si="258"/>
        <v>43070</v>
      </c>
      <c r="F3198" s="101" t="str">
        <f t="shared" si="257"/>
        <v>2017-18</v>
      </c>
      <c r="H3198" s="111"/>
      <c r="I3198" s="26"/>
      <c r="J3198" s="94">
        <f t="shared" si="256"/>
        <v>0.59165640875701331</v>
      </c>
      <c r="K3198" s="35"/>
      <c r="L3198" s="26">
        <v>1</v>
      </c>
      <c r="M3198" s="26" t="s">
        <v>969</v>
      </c>
      <c r="N3198" s="26">
        <v>5605164.2094230754</v>
      </c>
      <c r="O3198" s="90">
        <f t="shared" si="253"/>
        <v>5605164.2094230754</v>
      </c>
      <c r="P3198" s="92">
        <f t="shared" si="254"/>
        <v>3316331.3266406003</v>
      </c>
      <c r="Q3198" s="188">
        <v>1</v>
      </c>
    </row>
    <row r="3199" spans="1:17" x14ac:dyDescent="0.25">
      <c r="A3199">
        <v>43862</v>
      </c>
      <c r="B3199" t="s">
        <v>186</v>
      </c>
      <c r="C3199" s="190"/>
      <c r="D3199" s="108" t="s">
        <v>977</v>
      </c>
      <c r="E3199" s="32">
        <f t="shared" si="258"/>
        <v>43862</v>
      </c>
      <c r="F3199" s="101" t="str">
        <f t="shared" si="257"/>
        <v>2019-20</v>
      </c>
      <c r="H3199" s="111"/>
      <c r="I3199" s="26"/>
      <c r="J3199" s="94">
        <f t="shared" si="256"/>
        <v>0.59165640875701331</v>
      </c>
      <c r="K3199" s="35"/>
      <c r="L3199" s="26">
        <v>1</v>
      </c>
      <c r="M3199" s="26" t="s">
        <v>969</v>
      </c>
      <c r="N3199" s="26">
        <v>1558869.9230769228</v>
      </c>
      <c r="O3199" s="90">
        <f t="shared" si="253"/>
        <v>1558869.9230769228</v>
      </c>
      <c r="P3199" s="92">
        <f t="shared" si="254"/>
        <v>922315.3804070137</v>
      </c>
      <c r="Q3199" s="188">
        <v>1</v>
      </c>
    </row>
    <row r="3200" spans="1:17" x14ac:dyDescent="0.25">
      <c r="A3200">
        <v>41348</v>
      </c>
      <c r="B3200" t="s">
        <v>186</v>
      </c>
      <c r="C3200" s="190"/>
      <c r="D3200" s="108" t="s">
        <v>977</v>
      </c>
      <c r="E3200" s="32">
        <f t="shared" si="258"/>
        <v>41348</v>
      </c>
      <c r="F3200" s="101" t="str">
        <f t="shared" si="257"/>
        <v>2012-13</v>
      </c>
      <c r="H3200" s="111"/>
      <c r="I3200" s="26"/>
      <c r="J3200" s="94">
        <f t="shared" si="256"/>
        <v>0.59165640875701331</v>
      </c>
      <c r="K3200" s="35"/>
      <c r="L3200" s="26">
        <v>1</v>
      </c>
      <c r="M3200" s="26" t="s">
        <v>969</v>
      </c>
      <c r="N3200" s="26">
        <v>841732.27650000004</v>
      </c>
      <c r="O3200" s="90">
        <f t="shared" si="253"/>
        <v>841732.27650000004</v>
      </c>
      <c r="P3200" s="92">
        <f t="shared" si="254"/>
        <v>498016.29584885534</v>
      </c>
      <c r="Q3200" s="188">
        <v>1</v>
      </c>
    </row>
    <row r="3201" spans="1:17" x14ac:dyDescent="0.25">
      <c r="A3201">
        <v>42767</v>
      </c>
      <c r="B3201" t="s">
        <v>186</v>
      </c>
      <c r="C3201" s="190"/>
      <c r="D3201" s="108" t="s">
        <v>977</v>
      </c>
      <c r="E3201" s="32">
        <f t="shared" si="258"/>
        <v>42767</v>
      </c>
      <c r="F3201" s="101" t="str">
        <f t="shared" si="257"/>
        <v>2016-17</v>
      </c>
      <c r="H3201" s="111"/>
      <c r="I3201" s="26"/>
      <c r="J3201" s="94">
        <f t="shared" si="256"/>
        <v>0.59165640875701331</v>
      </c>
      <c r="K3201" s="35"/>
      <c r="L3201" s="26">
        <v>1</v>
      </c>
      <c r="M3201" s="26" t="s">
        <v>969</v>
      </c>
      <c r="N3201" s="26">
        <v>1706613.2179615381</v>
      </c>
      <c r="O3201" s="90">
        <f t="shared" si="253"/>
        <v>1706613.2179615381</v>
      </c>
      <c r="P3201" s="92">
        <f t="shared" si="254"/>
        <v>1009728.6476763736</v>
      </c>
      <c r="Q3201" s="188">
        <v>1</v>
      </c>
    </row>
    <row r="3202" spans="1:17" x14ac:dyDescent="0.25">
      <c r="A3202">
        <v>42361</v>
      </c>
      <c r="B3202" t="s">
        <v>186</v>
      </c>
      <c r="C3202" s="190"/>
      <c r="D3202" s="108" t="s">
        <v>982</v>
      </c>
      <c r="E3202" s="32">
        <f t="shared" si="258"/>
        <v>42361</v>
      </c>
      <c r="F3202" s="101" t="str">
        <f t="shared" si="257"/>
        <v>2015-16</v>
      </c>
      <c r="H3202" s="111"/>
      <c r="I3202" s="26"/>
      <c r="J3202" s="94">
        <f t="shared" si="256"/>
        <v>0.59165640875701331</v>
      </c>
      <c r="K3202" s="35"/>
      <c r="L3202" s="26">
        <v>1</v>
      </c>
      <c r="M3202" s="26" t="s">
        <v>969</v>
      </c>
      <c r="N3202" s="26">
        <v>4615903.7615769226</v>
      </c>
      <c r="O3202" s="90">
        <f t="shared" si="253"/>
        <v>4615903.7615769226</v>
      </c>
      <c r="P3202" s="92">
        <f t="shared" si="254"/>
        <v>2731029.0427425909</v>
      </c>
      <c r="Q3202" s="188">
        <v>1</v>
      </c>
    </row>
    <row r="3203" spans="1:17" x14ac:dyDescent="0.25">
      <c r="A3203">
        <v>43473</v>
      </c>
      <c r="B3203" t="s">
        <v>186</v>
      </c>
      <c r="C3203" s="190"/>
      <c r="D3203" s="108" t="s">
        <v>977</v>
      </c>
      <c r="E3203" s="32">
        <f t="shared" si="258"/>
        <v>43473</v>
      </c>
      <c r="F3203" s="101" t="str">
        <f t="shared" si="257"/>
        <v>2018-19</v>
      </c>
      <c r="H3203" s="111"/>
      <c r="I3203" s="26"/>
      <c r="J3203" s="94">
        <f t="shared" si="256"/>
        <v>0.59165640875701331</v>
      </c>
      <c r="K3203" s="35"/>
      <c r="L3203" s="26">
        <v>1</v>
      </c>
      <c r="M3203" s="26" t="s">
        <v>969</v>
      </c>
      <c r="N3203" s="26">
        <v>1652918.192307692</v>
      </c>
      <c r="O3203" s="90">
        <f t="shared" si="253"/>
        <v>1652918.192307692</v>
      </c>
      <c r="P3203" s="92">
        <f>IF(O3203="-","-",IF(OR(E3203&lt;$E$15,E3203&gt;$E$16),0,O3203*J3203))*Q3203</f>
        <v>977959.64162990334</v>
      </c>
      <c r="Q3203" s="188">
        <v>1</v>
      </c>
    </row>
    <row r="3204" spans="1:17" x14ac:dyDescent="0.25">
      <c r="A3204">
        <v>42885</v>
      </c>
      <c r="B3204" t="s">
        <v>186</v>
      </c>
      <c r="C3204" s="190"/>
      <c r="D3204" s="108" t="s">
        <v>983</v>
      </c>
      <c r="E3204" s="32">
        <f t="shared" ref="E3204:E3205" si="259">A3204</f>
        <v>42885</v>
      </c>
      <c r="F3204" s="101" t="str">
        <f t="shared" ref="F3204:F3205" si="260">IF(E3204="","-",IF(OR(E3204&lt;$E$15,E3204&gt;$E$16),"ERROR - date outside of range",IF(MONTH(E3204)&gt;=7,YEAR(E3204)&amp;"-"&amp;IF(YEAR(E3204)=1999,"00",IF(AND(YEAR(E3204)&gt;=2000,YEAR(E3204)&lt;2009),"0","")&amp;RIGHT(YEAR(E3204),2)+1),RIGHT(YEAR(E3204),4)-1&amp;"-"&amp;RIGHT(YEAR(E3204),2))))</f>
        <v>2016-17</v>
      </c>
      <c r="H3204" s="111"/>
      <c r="I3204" s="26"/>
      <c r="J3204" s="94">
        <v>0</v>
      </c>
      <c r="K3204" s="35"/>
      <c r="L3204" s="26">
        <v>1</v>
      </c>
      <c r="M3204" s="26" t="s">
        <v>969</v>
      </c>
      <c r="N3204" s="26">
        <v>5728503.375692307</v>
      </c>
      <c r="O3204" s="90">
        <f t="shared" ref="O3204:O3205" si="261">IF(N3204="","-",L3204*N3204)</f>
        <v>5728503.375692307</v>
      </c>
      <c r="P3204" s="92">
        <f t="shared" ref="P3204:P3205" si="262">IF(O3204="-","-",IF(OR(E3204&lt;$E$15,E3204&gt;$E$16),0,O3204*J3204))*Q3204</f>
        <v>0</v>
      </c>
      <c r="Q3204" s="188">
        <v>1</v>
      </c>
    </row>
    <row r="3205" spans="1:17" x14ac:dyDescent="0.25">
      <c r="A3205">
        <v>42865</v>
      </c>
      <c r="B3205" t="s">
        <v>186</v>
      </c>
      <c r="C3205" s="190"/>
      <c r="D3205" s="108" t="s">
        <v>984</v>
      </c>
      <c r="E3205" s="32">
        <f t="shared" si="259"/>
        <v>42865</v>
      </c>
      <c r="F3205" s="101" t="str">
        <f t="shared" si="260"/>
        <v>2016-17</v>
      </c>
      <c r="H3205" s="111"/>
      <c r="I3205" s="26"/>
      <c r="J3205" s="94">
        <f>J3203</f>
        <v>0.59165640875701331</v>
      </c>
      <c r="K3205" s="35"/>
      <c r="L3205" s="26">
        <v>1</v>
      </c>
      <c r="M3205" s="26" t="s">
        <v>969</v>
      </c>
      <c r="N3205" s="26">
        <v>9177661.7781923078</v>
      </c>
      <c r="O3205" s="90">
        <f t="shared" si="261"/>
        <v>9177661.7781923078</v>
      </c>
      <c r="P3205" s="92">
        <f t="shared" si="262"/>
        <v>5430022.4084717659</v>
      </c>
      <c r="Q3205" s="188">
        <v>1</v>
      </c>
    </row>
    <row r="3206" spans="1:17" x14ac:dyDescent="0.25">
      <c r="C3206" s="190"/>
      <c r="D3206" s="108"/>
      <c r="E3206" s="32"/>
      <c r="F3206" s="101"/>
      <c r="H3206" s="111"/>
      <c r="I3206" s="26"/>
      <c r="J3206" s="94"/>
      <c r="K3206" s="35"/>
      <c r="L3206" s="26"/>
      <c r="M3206" s="26"/>
      <c r="N3206" s="26"/>
      <c r="O3206" s="90"/>
      <c r="P3206" s="92"/>
      <c r="Q3206" s="188"/>
    </row>
    <row r="3207" spans="1:17" ht="34.5" x14ac:dyDescent="0.25">
      <c r="A3207">
        <v>1996</v>
      </c>
      <c r="B3207" t="s">
        <v>771</v>
      </c>
      <c r="C3207" s="190"/>
      <c r="D3207" s="108" t="s">
        <v>985</v>
      </c>
      <c r="E3207" s="32">
        <f t="shared" ref="E3207:E3209" si="263">DATEVALUE("30 Jun "&amp;A3207)</f>
        <v>35246</v>
      </c>
      <c r="F3207" s="101" t="str">
        <f t="shared" ref="F3207:F3240" si="264">IF(E3207="","-",IF(OR(E3207&lt;$E$15,E3207&gt;$E$16),"ERROR - date outside of range",IF(MONTH(E3207)&gt;=7,YEAR(E3207)&amp;"-"&amp;IF(YEAR(E3207)=1999,"00",IF(AND(YEAR(E3207)&gt;=2000,YEAR(E3207)&lt;2009),"0","")&amp;RIGHT(YEAR(E3207),2)+1),RIGHT(YEAR(E3207),4)-1&amp;"-"&amp;RIGHT(YEAR(E3207),2))))</f>
        <v>1995-96</v>
      </c>
      <c r="H3207" s="111"/>
      <c r="I3207" s="26"/>
      <c r="J3207" s="94">
        <f>J3203</f>
        <v>0.59165640875701331</v>
      </c>
      <c r="K3207" s="35"/>
      <c r="L3207" s="26">
        <v>1</v>
      </c>
      <c r="M3207" s="26"/>
      <c r="N3207" s="26">
        <v>24702058.111380149</v>
      </c>
      <c r="O3207" s="90">
        <f t="shared" ref="O3207:O3306" si="265">IF(N3207="","-",L3207*N3207)</f>
        <v>24702058.111380149</v>
      </c>
      <c r="P3207" s="92">
        <f t="shared" ref="P3207:P3216" si="266">IF(O3207="-","-",IF(OR(E3207&lt;$E$15,E3207&gt;$E$16),0,O3207*J3207))*Q3207</f>
        <v>14615130.99108623</v>
      </c>
      <c r="Q3207" s="188">
        <v>1</v>
      </c>
    </row>
    <row r="3208" spans="1:17" x14ac:dyDescent="0.25">
      <c r="A3208">
        <v>1999</v>
      </c>
      <c r="B3208" t="s">
        <v>771</v>
      </c>
      <c r="C3208" s="190"/>
      <c r="D3208" s="108" t="s">
        <v>986</v>
      </c>
      <c r="E3208" s="32">
        <f t="shared" si="263"/>
        <v>36341</v>
      </c>
      <c r="F3208" s="101" t="str">
        <f t="shared" si="264"/>
        <v>1998-99</v>
      </c>
      <c r="H3208" s="111"/>
      <c r="I3208" s="26"/>
      <c r="J3208" s="94">
        <f t="shared" si="256"/>
        <v>0.59165640875701331</v>
      </c>
      <c r="K3208" s="35"/>
      <c r="L3208" s="26">
        <v>1</v>
      </c>
      <c r="M3208" s="26"/>
      <c r="N3208" s="26">
        <v>378261.50121065381</v>
      </c>
      <c r="O3208" s="90">
        <f t="shared" si="265"/>
        <v>378261.50121065381</v>
      </c>
      <c r="P3208" s="92">
        <f t="shared" si="266"/>
        <v>223800.84137733208</v>
      </c>
      <c r="Q3208" s="188">
        <v>1</v>
      </c>
    </row>
    <row r="3209" spans="1:17" ht="23" x14ac:dyDescent="0.25">
      <c r="A3209">
        <v>2005</v>
      </c>
      <c r="B3209" t="s">
        <v>771</v>
      </c>
      <c r="C3209" s="190"/>
      <c r="D3209" s="108" t="s">
        <v>987</v>
      </c>
      <c r="E3209" s="32">
        <f t="shared" si="263"/>
        <v>38533</v>
      </c>
      <c r="F3209" s="101" t="str">
        <f t="shared" si="264"/>
        <v>2004-05</v>
      </c>
      <c r="H3209" s="111"/>
      <c r="I3209" s="26"/>
      <c r="J3209" s="94">
        <f t="shared" si="256"/>
        <v>0.59165640875701331</v>
      </c>
      <c r="K3209" s="35"/>
      <c r="L3209" s="26">
        <v>1</v>
      </c>
      <c r="M3209" s="26"/>
      <c r="N3209" s="26">
        <v>5727138.0145278452</v>
      </c>
      <c r="O3209" s="90">
        <f t="shared" si="265"/>
        <v>5727138.0145278452</v>
      </c>
      <c r="P3209" s="92">
        <f t="shared" si="266"/>
        <v>3388497.9101313162</v>
      </c>
      <c r="Q3209" s="188">
        <v>1</v>
      </c>
    </row>
    <row r="3210" spans="1:17" x14ac:dyDescent="0.25">
      <c r="A3210">
        <v>44063</v>
      </c>
      <c r="B3210" t="s">
        <v>771</v>
      </c>
      <c r="C3210" s="190"/>
      <c r="D3210" s="108" t="s">
        <v>988</v>
      </c>
      <c r="E3210" s="32">
        <f t="shared" ref="E3210" si="267">A3210</f>
        <v>44063</v>
      </c>
      <c r="F3210" s="101" t="str">
        <f t="shared" si="264"/>
        <v>2020-21</v>
      </c>
      <c r="H3210" s="111"/>
      <c r="I3210" s="26"/>
      <c r="J3210" s="94">
        <f t="shared" si="256"/>
        <v>0.59165640875701331</v>
      </c>
      <c r="K3210" s="35"/>
      <c r="L3210" s="26">
        <v>1</v>
      </c>
      <c r="M3210" s="26"/>
      <c r="N3210" s="26">
        <v>365206.18400000001</v>
      </c>
      <c r="O3210" s="90">
        <f t="shared" si="265"/>
        <v>365206.18400000001</v>
      </c>
      <c r="P3210" s="92">
        <f t="shared" si="266"/>
        <v>216076.57928129303</v>
      </c>
      <c r="Q3210" s="188">
        <v>1</v>
      </c>
    </row>
    <row r="3211" spans="1:17" ht="34.5" x14ac:dyDescent="0.25">
      <c r="A3211">
        <v>1996</v>
      </c>
      <c r="B3211" t="s">
        <v>771</v>
      </c>
      <c r="C3211" s="190"/>
      <c r="D3211" s="108" t="s">
        <v>989</v>
      </c>
      <c r="E3211" s="32">
        <f t="shared" ref="E3211:E3216" si="268">DATEVALUE("30 Jun "&amp;A3211)</f>
        <v>35246</v>
      </c>
      <c r="F3211" s="101" t="str">
        <f t="shared" si="264"/>
        <v>1995-96</v>
      </c>
      <c r="H3211" s="111"/>
      <c r="I3211" s="26"/>
      <c r="J3211" s="94">
        <f t="shared" si="256"/>
        <v>0.59165640875701331</v>
      </c>
      <c r="K3211" s="35"/>
      <c r="L3211" s="26">
        <v>1</v>
      </c>
      <c r="M3211" s="26"/>
      <c r="N3211" s="26">
        <v>29494329.297820825</v>
      </c>
      <c r="O3211" s="90">
        <f t="shared" si="265"/>
        <v>29494329.297820825</v>
      </c>
      <c r="P3211" s="92">
        <f t="shared" si="266"/>
        <v>17450508.951045431</v>
      </c>
      <c r="Q3211" s="188">
        <v>1</v>
      </c>
    </row>
    <row r="3212" spans="1:17" ht="34.5" x14ac:dyDescent="0.25">
      <c r="A3212">
        <v>1999</v>
      </c>
      <c r="B3212" t="s">
        <v>771</v>
      </c>
      <c r="C3212" s="190"/>
      <c r="D3212" s="108" t="s">
        <v>990</v>
      </c>
      <c r="E3212" s="32">
        <f t="shared" si="268"/>
        <v>36341</v>
      </c>
      <c r="F3212" s="101" t="str">
        <f t="shared" si="264"/>
        <v>1998-99</v>
      </c>
      <c r="H3212" s="111"/>
      <c r="I3212" s="26"/>
      <c r="J3212" s="94">
        <f t="shared" si="256"/>
        <v>0.59165640875701331</v>
      </c>
      <c r="K3212" s="35"/>
      <c r="L3212" s="26">
        <v>1</v>
      </c>
      <c r="M3212" s="26"/>
      <c r="N3212" s="26">
        <v>15229699.757869251</v>
      </c>
      <c r="O3212" s="90">
        <f t="shared" si="265"/>
        <v>15229699.757869251</v>
      </c>
      <c r="P3212" s="92">
        <f t="shared" si="266"/>
        <v>9010749.4651884753</v>
      </c>
      <c r="Q3212" s="188">
        <v>1</v>
      </c>
    </row>
    <row r="3213" spans="1:17" ht="34.5" x14ac:dyDescent="0.25">
      <c r="A3213">
        <v>2004</v>
      </c>
      <c r="B3213" t="s">
        <v>771</v>
      </c>
      <c r="C3213" s="190"/>
      <c r="D3213" s="108" t="s">
        <v>991</v>
      </c>
      <c r="E3213" s="32">
        <f t="shared" si="268"/>
        <v>38168</v>
      </c>
      <c r="F3213" s="101" t="str">
        <f t="shared" si="264"/>
        <v>2003-04</v>
      </c>
      <c r="H3213" s="111"/>
      <c r="I3213" s="26"/>
      <c r="J3213" s="94">
        <f t="shared" si="256"/>
        <v>0.59165640875701331</v>
      </c>
      <c r="K3213" s="35"/>
      <c r="L3213" s="26">
        <v>1</v>
      </c>
      <c r="M3213" s="26"/>
      <c r="N3213" s="26">
        <v>13345583.535108959</v>
      </c>
      <c r="O3213" s="90">
        <f t="shared" si="265"/>
        <v>13345583.535108959</v>
      </c>
      <c r="P3213" s="92">
        <f t="shared" si="266"/>
        <v>7896000.0271492926</v>
      </c>
      <c r="Q3213" s="188">
        <v>1</v>
      </c>
    </row>
    <row r="3214" spans="1:17" ht="34.5" x14ac:dyDescent="0.25">
      <c r="A3214">
        <v>1996</v>
      </c>
      <c r="B3214" t="s">
        <v>771</v>
      </c>
      <c r="C3214" s="190"/>
      <c r="D3214" s="108" t="s">
        <v>992</v>
      </c>
      <c r="E3214" s="32">
        <f t="shared" si="268"/>
        <v>35246</v>
      </c>
      <c r="F3214" s="101" t="str">
        <f t="shared" si="264"/>
        <v>1995-96</v>
      </c>
      <c r="H3214" s="111"/>
      <c r="I3214" s="26"/>
      <c r="J3214" s="94">
        <f t="shared" si="256"/>
        <v>0.59165640875701331</v>
      </c>
      <c r="K3214" s="35"/>
      <c r="L3214" s="26">
        <v>1</v>
      </c>
      <c r="M3214" s="26"/>
      <c r="N3214" s="26">
        <v>111138406.77966103</v>
      </c>
      <c r="O3214" s="90">
        <f t="shared" si="265"/>
        <v>111138406.77966103</v>
      </c>
      <c r="P3214" s="92">
        <f t="shared" si="266"/>
        <v>65755750.630230345</v>
      </c>
      <c r="Q3214" s="188">
        <v>1</v>
      </c>
    </row>
    <row r="3215" spans="1:17" x14ac:dyDescent="0.25">
      <c r="A3215">
        <v>1999</v>
      </c>
      <c r="B3215" t="s">
        <v>771</v>
      </c>
      <c r="C3215" s="190"/>
      <c r="D3215" s="108" t="s">
        <v>993</v>
      </c>
      <c r="E3215" s="32">
        <f t="shared" si="268"/>
        <v>36341</v>
      </c>
      <c r="F3215" s="101" t="str">
        <f t="shared" si="264"/>
        <v>1998-99</v>
      </c>
      <c r="H3215" s="111"/>
      <c r="I3215" s="26"/>
      <c r="J3215" s="94">
        <f t="shared" si="256"/>
        <v>0.59165640875701331</v>
      </c>
      <c r="K3215" s="35"/>
      <c r="L3215" s="26">
        <v>1</v>
      </c>
      <c r="M3215" s="26"/>
      <c r="N3215" s="26">
        <v>1071501.210653753</v>
      </c>
      <c r="O3215" s="90">
        <f t="shared" si="265"/>
        <v>1071501.210653753</v>
      </c>
      <c r="P3215" s="92">
        <f t="shared" si="266"/>
        <v>633960.55827419157</v>
      </c>
      <c r="Q3215" s="188">
        <v>1</v>
      </c>
    </row>
    <row r="3216" spans="1:17" x14ac:dyDescent="0.25">
      <c r="A3216">
        <v>2000</v>
      </c>
      <c r="B3216" t="s">
        <v>771</v>
      </c>
      <c r="C3216" s="190"/>
      <c r="D3216" s="108" t="s">
        <v>994</v>
      </c>
      <c r="E3216" s="32">
        <f t="shared" si="268"/>
        <v>36707</v>
      </c>
      <c r="F3216" s="101" t="str">
        <f t="shared" si="264"/>
        <v>1999-00</v>
      </c>
      <c r="H3216" s="111"/>
      <c r="I3216" s="26"/>
      <c r="J3216" s="94">
        <f t="shared" si="256"/>
        <v>0.59165640875701331</v>
      </c>
      <c r="K3216" s="35"/>
      <c r="L3216" s="26">
        <v>1</v>
      </c>
      <c r="M3216" s="26"/>
      <c r="N3216" s="26">
        <v>6850416.4648910416</v>
      </c>
      <c r="O3216" s="90">
        <f t="shared" si="265"/>
        <v>6850416.4648910416</v>
      </c>
      <c r="P3216" s="92">
        <f t="shared" si="266"/>
        <v>4053092.8041073484</v>
      </c>
      <c r="Q3216" s="188">
        <v>1</v>
      </c>
    </row>
    <row r="3217" spans="2:17" x14ac:dyDescent="0.25">
      <c r="C3217" s="190"/>
      <c r="D3217" s="108"/>
      <c r="E3217" s="32"/>
      <c r="F3217" s="101"/>
      <c r="H3217" s="111"/>
      <c r="I3217" s="26"/>
      <c r="J3217" s="94"/>
      <c r="K3217" s="35"/>
      <c r="L3217" s="26"/>
      <c r="M3217" s="26"/>
      <c r="N3217" s="26"/>
      <c r="O3217" s="90" t="str">
        <f t="shared" si="265"/>
        <v>-</v>
      </c>
      <c r="P3217" s="92"/>
      <c r="Q3217" s="188"/>
    </row>
    <row r="3218" spans="2:17" x14ac:dyDescent="0.25">
      <c r="B3218" t="s">
        <v>768</v>
      </c>
      <c r="C3218" s="190" t="s">
        <v>936</v>
      </c>
      <c r="D3218" s="108" t="s">
        <v>1160</v>
      </c>
      <c r="E3218" s="32">
        <v>42914</v>
      </c>
      <c r="F3218" s="101" t="str">
        <f t="shared" si="264"/>
        <v>2016-17</v>
      </c>
      <c r="H3218" s="111"/>
      <c r="I3218" s="26"/>
      <c r="J3218" s="94">
        <f>J3216</f>
        <v>0.59165640875701331</v>
      </c>
      <c r="K3218" s="35"/>
      <c r="L3218" s="26">
        <v>174.94204620100001</v>
      </c>
      <c r="M3218" s="26" t="s">
        <v>1167</v>
      </c>
      <c r="N3218" s="26">
        <v>4416.6341463414628</v>
      </c>
      <c r="O3218" s="90">
        <f t="shared" si="265"/>
        <v>772655.01488218247</v>
      </c>
      <c r="P3218" s="92">
        <f t="shared" ref="P3218:P3230" si="269">IF(O3218="-","-",IF(OR(E3218&lt;$E$15,E3218&gt;$E$16),0,O3218*J3218))*Q3218</f>
        <v>457146.29131328873</v>
      </c>
      <c r="Q3218" s="188">
        <v>1</v>
      </c>
    </row>
    <row r="3219" spans="2:17" x14ac:dyDescent="0.25">
      <c r="B3219" t="s">
        <v>768</v>
      </c>
      <c r="C3219" s="190" t="s">
        <v>936</v>
      </c>
      <c r="D3219" s="108" t="s">
        <v>1160</v>
      </c>
      <c r="E3219" s="32">
        <v>42914</v>
      </c>
      <c r="F3219" s="101" t="str">
        <f t="shared" si="264"/>
        <v>2016-17</v>
      </c>
      <c r="H3219" s="111"/>
      <c r="I3219" s="26"/>
      <c r="J3219" s="94">
        <f t="shared" si="256"/>
        <v>0.59165640875701331</v>
      </c>
      <c r="K3219" s="35"/>
      <c r="L3219" s="26">
        <v>91.531384677600002</v>
      </c>
      <c r="M3219" s="26" t="s">
        <v>1167</v>
      </c>
      <c r="N3219" s="26">
        <v>4416.6341463414628</v>
      </c>
      <c r="O3219" s="90">
        <f t="shared" si="265"/>
        <v>404260.63902900391</v>
      </c>
      <c r="P3219" s="92">
        <f t="shared" si="269"/>
        <v>239183.39788971574</v>
      </c>
      <c r="Q3219" s="188">
        <v>1</v>
      </c>
    </row>
    <row r="3220" spans="2:17" x14ac:dyDescent="0.25">
      <c r="B3220" t="s">
        <v>768</v>
      </c>
      <c r="C3220" s="190" t="s">
        <v>936</v>
      </c>
      <c r="D3220" s="108" t="s">
        <v>1160</v>
      </c>
      <c r="E3220" s="32">
        <v>42914</v>
      </c>
      <c r="F3220" s="101" t="str">
        <f t="shared" si="264"/>
        <v>2016-17</v>
      </c>
      <c r="H3220" s="111"/>
      <c r="I3220" s="26"/>
      <c r="J3220" s="94">
        <f t="shared" si="256"/>
        <v>0.59165640875701331</v>
      </c>
      <c r="K3220" s="35"/>
      <c r="L3220" s="26">
        <v>137.66225938299999</v>
      </c>
      <c r="M3220" s="26" t="s">
        <v>1167</v>
      </c>
      <c r="N3220" s="26">
        <v>1680.8751219512192</v>
      </c>
      <c r="O3220" s="90">
        <f t="shared" si="265"/>
        <v>231393.06702848047</v>
      </c>
      <c r="P3220" s="92">
        <f t="shared" si="269"/>
        <v>136905.19104934161</v>
      </c>
      <c r="Q3220" s="188">
        <v>1</v>
      </c>
    </row>
    <row r="3221" spans="2:17" x14ac:dyDescent="0.25">
      <c r="B3221" t="s">
        <v>768</v>
      </c>
      <c r="C3221" s="190" t="s">
        <v>936</v>
      </c>
      <c r="D3221" s="108" t="s">
        <v>1160</v>
      </c>
      <c r="E3221" s="32">
        <v>42914</v>
      </c>
      <c r="F3221" s="101" t="str">
        <f t="shared" si="264"/>
        <v>2016-17</v>
      </c>
      <c r="H3221" s="111"/>
      <c r="I3221" s="26"/>
      <c r="J3221" s="94">
        <f t="shared" si="256"/>
        <v>0.59165640875701331</v>
      </c>
      <c r="K3221" s="35"/>
      <c r="L3221" s="26">
        <v>285.14716767499999</v>
      </c>
      <c r="M3221" s="26" t="s">
        <v>1167</v>
      </c>
      <c r="N3221" s="26">
        <v>4641.6565853658531</v>
      </c>
      <c r="O3221" s="90">
        <f t="shared" si="265"/>
        <v>1323555.2286370848</v>
      </c>
      <c r="P3221" s="92">
        <f t="shared" si="269"/>
        <v>783089.93336698529</v>
      </c>
      <c r="Q3221" s="188">
        <v>1</v>
      </c>
    </row>
    <row r="3222" spans="2:17" x14ac:dyDescent="0.25">
      <c r="B3222" t="s">
        <v>768</v>
      </c>
      <c r="C3222" s="190" t="s">
        <v>936</v>
      </c>
      <c r="D3222" s="108" t="s">
        <v>1161</v>
      </c>
      <c r="E3222" s="32">
        <v>42914</v>
      </c>
      <c r="F3222" s="101" t="str">
        <f t="shared" si="264"/>
        <v>2016-17</v>
      </c>
      <c r="H3222" s="111"/>
      <c r="I3222" s="26"/>
      <c r="J3222" s="94">
        <f t="shared" si="256"/>
        <v>0.59165640875701331</v>
      </c>
      <c r="K3222" s="35"/>
      <c r="L3222" s="26">
        <v>261.15625024899998</v>
      </c>
      <c r="M3222" s="26" t="s">
        <v>1167</v>
      </c>
      <c r="N3222" s="26">
        <v>4416.6341463414628</v>
      </c>
      <c r="O3222" s="90">
        <f t="shared" si="265"/>
        <v>1153431.6123802294</v>
      </c>
      <c r="P3222" s="92">
        <f t="shared" si="269"/>
        <v>682435.20552769792</v>
      </c>
      <c r="Q3222" s="188">
        <v>1</v>
      </c>
    </row>
    <row r="3223" spans="2:17" x14ac:dyDescent="0.25">
      <c r="B3223" t="s">
        <v>768</v>
      </c>
      <c r="C3223" s="190" t="s">
        <v>936</v>
      </c>
      <c r="D3223" s="108" t="s">
        <v>1161</v>
      </c>
      <c r="E3223" s="32">
        <v>42914</v>
      </c>
      <c r="F3223" s="101" t="str">
        <f t="shared" si="264"/>
        <v>2016-17</v>
      </c>
      <c r="H3223" s="111"/>
      <c r="I3223" s="26"/>
      <c r="J3223" s="94">
        <f t="shared" si="256"/>
        <v>0.59165640875701331</v>
      </c>
      <c r="K3223" s="35"/>
      <c r="L3223" s="26">
        <v>63.956381386099999</v>
      </c>
      <c r="M3223" s="26" t="s">
        <v>1167</v>
      </c>
      <c r="N3223" s="26">
        <v>2005.9707317073169</v>
      </c>
      <c r="O3223" s="90">
        <f t="shared" si="265"/>
        <v>128294.62916642723</v>
      </c>
      <c r="P3223" s="92">
        <f t="shared" si="269"/>
        <v>75906.339555421117</v>
      </c>
      <c r="Q3223" s="188">
        <v>1</v>
      </c>
    </row>
    <row r="3224" spans="2:17" x14ac:dyDescent="0.25">
      <c r="B3224" t="s">
        <v>768</v>
      </c>
      <c r="C3224" s="190" t="s">
        <v>936</v>
      </c>
      <c r="D3224" s="108" t="s">
        <v>1162</v>
      </c>
      <c r="E3224" s="32">
        <v>42755</v>
      </c>
      <c r="F3224" s="101" t="str">
        <f t="shared" si="264"/>
        <v>2016-17</v>
      </c>
      <c r="H3224" s="111"/>
      <c r="I3224" s="26"/>
      <c r="J3224" s="94">
        <f t="shared" si="256"/>
        <v>0.59165640875701331</v>
      </c>
      <c r="K3224" s="35"/>
      <c r="L3224" s="26">
        <v>114.955214349</v>
      </c>
      <c r="M3224" s="26" t="s">
        <v>1167</v>
      </c>
      <c r="N3224" s="26">
        <v>1162.6195121951216</v>
      </c>
      <c r="O3224" s="90">
        <f t="shared" si="265"/>
        <v>133649.17523072002</v>
      </c>
      <c r="P3224" s="92">
        <f t="shared" si="269"/>
        <v>79074.39105034458</v>
      </c>
      <c r="Q3224" s="188">
        <v>1</v>
      </c>
    </row>
    <row r="3225" spans="2:17" x14ac:dyDescent="0.25">
      <c r="B3225" t="s">
        <v>768</v>
      </c>
      <c r="C3225" s="190" t="s">
        <v>936</v>
      </c>
      <c r="D3225" s="108" t="s">
        <v>1161</v>
      </c>
      <c r="E3225" s="32">
        <v>42755</v>
      </c>
      <c r="F3225" s="101" t="str">
        <f t="shared" si="264"/>
        <v>2016-17</v>
      </c>
      <c r="H3225" s="111"/>
      <c r="I3225" s="26"/>
      <c r="J3225" s="94">
        <f t="shared" si="256"/>
        <v>0.59165640875701331</v>
      </c>
      <c r="K3225" s="35"/>
      <c r="L3225" s="26">
        <v>13.989825767299999</v>
      </c>
      <c r="M3225" s="26" t="s">
        <v>1167</v>
      </c>
      <c r="N3225" s="26">
        <v>2005.9707317073169</v>
      </c>
      <c r="O3225" s="90">
        <f t="shared" si="265"/>
        <v>28063.181030888656</v>
      </c>
      <c r="P3225" s="92">
        <f t="shared" si="269"/>
        <v>16603.76090703352</v>
      </c>
      <c r="Q3225" s="188">
        <v>1</v>
      </c>
    </row>
    <row r="3226" spans="2:17" x14ac:dyDescent="0.25">
      <c r="B3226" t="s">
        <v>768</v>
      </c>
      <c r="C3226" s="190" t="s">
        <v>936</v>
      </c>
      <c r="D3226" s="108" t="s">
        <v>1161</v>
      </c>
      <c r="E3226" s="32">
        <v>42755</v>
      </c>
      <c r="F3226" s="101" t="str">
        <f t="shared" si="264"/>
        <v>2016-17</v>
      </c>
      <c r="H3226" s="111"/>
      <c r="I3226" s="26"/>
      <c r="J3226" s="94">
        <f t="shared" si="256"/>
        <v>0.59165640875701331</v>
      </c>
      <c r="K3226" s="35"/>
      <c r="L3226" s="26">
        <v>6.79600066215</v>
      </c>
      <c r="M3226" s="26" t="s">
        <v>1167</v>
      </c>
      <c r="N3226" s="26">
        <v>1680.8751219512192</v>
      </c>
      <c r="O3226" s="90">
        <f t="shared" si="265"/>
        <v>11423.228441771947</v>
      </c>
      <c r="P3226" s="92">
        <f t="shared" si="269"/>
        <v>6758.6263162697633</v>
      </c>
      <c r="Q3226" s="188">
        <v>1</v>
      </c>
    </row>
    <row r="3227" spans="2:17" x14ac:dyDescent="0.25">
      <c r="B3227" t="s">
        <v>768</v>
      </c>
      <c r="C3227" s="190" t="s">
        <v>936</v>
      </c>
      <c r="D3227" s="108" t="s">
        <v>1162</v>
      </c>
      <c r="E3227" s="32">
        <v>42755</v>
      </c>
      <c r="F3227" s="101" t="str">
        <f t="shared" si="264"/>
        <v>2016-17</v>
      </c>
      <c r="H3227" s="111"/>
      <c r="I3227" s="26"/>
      <c r="J3227" s="94">
        <f t="shared" si="256"/>
        <v>0.59165640875701331</v>
      </c>
      <c r="K3227" s="35"/>
      <c r="L3227" s="26">
        <v>15.2499412786</v>
      </c>
      <c r="M3227" s="26" t="s">
        <v>1167</v>
      </c>
      <c r="N3227" s="26">
        <v>1162.6195121951216</v>
      </c>
      <c r="O3227" s="90">
        <f t="shared" si="265"/>
        <v>17729.87929033018</v>
      </c>
      <c r="P3227" s="92">
        <f t="shared" si="269"/>
        <v>10489.996708612098</v>
      </c>
      <c r="Q3227" s="188">
        <v>1</v>
      </c>
    </row>
    <row r="3228" spans="2:17" x14ac:dyDescent="0.25">
      <c r="B3228" t="s">
        <v>768</v>
      </c>
      <c r="C3228" s="190" t="s">
        <v>936</v>
      </c>
      <c r="D3228" s="108" t="s">
        <v>1162</v>
      </c>
      <c r="E3228" s="32">
        <v>42755</v>
      </c>
      <c r="F3228" s="101" t="str">
        <f t="shared" si="264"/>
        <v>2016-17</v>
      </c>
      <c r="H3228" s="111"/>
      <c r="I3228" s="26"/>
      <c r="J3228" s="94">
        <f t="shared" si="256"/>
        <v>0.59165640875701331</v>
      </c>
      <c r="K3228" s="35"/>
      <c r="L3228" s="26">
        <v>80.657815944899994</v>
      </c>
      <c r="M3228" s="26" t="s">
        <v>1167</v>
      </c>
      <c r="N3228" s="26">
        <v>1162.6195121951216</v>
      </c>
      <c r="O3228" s="90">
        <f t="shared" si="265"/>
        <v>93774.350628583532</v>
      </c>
      <c r="P3228" s="92">
        <f t="shared" si="269"/>
        <v>55482.195526428703</v>
      </c>
      <c r="Q3228" s="188">
        <v>1</v>
      </c>
    </row>
    <row r="3229" spans="2:17" x14ac:dyDescent="0.25">
      <c r="B3229" t="s">
        <v>768</v>
      </c>
      <c r="C3229" s="190" t="s">
        <v>936</v>
      </c>
      <c r="D3229" s="108" t="s">
        <v>1162</v>
      </c>
      <c r="E3229" s="32">
        <v>42755</v>
      </c>
      <c r="F3229" s="101" t="str">
        <f t="shared" si="264"/>
        <v>2016-17</v>
      </c>
      <c r="H3229" s="111"/>
      <c r="I3229" s="26"/>
      <c r="J3229" s="94">
        <f t="shared" si="256"/>
        <v>0.59165640875701331</v>
      </c>
      <c r="K3229" s="35"/>
      <c r="L3229" s="26">
        <v>90.952468212799999</v>
      </c>
      <c r="M3229" s="26" t="s">
        <v>1167</v>
      </c>
      <c r="N3229" s="26">
        <v>1162.6195121951216</v>
      </c>
      <c r="O3229" s="90">
        <f t="shared" si="265"/>
        <v>105743.11422650784</v>
      </c>
      <c r="P3229" s="92">
        <f t="shared" si="269"/>
        <v>62563.591214038272</v>
      </c>
      <c r="Q3229" s="188">
        <v>1</v>
      </c>
    </row>
    <row r="3230" spans="2:17" x14ac:dyDescent="0.25">
      <c r="B3230" t="s">
        <v>768</v>
      </c>
      <c r="C3230" s="190" t="s">
        <v>936</v>
      </c>
      <c r="D3230" s="108" t="s">
        <v>1162</v>
      </c>
      <c r="E3230" s="32">
        <v>42755</v>
      </c>
      <c r="F3230" s="101" t="str">
        <f t="shared" si="264"/>
        <v>2016-17</v>
      </c>
      <c r="H3230" s="111"/>
      <c r="I3230" s="26"/>
      <c r="J3230" s="94">
        <f t="shared" si="256"/>
        <v>0.59165640875701331</v>
      </c>
      <c r="K3230" s="35"/>
      <c r="L3230" s="26">
        <v>136.86043736600001</v>
      </c>
      <c r="M3230" s="26" t="s">
        <v>1167</v>
      </c>
      <c r="N3230" s="26">
        <v>1162.6195121951216</v>
      </c>
      <c r="O3230" s="90">
        <f t="shared" si="265"/>
        <v>159116.61492926994</v>
      </c>
      <c r="P3230" s="92">
        <f t="shared" si="269"/>
        <v>94142.36496262443</v>
      </c>
      <c r="Q3230" s="188">
        <v>1</v>
      </c>
    </row>
    <row r="3231" spans="2:17" x14ac:dyDescent="0.25">
      <c r="C3231" s="190"/>
      <c r="D3231" s="108"/>
      <c r="E3231" s="32"/>
      <c r="F3231" s="101" t="str">
        <f t="shared" si="264"/>
        <v>-</v>
      </c>
      <c r="H3231" s="111"/>
      <c r="I3231" s="26"/>
      <c r="J3231" s="94">
        <f t="shared" si="256"/>
        <v>0.59165640875701331</v>
      </c>
      <c r="K3231" s="35"/>
      <c r="L3231" s="26"/>
      <c r="M3231" s="26" t="s">
        <v>1167</v>
      </c>
      <c r="N3231" s="26"/>
      <c r="O3231" s="90"/>
      <c r="P3231" s="92"/>
      <c r="Q3231" s="188">
        <v>1</v>
      </c>
    </row>
    <row r="3232" spans="2:17" x14ac:dyDescent="0.25">
      <c r="B3232" t="s">
        <v>1169</v>
      </c>
      <c r="C3232" s="190" t="s">
        <v>936</v>
      </c>
      <c r="D3232" s="108" t="s">
        <v>1166</v>
      </c>
      <c r="E3232" s="32">
        <v>42755</v>
      </c>
      <c r="F3232" s="101" t="str">
        <f t="shared" si="264"/>
        <v>2016-17</v>
      </c>
      <c r="H3232" s="111"/>
      <c r="I3232" s="26"/>
      <c r="J3232" s="94">
        <f t="shared" si="256"/>
        <v>0.59165640875701331</v>
      </c>
      <c r="K3232" s="35"/>
      <c r="L3232" s="26">
        <v>742.75072262799995</v>
      </c>
      <c r="M3232" s="26" t="s">
        <v>1167</v>
      </c>
      <c r="N3232" s="26">
        <v>4416.6341463414628</v>
      </c>
      <c r="O3232" s="90">
        <f t="shared" ref="O3232:O3238" si="270">IF(N3232="","-",L3232*N3232)</f>
        <v>3280458.2037786213</v>
      </c>
      <c r="P3232" s="92">
        <f t="shared" ref="P3232:P3238" si="271">IF(O3232="-","-",IF(OR(E3232&lt;$E$15,E3232&gt;$E$16),0,O3232*J3232))*Q3232</f>
        <v>1940904.1199251416</v>
      </c>
      <c r="Q3232" s="188">
        <v>1</v>
      </c>
    </row>
    <row r="3233" spans="2:17" x14ac:dyDescent="0.25">
      <c r="B3233" t="s">
        <v>1169</v>
      </c>
      <c r="C3233" s="190" t="s">
        <v>936</v>
      </c>
      <c r="D3233" s="108" t="s">
        <v>1166</v>
      </c>
      <c r="E3233" s="32">
        <v>42755</v>
      </c>
      <c r="F3233" s="101" t="str">
        <f t="shared" si="264"/>
        <v>2016-17</v>
      </c>
      <c r="H3233" s="111"/>
      <c r="I3233" s="26"/>
      <c r="J3233" s="94">
        <f t="shared" si="256"/>
        <v>0.59165640875701331</v>
      </c>
      <c r="K3233" s="35"/>
      <c r="L3233" s="26">
        <v>547.60207419200003</v>
      </c>
      <c r="M3233" s="26" t="s">
        <v>1167</v>
      </c>
      <c r="N3233" s="26">
        <v>4416.6341463414628</v>
      </c>
      <c r="O3233" s="90">
        <f t="shared" si="270"/>
        <v>2418558.0194837986</v>
      </c>
      <c r="P3233" s="92">
        <f t="shared" si="271"/>
        <v>1430955.3521782588</v>
      </c>
      <c r="Q3233" s="188">
        <v>1</v>
      </c>
    </row>
    <row r="3234" spans="2:17" x14ac:dyDescent="0.25">
      <c r="B3234" t="s">
        <v>1169</v>
      </c>
      <c r="C3234" s="190" t="s">
        <v>936</v>
      </c>
      <c r="D3234" s="108" t="s">
        <v>1166</v>
      </c>
      <c r="E3234" s="32">
        <v>42755</v>
      </c>
      <c r="F3234" s="101" t="str">
        <f t="shared" si="264"/>
        <v>2016-17</v>
      </c>
      <c r="H3234" s="111"/>
      <c r="I3234" s="26"/>
      <c r="J3234" s="94">
        <f t="shared" si="256"/>
        <v>0.59165640875701331</v>
      </c>
      <c r="K3234" s="35"/>
      <c r="L3234" s="26">
        <v>763.06669130800003</v>
      </c>
      <c r="M3234" s="26" t="s">
        <v>1167</v>
      </c>
      <c r="N3234" s="26">
        <v>4416.6341463414628</v>
      </c>
      <c r="O3234" s="90">
        <f t="shared" si="270"/>
        <v>3370186.4047667133</v>
      </c>
      <c r="P3234" s="92">
        <f t="shared" si="271"/>
        <v>1993992.3850859837</v>
      </c>
      <c r="Q3234" s="188">
        <v>1</v>
      </c>
    </row>
    <row r="3235" spans="2:17" x14ac:dyDescent="0.25">
      <c r="B3235" t="s">
        <v>1169</v>
      </c>
      <c r="C3235" s="190" t="s">
        <v>936</v>
      </c>
      <c r="D3235" s="108" t="s">
        <v>1166</v>
      </c>
      <c r="E3235" s="32">
        <v>42755</v>
      </c>
      <c r="F3235" s="101" t="str">
        <f t="shared" si="264"/>
        <v>2016-17</v>
      </c>
      <c r="H3235" s="111"/>
      <c r="I3235" s="26"/>
      <c r="J3235" s="94">
        <f t="shared" si="256"/>
        <v>0.59165640875701331</v>
      </c>
      <c r="K3235" s="35"/>
      <c r="L3235" s="26">
        <v>1.9995370381799999</v>
      </c>
      <c r="M3235" s="26" t="s">
        <v>1167</v>
      </c>
      <c r="N3235" s="26">
        <v>1338.5980487804875</v>
      </c>
      <c r="O3235" s="90">
        <f t="shared" si="270"/>
        <v>2676.5763777720631</v>
      </c>
      <c r="P3235" s="92">
        <f t="shared" si="271"/>
        <v>1583.6135674364739</v>
      </c>
      <c r="Q3235" s="188">
        <v>1</v>
      </c>
    </row>
    <row r="3236" spans="2:17" x14ac:dyDescent="0.25">
      <c r="B3236" t="s">
        <v>1169</v>
      </c>
      <c r="C3236" s="190" t="s">
        <v>936</v>
      </c>
      <c r="D3236" s="108" t="s">
        <v>1166</v>
      </c>
      <c r="E3236" s="32">
        <v>42755</v>
      </c>
      <c r="F3236" s="101" t="str">
        <f t="shared" si="264"/>
        <v>2016-17</v>
      </c>
      <c r="H3236" s="111"/>
      <c r="I3236" s="26"/>
      <c r="J3236" s="94">
        <f t="shared" ref="J3236:J3240" si="272">J3235</f>
        <v>0.59165640875701331</v>
      </c>
      <c r="K3236" s="35"/>
      <c r="L3236" s="26">
        <v>1.49914142095</v>
      </c>
      <c r="M3236" s="26" t="s">
        <v>1167</v>
      </c>
      <c r="N3236" s="26">
        <v>404.93951219512189</v>
      </c>
      <c r="O3236" s="90">
        <f t="shared" si="270"/>
        <v>607.06159571099488</v>
      </c>
      <c r="P3236" s="92">
        <f t="shared" si="271"/>
        <v>359.17188361266915</v>
      </c>
      <c r="Q3236" s="188">
        <v>1</v>
      </c>
    </row>
    <row r="3237" spans="2:17" x14ac:dyDescent="0.25">
      <c r="B3237" t="s">
        <v>1169</v>
      </c>
      <c r="C3237" s="190" t="s">
        <v>936</v>
      </c>
      <c r="D3237" s="108" t="s">
        <v>1166</v>
      </c>
      <c r="E3237" s="32">
        <v>42755</v>
      </c>
      <c r="F3237" s="101" t="str">
        <f t="shared" si="264"/>
        <v>2016-17</v>
      </c>
      <c r="H3237" s="111"/>
      <c r="I3237" s="26"/>
      <c r="J3237" s="94">
        <f t="shared" si="272"/>
        <v>0.59165640875701331</v>
      </c>
      <c r="K3237" s="35"/>
      <c r="L3237" s="26">
        <v>1.19900166806</v>
      </c>
      <c r="M3237" s="26" t="s">
        <v>1167</v>
      </c>
      <c r="N3237" s="26">
        <v>404.93951219512189</v>
      </c>
      <c r="O3237" s="90">
        <f t="shared" si="270"/>
        <v>485.52315058535385</v>
      </c>
      <c r="P3237" s="92">
        <f t="shared" si="271"/>
        <v>287.26288364372107</v>
      </c>
      <c r="Q3237" s="188">
        <v>1</v>
      </c>
    </row>
    <row r="3238" spans="2:17" x14ac:dyDescent="0.25">
      <c r="B3238" t="s">
        <v>1169</v>
      </c>
      <c r="C3238" s="190" t="s">
        <v>936</v>
      </c>
      <c r="D3238" s="108" t="s">
        <v>1166</v>
      </c>
      <c r="E3238" s="32">
        <v>42755</v>
      </c>
      <c r="F3238" s="101" t="str">
        <f t="shared" si="264"/>
        <v>2016-17</v>
      </c>
      <c r="H3238" s="111"/>
      <c r="I3238" s="26"/>
      <c r="J3238" s="94">
        <f t="shared" si="272"/>
        <v>0.59165640875701331</v>
      </c>
      <c r="K3238" s="35"/>
      <c r="L3238" s="26">
        <v>2.57470872139</v>
      </c>
      <c r="M3238" s="26" t="s">
        <v>1167</v>
      </c>
      <c r="N3238" s="26">
        <v>404.93951219512189</v>
      </c>
      <c r="O3238" s="90">
        <f t="shared" si="270"/>
        <v>1042.6012936841926</v>
      </c>
      <c r="P3238" s="92">
        <f t="shared" si="271"/>
        <v>616.86173718660552</v>
      </c>
      <c r="Q3238" s="188">
        <v>1</v>
      </c>
    </row>
    <row r="3239" spans="2:17" x14ac:dyDescent="0.25">
      <c r="C3239" s="190"/>
      <c r="D3239" s="108"/>
      <c r="E3239" s="32"/>
      <c r="F3239" s="101" t="str">
        <f t="shared" si="264"/>
        <v>-</v>
      </c>
      <c r="H3239" s="111"/>
      <c r="I3239" s="26"/>
      <c r="J3239" s="94">
        <f t="shared" si="272"/>
        <v>0.59165640875701331</v>
      </c>
      <c r="K3239" s="35"/>
      <c r="L3239" s="26"/>
      <c r="M3239" s="26"/>
      <c r="N3239" s="26"/>
      <c r="O3239" s="90"/>
      <c r="P3239" s="92"/>
      <c r="Q3239" s="188">
        <v>1</v>
      </c>
    </row>
    <row r="3240" spans="2:17" x14ac:dyDescent="0.25">
      <c r="B3240" t="s">
        <v>186</v>
      </c>
      <c r="C3240" s="190"/>
      <c r="D3240" s="108" t="s">
        <v>983</v>
      </c>
      <c r="E3240" s="32">
        <v>42755</v>
      </c>
      <c r="F3240" s="101" t="str">
        <f t="shared" si="264"/>
        <v>2016-17</v>
      </c>
      <c r="H3240" s="111"/>
      <c r="I3240" s="26"/>
      <c r="J3240" s="94">
        <f t="shared" si="272"/>
        <v>0.59165640875701331</v>
      </c>
      <c r="K3240" s="35"/>
      <c r="L3240" s="26">
        <v>1</v>
      </c>
      <c r="M3240" s="26" t="s">
        <v>1168</v>
      </c>
      <c r="N3240" s="26">
        <v>5728503.375692307</v>
      </c>
      <c r="O3240" s="90">
        <f t="shared" ref="O3240" si="273">IF(N3240="","-",L3240*N3240)</f>
        <v>5728503.375692307</v>
      </c>
      <c r="P3240" s="92">
        <f t="shared" ref="P3240" si="274">IF(O3240="-","-",IF(OR(E3240&lt;$E$15,E3240&gt;$E$16),0,O3240*J3240))*Q3240</f>
        <v>3389305.7348145382</v>
      </c>
      <c r="Q3240" s="188">
        <v>1</v>
      </c>
    </row>
    <row r="3241" spans="2:17" x14ac:dyDescent="0.25">
      <c r="C3241" s="190"/>
      <c r="D3241" s="108"/>
      <c r="E3241" s="32"/>
      <c r="F3241" s="101"/>
      <c r="H3241" s="111"/>
      <c r="I3241" s="26"/>
      <c r="J3241" s="94"/>
      <c r="K3241" s="35"/>
      <c r="L3241" s="26"/>
      <c r="M3241" s="26"/>
      <c r="N3241" s="26"/>
      <c r="O3241" s="90"/>
      <c r="P3241" s="92"/>
      <c r="Q3241" s="188"/>
    </row>
    <row r="3242" spans="2:17" x14ac:dyDescent="0.25">
      <c r="C3242" s="190"/>
      <c r="D3242" s="108"/>
      <c r="E3242" s="32"/>
      <c r="F3242" s="101"/>
      <c r="H3242" s="111"/>
      <c r="I3242" s="26"/>
      <c r="J3242" s="94"/>
      <c r="K3242" s="35"/>
      <c r="L3242" s="26"/>
      <c r="M3242" s="26"/>
      <c r="N3242" s="26"/>
      <c r="O3242" s="90"/>
      <c r="P3242" s="92"/>
      <c r="Q3242" s="188"/>
    </row>
    <row r="3243" spans="2:17" x14ac:dyDescent="0.25">
      <c r="C3243" s="190"/>
      <c r="D3243" s="108"/>
      <c r="E3243" s="32"/>
      <c r="F3243" s="101"/>
      <c r="H3243" s="111"/>
      <c r="I3243" s="26"/>
      <c r="J3243" s="94"/>
      <c r="K3243" s="35"/>
      <c r="L3243" s="26"/>
      <c r="M3243" s="26"/>
      <c r="N3243" s="26"/>
      <c r="O3243" s="90"/>
      <c r="P3243" s="92"/>
      <c r="Q3243" s="188"/>
    </row>
    <row r="3244" spans="2:17" x14ac:dyDescent="0.25">
      <c r="C3244" s="190"/>
      <c r="D3244" s="108"/>
      <c r="E3244" s="32"/>
      <c r="F3244" s="101"/>
      <c r="H3244" s="111"/>
      <c r="I3244" s="26"/>
      <c r="J3244" s="94"/>
      <c r="K3244" s="35"/>
      <c r="L3244" s="26"/>
      <c r="M3244" s="26"/>
      <c r="N3244" s="26"/>
      <c r="O3244" s="90"/>
      <c r="P3244" s="92"/>
      <c r="Q3244" s="188"/>
    </row>
    <row r="3245" spans="2:17" x14ac:dyDescent="0.25">
      <c r="C3245" s="190"/>
      <c r="D3245" s="108"/>
      <c r="E3245" s="32"/>
      <c r="F3245" s="101"/>
      <c r="H3245" s="111"/>
      <c r="I3245" s="26"/>
      <c r="J3245" s="94"/>
      <c r="K3245" s="35"/>
      <c r="L3245" s="26"/>
      <c r="M3245" s="26"/>
      <c r="N3245" s="26"/>
      <c r="O3245" s="90"/>
      <c r="P3245" s="92"/>
      <c r="Q3245" s="188"/>
    </row>
    <row r="3246" spans="2:17" x14ac:dyDescent="0.25">
      <c r="C3246" s="190"/>
      <c r="D3246" s="108"/>
      <c r="E3246" s="32"/>
      <c r="F3246" s="101"/>
      <c r="H3246" s="111"/>
      <c r="I3246" s="26"/>
      <c r="J3246" s="94"/>
      <c r="K3246" s="35"/>
      <c r="L3246" s="26"/>
      <c r="M3246" s="26"/>
      <c r="N3246" s="26"/>
      <c r="O3246" s="90"/>
      <c r="P3246" s="92"/>
      <c r="Q3246" s="188"/>
    </row>
    <row r="3247" spans="2:17" x14ac:dyDescent="0.25">
      <c r="C3247" s="190"/>
      <c r="D3247" s="108"/>
      <c r="E3247" s="32"/>
      <c r="F3247" s="101"/>
      <c r="H3247" s="111"/>
      <c r="I3247" s="26"/>
      <c r="J3247" s="94"/>
      <c r="K3247" s="35"/>
      <c r="L3247" s="26"/>
      <c r="M3247" s="26"/>
      <c r="N3247" s="26"/>
      <c r="O3247" s="90"/>
      <c r="P3247" s="92"/>
      <c r="Q3247" s="188"/>
    </row>
    <row r="3248" spans="2:17" x14ac:dyDescent="0.25">
      <c r="C3248" s="190"/>
      <c r="D3248" s="108"/>
      <c r="E3248" s="32"/>
      <c r="F3248" s="101"/>
      <c r="H3248" s="111"/>
      <c r="I3248" s="26"/>
      <c r="J3248" s="94"/>
      <c r="K3248" s="35"/>
      <c r="L3248" s="26"/>
      <c r="M3248" s="26"/>
      <c r="N3248" s="26"/>
      <c r="O3248" s="90"/>
      <c r="P3248" s="92"/>
      <c r="Q3248" s="188"/>
    </row>
    <row r="3249" spans="3:17" x14ac:dyDescent="0.25">
      <c r="C3249" s="190"/>
      <c r="D3249" s="108"/>
      <c r="E3249" s="32"/>
      <c r="F3249" s="101"/>
      <c r="H3249" s="111"/>
      <c r="I3249" s="26"/>
      <c r="J3249" s="94"/>
      <c r="K3249" s="35"/>
      <c r="L3249" s="26"/>
      <c r="M3249" s="26"/>
      <c r="N3249" s="26"/>
      <c r="O3249" s="90"/>
      <c r="P3249" s="92"/>
      <c r="Q3249" s="188"/>
    </row>
    <row r="3250" spans="3:17" x14ac:dyDescent="0.25">
      <c r="C3250" s="190"/>
      <c r="D3250" s="108"/>
      <c r="E3250" s="32"/>
      <c r="F3250" s="101"/>
      <c r="H3250" s="111"/>
      <c r="I3250" s="26"/>
      <c r="J3250" s="94"/>
      <c r="K3250" s="35"/>
      <c r="L3250" s="26"/>
      <c r="M3250" s="26"/>
      <c r="N3250" s="26"/>
      <c r="O3250" s="90"/>
      <c r="P3250" s="92"/>
      <c r="Q3250" s="188"/>
    </row>
    <row r="3251" spans="3:17" x14ac:dyDescent="0.25">
      <c r="C3251" s="190"/>
      <c r="D3251" s="108"/>
      <c r="E3251" s="32"/>
      <c r="F3251" s="101"/>
      <c r="H3251" s="111"/>
      <c r="I3251" s="26"/>
      <c r="J3251" s="94"/>
      <c r="K3251" s="35"/>
      <c r="L3251" s="26"/>
      <c r="M3251" s="26"/>
      <c r="N3251" s="26"/>
      <c r="O3251" s="90"/>
      <c r="P3251" s="92"/>
      <c r="Q3251" s="188"/>
    </row>
    <row r="3252" spans="3:17" x14ac:dyDescent="0.25">
      <c r="C3252" s="190"/>
      <c r="D3252" s="108"/>
      <c r="E3252" s="32"/>
      <c r="F3252" s="101"/>
      <c r="H3252" s="111"/>
      <c r="I3252" s="26"/>
      <c r="J3252" s="94"/>
      <c r="K3252" s="35"/>
      <c r="L3252" s="26"/>
      <c r="M3252" s="26"/>
      <c r="N3252" s="26"/>
      <c r="O3252" s="90"/>
      <c r="P3252" s="92"/>
      <c r="Q3252" s="188"/>
    </row>
    <row r="3253" spans="3:17" x14ac:dyDescent="0.25">
      <c r="C3253" s="190"/>
      <c r="D3253" s="108"/>
      <c r="E3253" s="32"/>
      <c r="F3253" s="101"/>
      <c r="H3253" s="111"/>
      <c r="I3253" s="26"/>
      <c r="J3253" s="94"/>
      <c r="K3253" s="35"/>
      <c r="L3253" s="26"/>
      <c r="M3253" s="26"/>
      <c r="N3253" s="26"/>
      <c r="O3253" s="90"/>
      <c r="P3253" s="92"/>
      <c r="Q3253" s="188"/>
    </row>
    <row r="3254" spans="3:17" x14ac:dyDescent="0.25">
      <c r="C3254" s="190"/>
      <c r="D3254" s="108"/>
      <c r="E3254" s="32"/>
      <c r="F3254" s="101"/>
      <c r="H3254" s="111"/>
      <c r="I3254" s="26"/>
      <c r="J3254" s="94"/>
      <c r="K3254" s="35"/>
      <c r="L3254" s="26"/>
      <c r="M3254" s="26"/>
      <c r="N3254" s="26"/>
      <c r="O3254" s="90"/>
      <c r="P3254" s="92"/>
      <c r="Q3254" s="188"/>
    </row>
    <row r="3255" spans="3:17" x14ac:dyDescent="0.25">
      <c r="C3255" s="190"/>
      <c r="D3255" s="108"/>
      <c r="E3255" s="32"/>
      <c r="F3255" s="101"/>
      <c r="H3255" s="111"/>
      <c r="I3255" s="26"/>
      <c r="J3255" s="94"/>
      <c r="K3255" s="35"/>
      <c r="L3255" s="26"/>
      <c r="M3255" s="26"/>
      <c r="N3255" s="26"/>
      <c r="O3255" s="90"/>
      <c r="P3255" s="92"/>
      <c r="Q3255" s="188"/>
    </row>
    <row r="3256" spans="3:17" x14ac:dyDescent="0.25">
      <c r="C3256" s="190"/>
      <c r="D3256" s="108"/>
      <c r="E3256" s="32"/>
      <c r="F3256" s="101"/>
      <c r="H3256" s="111"/>
      <c r="I3256" s="26"/>
      <c r="J3256" s="94"/>
      <c r="K3256" s="35"/>
      <c r="L3256" s="26"/>
      <c r="M3256" s="26"/>
      <c r="N3256" s="26"/>
      <c r="O3256" s="90"/>
      <c r="P3256" s="92"/>
      <c r="Q3256" s="188"/>
    </row>
    <row r="3257" spans="3:17" x14ac:dyDescent="0.25">
      <c r="C3257" s="190"/>
      <c r="D3257" s="108"/>
      <c r="E3257" s="32"/>
      <c r="F3257" s="101"/>
      <c r="H3257" s="111"/>
      <c r="I3257" s="26"/>
      <c r="J3257" s="94"/>
      <c r="K3257" s="35"/>
      <c r="L3257" s="26"/>
      <c r="M3257" s="26"/>
      <c r="N3257" s="26"/>
      <c r="O3257" s="90"/>
      <c r="P3257" s="92"/>
      <c r="Q3257" s="188"/>
    </row>
    <row r="3258" spans="3:17" x14ac:dyDescent="0.25">
      <c r="C3258" s="190"/>
      <c r="D3258" s="108"/>
      <c r="E3258" s="32"/>
      <c r="F3258" s="101"/>
      <c r="H3258" s="111"/>
      <c r="I3258" s="26"/>
      <c r="J3258" s="94"/>
      <c r="K3258" s="35"/>
      <c r="L3258" s="26"/>
      <c r="M3258" s="26"/>
      <c r="N3258" s="26"/>
      <c r="O3258" s="90"/>
      <c r="P3258" s="92"/>
      <c r="Q3258" s="188"/>
    </row>
    <row r="3259" spans="3:17" x14ac:dyDescent="0.25">
      <c r="C3259" s="190"/>
      <c r="D3259" s="108"/>
      <c r="E3259" s="32"/>
      <c r="F3259" s="101"/>
      <c r="H3259" s="111"/>
      <c r="I3259" s="26"/>
      <c r="J3259" s="94"/>
      <c r="K3259" s="35"/>
      <c r="L3259" s="26"/>
      <c r="M3259" s="26"/>
      <c r="N3259" s="26"/>
      <c r="O3259" s="90"/>
      <c r="P3259" s="92"/>
      <c r="Q3259" s="188"/>
    </row>
    <row r="3260" spans="3:17" x14ac:dyDescent="0.25">
      <c r="C3260" s="190"/>
      <c r="D3260" s="108"/>
      <c r="E3260" s="32"/>
      <c r="F3260" s="101"/>
      <c r="H3260" s="111"/>
      <c r="I3260" s="26"/>
      <c r="J3260" s="94"/>
      <c r="K3260" s="35"/>
      <c r="L3260" s="26"/>
      <c r="M3260" s="26"/>
      <c r="N3260" s="26"/>
      <c r="O3260" s="90"/>
      <c r="P3260" s="92"/>
      <c r="Q3260" s="188"/>
    </row>
    <row r="3261" spans="3:17" x14ac:dyDescent="0.25">
      <c r="C3261" s="190"/>
      <c r="D3261" s="108"/>
      <c r="E3261" s="32"/>
      <c r="F3261" s="101"/>
      <c r="H3261" s="111"/>
      <c r="I3261" s="26"/>
      <c r="J3261" s="94"/>
      <c r="K3261" s="35"/>
      <c r="L3261" s="26"/>
      <c r="M3261" s="26"/>
      <c r="N3261" s="26"/>
      <c r="O3261" s="90"/>
      <c r="P3261" s="92"/>
      <c r="Q3261" s="188"/>
    </row>
    <row r="3262" spans="3:17" x14ac:dyDescent="0.25">
      <c r="C3262" s="190"/>
      <c r="D3262" s="108"/>
      <c r="E3262" s="32"/>
      <c r="F3262" s="101"/>
      <c r="H3262" s="111"/>
      <c r="I3262" s="26"/>
      <c r="J3262" s="94"/>
      <c r="K3262" s="35"/>
      <c r="L3262" s="26"/>
      <c r="M3262" s="26"/>
      <c r="N3262" s="26"/>
      <c r="O3262" s="90"/>
      <c r="P3262" s="92"/>
      <c r="Q3262" s="188"/>
    </row>
    <row r="3263" spans="3:17" x14ac:dyDescent="0.25">
      <c r="C3263" s="190"/>
      <c r="D3263" s="108"/>
      <c r="E3263" s="32"/>
      <c r="F3263" s="101"/>
      <c r="H3263" s="111"/>
      <c r="I3263" s="26"/>
      <c r="J3263" s="94"/>
      <c r="K3263" s="35"/>
      <c r="L3263" s="26"/>
      <c r="M3263" s="26"/>
      <c r="N3263" s="26"/>
      <c r="O3263" s="90"/>
      <c r="P3263" s="92"/>
      <c r="Q3263" s="188"/>
    </row>
    <row r="3264" spans="3:17" x14ac:dyDescent="0.25">
      <c r="C3264" s="190"/>
      <c r="D3264" s="108"/>
      <c r="E3264" s="32"/>
      <c r="F3264" s="101"/>
      <c r="H3264" s="111"/>
      <c r="I3264" s="26"/>
      <c r="J3264" s="94"/>
      <c r="K3264" s="35"/>
      <c r="L3264" s="26"/>
      <c r="M3264" s="26"/>
      <c r="N3264" s="26"/>
      <c r="O3264" s="90"/>
      <c r="P3264" s="92"/>
      <c r="Q3264" s="188"/>
    </row>
    <row r="3265" spans="3:17" x14ac:dyDescent="0.25">
      <c r="C3265" s="190"/>
      <c r="D3265" s="108"/>
      <c r="E3265" s="32"/>
      <c r="F3265" s="101"/>
      <c r="H3265" s="111"/>
      <c r="I3265" s="26"/>
      <c r="J3265" s="94"/>
      <c r="K3265" s="35"/>
      <c r="L3265" s="26"/>
      <c r="M3265" s="26"/>
      <c r="N3265" s="26"/>
      <c r="O3265" s="90"/>
      <c r="P3265" s="92"/>
      <c r="Q3265" s="188"/>
    </row>
    <row r="3266" spans="3:17" x14ac:dyDescent="0.25">
      <c r="C3266" s="190"/>
      <c r="D3266" s="108"/>
      <c r="E3266" s="32"/>
      <c r="F3266" s="101"/>
      <c r="H3266" s="111"/>
      <c r="I3266" s="26"/>
      <c r="J3266" s="94"/>
      <c r="K3266" s="35"/>
      <c r="L3266" s="26"/>
      <c r="M3266" s="26"/>
      <c r="N3266" s="26"/>
      <c r="O3266" s="90"/>
      <c r="P3266" s="92"/>
      <c r="Q3266" s="188"/>
    </row>
    <row r="3267" spans="3:17" x14ac:dyDescent="0.25">
      <c r="C3267" s="190"/>
      <c r="D3267" s="108"/>
      <c r="E3267" s="32"/>
      <c r="F3267" s="101"/>
      <c r="H3267" s="111"/>
      <c r="I3267" s="26"/>
      <c r="J3267" s="94"/>
      <c r="K3267" s="35"/>
      <c r="L3267" s="26"/>
      <c r="M3267" s="26"/>
      <c r="N3267" s="26"/>
      <c r="O3267" s="90"/>
      <c r="P3267" s="92"/>
      <c r="Q3267" s="188"/>
    </row>
    <row r="3268" spans="3:17" x14ac:dyDescent="0.25">
      <c r="C3268" s="190"/>
      <c r="D3268" s="108"/>
      <c r="E3268" s="32"/>
      <c r="F3268" s="101"/>
      <c r="H3268" s="111"/>
      <c r="I3268" s="26"/>
      <c r="J3268" s="94"/>
      <c r="K3268" s="35"/>
      <c r="L3268" s="26"/>
      <c r="M3268" s="26"/>
      <c r="N3268" s="26"/>
      <c r="O3268" s="90"/>
      <c r="P3268" s="92"/>
      <c r="Q3268" s="188"/>
    </row>
    <row r="3269" spans="3:17" x14ac:dyDescent="0.25">
      <c r="C3269" s="190"/>
      <c r="D3269" s="108"/>
      <c r="E3269" s="32"/>
      <c r="F3269" s="101"/>
      <c r="H3269" s="111"/>
      <c r="I3269" s="26"/>
      <c r="J3269" s="94"/>
      <c r="K3269" s="35"/>
      <c r="L3269" s="26"/>
      <c r="M3269" s="26"/>
      <c r="N3269" s="26"/>
      <c r="O3269" s="90"/>
      <c r="P3269" s="92"/>
      <c r="Q3269" s="188"/>
    </row>
    <row r="3270" spans="3:17" x14ac:dyDescent="0.25">
      <c r="C3270" s="190"/>
      <c r="D3270" s="108"/>
      <c r="E3270" s="32"/>
      <c r="F3270" s="101"/>
      <c r="H3270" s="111"/>
      <c r="I3270" s="26"/>
      <c r="J3270" s="94"/>
      <c r="K3270" s="35"/>
      <c r="L3270" s="26"/>
      <c r="M3270" s="26"/>
      <c r="N3270" s="26"/>
      <c r="O3270" s="90"/>
      <c r="P3270" s="92"/>
      <c r="Q3270" s="188"/>
    </row>
    <row r="3271" spans="3:17" x14ac:dyDescent="0.25">
      <c r="C3271" s="190"/>
      <c r="D3271" s="108"/>
      <c r="E3271" s="32"/>
      <c r="F3271" s="101"/>
      <c r="H3271" s="111"/>
      <c r="I3271" s="26"/>
      <c r="J3271" s="94"/>
      <c r="K3271" s="35"/>
      <c r="L3271" s="26"/>
      <c r="M3271" s="26"/>
      <c r="N3271" s="26"/>
      <c r="O3271" s="90"/>
      <c r="P3271" s="92"/>
      <c r="Q3271" s="188"/>
    </row>
    <row r="3272" spans="3:17" x14ac:dyDescent="0.25">
      <c r="C3272" s="190"/>
      <c r="D3272" s="108"/>
      <c r="E3272" s="32"/>
      <c r="F3272" s="101"/>
      <c r="H3272" s="111"/>
      <c r="I3272" s="26"/>
      <c r="J3272" s="94"/>
      <c r="K3272" s="35"/>
      <c r="L3272" s="26"/>
      <c r="M3272" s="26"/>
      <c r="N3272" s="26"/>
      <c r="O3272" s="90"/>
      <c r="P3272" s="92"/>
      <c r="Q3272" s="188"/>
    </row>
    <row r="3273" spans="3:17" x14ac:dyDescent="0.25">
      <c r="C3273" s="190"/>
      <c r="D3273" s="108"/>
      <c r="E3273" s="32"/>
      <c r="F3273" s="101"/>
      <c r="H3273" s="111"/>
      <c r="I3273" s="26"/>
      <c r="J3273" s="94"/>
      <c r="K3273" s="35"/>
      <c r="L3273" s="26"/>
      <c r="M3273" s="26"/>
      <c r="N3273" s="26"/>
      <c r="O3273" s="90"/>
      <c r="P3273" s="92"/>
      <c r="Q3273" s="188"/>
    </row>
    <row r="3274" spans="3:17" x14ac:dyDescent="0.25">
      <c r="C3274" s="190"/>
      <c r="D3274" s="108"/>
      <c r="E3274" s="32"/>
      <c r="F3274" s="101"/>
      <c r="H3274" s="111"/>
      <c r="I3274" s="26"/>
      <c r="J3274" s="94"/>
      <c r="K3274" s="35"/>
      <c r="L3274" s="26"/>
      <c r="M3274" s="26"/>
      <c r="N3274" s="26"/>
      <c r="O3274" s="90"/>
      <c r="P3274" s="92"/>
      <c r="Q3274" s="188"/>
    </row>
    <row r="3275" spans="3:17" x14ac:dyDescent="0.25">
      <c r="C3275" s="190"/>
      <c r="D3275" s="108"/>
      <c r="E3275" s="32"/>
      <c r="F3275" s="101"/>
      <c r="H3275" s="111"/>
      <c r="I3275" s="26"/>
      <c r="J3275" s="94"/>
      <c r="K3275" s="35"/>
      <c r="L3275" s="26"/>
      <c r="M3275" s="26"/>
      <c r="N3275" s="26"/>
      <c r="O3275" s="90"/>
      <c r="P3275" s="92"/>
      <c r="Q3275" s="188"/>
    </row>
    <row r="3276" spans="3:17" x14ac:dyDescent="0.25">
      <c r="C3276" s="190"/>
      <c r="D3276" s="108"/>
      <c r="E3276" s="32"/>
      <c r="F3276" s="101"/>
      <c r="H3276" s="111"/>
      <c r="I3276" s="26"/>
      <c r="J3276" s="94"/>
      <c r="K3276" s="35"/>
      <c r="L3276" s="26"/>
      <c r="M3276" s="26"/>
      <c r="N3276" s="26"/>
      <c r="O3276" s="90"/>
      <c r="P3276" s="92"/>
      <c r="Q3276" s="188"/>
    </row>
    <row r="3277" spans="3:17" x14ac:dyDescent="0.25">
      <c r="C3277" s="190"/>
      <c r="D3277" s="108"/>
      <c r="E3277" s="32"/>
      <c r="F3277" s="101"/>
      <c r="H3277" s="111"/>
      <c r="I3277" s="26"/>
      <c r="J3277" s="94"/>
      <c r="K3277" s="35"/>
      <c r="L3277" s="26"/>
      <c r="M3277" s="26"/>
      <c r="N3277" s="26"/>
      <c r="O3277" s="90"/>
      <c r="P3277" s="92"/>
      <c r="Q3277" s="188"/>
    </row>
    <row r="3278" spans="3:17" x14ac:dyDescent="0.25">
      <c r="C3278" s="190"/>
      <c r="D3278" s="108"/>
      <c r="E3278" s="32"/>
      <c r="F3278" s="101"/>
      <c r="H3278" s="111"/>
      <c r="I3278" s="26"/>
      <c r="J3278" s="94"/>
      <c r="K3278" s="35"/>
      <c r="L3278" s="26"/>
      <c r="M3278" s="26"/>
      <c r="N3278" s="26"/>
      <c r="O3278" s="90"/>
      <c r="P3278" s="92"/>
      <c r="Q3278" s="188"/>
    </row>
    <row r="3279" spans="3:17" x14ac:dyDescent="0.25">
      <c r="C3279" s="190"/>
      <c r="D3279" s="108"/>
      <c r="E3279" s="32"/>
      <c r="F3279" s="101"/>
      <c r="H3279" s="111"/>
      <c r="I3279" s="26"/>
      <c r="J3279" s="94"/>
      <c r="K3279" s="35"/>
      <c r="L3279" s="26"/>
      <c r="M3279" s="26"/>
      <c r="N3279" s="26"/>
      <c r="O3279" s="90"/>
      <c r="P3279" s="92"/>
      <c r="Q3279" s="188"/>
    </row>
    <row r="3280" spans="3:17" x14ac:dyDescent="0.25">
      <c r="C3280" s="190"/>
      <c r="D3280" s="108"/>
      <c r="E3280" s="32"/>
      <c r="F3280" s="101"/>
      <c r="H3280" s="111"/>
      <c r="I3280" s="26"/>
      <c r="J3280" s="94"/>
      <c r="K3280" s="35"/>
      <c r="L3280" s="26"/>
      <c r="M3280" s="26"/>
      <c r="N3280" s="26"/>
      <c r="O3280" s="90"/>
      <c r="P3280" s="92"/>
      <c r="Q3280" s="188"/>
    </row>
    <row r="3281" spans="3:17" x14ac:dyDescent="0.25">
      <c r="C3281" s="190"/>
      <c r="D3281" s="108"/>
      <c r="E3281" s="32"/>
      <c r="F3281" s="101"/>
      <c r="H3281" s="111"/>
      <c r="I3281" s="26"/>
      <c r="J3281" s="94"/>
      <c r="K3281" s="35"/>
      <c r="L3281" s="26"/>
      <c r="M3281" s="26"/>
      <c r="N3281" s="26"/>
      <c r="O3281" s="90"/>
      <c r="P3281" s="92"/>
      <c r="Q3281" s="188"/>
    </row>
    <row r="3282" spans="3:17" x14ac:dyDescent="0.25">
      <c r="C3282" s="190"/>
      <c r="D3282" s="108"/>
      <c r="E3282" s="32"/>
      <c r="F3282" s="101"/>
      <c r="H3282" s="111"/>
      <c r="I3282" s="26"/>
      <c r="J3282" s="94"/>
      <c r="K3282" s="35"/>
      <c r="L3282" s="26"/>
      <c r="M3282" s="26"/>
      <c r="N3282" s="26"/>
      <c r="O3282" s="90"/>
      <c r="P3282" s="92"/>
      <c r="Q3282" s="188"/>
    </row>
    <row r="3283" spans="3:17" x14ac:dyDescent="0.25">
      <c r="C3283" s="190"/>
      <c r="D3283" s="108"/>
      <c r="E3283" s="32"/>
      <c r="F3283" s="101"/>
      <c r="H3283" s="111"/>
      <c r="I3283" s="26"/>
      <c r="J3283" s="94"/>
      <c r="K3283" s="35"/>
      <c r="L3283" s="26"/>
      <c r="M3283" s="26"/>
      <c r="N3283" s="26"/>
      <c r="O3283" s="90"/>
      <c r="P3283" s="92"/>
      <c r="Q3283" s="188"/>
    </row>
    <row r="3284" spans="3:17" x14ac:dyDescent="0.25">
      <c r="C3284" s="190"/>
      <c r="D3284" s="108"/>
      <c r="E3284" s="32"/>
      <c r="F3284" s="101"/>
      <c r="H3284" s="111"/>
      <c r="I3284" s="26"/>
      <c r="J3284" s="94"/>
      <c r="K3284" s="35"/>
      <c r="L3284" s="26"/>
      <c r="M3284" s="26"/>
      <c r="N3284" s="26"/>
      <c r="O3284" s="90"/>
      <c r="P3284" s="92"/>
      <c r="Q3284" s="188"/>
    </row>
    <row r="3285" spans="3:17" x14ac:dyDescent="0.25">
      <c r="C3285" s="190"/>
      <c r="D3285" s="108"/>
      <c r="E3285" s="32"/>
      <c r="F3285" s="101"/>
      <c r="H3285" s="111"/>
      <c r="I3285" s="26"/>
      <c r="J3285" s="94"/>
      <c r="K3285" s="35"/>
      <c r="L3285" s="26"/>
      <c r="M3285" s="26"/>
      <c r="N3285" s="26"/>
      <c r="O3285" s="90"/>
      <c r="P3285" s="92"/>
      <c r="Q3285" s="188"/>
    </row>
    <row r="3286" spans="3:17" x14ac:dyDescent="0.25">
      <c r="C3286" s="190"/>
      <c r="D3286" s="108"/>
      <c r="E3286" s="32"/>
      <c r="F3286" s="101"/>
      <c r="H3286" s="111"/>
      <c r="I3286" s="26"/>
      <c r="J3286" s="94"/>
      <c r="K3286" s="35"/>
      <c r="L3286" s="26"/>
      <c r="M3286" s="26"/>
      <c r="N3286" s="26"/>
      <c r="O3286" s="90"/>
      <c r="P3286" s="92"/>
      <c r="Q3286" s="188"/>
    </row>
    <row r="3287" spans="3:17" x14ac:dyDescent="0.25">
      <c r="C3287" s="190"/>
      <c r="D3287" s="108"/>
      <c r="E3287" s="32"/>
      <c r="F3287" s="101"/>
      <c r="H3287" s="111"/>
      <c r="I3287" s="26"/>
      <c r="J3287" s="94"/>
      <c r="K3287" s="35"/>
      <c r="L3287" s="26"/>
      <c r="M3287" s="26"/>
      <c r="N3287" s="26"/>
      <c r="O3287" s="90"/>
      <c r="P3287" s="92"/>
      <c r="Q3287" s="188"/>
    </row>
    <row r="3288" spans="3:17" x14ac:dyDescent="0.25">
      <c r="C3288" s="190"/>
      <c r="D3288" s="108"/>
      <c r="E3288" s="32"/>
      <c r="F3288" s="101"/>
      <c r="H3288" s="111"/>
      <c r="I3288" s="26"/>
      <c r="J3288" s="94"/>
      <c r="K3288" s="35"/>
      <c r="L3288" s="26"/>
      <c r="M3288" s="26"/>
      <c r="N3288" s="26"/>
      <c r="O3288" s="90"/>
      <c r="P3288" s="92"/>
      <c r="Q3288" s="188"/>
    </row>
    <row r="3289" spans="3:17" x14ac:dyDescent="0.25">
      <c r="C3289" s="190"/>
      <c r="D3289" s="108"/>
      <c r="E3289" s="32"/>
      <c r="F3289" s="101"/>
      <c r="H3289" s="111"/>
      <c r="I3289" s="26"/>
      <c r="J3289" s="94"/>
      <c r="K3289" s="35"/>
      <c r="L3289" s="26"/>
      <c r="M3289" s="26"/>
      <c r="N3289" s="26"/>
      <c r="O3289" s="90"/>
      <c r="P3289" s="92"/>
      <c r="Q3289" s="188"/>
    </row>
    <row r="3290" spans="3:17" x14ac:dyDescent="0.25">
      <c r="C3290" s="190"/>
      <c r="D3290" s="108"/>
      <c r="E3290" s="32"/>
      <c r="F3290" s="101"/>
      <c r="H3290" s="111"/>
      <c r="I3290" s="26"/>
      <c r="J3290" s="94"/>
      <c r="K3290" s="35"/>
      <c r="L3290" s="26"/>
      <c r="M3290" s="26"/>
      <c r="N3290" s="26"/>
      <c r="O3290" s="90"/>
      <c r="P3290" s="92"/>
      <c r="Q3290" s="188"/>
    </row>
    <row r="3291" spans="3:17" x14ac:dyDescent="0.25">
      <c r="C3291" s="190"/>
      <c r="D3291" s="108"/>
      <c r="E3291" s="32"/>
      <c r="F3291" s="101"/>
      <c r="H3291" s="111"/>
      <c r="I3291" s="26"/>
      <c r="J3291" s="94"/>
      <c r="K3291" s="35"/>
      <c r="L3291" s="26"/>
      <c r="M3291" s="26"/>
      <c r="N3291" s="26"/>
      <c r="O3291" s="90"/>
      <c r="P3291" s="92"/>
      <c r="Q3291" s="188"/>
    </row>
    <row r="3292" spans="3:17" x14ac:dyDescent="0.25">
      <c r="C3292" s="190"/>
      <c r="D3292" s="108"/>
      <c r="E3292" s="32"/>
      <c r="F3292" s="101"/>
      <c r="H3292" s="111"/>
      <c r="I3292" s="26"/>
      <c r="J3292" s="94"/>
      <c r="K3292" s="35"/>
      <c r="L3292" s="26"/>
      <c r="M3292" s="26"/>
      <c r="N3292" s="26"/>
      <c r="O3292" s="90"/>
      <c r="P3292" s="92"/>
      <c r="Q3292" s="188"/>
    </row>
    <row r="3293" spans="3:17" x14ac:dyDescent="0.25">
      <c r="C3293" s="190"/>
      <c r="D3293" s="108"/>
      <c r="E3293" s="32"/>
      <c r="F3293" s="101"/>
      <c r="H3293" s="111"/>
      <c r="I3293" s="26"/>
      <c r="J3293" s="94"/>
      <c r="K3293" s="35"/>
      <c r="L3293" s="26"/>
      <c r="M3293" s="26"/>
      <c r="N3293" s="26"/>
      <c r="O3293" s="90"/>
      <c r="P3293" s="92"/>
      <c r="Q3293" s="188"/>
    </row>
    <row r="3294" spans="3:17" x14ac:dyDescent="0.25">
      <c r="C3294" s="190"/>
      <c r="D3294" s="108"/>
      <c r="E3294" s="32"/>
      <c r="F3294" s="101"/>
      <c r="H3294" s="111"/>
      <c r="I3294" s="26"/>
      <c r="J3294" s="94"/>
      <c r="K3294" s="35"/>
      <c r="L3294" s="26"/>
      <c r="M3294" s="26"/>
      <c r="N3294" s="26"/>
      <c r="O3294" s="90"/>
      <c r="P3294" s="92"/>
      <c r="Q3294" s="188"/>
    </row>
    <row r="3295" spans="3:17" x14ac:dyDescent="0.25">
      <c r="C3295" s="190"/>
      <c r="D3295" s="108"/>
      <c r="E3295" s="32"/>
      <c r="F3295" s="101"/>
      <c r="H3295" s="111"/>
      <c r="I3295" s="26"/>
      <c r="J3295" s="94"/>
      <c r="K3295" s="35"/>
      <c r="L3295" s="26"/>
      <c r="M3295" s="26"/>
      <c r="N3295" s="26"/>
      <c r="O3295" s="90"/>
      <c r="P3295" s="92"/>
      <c r="Q3295" s="188"/>
    </row>
    <row r="3296" spans="3:17" x14ac:dyDescent="0.25">
      <c r="C3296" s="190"/>
      <c r="D3296" s="108"/>
      <c r="E3296" s="32"/>
      <c r="F3296" s="101"/>
      <c r="H3296" s="111"/>
      <c r="I3296" s="26"/>
      <c r="J3296" s="94"/>
      <c r="K3296" s="35"/>
      <c r="L3296" s="26"/>
      <c r="M3296" s="26"/>
      <c r="N3296" s="26"/>
      <c r="O3296" s="90"/>
      <c r="P3296" s="92"/>
      <c r="Q3296" s="188"/>
    </row>
    <row r="3297" spans="3:17" x14ac:dyDescent="0.25">
      <c r="C3297" s="190"/>
      <c r="D3297" s="108"/>
      <c r="E3297" s="32"/>
      <c r="F3297" s="101"/>
      <c r="H3297" s="111"/>
      <c r="I3297" s="26"/>
      <c r="J3297" s="94"/>
      <c r="K3297" s="35"/>
      <c r="L3297" s="26"/>
      <c r="M3297" s="26"/>
      <c r="N3297" s="26"/>
      <c r="O3297" s="90"/>
      <c r="P3297" s="92"/>
      <c r="Q3297" s="188"/>
    </row>
    <row r="3298" spans="3:17" x14ac:dyDescent="0.25">
      <c r="C3298" s="190"/>
      <c r="D3298" s="108"/>
      <c r="E3298" s="32"/>
      <c r="F3298" s="101"/>
      <c r="H3298" s="111"/>
      <c r="I3298" s="26"/>
      <c r="J3298" s="94"/>
      <c r="K3298" s="35"/>
      <c r="L3298" s="26"/>
      <c r="M3298" s="26"/>
      <c r="N3298" s="26"/>
      <c r="O3298" s="90"/>
      <c r="P3298" s="92"/>
      <c r="Q3298" s="188"/>
    </row>
    <row r="3299" spans="3:17" x14ac:dyDescent="0.25">
      <c r="C3299" s="190"/>
      <c r="D3299" s="108"/>
      <c r="E3299" s="32"/>
      <c r="F3299" s="101"/>
      <c r="H3299" s="111"/>
      <c r="I3299" s="26"/>
      <c r="J3299" s="94"/>
      <c r="K3299" s="35"/>
      <c r="L3299" s="26"/>
      <c r="M3299" s="26"/>
      <c r="N3299" s="26"/>
      <c r="O3299" s="90"/>
      <c r="P3299" s="92"/>
      <c r="Q3299" s="188"/>
    </row>
    <row r="3300" spans="3:17" x14ac:dyDescent="0.25">
      <c r="C3300" s="190"/>
      <c r="D3300" s="108"/>
      <c r="E3300" s="32"/>
      <c r="F3300" s="101"/>
      <c r="H3300" s="111"/>
      <c r="I3300" s="26"/>
      <c r="J3300" s="94"/>
      <c r="K3300" s="35"/>
      <c r="L3300" s="26"/>
      <c r="M3300" s="26"/>
      <c r="N3300" s="26"/>
      <c r="O3300" s="90"/>
      <c r="P3300" s="92"/>
      <c r="Q3300" s="188"/>
    </row>
    <row r="3301" spans="3:17" x14ac:dyDescent="0.25">
      <c r="C3301" s="190"/>
      <c r="D3301" s="108"/>
      <c r="E3301" s="32"/>
      <c r="F3301" s="101"/>
      <c r="H3301" s="111"/>
      <c r="I3301" s="26"/>
      <c r="J3301" s="94"/>
      <c r="K3301" s="35"/>
      <c r="L3301" s="26"/>
      <c r="M3301" s="26"/>
      <c r="N3301" s="26"/>
      <c r="O3301" s="90"/>
      <c r="P3301" s="92"/>
      <c r="Q3301" s="188"/>
    </row>
    <row r="3302" spans="3:17" x14ac:dyDescent="0.25">
      <c r="C3302" s="190"/>
      <c r="D3302" s="108"/>
      <c r="E3302" s="32"/>
      <c r="F3302" s="101"/>
      <c r="H3302" s="111"/>
      <c r="I3302" s="26"/>
      <c r="J3302" s="94"/>
      <c r="K3302" s="35"/>
      <c r="L3302" s="26"/>
      <c r="M3302" s="26"/>
      <c r="N3302" s="26"/>
      <c r="O3302" s="90"/>
      <c r="P3302" s="92"/>
      <c r="Q3302" s="188"/>
    </row>
    <row r="3303" spans="3:17" x14ac:dyDescent="0.25">
      <c r="C3303" s="190"/>
      <c r="D3303" s="108"/>
      <c r="E3303" s="32"/>
      <c r="F3303" s="101"/>
      <c r="H3303" s="111"/>
      <c r="I3303" s="26"/>
      <c r="J3303" s="94"/>
      <c r="K3303" s="35"/>
      <c r="L3303" s="26"/>
      <c r="M3303" s="26"/>
      <c r="N3303" s="26"/>
      <c r="O3303" s="90"/>
      <c r="P3303" s="92"/>
      <c r="Q3303" s="188"/>
    </row>
    <row r="3304" spans="3:17" x14ac:dyDescent="0.25">
      <c r="C3304" s="190"/>
      <c r="D3304" s="108"/>
      <c r="E3304" s="32"/>
      <c r="F3304" s="101"/>
      <c r="H3304" s="111"/>
      <c r="I3304" s="26"/>
      <c r="J3304" s="94"/>
      <c r="K3304" s="35"/>
      <c r="L3304" s="26"/>
      <c r="M3304" s="26"/>
      <c r="N3304" s="26"/>
      <c r="O3304" s="90" t="str">
        <f t="shared" si="265"/>
        <v>-</v>
      </c>
      <c r="P3304" s="92"/>
      <c r="Q3304" s="188"/>
    </row>
    <row r="3305" spans="3:17" x14ac:dyDescent="0.25">
      <c r="C3305" s="190"/>
      <c r="D3305" s="108"/>
      <c r="E3305" s="32"/>
      <c r="F3305" s="101"/>
      <c r="H3305" s="111"/>
      <c r="I3305" s="26"/>
      <c r="J3305" s="94"/>
      <c r="K3305" s="35"/>
      <c r="L3305" s="26"/>
      <c r="M3305" s="26"/>
      <c r="N3305" s="26"/>
      <c r="O3305" s="90" t="str">
        <f t="shared" si="265"/>
        <v>-</v>
      </c>
      <c r="P3305" s="92"/>
      <c r="Q3305" s="188"/>
    </row>
    <row r="3306" spans="3:17" x14ac:dyDescent="0.25">
      <c r="C3306" s="190"/>
      <c r="D3306" s="108"/>
      <c r="E3306" s="32"/>
      <c r="F3306" s="101"/>
      <c r="H3306" s="111"/>
      <c r="I3306" s="26"/>
      <c r="J3306" s="94"/>
      <c r="K3306" s="35"/>
      <c r="L3306" s="26"/>
      <c r="M3306" s="26"/>
      <c r="N3306" s="26"/>
      <c r="O3306" s="90" t="str">
        <f t="shared" si="265"/>
        <v>-</v>
      </c>
      <c r="P3306" s="92"/>
      <c r="Q3306" s="188"/>
    </row>
  </sheetData>
  <conditionalFormatting sqref="F24:F28 F109:F3306">
    <cfRule type="containsText" dxfId="27" priority="16" operator="containsText" text="ERROR">
      <formula>NOT(ISERROR(SEARCH("ERROR",F24)))</formula>
    </cfRule>
  </conditionalFormatting>
  <conditionalFormatting sqref="J24:J28 J109:J3306">
    <cfRule type="cellIs" dxfId="26" priority="15" operator="equal">
      <formula>1</formula>
    </cfRule>
  </conditionalFormatting>
  <conditionalFormatting sqref="F23">
    <cfRule type="containsText" dxfId="25" priority="14" operator="containsText" text="ERROR">
      <formula>NOT(ISERROR(SEARCH("ERROR",F23)))</formula>
    </cfRule>
  </conditionalFormatting>
  <conditionalFormatting sqref="J23">
    <cfRule type="cellIs" dxfId="24" priority="13" operator="equal">
      <formula>1</formula>
    </cfRule>
  </conditionalFormatting>
  <conditionalFormatting sqref="F22">
    <cfRule type="containsText" dxfId="23" priority="12" operator="containsText" text="ERROR">
      <formula>NOT(ISERROR(SEARCH("ERROR",F22)))</formula>
    </cfRule>
  </conditionalFormatting>
  <conditionalFormatting sqref="F29:F108">
    <cfRule type="containsText" dxfId="22" priority="10" operator="containsText" text="ERROR">
      <formula>NOT(ISERROR(SEARCH("ERROR",F29)))</formula>
    </cfRule>
  </conditionalFormatting>
  <conditionalFormatting sqref="J29:J108">
    <cfRule type="cellIs" dxfId="21" priority="9" operator="equal">
      <formula>1</formula>
    </cfRule>
  </conditionalFormatting>
  <conditionalFormatting sqref="E22 E109:E3217 E3241:E3306">
    <cfRule type="expression" dxfId="20" priority="7">
      <formula>$A22&gt;2004</formula>
    </cfRule>
  </conditionalFormatting>
  <conditionalFormatting sqref="E23:E108">
    <cfRule type="expression" dxfId="19" priority="6">
      <formula>$A23&gt;2004</formula>
    </cfRule>
  </conditionalFormatting>
  <conditionalFormatting sqref="J22">
    <cfRule type="cellIs" dxfId="18" priority="2" operator="equal">
      <formula>1</formula>
    </cfRule>
  </conditionalFormatting>
  <conditionalFormatting sqref="E3218:E3240">
    <cfRule type="expression" dxfId="17" priority="1">
      <formula>$A3218&gt;2004</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A1:R264"/>
  <sheetViews>
    <sheetView showGridLines="0" zoomScale="85" zoomScaleNormal="85" workbookViewId="0">
      <pane ySplit="21" topLeftCell="A22" activePane="bottomLeft" state="frozen"/>
      <selection activeCell="K34" sqref="K34"/>
      <selection pane="bottomLeft" activeCell="A17" sqref="A17"/>
    </sheetView>
  </sheetViews>
  <sheetFormatPr defaultRowHeight="11.5" outlineLevelRow="1" x14ac:dyDescent="0.25"/>
  <cols>
    <col min="1" max="1" width="10.09765625" bestFit="1" customWidth="1"/>
    <col min="2" max="2" width="12" bestFit="1"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3.69921875" bestFit="1" customWidth="1"/>
    <col min="18" max="18" width="15.19921875" customWidth="1"/>
  </cols>
  <sheetData>
    <row r="1" spans="3:6" x14ac:dyDescent="0.25">
      <c r="E1" s="30"/>
    </row>
    <row r="2" spans="3:6" x14ac:dyDescent="0.25">
      <c r="E2" s="30"/>
      <c r="F2" s="30"/>
    </row>
    <row r="3" spans="3:6" ht="20" x14ac:dyDescent="0.4">
      <c r="C3" s="56" t="s">
        <v>995</v>
      </c>
    </row>
    <row r="4" spans="3:6" hidden="1" outlineLevel="1" x14ac:dyDescent="0.25"/>
    <row r="5" spans="3:6" hidden="1" outlineLevel="1" x14ac:dyDescent="0.25"/>
    <row r="6" spans="3:6" ht="12" hidden="1" customHeight="1" outlineLevel="1" x14ac:dyDescent="0.25">
      <c r="C6" s="102"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hidden="1" outlineLevel="1" x14ac:dyDescent="0.25">
      <c r="C7" s="121" t="str">
        <f ca="1">"Hyperlink to the '"&amp;MID(CELL("filename",'Asset exclusions'!A1),FIND("]",CELL("filename",'Asset exclusions'!A1))+1,255)&amp;"' worksheet:"</f>
        <v>Hyperlink to the 'Asset exclusions' worksheet:</v>
      </c>
      <c r="E7" s="148" t="s">
        <v>175</v>
      </c>
    </row>
    <row r="8" spans="3:6" hidden="1" outlineLevel="1" x14ac:dyDescent="0.25">
      <c r="C8" s="121"/>
      <c r="E8" s="148"/>
    </row>
    <row r="9" spans="3:6" hidden="1" outlineLevel="1" x14ac:dyDescent="0.25">
      <c r="C9" s="121" t="s">
        <v>176</v>
      </c>
      <c r="E9" s="148"/>
    </row>
    <row r="10" spans="3:6" hidden="1" outlineLevel="1" x14ac:dyDescent="0.25">
      <c r="C10" s="121" t="s">
        <v>177</v>
      </c>
      <c r="E10" s="148"/>
    </row>
    <row r="11" spans="3:6" hidden="1" outlineLevel="1" x14ac:dyDescent="0.25">
      <c r="C11" s="121" t="s">
        <v>178</v>
      </c>
      <c r="E11" s="148"/>
    </row>
    <row r="12" spans="3:6" hidden="1" outlineLevel="1" x14ac:dyDescent="0.25">
      <c r="C12" s="121" t="s">
        <v>179</v>
      </c>
      <c r="E12" s="148"/>
    </row>
    <row r="13" spans="3:6" collapsed="1" x14ac:dyDescent="0.25"/>
    <row r="14" spans="3:6" x14ac:dyDescent="0.25">
      <c r="C14" s="6" t="s">
        <v>180</v>
      </c>
    </row>
    <row r="15" spans="3:6" x14ac:dyDescent="0.25">
      <c r="C15" s="62" t="s">
        <v>181</v>
      </c>
      <c r="E15" s="96">
        <f>'General inputs'!$H$18+1</f>
        <v>44378</v>
      </c>
    </row>
    <row r="16" spans="3:6" x14ac:dyDescent="0.25">
      <c r="C16" s="62"/>
    </row>
    <row r="18" spans="1:18" ht="15.5" x14ac:dyDescent="0.35">
      <c r="C18" s="2" t="s">
        <v>996</v>
      </c>
    </row>
    <row r="19" spans="1:18" x14ac:dyDescent="0.25">
      <c r="P19" s="68"/>
      <c r="Q19" s="68"/>
      <c r="R19" s="68"/>
    </row>
    <row r="20" spans="1:18" x14ac:dyDescent="0.25">
      <c r="C20" s="6" t="s">
        <v>187</v>
      </c>
      <c r="H20" s="6" t="s">
        <v>188</v>
      </c>
      <c r="L20" s="6" t="s">
        <v>189</v>
      </c>
      <c r="M20" s="6"/>
    </row>
    <row r="21" spans="1:18" ht="46" x14ac:dyDescent="0.25">
      <c r="C21" s="24" t="s">
        <v>190</v>
      </c>
      <c r="D21" s="24" t="s">
        <v>191</v>
      </c>
      <c r="E21" s="24" t="s">
        <v>192</v>
      </c>
      <c r="F21" s="24" t="s">
        <v>772</v>
      </c>
      <c r="H21" s="24" t="s">
        <v>194</v>
      </c>
      <c r="I21" s="24" t="s">
        <v>195</v>
      </c>
      <c r="J21" s="24" t="s">
        <v>196</v>
      </c>
      <c r="L21" s="24" t="s">
        <v>197</v>
      </c>
      <c r="M21" s="24" t="s">
        <v>198</v>
      </c>
      <c r="N21" s="24" t="s">
        <v>1154</v>
      </c>
      <c r="O21" s="24" t="s">
        <v>1155</v>
      </c>
      <c r="P21" s="24" t="s">
        <v>1156</v>
      </c>
    </row>
    <row r="22" spans="1:18" ht="28.25" customHeight="1" x14ac:dyDescent="0.25">
      <c r="A22">
        <v>2026</v>
      </c>
      <c r="B22" t="s">
        <v>183</v>
      </c>
      <c r="C22" s="189"/>
      <c r="D22" s="107" t="s">
        <v>997</v>
      </c>
      <c r="E22" s="31">
        <f>DATEVALUE("30 Jun "&amp;A22)</f>
        <v>46203</v>
      </c>
      <c r="F22" s="87" t="str">
        <f>IF(E22="","-",IF(E22&lt;$E$15,"ERROR - date outside of range",IF(MONTH(E22)&gt;=7,YEAR(E22)&amp;"-"&amp;RIGHT(YEAR(E22),2)+1,YEAR(E22)-1&amp;"-"&amp;RIGHT(YEAR(E22),2))))</f>
        <v>2025-26</v>
      </c>
      <c r="H22" s="110"/>
      <c r="I22" s="25"/>
      <c r="J22" s="93">
        <v>1</v>
      </c>
      <c r="K22" s="35"/>
      <c r="L22" s="25">
        <v>1</v>
      </c>
      <c r="M22" s="25" t="s">
        <v>998</v>
      </c>
      <c r="N22" s="25">
        <v>5200000</v>
      </c>
      <c r="O22" s="89">
        <f>IF(N22="","-",L22*N22)</f>
        <v>5200000</v>
      </c>
      <c r="P22" s="91">
        <f>IF(O22="-","-",IF(E22&lt;$E$15,0,O22*J22))</f>
        <v>5200000</v>
      </c>
    </row>
    <row r="23" spans="1:18" x14ac:dyDescent="0.25">
      <c r="A23">
        <v>2026</v>
      </c>
      <c r="B23" t="s">
        <v>183</v>
      </c>
      <c r="C23" s="190"/>
      <c r="D23" s="108" t="s">
        <v>999</v>
      </c>
      <c r="E23" s="32">
        <f t="shared" ref="E23:E52" si="0">DATEVALUE("30 Jun "&amp;A23)</f>
        <v>46203</v>
      </c>
      <c r="F23" s="88" t="str">
        <f t="shared" ref="F23:F53" si="1">IF(E23="","-",IF(E23&lt;$E$15,"ERROR - date outside of range",IF(MONTH(E23)&gt;=7,YEAR(E23)&amp;"-"&amp;RIGHT(YEAR(E23),2)+1,YEAR(E23)-1&amp;"-"&amp;RIGHT(YEAR(E23),2))))</f>
        <v>2025-26</v>
      </c>
      <c r="H23" s="111"/>
      <c r="I23" s="26"/>
      <c r="J23" s="94">
        <f>J22</f>
        <v>1</v>
      </c>
      <c r="K23" s="35"/>
      <c r="L23" s="26">
        <v>1</v>
      </c>
      <c r="M23" s="26" t="s">
        <v>998</v>
      </c>
      <c r="N23" s="26">
        <v>15900000</v>
      </c>
      <c r="O23" s="90">
        <f t="shared" ref="O23:O41" si="2">IF(N23="","-",L23*N23)</f>
        <v>15900000</v>
      </c>
      <c r="P23" s="92">
        <f t="shared" ref="P23:P41" si="3">IF(O23="-","-",IF(E23&lt;$E$15,0,O23*J23))</f>
        <v>15900000</v>
      </c>
      <c r="R23" s="95"/>
    </row>
    <row r="24" spans="1:18" x14ac:dyDescent="0.25">
      <c r="A24">
        <v>2026</v>
      </c>
      <c r="B24" t="s">
        <v>183</v>
      </c>
      <c r="C24" s="190"/>
      <c r="D24" s="108" t="s">
        <v>1000</v>
      </c>
      <c r="E24" s="32">
        <f t="shared" si="0"/>
        <v>46203</v>
      </c>
      <c r="F24" s="88" t="str">
        <f t="shared" si="1"/>
        <v>2025-26</v>
      </c>
      <c r="H24" s="109"/>
      <c r="I24" s="26"/>
      <c r="J24" s="94">
        <f t="shared" ref="J24:J127" si="4">J23</f>
        <v>1</v>
      </c>
      <c r="K24" s="35"/>
      <c r="L24" s="26">
        <v>1</v>
      </c>
      <c r="M24" s="26" t="s">
        <v>998</v>
      </c>
      <c r="N24" s="26">
        <v>22900000</v>
      </c>
      <c r="O24" s="90">
        <f t="shared" si="2"/>
        <v>22900000</v>
      </c>
      <c r="P24" s="92">
        <f t="shared" si="3"/>
        <v>22900000</v>
      </c>
    </row>
    <row r="25" spans="1:18" x14ac:dyDescent="0.25">
      <c r="A25">
        <v>2026</v>
      </c>
      <c r="B25" t="s">
        <v>183</v>
      </c>
      <c r="C25" s="190"/>
      <c r="D25" s="108" t="s">
        <v>1001</v>
      </c>
      <c r="E25" s="32">
        <f t="shared" si="0"/>
        <v>46203</v>
      </c>
      <c r="F25" s="88" t="str">
        <f t="shared" si="1"/>
        <v>2025-26</v>
      </c>
      <c r="H25" s="109"/>
      <c r="I25" s="26"/>
      <c r="J25" s="94">
        <f t="shared" si="4"/>
        <v>1</v>
      </c>
      <c r="K25" s="35"/>
      <c r="L25" s="26">
        <v>1</v>
      </c>
      <c r="M25" s="26" t="s">
        <v>998</v>
      </c>
      <c r="N25" s="26">
        <v>6500000</v>
      </c>
      <c r="O25" s="90">
        <f t="shared" si="2"/>
        <v>6500000</v>
      </c>
      <c r="P25" s="92">
        <f t="shared" si="3"/>
        <v>6500000</v>
      </c>
    </row>
    <row r="26" spans="1:18" x14ac:dyDescent="0.25">
      <c r="A26">
        <v>2026</v>
      </c>
      <c r="B26" t="s">
        <v>183</v>
      </c>
      <c r="C26" s="190"/>
      <c r="D26" s="108" t="s">
        <v>1002</v>
      </c>
      <c r="E26" s="32">
        <f t="shared" si="0"/>
        <v>46203</v>
      </c>
      <c r="F26" s="88" t="str">
        <f t="shared" si="1"/>
        <v>2025-26</v>
      </c>
      <c r="H26" s="109"/>
      <c r="I26" s="26"/>
      <c r="J26" s="94">
        <f t="shared" si="4"/>
        <v>1</v>
      </c>
      <c r="K26" s="35"/>
      <c r="L26" s="26">
        <v>1</v>
      </c>
      <c r="M26" s="26" t="s">
        <v>998</v>
      </c>
      <c r="N26" s="26">
        <v>43200000</v>
      </c>
      <c r="O26" s="90">
        <f t="shared" si="2"/>
        <v>43200000</v>
      </c>
      <c r="P26" s="92">
        <f t="shared" si="3"/>
        <v>43200000</v>
      </c>
    </row>
    <row r="27" spans="1:18" x14ac:dyDescent="0.25">
      <c r="A27">
        <v>2026</v>
      </c>
      <c r="B27" t="s">
        <v>183</v>
      </c>
      <c r="C27" s="190"/>
      <c r="D27" s="108" t="s">
        <v>1003</v>
      </c>
      <c r="E27" s="32">
        <f t="shared" si="0"/>
        <v>46203</v>
      </c>
      <c r="F27" s="88" t="str">
        <f t="shared" si="1"/>
        <v>2025-26</v>
      </c>
      <c r="H27" s="109"/>
      <c r="I27" s="26"/>
      <c r="J27" s="94">
        <f t="shared" si="4"/>
        <v>1</v>
      </c>
      <c r="K27" s="35"/>
      <c r="L27" s="26">
        <v>1</v>
      </c>
      <c r="M27" s="26" t="s">
        <v>998</v>
      </c>
      <c r="N27" s="26">
        <v>36800000</v>
      </c>
      <c r="O27" s="90">
        <f t="shared" si="2"/>
        <v>36800000</v>
      </c>
      <c r="P27" s="92">
        <f t="shared" si="3"/>
        <v>36800000</v>
      </c>
    </row>
    <row r="28" spans="1:18" x14ac:dyDescent="0.25">
      <c r="A28">
        <v>2026</v>
      </c>
      <c r="B28" t="s">
        <v>183</v>
      </c>
      <c r="C28" s="190"/>
      <c r="D28" s="108" t="s">
        <v>1004</v>
      </c>
      <c r="E28" s="32">
        <f t="shared" si="0"/>
        <v>46203</v>
      </c>
      <c r="F28" s="88" t="str">
        <f t="shared" si="1"/>
        <v>2025-26</v>
      </c>
      <c r="H28" s="109"/>
      <c r="I28" s="26"/>
      <c r="J28" s="94">
        <f t="shared" si="4"/>
        <v>1</v>
      </c>
      <c r="K28" s="35"/>
      <c r="L28" s="26">
        <v>1</v>
      </c>
      <c r="M28" s="26" t="s">
        <v>998</v>
      </c>
      <c r="N28" s="26">
        <v>13400000</v>
      </c>
      <c r="O28" s="90">
        <f t="shared" si="2"/>
        <v>13400000</v>
      </c>
      <c r="P28" s="92">
        <f t="shared" si="3"/>
        <v>13400000</v>
      </c>
    </row>
    <row r="29" spans="1:18" x14ac:dyDescent="0.25">
      <c r="A29">
        <v>2026</v>
      </c>
      <c r="B29" t="s">
        <v>183</v>
      </c>
      <c r="C29" s="190"/>
      <c r="D29" s="108" t="s">
        <v>1005</v>
      </c>
      <c r="E29" s="32">
        <f t="shared" si="0"/>
        <v>46203</v>
      </c>
      <c r="F29" s="88" t="str">
        <f t="shared" si="1"/>
        <v>2025-26</v>
      </c>
      <c r="H29" s="109"/>
      <c r="I29" s="26"/>
      <c r="J29" s="94">
        <f t="shared" si="4"/>
        <v>1</v>
      </c>
      <c r="K29" s="35"/>
      <c r="L29" s="26">
        <v>1</v>
      </c>
      <c r="M29" s="26" t="s">
        <v>998</v>
      </c>
      <c r="N29" s="26">
        <v>3600000</v>
      </c>
      <c r="O29" s="90">
        <f t="shared" si="2"/>
        <v>3600000</v>
      </c>
      <c r="P29" s="92">
        <f t="shared" si="3"/>
        <v>3600000</v>
      </c>
    </row>
    <row r="30" spans="1:18" x14ac:dyDescent="0.25">
      <c r="A30">
        <v>2031</v>
      </c>
      <c r="B30" t="s">
        <v>183</v>
      </c>
      <c r="C30" s="190"/>
      <c r="D30" s="108" t="s">
        <v>1006</v>
      </c>
      <c r="E30" s="32">
        <f t="shared" si="0"/>
        <v>48029</v>
      </c>
      <c r="F30" s="88" t="str">
        <f t="shared" si="1"/>
        <v>2030-31</v>
      </c>
      <c r="H30" s="109"/>
      <c r="I30" s="26"/>
      <c r="J30" s="94">
        <f t="shared" si="4"/>
        <v>1</v>
      </c>
      <c r="K30" s="35"/>
      <c r="L30" s="26">
        <v>1</v>
      </c>
      <c r="M30" s="26" t="s">
        <v>998</v>
      </c>
      <c r="N30" s="26">
        <v>24900000</v>
      </c>
      <c r="O30" s="90">
        <f t="shared" si="2"/>
        <v>24900000</v>
      </c>
      <c r="P30" s="92">
        <f t="shared" si="3"/>
        <v>24900000</v>
      </c>
    </row>
    <row r="31" spans="1:18" x14ac:dyDescent="0.25">
      <c r="A31">
        <v>2031</v>
      </c>
      <c r="B31" t="s">
        <v>183</v>
      </c>
      <c r="C31" s="190"/>
      <c r="D31" s="108" t="s">
        <v>1007</v>
      </c>
      <c r="E31" s="32">
        <f t="shared" si="0"/>
        <v>48029</v>
      </c>
      <c r="F31" s="88" t="str">
        <f t="shared" si="1"/>
        <v>2030-31</v>
      </c>
      <c r="H31" s="109"/>
      <c r="I31" s="26"/>
      <c r="J31" s="94">
        <f t="shared" si="4"/>
        <v>1</v>
      </c>
      <c r="K31" s="35"/>
      <c r="L31" s="26">
        <v>1</v>
      </c>
      <c r="M31" s="26" t="s">
        <v>998</v>
      </c>
      <c r="N31" s="26">
        <v>41300000</v>
      </c>
      <c r="O31" s="90">
        <f t="shared" si="2"/>
        <v>41300000</v>
      </c>
      <c r="P31" s="92">
        <f t="shared" si="3"/>
        <v>41300000</v>
      </c>
    </row>
    <row r="32" spans="1:18" x14ac:dyDescent="0.25">
      <c r="C32" s="190"/>
      <c r="D32" s="108"/>
      <c r="E32" s="32"/>
      <c r="F32" s="88" t="str">
        <f t="shared" si="1"/>
        <v>-</v>
      </c>
      <c r="H32" s="109"/>
      <c r="I32" s="26"/>
      <c r="J32" s="94">
        <f t="shared" si="4"/>
        <v>1</v>
      </c>
      <c r="K32" s="35"/>
      <c r="L32" s="26"/>
      <c r="M32" s="26"/>
      <c r="N32" s="26"/>
      <c r="O32" s="90" t="str">
        <f t="shared" si="2"/>
        <v>-</v>
      </c>
      <c r="P32" s="92" t="str">
        <f t="shared" si="3"/>
        <v>-</v>
      </c>
    </row>
    <row r="33" spans="1:16" x14ac:dyDescent="0.25">
      <c r="C33" s="190"/>
      <c r="D33" s="108"/>
      <c r="E33" s="32"/>
      <c r="F33" s="88" t="str">
        <f t="shared" si="1"/>
        <v>-</v>
      </c>
      <c r="H33" s="109"/>
      <c r="I33" s="26"/>
      <c r="J33" s="94">
        <f t="shared" si="4"/>
        <v>1</v>
      </c>
      <c r="K33" s="35"/>
      <c r="L33" s="26"/>
      <c r="M33" s="26"/>
      <c r="N33" s="26"/>
      <c r="O33" s="90" t="str">
        <f t="shared" si="2"/>
        <v>-</v>
      </c>
      <c r="P33" s="92" t="str">
        <f t="shared" si="3"/>
        <v>-</v>
      </c>
    </row>
    <row r="34" spans="1:16" x14ac:dyDescent="0.25">
      <c r="C34" s="190"/>
      <c r="D34" s="108"/>
      <c r="E34" s="32"/>
      <c r="F34" s="88" t="str">
        <f t="shared" si="1"/>
        <v>-</v>
      </c>
      <c r="H34" s="109"/>
      <c r="I34" s="26"/>
      <c r="J34" s="94">
        <f t="shared" si="4"/>
        <v>1</v>
      </c>
      <c r="K34" s="35"/>
      <c r="L34" s="26"/>
      <c r="M34" s="26"/>
      <c r="N34" s="26"/>
      <c r="O34" s="90" t="str">
        <f t="shared" si="2"/>
        <v>-</v>
      </c>
      <c r="P34" s="92" t="str">
        <f t="shared" si="3"/>
        <v>-</v>
      </c>
    </row>
    <row r="35" spans="1:16" x14ac:dyDescent="0.25">
      <c r="A35">
        <v>2026</v>
      </c>
      <c r="B35" t="s">
        <v>183</v>
      </c>
      <c r="C35" s="190"/>
      <c r="D35" s="108" t="s">
        <v>1008</v>
      </c>
      <c r="E35" s="32">
        <f t="shared" si="0"/>
        <v>46203</v>
      </c>
      <c r="F35" s="88" t="str">
        <f t="shared" si="1"/>
        <v>2025-26</v>
      </c>
      <c r="H35" s="109"/>
      <c r="I35" s="26"/>
      <c r="J35" s="94">
        <f t="shared" si="4"/>
        <v>1</v>
      </c>
      <c r="K35" s="35"/>
      <c r="L35" s="26">
        <v>1</v>
      </c>
      <c r="M35" s="26" t="s">
        <v>998</v>
      </c>
      <c r="N35" s="26">
        <v>17000000</v>
      </c>
      <c r="O35" s="90">
        <f t="shared" si="2"/>
        <v>17000000</v>
      </c>
      <c r="P35" s="92">
        <f t="shared" si="3"/>
        <v>17000000</v>
      </c>
    </row>
    <row r="36" spans="1:16" x14ac:dyDescent="0.25">
      <c r="A36">
        <v>2026</v>
      </c>
      <c r="B36" t="s">
        <v>183</v>
      </c>
      <c r="C36" s="190"/>
      <c r="D36" s="108" t="s">
        <v>1009</v>
      </c>
      <c r="E36" s="32">
        <f t="shared" si="0"/>
        <v>46203</v>
      </c>
      <c r="F36" s="88" t="str">
        <f t="shared" si="1"/>
        <v>2025-26</v>
      </c>
      <c r="H36" s="109"/>
      <c r="I36" s="26"/>
      <c r="J36" s="94">
        <f t="shared" si="4"/>
        <v>1</v>
      </c>
      <c r="K36" s="35"/>
      <c r="L36" s="26">
        <v>1</v>
      </c>
      <c r="M36" s="26" t="s">
        <v>998</v>
      </c>
      <c r="N36" s="26">
        <v>70700000</v>
      </c>
      <c r="O36" s="90">
        <f t="shared" si="2"/>
        <v>70700000</v>
      </c>
      <c r="P36" s="92">
        <f t="shared" si="3"/>
        <v>70700000</v>
      </c>
    </row>
    <row r="37" spans="1:16" x14ac:dyDescent="0.25">
      <c r="C37" s="190"/>
      <c r="D37" s="108"/>
      <c r="E37" s="32"/>
      <c r="F37" s="88" t="str">
        <f t="shared" si="1"/>
        <v>-</v>
      </c>
      <c r="H37" s="109"/>
      <c r="I37" s="26"/>
      <c r="J37" s="94">
        <f t="shared" si="4"/>
        <v>1</v>
      </c>
      <c r="K37" s="35"/>
      <c r="L37" s="26"/>
      <c r="M37" s="26"/>
      <c r="N37" s="26"/>
      <c r="O37" s="90" t="str">
        <f t="shared" si="2"/>
        <v>-</v>
      </c>
      <c r="P37" s="92" t="str">
        <f t="shared" si="3"/>
        <v>-</v>
      </c>
    </row>
    <row r="38" spans="1:16" x14ac:dyDescent="0.25">
      <c r="A38">
        <v>2026</v>
      </c>
      <c r="B38" t="s">
        <v>183</v>
      </c>
      <c r="C38" s="190"/>
      <c r="D38" s="108" t="s">
        <v>1010</v>
      </c>
      <c r="E38" s="32">
        <f t="shared" si="0"/>
        <v>46203</v>
      </c>
      <c r="F38" s="88" t="str">
        <f t="shared" si="1"/>
        <v>2025-26</v>
      </c>
      <c r="H38" s="109"/>
      <c r="I38" s="26"/>
      <c r="J38" s="94">
        <f t="shared" si="4"/>
        <v>1</v>
      </c>
      <c r="K38" s="35"/>
      <c r="L38" s="26">
        <v>1</v>
      </c>
      <c r="M38" s="26" t="s">
        <v>998</v>
      </c>
      <c r="N38" s="26">
        <v>5100000</v>
      </c>
      <c r="O38" s="90">
        <f t="shared" si="2"/>
        <v>5100000</v>
      </c>
      <c r="P38" s="92">
        <f t="shared" si="3"/>
        <v>5100000</v>
      </c>
    </row>
    <row r="39" spans="1:16" x14ac:dyDescent="0.25">
      <c r="C39" s="190"/>
      <c r="D39" s="108"/>
      <c r="E39" s="32"/>
      <c r="F39" s="88" t="str">
        <f t="shared" si="1"/>
        <v>-</v>
      </c>
      <c r="H39" s="109"/>
      <c r="I39" s="26"/>
      <c r="J39" s="94">
        <f t="shared" si="4"/>
        <v>1</v>
      </c>
      <c r="K39" s="35"/>
      <c r="L39" s="26">
        <v>1</v>
      </c>
      <c r="M39" s="26" t="s">
        <v>998</v>
      </c>
      <c r="N39" s="26">
        <v>185300000</v>
      </c>
      <c r="O39" s="90">
        <f t="shared" si="2"/>
        <v>185300000</v>
      </c>
      <c r="P39" s="92">
        <f t="shared" si="3"/>
        <v>0</v>
      </c>
    </row>
    <row r="40" spans="1:16" x14ac:dyDescent="0.25">
      <c r="A40">
        <v>2026</v>
      </c>
      <c r="B40" t="s">
        <v>183</v>
      </c>
      <c r="C40" s="190"/>
      <c r="D40" s="108" t="s">
        <v>1011</v>
      </c>
      <c r="E40" s="32">
        <f t="shared" si="0"/>
        <v>46203</v>
      </c>
      <c r="F40" s="88" t="str">
        <f t="shared" si="1"/>
        <v>2025-26</v>
      </c>
      <c r="H40" s="109"/>
      <c r="I40" s="26"/>
      <c r="J40" s="94">
        <f t="shared" si="4"/>
        <v>1</v>
      </c>
      <c r="K40" s="35"/>
      <c r="L40" s="26">
        <v>1</v>
      </c>
      <c r="M40" s="26" t="s">
        <v>998</v>
      </c>
      <c r="N40" s="26">
        <v>108900000</v>
      </c>
      <c r="O40" s="90">
        <f t="shared" si="2"/>
        <v>108900000</v>
      </c>
      <c r="P40" s="92">
        <f t="shared" si="3"/>
        <v>108900000</v>
      </c>
    </row>
    <row r="41" spans="1:16" x14ac:dyDescent="0.25">
      <c r="C41" s="190"/>
      <c r="D41" s="108"/>
      <c r="E41" s="32"/>
      <c r="F41" s="88" t="str">
        <f t="shared" si="1"/>
        <v>-</v>
      </c>
      <c r="H41" s="109"/>
      <c r="I41" s="26"/>
      <c r="J41" s="94">
        <f t="shared" si="4"/>
        <v>1</v>
      </c>
      <c r="K41" s="35"/>
      <c r="L41" s="26"/>
      <c r="M41" s="26"/>
      <c r="N41" s="26"/>
      <c r="O41" s="90" t="str">
        <f t="shared" si="2"/>
        <v>-</v>
      </c>
      <c r="P41" s="92" t="str">
        <f t="shared" si="3"/>
        <v>-</v>
      </c>
    </row>
    <row r="42" spans="1:16" x14ac:dyDescent="0.25">
      <c r="C42" s="190"/>
      <c r="D42" s="108"/>
      <c r="E42" s="32"/>
      <c r="F42" s="88" t="str">
        <f t="shared" si="1"/>
        <v>-</v>
      </c>
      <c r="H42" s="109"/>
      <c r="I42" s="26"/>
      <c r="J42" s="94">
        <f>J41</f>
        <v>1</v>
      </c>
      <c r="K42" s="35"/>
      <c r="L42" s="26"/>
      <c r="M42" s="26"/>
      <c r="N42" s="26"/>
      <c r="O42" s="90" t="str">
        <f t="shared" ref="O42:O134" si="5">IF(N42="","-",L42*N42)</f>
        <v>-</v>
      </c>
      <c r="P42" s="92" t="str">
        <f t="shared" ref="P42:P127" si="6">IF(O42="-","-",IF(E42&lt;$E$15,0,O42*J42))</f>
        <v>-</v>
      </c>
    </row>
    <row r="43" spans="1:16" x14ac:dyDescent="0.25">
      <c r="A43">
        <v>2031</v>
      </c>
      <c r="B43" t="s">
        <v>183</v>
      </c>
      <c r="C43" s="190"/>
      <c r="D43" s="108" t="s">
        <v>1012</v>
      </c>
      <c r="E43" s="32">
        <f t="shared" si="0"/>
        <v>48029</v>
      </c>
      <c r="F43" s="88" t="str">
        <f t="shared" si="1"/>
        <v>2030-31</v>
      </c>
      <c r="H43" s="109"/>
      <c r="I43" s="26"/>
      <c r="J43" s="94">
        <f t="shared" si="4"/>
        <v>1</v>
      </c>
      <c r="K43" s="35"/>
      <c r="L43" s="26">
        <v>1</v>
      </c>
      <c r="M43" s="26" t="s">
        <v>998</v>
      </c>
      <c r="N43" s="26">
        <v>53900000</v>
      </c>
      <c r="O43" s="90">
        <f t="shared" si="5"/>
        <v>53900000</v>
      </c>
      <c r="P43" s="92">
        <f t="shared" si="6"/>
        <v>53900000</v>
      </c>
    </row>
    <row r="44" spans="1:16" x14ac:dyDescent="0.25">
      <c r="A44">
        <v>2026</v>
      </c>
      <c r="B44" t="s">
        <v>183</v>
      </c>
      <c r="C44" s="190"/>
      <c r="D44" s="108" t="s">
        <v>1013</v>
      </c>
      <c r="E44" s="32">
        <f t="shared" si="0"/>
        <v>46203</v>
      </c>
      <c r="F44" s="88" t="str">
        <f t="shared" si="1"/>
        <v>2025-26</v>
      </c>
      <c r="H44" s="109"/>
      <c r="I44" s="26"/>
      <c r="J44" s="94">
        <f t="shared" si="4"/>
        <v>1</v>
      </c>
      <c r="K44" s="35"/>
      <c r="L44" s="26">
        <v>1</v>
      </c>
      <c r="M44" s="26" t="s">
        <v>998</v>
      </c>
      <c r="N44" s="26">
        <v>51500000</v>
      </c>
      <c r="O44" s="90">
        <f t="shared" si="5"/>
        <v>51500000</v>
      </c>
      <c r="P44" s="92">
        <f t="shared" si="6"/>
        <v>51500000</v>
      </c>
    </row>
    <row r="45" spans="1:16" x14ac:dyDescent="0.25">
      <c r="A45">
        <v>2031</v>
      </c>
      <c r="B45" t="s">
        <v>183</v>
      </c>
      <c r="C45" s="190"/>
      <c r="D45" s="108" t="s">
        <v>1014</v>
      </c>
      <c r="E45" s="32">
        <f t="shared" si="0"/>
        <v>48029</v>
      </c>
      <c r="F45" s="88" t="str">
        <f t="shared" si="1"/>
        <v>2030-31</v>
      </c>
      <c r="H45" s="109"/>
      <c r="I45" s="26"/>
      <c r="J45" s="94">
        <f t="shared" si="4"/>
        <v>1</v>
      </c>
      <c r="K45" s="35"/>
      <c r="L45" s="26">
        <v>1</v>
      </c>
      <c r="M45" s="26" t="s">
        <v>998</v>
      </c>
      <c r="N45" s="26">
        <v>44100000</v>
      </c>
      <c r="O45" s="90">
        <f t="shared" si="5"/>
        <v>44100000</v>
      </c>
      <c r="P45" s="92">
        <f t="shared" si="6"/>
        <v>44100000</v>
      </c>
    </row>
    <row r="46" spans="1:16" x14ac:dyDescent="0.25">
      <c r="C46" s="190"/>
      <c r="D46" s="108"/>
      <c r="E46" s="32"/>
      <c r="F46" s="88" t="str">
        <f t="shared" si="1"/>
        <v>-</v>
      </c>
      <c r="H46" s="109"/>
      <c r="I46" s="26"/>
      <c r="J46" s="94">
        <f t="shared" si="4"/>
        <v>1</v>
      </c>
      <c r="K46" s="35"/>
      <c r="L46" s="26"/>
      <c r="M46" s="26"/>
      <c r="N46" s="26"/>
      <c r="O46" s="90" t="str">
        <f t="shared" si="5"/>
        <v>-</v>
      </c>
      <c r="P46" s="92" t="str">
        <f t="shared" si="6"/>
        <v>-</v>
      </c>
    </row>
    <row r="47" spans="1:16" x14ac:dyDescent="0.25">
      <c r="C47" s="190"/>
      <c r="D47" s="108"/>
      <c r="E47" s="32"/>
      <c r="F47" s="88" t="str">
        <f t="shared" si="1"/>
        <v>-</v>
      </c>
      <c r="H47" s="109"/>
      <c r="I47" s="26"/>
      <c r="J47" s="94">
        <f>J46</f>
        <v>1</v>
      </c>
      <c r="K47" s="35"/>
      <c r="L47" s="26"/>
      <c r="M47" s="26"/>
      <c r="N47" s="26"/>
      <c r="O47" s="90" t="str">
        <f t="shared" si="5"/>
        <v>-</v>
      </c>
      <c r="P47" s="92" t="str">
        <f t="shared" si="6"/>
        <v>-</v>
      </c>
    </row>
    <row r="48" spans="1:16" x14ac:dyDescent="0.25">
      <c r="C48" s="190"/>
      <c r="D48" s="108"/>
      <c r="E48" s="32"/>
      <c r="F48" s="88" t="str">
        <f t="shared" si="1"/>
        <v>-</v>
      </c>
      <c r="H48" s="109"/>
      <c r="I48" s="26"/>
      <c r="J48" s="94">
        <f t="shared" si="4"/>
        <v>1</v>
      </c>
      <c r="K48" s="35"/>
      <c r="L48" s="26"/>
      <c r="M48" s="26"/>
      <c r="N48" s="26"/>
      <c r="O48" s="90" t="str">
        <f t="shared" si="5"/>
        <v>-</v>
      </c>
      <c r="P48" s="92" t="str">
        <f t="shared" si="6"/>
        <v>-</v>
      </c>
    </row>
    <row r="49" spans="1:16" x14ac:dyDescent="0.25">
      <c r="A49">
        <v>2031</v>
      </c>
      <c r="B49" t="s">
        <v>183</v>
      </c>
      <c r="C49" s="190"/>
      <c r="D49" s="108" t="s">
        <v>1015</v>
      </c>
      <c r="E49" s="32">
        <f t="shared" si="0"/>
        <v>48029</v>
      </c>
      <c r="F49" s="88" t="str">
        <f t="shared" si="1"/>
        <v>2030-31</v>
      </c>
      <c r="H49" s="109"/>
      <c r="I49" s="26"/>
      <c r="J49" s="94">
        <f t="shared" si="4"/>
        <v>1</v>
      </c>
      <c r="K49" s="35"/>
      <c r="L49" s="26">
        <v>1</v>
      </c>
      <c r="M49" s="26" t="s">
        <v>998</v>
      </c>
      <c r="N49" s="26">
        <v>30200000</v>
      </c>
      <c r="O49" s="90">
        <f t="shared" si="5"/>
        <v>30200000</v>
      </c>
      <c r="P49" s="92">
        <f t="shared" si="6"/>
        <v>30200000</v>
      </c>
    </row>
    <row r="50" spans="1:16" x14ac:dyDescent="0.25">
      <c r="A50">
        <v>2026</v>
      </c>
      <c r="B50" t="s">
        <v>183</v>
      </c>
      <c r="C50" s="190"/>
      <c r="D50" s="108" t="s">
        <v>1016</v>
      </c>
      <c r="E50" s="32">
        <f t="shared" si="0"/>
        <v>46203</v>
      </c>
      <c r="F50" s="88" t="str">
        <f t="shared" si="1"/>
        <v>2025-26</v>
      </c>
      <c r="H50" s="109"/>
      <c r="I50" s="26"/>
      <c r="J50" s="94">
        <f t="shared" si="4"/>
        <v>1</v>
      </c>
      <c r="K50" s="35"/>
      <c r="L50" s="26">
        <v>1</v>
      </c>
      <c r="M50" s="26" t="s">
        <v>998</v>
      </c>
      <c r="N50" s="26">
        <v>25200000</v>
      </c>
      <c r="O50" s="90">
        <f t="shared" si="5"/>
        <v>25200000</v>
      </c>
      <c r="P50" s="92">
        <f t="shared" si="6"/>
        <v>25200000</v>
      </c>
    </row>
    <row r="51" spans="1:16" x14ac:dyDescent="0.25">
      <c r="C51" s="190"/>
      <c r="D51" s="108"/>
      <c r="E51" s="32"/>
      <c r="F51" s="88" t="str">
        <f t="shared" si="1"/>
        <v>-</v>
      </c>
      <c r="H51" s="109"/>
      <c r="I51" s="26"/>
      <c r="J51" s="94">
        <f>J50</f>
        <v>1</v>
      </c>
      <c r="K51" s="35"/>
      <c r="L51" s="26"/>
      <c r="M51" s="26"/>
      <c r="N51" s="26"/>
      <c r="O51" s="90" t="str">
        <f t="shared" si="5"/>
        <v>-</v>
      </c>
      <c r="P51" s="92" t="str">
        <f t="shared" si="6"/>
        <v>-</v>
      </c>
    </row>
    <row r="52" spans="1:16" x14ac:dyDescent="0.25">
      <c r="A52">
        <v>2031</v>
      </c>
      <c r="B52" t="s">
        <v>183</v>
      </c>
      <c r="C52" s="190"/>
      <c r="D52" s="108" t="s">
        <v>1017</v>
      </c>
      <c r="E52" s="32">
        <f t="shared" si="0"/>
        <v>48029</v>
      </c>
      <c r="F52" s="88" t="str">
        <f t="shared" si="1"/>
        <v>2030-31</v>
      </c>
      <c r="H52" s="109"/>
      <c r="I52" s="26"/>
      <c r="J52" s="94">
        <f>J51</f>
        <v>1</v>
      </c>
      <c r="K52" s="35"/>
      <c r="L52" s="26">
        <v>1</v>
      </c>
      <c r="M52" s="26" t="s">
        <v>998</v>
      </c>
      <c r="N52" s="26">
        <v>18800000</v>
      </c>
      <c r="O52" s="90">
        <f t="shared" si="5"/>
        <v>18800000</v>
      </c>
      <c r="P52" s="92">
        <f t="shared" si="6"/>
        <v>18800000</v>
      </c>
    </row>
    <row r="53" spans="1:16" x14ac:dyDescent="0.25">
      <c r="C53" s="190"/>
      <c r="D53" s="108"/>
      <c r="E53" s="32"/>
      <c r="F53" s="88" t="str">
        <f t="shared" si="1"/>
        <v>-</v>
      </c>
      <c r="H53" s="109"/>
      <c r="I53" s="26"/>
      <c r="J53" s="94">
        <f t="shared" si="4"/>
        <v>1</v>
      </c>
      <c r="K53" s="35"/>
      <c r="L53" s="26"/>
      <c r="M53" s="26"/>
      <c r="N53" s="26"/>
      <c r="O53" s="90" t="str">
        <f t="shared" si="5"/>
        <v>-</v>
      </c>
      <c r="P53" s="92" t="str">
        <f t="shared" si="6"/>
        <v>-</v>
      </c>
    </row>
    <row r="54" spans="1:16" x14ac:dyDescent="0.25">
      <c r="A54">
        <v>2026</v>
      </c>
      <c r="B54" t="s">
        <v>183</v>
      </c>
      <c r="C54" s="190"/>
      <c r="D54" s="108" t="s">
        <v>1018</v>
      </c>
      <c r="E54" s="32">
        <f t="shared" ref="E54:E98" si="7">DATEVALUE("30 Jun "&amp;A54)</f>
        <v>46203</v>
      </c>
      <c r="F54" s="88" t="str">
        <f t="shared" ref="F54:F98" si="8">IF(E54="","-",IF(E54&lt;$E$15,"ERROR - date outside of range",IF(MONTH(E54)&gt;=7,YEAR(E54)&amp;"-"&amp;RIGHT(YEAR(E54),2)+1,YEAR(E54)-1&amp;"-"&amp;RIGHT(YEAR(E54),2))))</f>
        <v>2025-26</v>
      </c>
      <c r="H54" s="109"/>
      <c r="I54" s="26"/>
      <c r="J54" s="94">
        <f>J53</f>
        <v>1</v>
      </c>
      <c r="K54" s="35"/>
      <c r="L54" s="26">
        <v>1</v>
      </c>
      <c r="M54" s="26" t="s">
        <v>998</v>
      </c>
      <c r="N54" s="26">
        <v>14900000</v>
      </c>
      <c r="O54" s="90">
        <f t="shared" ref="O54:O98" si="9">IF(N54="","-",L54*N54)</f>
        <v>14900000</v>
      </c>
      <c r="P54" s="92">
        <f t="shared" ref="P54:P98" si="10">IF(O54="-","-",IF(E54&lt;$E$15,0,O54*J54))</f>
        <v>14900000</v>
      </c>
    </row>
    <row r="55" spans="1:16" x14ac:dyDescent="0.25">
      <c r="A55">
        <v>2026</v>
      </c>
      <c r="B55" t="s">
        <v>183</v>
      </c>
      <c r="C55" s="190"/>
      <c r="D55" s="108" t="s">
        <v>1019</v>
      </c>
      <c r="E55" s="32">
        <f t="shared" si="7"/>
        <v>46203</v>
      </c>
      <c r="F55" s="88" t="str">
        <f t="shared" si="8"/>
        <v>2025-26</v>
      </c>
      <c r="H55" s="109"/>
      <c r="I55" s="26"/>
      <c r="J55" s="94">
        <f t="shared" ref="J55:J98" si="11">J54</f>
        <v>1</v>
      </c>
      <c r="K55" s="35"/>
      <c r="L55" s="26">
        <v>1</v>
      </c>
      <c r="M55" s="26" t="s">
        <v>998</v>
      </c>
      <c r="N55" s="26">
        <v>14800000</v>
      </c>
      <c r="O55" s="90">
        <f t="shared" si="9"/>
        <v>14800000</v>
      </c>
      <c r="P55" s="92">
        <f t="shared" si="10"/>
        <v>14800000</v>
      </c>
    </row>
    <row r="56" spans="1:16" x14ac:dyDescent="0.25">
      <c r="C56" s="190"/>
      <c r="D56" s="108"/>
      <c r="E56" s="32"/>
      <c r="F56" s="88" t="str">
        <f t="shared" si="8"/>
        <v>-</v>
      </c>
      <c r="H56" s="109"/>
      <c r="I56" s="26"/>
      <c r="J56" s="94">
        <f t="shared" si="11"/>
        <v>1</v>
      </c>
      <c r="K56" s="35"/>
      <c r="L56" s="26"/>
      <c r="M56" s="26"/>
      <c r="N56" s="26"/>
      <c r="O56" s="90" t="str">
        <f t="shared" si="9"/>
        <v>-</v>
      </c>
      <c r="P56" s="92" t="str">
        <f t="shared" si="10"/>
        <v>-</v>
      </c>
    </row>
    <row r="57" spans="1:16" x14ac:dyDescent="0.25">
      <c r="A57">
        <v>2026</v>
      </c>
      <c r="B57" t="s">
        <v>183</v>
      </c>
      <c r="C57" s="190"/>
      <c r="D57" s="108" t="s">
        <v>1020</v>
      </c>
      <c r="E57" s="32">
        <f t="shared" si="7"/>
        <v>46203</v>
      </c>
      <c r="F57" s="88" t="str">
        <f t="shared" si="8"/>
        <v>2025-26</v>
      </c>
      <c r="H57" s="109"/>
      <c r="I57" s="26"/>
      <c r="J57" s="94">
        <f t="shared" si="11"/>
        <v>1</v>
      </c>
      <c r="K57" s="35"/>
      <c r="L57" s="26">
        <v>1</v>
      </c>
      <c r="M57" s="26" t="s">
        <v>998</v>
      </c>
      <c r="N57" s="26">
        <v>7200000</v>
      </c>
      <c r="O57" s="90">
        <f t="shared" si="9"/>
        <v>7200000</v>
      </c>
      <c r="P57" s="92">
        <f t="shared" si="10"/>
        <v>7200000</v>
      </c>
    </row>
    <row r="58" spans="1:16" x14ac:dyDescent="0.25">
      <c r="A58">
        <v>2026</v>
      </c>
      <c r="B58" t="s">
        <v>183</v>
      </c>
      <c r="C58" s="190"/>
      <c r="D58" s="108" t="s">
        <v>1021</v>
      </c>
      <c r="E58" s="32">
        <f t="shared" si="7"/>
        <v>46203</v>
      </c>
      <c r="F58" s="88" t="str">
        <f t="shared" si="8"/>
        <v>2025-26</v>
      </c>
      <c r="H58" s="109"/>
      <c r="I58" s="26"/>
      <c r="J58" s="94">
        <f t="shared" si="11"/>
        <v>1</v>
      </c>
      <c r="K58" s="35"/>
      <c r="L58" s="26">
        <v>1</v>
      </c>
      <c r="M58" s="26" t="s">
        <v>998</v>
      </c>
      <c r="N58" s="26">
        <v>5100000</v>
      </c>
      <c r="O58" s="90">
        <f t="shared" si="9"/>
        <v>5100000</v>
      </c>
      <c r="P58" s="92">
        <f t="shared" si="10"/>
        <v>5100000</v>
      </c>
    </row>
    <row r="59" spans="1:16" x14ac:dyDescent="0.25">
      <c r="C59" s="190"/>
      <c r="D59" s="108"/>
      <c r="E59" s="32"/>
      <c r="F59" s="88" t="str">
        <f t="shared" si="8"/>
        <v>-</v>
      </c>
      <c r="H59" s="109"/>
      <c r="I59" s="26"/>
      <c r="J59" s="94">
        <f t="shared" si="11"/>
        <v>1</v>
      </c>
      <c r="K59" s="35"/>
      <c r="L59" s="26"/>
      <c r="M59" s="26"/>
      <c r="N59" s="26"/>
      <c r="O59" s="90" t="str">
        <f t="shared" si="9"/>
        <v>-</v>
      </c>
      <c r="P59" s="92" t="str">
        <f t="shared" si="10"/>
        <v>-</v>
      </c>
    </row>
    <row r="60" spans="1:16" x14ac:dyDescent="0.25">
      <c r="C60" s="190"/>
      <c r="D60" s="108"/>
      <c r="E60" s="32"/>
      <c r="F60" s="88" t="str">
        <f t="shared" si="8"/>
        <v>-</v>
      </c>
      <c r="H60" s="109"/>
      <c r="I60" s="26"/>
      <c r="J60" s="94">
        <f t="shared" si="11"/>
        <v>1</v>
      </c>
      <c r="K60" s="35"/>
      <c r="L60" s="26"/>
      <c r="M60" s="26"/>
      <c r="N60" s="26"/>
      <c r="O60" s="90" t="str">
        <f t="shared" si="9"/>
        <v>-</v>
      </c>
      <c r="P60" s="92" t="str">
        <f t="shared" si="10"/>
        <v>-</v>
      </c>
    </row>
    <row r="61" spans="1:16" x14ac:dyDescent="0.25">
      <c r="C61" s="190"/>
      <c r="D61" s="108"/>
      <c r="E61" s="32"/>
      <c r="F61" s="88" t="str">
        <f t="shared" si="8"/>
        <v>-</v>
      </c>
      <c r="H61" s="109"/>
      <c r="I61" s="26"/>
      <c r="J61" s="94">
        <f t="shared" si="11"/>
        <v>1</v>
      </c>
      <c r="K61" s="35"/>
      <c r="L61" s="26"/>
      <c r="M61" s="26"/>
      <c r="N61" s="26"/>
      <c r="O61" s="90" t="str">
        <f t="shared" si="9"/>
        <v>-</v>
      </c>
      <c r="P61" s="92" t="str">
        <f t="shared" si="10"/>
        <v>-</v>
      </c>
    </row>
    <row r="62" spans="1:16" x14ac:dyDescent="0.25">
      <c r="A62">
        <v>2031</v>
      </c>
      <c r="B62" t="s">
        <v>183</v>
      </c>
      <c r="C62" s="190"/>
      <c r="D62" s="108" t="s">
        <v>1022</v>
      </c>
      <c r="E62" s="32">
        <f t="shared" si="7"/>
        <v>48029</v>
      </c>
      <c r="F62" s="88" t="str">
        <f t="shared" si="8"/>
        <v>2030-31</v>
      </c>
      <c r="H62" s="109"/>
      <c r="I62" s="26"/>
      <c r="J62" s="94">
        <f t="shared" si="11"/>
        <v>1</v>
      </c>
      <c r="K62" s="35"/>
      <c r="L62" s="26">
        <v>1</v>
      </c>
      <c r="M62" s="26" t="s">
        <v>998</v>
      </c>
      <c r="N62" s="26">
        <v>2400000</v>
      </c>
      <c r="O62" s="90">
        <f t="shared" si="9"/>
        <v>2400000</v>
      </c>
      <c r="P62" s="92">
        <f t="shared" si="10"/>
        <v>2400000</v>
      </c>
    </row>
    <row r="63" spans="1:16" x14ac:dyDescent="0.25">
      <c r="C63" s="190"/>
      <c r="D63" s="108"/>
      <c r="E63" s="32"/>
      <c r="F63" s="88" t="str">
        <f t="shared" si="8"/>
        <v>-</v>
      </c>
      <c r="H63" s="109"/>
      <c r="I63" s="26"/>
      <c r="J63" s="94">
        <f t="shared" si="11"/>
        <v>1</v>
      </c>
      <c r="K63" s="35"/>
      <c r="L63" s="26"/>
      <c r="M63" s="26"/>
      <c r="N63" s="26"/>
      <c r="O63" s="90" t="str">
        <f t="shared" si="9"/>
        <v>-</v>
      </c>
      <c r="P63" s="92" t="str">
        <f t="shared" si="10"/>
        <v>-</v>
      </c>
    </row>
    <row r="64" spans="1:16" x14ac:dyDescent="0.25">
      <c r="A64">
        <v>2026</v>
      </c>
      <c r="B64" t="s">
        <v>183</v>
      </c>
      <c r="C64" s="190"/>
      <c r="D64" s="108" t="s">
        <v>1023</v>
      </c>
      <c r="E64" s="32">
        <f t="shared" si="7"/>
        <v>46203</v>
      </c>
      <c r="F64" s="88" t="str">
        <f t="shared" si="8"/>
        <v>2025-26</v>
      </c>
      <c r="H64" s="109"/>
      <c r="I64" s="26"/>
      <c r="J64" s="94">
        <f t="shared" si="11"/>
        <v>1</v>
      </c>
      <c r="K64" s="35"/>
      <c r="L64" s="26">
        <v>1</v>
      </c>
      <c r="M64" s="26" t="s">
        <v>998</v>
      </c>
      <c r="N64" s="26">
        <v>2000000</v>
      </c>
      <c r="O64" s="90">
        <f t="shared" si="9"/>
        <v>2000000</v>
      </c>
      <c r="P64" s="92">
        <f t="shared" si="10"/>
        <v>2000000</v>
      </c>
    </row>
    <row r="65" spans="1:18" x14ac:dyDescent="0.25">
      <c r="A65">
        <v>2031</v>
      </c>
      <c r="B65" t="s">
        <v>183</v>
      </c>
      <c r="C65" s="190"/>
      <c r="D65" s="108" t="s">
        <v>1024</v>
      </c>
      <c r="E65" s="32">
        <f t="shared" si="7"/>
        <v>48029</v>
      </c>
      <c r="F65" s="88" t="str">
        <f t="shared" si="8"/>
        <v>2030-31</v>
      </c>
      <c r="H65" s="109"/>
      <c r="I65" s="26"/>
      <c r="J65" s="94">
        <f t="shared" si="11"/>
        <v>1</v>
      </c>
      <c r="K65" s="35"/>
      <c r="L65" s="26">
        <v>1</v>
      </c>
      <c r="M65" s="26" t="s">
        <v>998</v>
      </c>
      <c r="N65" s="26">
        <v>1800000</v>
      </c>
      <c r="O65" s="90">
        <f t="shared" si="9"/>
        <v>1800000</v>
      </c>
      <c r="P65" s="92">
        <f t="shared" si="10"/>
        <v>1800000</v>
      </c>
    </row>
    <row r="66" spans="1:18" x14ac:dyDescent="0.25">
      <c r="C66" s="190"/>
      <c r="D66" s="108"/>
      <c r="E66" s="32"/>
      <c r="F66" s="88" t="str">
        <f t="shared" si="8"/>
        <v>-</v>
      </c>
      <c r="H66" s="109"/>
      <c r="I66" s="26"/>
      <c r="J66" s="94">
        <f t="shared" si="11"/>
        <v>1</v>
      </c>
      <c r="K66" s="35"/>
      <c r="L66" s="26"/>
      <c r="M66" s="26"/>
      <c r="N66" s="26"/>
      <c r="O66" s="90" t="str">
        <f t="shared" si="9"/>
        <v>-</v>
      </c>
      <c r="P66" s="92" t="str">
        <f t="shared" si="10"/>
        <v>-</v>
      </c>
    </row>
    <row r="67" spans="1:18" x14ac:dyDescent="0.25">
      <c r="C67" s="190"/>
      <c r="D67" s="108"/>
      <c r="E67" s="32"/>
      <c r="F67" s="88" t="str">
        <f t="shared" si="8"/>
        <v>-</v>
      </c>
      <c r="H67" s="109"/>
      <c r="I67" s="26"/>
      <c r="J67" s="94">
        <f t="shared" si="11"/>
        <v>1</v>
      </c>
      <c r="K67" s="35"/>
      <c r="L67" s="26"/>
      <c r="M67" s="26"/>
      <c r="N67" s="26"/>
      <c r="O67" s="90" t="str">
        <f t="shared" si="9"/>
        <v>-</v>
      </c>
      <c r="P67" s="92" t="str">
        <f t="shared" si="10"/>
        <v>-</v>
      </c>
    </row>
    <row r="68" spans="1:18" x14ac:dyDescent="0.25">
      <c r="A68">
        <v>2026</v>
      </c>
      <c r="B68" t="s">
        <v>183</v>
      </c>
      <c r="C68" s="190"/>
      <c r="D68" s="108" t="s">
        <v>1025</v>
      </c>
      <c r="E68" s="32">
        <f t="shared" si="7"/>
        <v>46203</v>
      </c>
      <c r="F68" s="88" t="str">
        <f t="shared" si="8"/>
        <v>2025-26</v>
      </c>
      <c r="H68" s="109"/>
      <c r="I68" s="26"/>
      <c r="J68" s="94">
        <f t="shared" si="11"/>
        <v>1</v>
      </c>
      <c r="K68" s="35"/>
      <c r="L68" s="26">
        <v>1</v>
      </c>
      <c r="M68" s="26" t="s">
        <v>998</v>
      </c>
      <c r="N68" s="26">
        <v>1400000</v>
      </c>
      <c r="O68" s="90">
        <f t="shared" si="9"/>
        <v>1400000</v>
      </c>
      <c r="P68" s="92">
        <f t="shared" si="10"/>
        <v>1400000</v>
      </c>
    </row>
    <row r="69" spans="1:18" x14ac:dyDescent="0.25">
      <c r="C69" s="190"/>
      <c r="D69" s="108"/>
      <c r="E69" s="32"/>
      <c r="F69" s="88" t="str">
        <f t="shared" si="8"/>
        <v>-</v>
      </c>
      <c r="H69" s="109"/>
      <c r="I69" s="26"/>
      <c r="J69" s="94">
        <f t="shared" si="11"/>
        <v>1</v>
      </c>
      <c r="K69" s="35"/>
      <c r="L69" s="26"/>
      <c r="M69" s="26"/>
      <c r="N69" s="26"/>
      <c r="O69" s="90" t="str">
        <f t="shared" si="9"/>
        <v>-</v>
      </c>
      <c r="P69" s="92" t="str">
        <f t="shared" si="10"/>
        <v>-</v>
      </c>
    </row>
    <row r="70" spans="1:18" x14ac:dyDescent="0.25">
      <c r="C70" s="190"/>
      <c r="D70" s="108"/>
      <c r="E70" s="32"/>
      <c r="F70" s="88" t="str">
        <f t="shared" si="8"/>
        <v>-</v>
      </c>
      <c r="H70" s="109"/>
      <c r="I70" s="26"/>
      <c r="J70" s="94">
        <f t="shared" si="11"/>
        <v>1</v>
      </c>
      <c r="K70" s="35"/>
      <c r="L70" s="26"/>
      <c r="M70" s="26"/>
      <c r="N70" s="26"/>
      <c r="O70" s="90" t="str">
        <f t="shared" si="9"/>
        <v>-</v>
      </c>
      <c r="P70" s="92" t="str">
        <f t="shared" si="10"/>
        <v>-</v>
      </c>
    </row>
    <row r="71" spans="1:18" x14ac:dyDescent="0.25">
      <c r="C71" s="190"/>
      <c r="D71" s="108"/>
      <c r="E71" s="32"/>
      <c r="F71" s="88" t="str">
        <f t="shared" si="8"/>
        <v>-</v>
      </c>
      <c r="H71" s="109"/>
      <c r="I71" s="26"/>
      <c r="J71" s="94">
        <f t="shared" si="11"/>
        <v>1</v>
      </c>
      <c r="K71" s="35"/>
      <c r="L71" s="26"/>
      <c r="M71" s="26"/>
      <c r="N71" s="26"/>
      <c r="O71" s="90" t="str">
        <f t="shared" si="9"/>
        <v>-</v>
      </c>
      <c r="P71" s="92" t="str">
        <f t="shared" si="10"/>
        <v>-</v>
      </c>
    </row>
    <row r="72" spans="1:18" x14ac:dyDescent="0.25">
      <c r="A72">
        <v>2026</v>
      </c>
      <c r="B72" t="s">
        <v>183</v>
      </c>
      <c r="C72" s="190"/>
      <c r="D72" s="108" t="s">
        <v>1026</v>
      </c>
      <c r="E72" s="32">
        <f t="shared" si="7"/>
        <v>46203</v>
      </c>
      <c r="F72" s="88" t="str">
        <f t="shared" si="8"/>
        <v>2025-26</v>
      </c>
      <c r="H72" s="109"/>
      <c r="I72" s="26"/>
      <c r="J72" s="94">
        <f t="shared" si="11"/>
        <v>1</v>
      </c>
      <c r="K72" s="35"/>
      <c r="L72" s="26">
        <v>1</v>
      </c>
      <c r="M72" s="26" t="s">
        <v>998</v>
      </c>
      <c r="N72" s="26">
        <v>1200000</v>
      </c>
      <c r="O72" s="90">
        <f t="shared" si="9"/>
        <v>1200000</v>
      </c>
      <c r="P72" s="92">
        <f t="shared" si="10"/>
        <v>1200000</v>
      </c>
    </row>
    <row r="73" spans="1:18" x14ac:dyDescent="0.25">
      <c r="C73" s="190"/>
      <c r="D73" s="108"/>
      <c r="E73" s="32"/>
      <c r="F73" s="88" t="str">
        <f t="shared" si="8"/>
        <v>-</v>
      </c>
      <c r="H73" s="109"/>
      <c r="I73" s="26"/>
      <c r="J73" s="94">
        <f t="shared" si="11"/>
        <v>1</v>
      </c>
      <c r="K73" s="35"/>
      <c r="L73" s="26"/>
      <c r="M73" s="26"/>
      <c r="N73" s="26"/>
      <c r="O73" s="90" t="str">
        <f t="shared" si="9"/>
        <v>-</v>
      </c>
      <c r="P73" s="92" t="str">
        <f t="shared" si="10"/>
        <v>-</v>
      </c>
    </row>
    <row r="74" spans="1:18" x14ac:dyDescent="0.25">
      <c r="C74" s="190"/>
      <c r="D74" s="108"/>
      <c r="E74" s="32"/>
      <c r="F74" s="88" t="str">
        <f t="shared" si="8"/>
        <v>-</v>
      </c>
      <c r="H74" s="109"/>
      <c r="I74" s="26"/>
      <c r="J74" s="94">
        <f t="shared" si="11"/>
        <v>1</v>
      </c>
      <c r="K74" s="35"/>
      <c r="L74" s="26"/>
      <c r="M74" s="26"/>
      <c r="N74" s="26"/>
      <c r="O74" s="90" t="str">
        <f t="shared" si="9"/>
        <v>-</v>
      </c>
      <c r="P74" s="92" t="str">
        <f t="shared" si="10"/>
        <v>-</v>
      </c>
    </row>
    <row r="75" spans="1:18" x14ac:dyDescent="0.25">
      <c r="A75">
        <v>2026</v>
      </c>
      <c r="B75" t="s">
        <v>183</v>
      </c>
      <c r="C75" s="190"/>
      <c r="D75" s="108" t="s">
        <v>1027</v>
      </c>
      <c r="E75" s="32">
        <f t="shared" si="7"/>
        <v>46203</v>
      </c>
      <c r="F75" s="88" t="str">
        <f t="shared" si="8"/>
        <v>2025-26</v>
      </c>
      <c r="H75" s="109"/>
      <c r="I75" s="26"/>
      <c r="J75" s="94">
        <f t="shared" si="11"/>
        <v>1</v>
      </c>
      <c r="K75" s="35"/>
      <c r="L75" s="26">
        <v>1</v>
      </c>
      <c r="M75" s="26" t="s">
        <v>998</v>
      </c>
      <c r="N75" s="26">
        <v>1200000</v>
      </c>
      <c r="O75" s="90">
        <f t="shared" si="9"/>
        <v>1200000</v>
      </c>
      <c r="P75" s="92">
        <f t="shared" si="10"/>
        <v>1200000</v>
      </c>
    </row>
    <row r="76" spans="1:18" x14ac:dyDescent="0.25">
      <c r="C76" s="190"/>
      <c r="D76" s="108"/>
      <c r="E76" s="32"/>
      <c r="F76" s="88" t="str">
        <f t="shared" si="8"/>
        <v>-</v>
      </c>
      <c r="H76" s="109"/>
      <c r="I76" s="26"/>
      <c r="J76" s="94">
        <f t="shared" si="11"/>
        <v>1</v>
      </c>
      <c r="K76" s="35"/>
      <c r="L76" s="26"/>
      <c r="M76" s="26"/>
      <c r="N76" s="26"/>
      <c r="O76" s="90" t="str">
        <f t="shared" si="9"/>
        <v>-</v>
      </c>
      <c r="P76" s="92" t="str">
        <f t="shared" si="10"/>
        <v>-</v>
      </c>
    </row>
    <row r="77" spans="1:18" x14ac:dyDescent="0.25">
      <c r="A77">
        <v>2031</v>
      </c>
      <c r="B77" t="s">
        <v>183</v>
      </c>
      <c r="C77" s="190"/>
      <c r="D77" s="108" t="s">
        <v>1028</v>
      </c>
      <c r="E77" s="32">
        <f t="shared" si="7"/>
        <v>48029</v>
      </c>
      <c r="F77" s="88" t="str">
        <f t="shared" si="8"/>
        <v>2030-31</v>
      </c>
      <c r="H77" s="109"/>
      <c r="I77" s="26"/>
      <c r="J77" s="94">
        <f t="shared" si="11"/>
        <v>1</v>
      </c>
      <c r="K77" s="35"/>
      <c r="L77" s="26">
        <v>1</v>
      </c>
      <c r="M77" s="26" t="s">
        <v>998</v>
      </c>
      <c r="N77" s="26">
        <v>207000000</v>
      </c>
      <c r="O77" s="90">
        <f t="shared" si="9"/>
        <v>207000000</v>
      </c>
      <c r="P77" s="92">
        <f t="shared" si="10"/>
        <v>207000000</v>
      </c>
    </row>
    <row r="78" spans="1:18" x14ac:dyDescent="0.25">
      <c r="A78">
        <v>2031</v>
      </c>
      <c r="B78" t="s">
        <v>183</v>
      </c>
      <c r="C78" s="190"/>
      <c r="D78" s="108" t="s">
        <v>1029</v>
      </c>
      <c r="E78" s="32">
        <f t="shared" si="7"/>
        <v>48029</v>
      </c>
      <c r="F78" s="88" t="str">
        <f t="shared" si="8"/>
        <v>2030-31</v>
      </c>
      <c r="H78" s="109"/>
      <c r="I78" s="26"/>
      <c r="J78" s="94">
        <f t="shared" si="11"/>
        <v>1</v>
      </c>
      <c r="K78" s="35"/>
      <c r="L78" s="26">
        <v>1</v>
      </c>
      <c r="M78" s="26" t="s">
        <v>998</v>
      </c>
      <c r="N78" s="26">
        <v>97000000</v>
      </c>
      <c r="O78" s="90">
        <f t="shared" si="9"/>
        <v>97000000</v>
      </c>
      <c r="P78" s="92">
        <f t="shared" si="10"/>
        <v>97000000</v>
      </c>
    </row>
    <row r="79" spans="1:18" x14ac:dyDescent="0.25">
      <c r="A79">
        <v>2026</v>
      </c>
      <c r="B79" t="s">
        <v>183</v>
      </c>
      <c r="C79" s="190"/>
      <c r="D79" s="108" t="s">
        <v>1030</v>
      </c>
      <c r="E79" s="32">
        <f t="shared" si="7"/>
        <v>46203</v>
      </c>
      <c r="F79" s="88" t="str">
        <f t="shared" si="8"/>
        <v>2025-26</v>
      </c>
      <c r="H79" s="109"/>
      <c r="I79" s="26"/>
      <c r="J79" s="94">
        <f t="shared" si="11"/>
        <v>1</v>
      </c>
      <c r="K79" s="35"/>
      <c r="L79" s="26">
        <v>1</v>
      </c>
      <c r="M79" s="26" t="s">
        <v>998</v>
      </c>
      <c r="N79" s="26">
        <v>800000</v>
      </c>
      <c r="O79" s="90">
        <f t="shared" si="9"/>
        <v>800000</v>
      </c>
      <c r="P79" s="92">
        <f t="shared" si="10"/>
        <v>800000</v>
      </c>
      <c r="Q79" s="224"/>
      <c r="R79" s="225"/>
    </row>
    <row r="80" spans="1:18" x14ac:dyDescent="0.25">
      <c r="A80">
        <v>2026</v>
      </c>
      <c r="B80" t="s">
        <v>183</v>
      </c>
      <c r="C80" s="190"/>
      <c r="D80" s="108" t="s">
        <v>1031</v>
      </c>
      <c r="E80" s="32">
        <f t="shared" si="7"/>
        <v>46203</v>
      </c>
      <c r="F80" s="88" t="str">
        <f t="shared" si="8"/>
        <v>2025-26</v>
      </c>
      <c r="H80" s="109"/>
      <c r="I80" s="26"/>
      <c r="J80" s="94">
        <f t="shared" si="11"/>
        <v>1</v>
      </c>
      <c r="K80" s="35"/>
      <c r="L80" s="26">
        <v>1</v>
      </c>
      <c r="M80" s="26" t="s">
        <v>998</v>
      </c>
      <c r="N80" s="26">
        <v>1500000</v>
      </c>
      <c r="O80" s="90">
        <f t="shared" si="9"/>
        <v>1500000</v>
      </c>
      <c r="P80" s="92">
        <f t="shared" si="10"/>
        <v>1500000</v>
      </c>
      <c r="Q80" s="224"/>
      <c r="R80" s="225"/>
    </row>
    <row r="81" spans="1:18" x14ac:dyDescent="0.25">
      <c r="A81">
        <v>2026</v>
      </c>
      <c r="B81" t="s">
        <v>183</v>
      </c>
      <c r="C81" s="190"/>
      <c r="D81" s="108" t="s">
        <v>1032</v>
      </c>
      <c r="E81" s="32">
        <f t="shared" si="7"/>
        <v>46203</v>
      </c>
      <c r="F81" s="88" t="str">
        <f t="shared" si="8"/>
        <v>2025-26</v>
      </c>
      <c r="H81" s="109"/>
      <c r="I81" s="26"/>
      <c r="J81" s="94">
        <f t="shared" si="11"/>
        <v>1</v>
      </c>
      <c r="K81" s="35"/>
      <c r="L81" s="26">
        <v>1</v>
      </c>
      <c r="M81" s="26" t="s">
        <v>998</v>
      </c>
      <c r="N81" s="26">
        <v>5300000</v>
      </c>
      <c r="O81" s="90">
        <f t="shared" si="9"/>
        <v>5300000</v>
      </c>
      <c r="P81" s="92">
        <f t="shared" si="10"/>
        <v>5300000</v>
      </c>
      <c r="Q81" s="224"/>
      <c r="R81" s="225"/>
    </row>
    <row r="82" spans="1:18" x14ac:dyDescent="0.25">
      <c r="A82">
        <v>2026</v>
      </c>
      <c r="B82" t="s">
        <v>183</v>
      </c>
      <c r="C82" s="190"/>
      <c r="D82" s="108" t="s">
        <v>1030</v>
      </c>
      <c r="E82" s="32">
        <f t="shared" si="7"/>
        <v>46203</v>
      </c>
      <c r="F82" s="88" t="str">
        <f t="shared" si="8"/>
        <v>2025-26</v>
      </c>
      <c r="H82" s="109"/>
      <c r="I82" s="26"/>
      <c r="J82" s="94">
        <f t="shared" si="11"/>
        <v>1</v>
      </c>
      <c r="K82" s="35"/>
      <c r="L82" s="26">
        <v>1</v>
      </c>
      <c r="M82" s="26" t="s">
        <v>998</v>
      </c>
      <c r="N82" s="26">
        <v>2000000</v>
      </c>
      <c r="O82" s="90">
        <f t="shared" si="9"/>
        <v>2000000</v>
      </c>
      <c r="P82" s="92">
        <f t="shared" si="10"/>
        <v>2000000</v>
      </c>
      <c r="Q82" s="224"/>
      <c r="R82" s="225"/>
    </row>
    <row r="83" spans="1:18" x14ac:dyDescent="0.25">
      <c r="A83">
        <v>2026</v>
      </c>
      <c r="B83" t="s">
        <v>183</v>
      </c>
      <c r="C83" s="190"/>
      <c r="D83" s="108" t="s">
        <v>1031</v>
      </c>
      <c r="E83" s="32">
        <f t="shared" si="7"/>
        <v>46203</v>
      </c>
      <c r="F83" s="88" t="str">
        <f t="shared" si="8"/>
        <v>2025-26</v>
      </c>
      <c r="H83" s="109"/>
      <c r="I83" s="26"/>
      <c r="J83" s="94">
        <f t="shared" si="11"/>
        <v>1</v>
      </c>
      <c r="K83" s="35"/>
      <c r="L83" s="26">
        <v>1</v>
      </c>
      <c r="M83" s="26" t="s">
        <v>998</v>
      </c>
      <c r="N83" s="26">
        <v>2900000</v>
      </c>
      <c r="O83" s="90">
        <f t="shared" si="9"/>
        <v>2900000</v>
      </c>
      <c r="P83" s="92">
        <f t="shared" si="10"/>
        <v>2900000</v>
      </c>
      <c r="Q83" s="224"/>
      <c r="R83" s="225"/>
    </row>
    <row r="84" spans="1:18" x14ac:dyDescent="0.25">
      <c r="A84">
        <v>2026</v>
      </c>
      <c r="B84" t="s">
        <v>183</v>
      </c>
      <c r="C84" s="190"/>
      <c r="D84" s="108" t="s">
        <v>1032</v>
      </c>
      <c r="E84" s="32">
        <f t="shared" si="7"/>
        <v>46203</v>
      </c>
      <c r="F84" s="88" t="str">
        <f t="shared" si="8"/>
        <v>2025-26</v>
      </c>
      <c r="H84" s="109"/>
      <c r="I84" s="26"/>
      <c r="J84" s="94">
        <f t="shared" si="11"/>
        <v>1</v>
      </c>
      <c r="K84" s="35"/>
      <c r="L84" s="26">
        <v>1</v>
      </c>
      <c r="M84" s="26" t="s">
        <v>998</v>
      </c>
      <c r="N84" s="26">
        <v>5100000</v>
      </c>
      <c r="O84" s="90">
        <f t="shared" si="9"/>
        <v>5100000</v>
      </c>
      <c r="P84" s="92">
        <f t="shared" si="10"/>
        <v>5100000</v>
      </c>
      <c r="Q84" s="224"/>
      <c r="R84" s="225"/>
    </row>
    <row r="85" spans="1:18" x14ac:dyDescent="0.25">
      <c r="A85">
        <v>2026</v>
      </c>
      <c r="B85" t="s">
        <v>183</v>
      </c>
      <c r="C85" s="190"/>
      <c r="D85" s="108" t="s">
        <v>1030</v>
      </c>
      <c r="E85" s="32">
        <f t="shared" si="7"/>
        <v>46203</v>
      </c>
      <c r="F85" s="88" t="str">
        <f t="shared" si="8"/>
        <v>2025-26</v>
      </c>
      <c r="H85" s="109"/>
      <c r="I85" s="26"/>
      <c r="J85" s="94">
        <f t="shared" si="11"/>
        <v>1</v>
      </c>
      <c r="K85" s="35"/>
      <c r="L85" s="26">
        <v>1</v>
      </c>
      <c r="M85" s="26" t="s">
        <v>998</v>
      </c>
      <c r="N85" s="26">
        <v>300000</v>
      </c>
      <c r="O85" s="90">
        <f t="shared" si="9"/>
        <v>300000</v>
      </c>
      <c r="P85" s="92">
        <f t="shared" si="10"/>
        <v>300000</v>
      </c>
      <c r="Q85" s="224"/>
      <c r="R85" s="225"/>
    </row>
    <row r="86" spans="1:18" x14ac:dyDescent="0.25">
      <c r="A86">
        <v>2026</v>
      </c>
      <c r="B86" t="s">
        <v>183</v>
      </c>
      <c r="C86" s="190"/>
      <c r="D86" s="108" t="s">
        <v>1031</v>
      </c>
      <c r="E86" s="32">
        <f t="shared" si="7"/>
        <v>46203</v>
      </c>
      <c r="F86" s="88" t="str">
        <f t="shared" si="8"/>
        <v>2025-26</v>
      </c>
      <c r="H86" s="109"/>
      <c r="I86" s="26"/>
      <c r="J86" s="94">
        <f t="shared" si="11"/>
        <v>1</v>
      </c>
      <c r="K86" s="35"/>
      <c r="L86" s="26">
        <v>1</v>
      </c>
      <c r="M86" s="26" t="s">
        <v>998</v>
      </c>
      <c r="N86" s="26">
        <v>1200000</v>
      </c>
      <c r="O86" s="90">
        <f t="shared" si="9"/>
        <v>1200000</v>
      </c>
      <c r="P86" s="92">
        <f t="shared" si="10"/>
        <v>1200000</v>
      </c>
      <c r="Q86" s="224"/>
      <c r="R86" s="225"/>
    </row>
    <row r="87" spans="1:18" x14ac:dyDescent="0.25">
      <c r="A87">
        <v>2026</v>
      </c>
      <c r="B87" t="s">
        <v>183</v>
      </c>
      <c r="C87" s="190"/>
      <c r="D87" s="108" t="s">
        <v>1032</v>
      </c>
      <c r="E87" s="32">
        <f t="shared" si="7"/>
        <v>46203</v>
      </c>
      <c r="F87" s="88" t="str">
        <f t="shared" si="8"/>
        <v>2025-26</v>
      </c>
      <c r="H87" s="109"/>
      <c r="I87" s="26"/>
      <c r="J87" s="94">
        <f t="shared" si="11"/>
        <v>1</v>
      </c>
      <c r="K87" s="35"/>
      <c r="L87" s="26">
        <v>1</v>
      </c>
      <c r="M87" s="26" t="s">
        <v>998</v>
      </c>
      <c r="N87" s="26">
        <v>2200000</v>
      </c>
      <c r="O87" s="90">
        <f t="shared" si="9"/>
        <v>2200000</v>
      </c>
      <c r="P87" s="92">
        <f t="shared" si="10"/>
        <v>2200000</v>
      </c>
      <c r="Q87" s="224"/>
      <c r="R87" s="225"/>
    </row>
    <row r="88" spans="1:18" x14ac:dyDescent="0.25">
      <c r="A88">
        <v>2026</v>
      </c>
      <c r="B88" t="s">
        <v>183</v>
      </c>
      <c r="C88" s="190"/>
      <c r="D88" s="108" t="s">
        <v>1030</v>
      </c>
      <c r="E88" s="32">
        <f t="shared" si="7"/>
        <v>46203</v>
      </c>
      <c r="F88" s="88" t="str">
        <f t="shared" si="8"/>
        <v>2025-26</v>
      </c>
      <c r="H88" s="109"/>
      <c r="I88" s="26"/>
      <c r="J88" s="94">
        <f t="shared" si="11"/>
        <v>1</v>
      </c>
      <c r="K88" s="35"/>
      <c r="L88" s="26">
        <v>1</v>
      </c>
      <c r="M88" s="26" t="s">
        <v>998</v>
      </c>
      <c r="N88" s="26">
        <v>900000</v>
      </c>
      <c r="O88" s="90">
        <f t="shared" si="9"/>
        <v>900000</v>
      </c>
      <c r="P88" s="92">
        <f t="shared" si="10"/>
        <v>900000</v>
      </c>
      <c r="Q88" s="224"/>
      <c r="R88" s="225"/>
    </row>
    <row r="89" spans="1:18" x14ac:dyDescent="0.25">
      <c r="A89">
        <v>2026</v>
      </c>
      <c r="B89" t="s">
        <v>183</v>
      </c>
      <c r="C89" s="190"/>
      <c r="D89" s="108" t="s">
        <v>1031</v>
      </c>
      <c r="E89" s="32">
        <f t="shared" si="7"/>
        <v>46203</v>
      </c>
      <c r="F89" s="88" t="str">
        <f t="shared" si="8"/>
        <v>2025-26</v>
      </c>
      <c r="H89" s="109"/>
      <c r="I89" s="26"/>
      <c r="J89" s="94">
        <f t="shared" si="11"/>
        <v>1</v>
      </c>
      <c r="K89" s="35"/>
      <c r="L89" s="26">
        <v>1</v>
      </c>
      <c r="M89" s="26" t="s">
        <v>998</v>
      </c>
      <c r="N89" s="26">
        <v>1200000</v>
      </c>
      <c r="O89" s="90">
        <f t="shared" si="9"/>
        <v>1200000</v>
      </c>
      <c r="P89" s="92">
        <f t="shared" si="10"/>
        <v>1200000</v>
      </c>
      <c r="Q89" s="224"/>
      <c r="R89" s="225"/>
    </row>
    <row r="90" spans="1:18" x14ac:dyDescent="0.25">
      <c r="A90">
        <v>2026</v>
      </c>
      <c r="B90" t="s">
        <v>183</v>
      </c>
      <c r="C90" s="190"/>
      <c r="D90" s="108" t="s">
        <v>1032</v>
      </c>
      <c r="E90" s="32">
        <f t="shared" si="7"/>
        <v>46203</v>
      </c>
      <c r="F90" s="88" t="str">
        <f t="shared" si="8"/>
        <v>2025-26</v>
      </c>
      <c r="H90" s="109"/>
      <c r="I90" s="26"/>
      <c r="J90" s="94">
        <f t="shared" si="11"/>
        <v>1</v>
      </c>
      <c r="K90" s="35"/>
      <c r="L90" s="26">
        <v>1</v>
      </c>
      <c r="M90" s="26" t="s">
        <v>998</v>
      </c>
      <c r="N90" s="26">
        <v>2900000</v>
      </c>
      <c r="O90" s="90">
        <f t="shared" si="9"/>
        <v>2900000</v>
      </c>
      <c r="P90" s="92">
        <f t="shared" si="10"/>
        <v>2900000</v>
      </c>
      <c r="Q90" s="224"/>
      <c r="R90" s="225"/>
    </row>
    <row r="91" spans="1:18" x14ac:dyDescent="0.25">
      <c r="A91">
        <v>2026</v>
      </c>
      <c r="B91" t="s">
        <v>183</v>
      </c>
      <c r="C91" s="190"/>
      <c r="D91" s="108" t="s">
        <v>1030</v>
      </c>
      <c r="E91" s="32">
        <f t="shared" si="7"/>
        <v>46203</v>
      </c>
      <c r="F91" s="88" t="str">
        <f t="shared" si="8"/>
        <v>2025-26</v>
      </c>
      <c r="H91" s="109"/>
      <c r="I91" s="26"/>
      <c r="J91" s="94">
        <f t="shared" si="11"/>
        <v>1</v>
      </c>
      <c r="K91" s="35"/>
      <c r="L91" s="26">
        <v>1</v>
      </c>
      <c r="M91" s="26" t="s">
        <v>998</v>
      </c>
      <c r="N91" s="26">
        <v>700000</v>
      </c>
      <c r="O91" s="90">
        <f t="shared" si="9"/>
        <v>700000</v>
      </c>
      <c r="P91" s="92">
        <f t="shared" si="10"/>
        <v>700000</v>
      </c>
      <c r="Q91" s="224"/>
      <c r="R91" s="225"/>
    </row>
    <row r="92" spans="1:18" x14ac:dyDescent="0.25">
      <c r="A92">
        <v>2026</v>
      </c>
      <c r="B92" t="s">
        <v>183</v>
      </c>
      <c r="C92" s="190"/>
      <c r="D92" s="108" t="s">
        <v>1031</v>
      </c>
      <c r="E92" s="32">
        <f t="shared" si="7"/>
        <v>46203</v>
      </c>
      <c r="F92" s="88" t="str">
        <f t="shared" si="8"/>
        <v>2025-26</v>
      </c>
      <c r="H92" s="109"/>
      <c r="I92" s="26"/>
      <c r="J92" s="94">
        <f t="shared" si="11"/>
        <v>1</v>
      </c>
      <c r="K92" s="35"/>
      <c r="L92" s="26">
        <v>1</v>
      </c>
      <c r="M92" s="26" t="s">
        <v>998</v>
      </c>
      <c r="N92" s="26">
        <v>3200000</v>
      </c>
      <c r="O92" s="90">
        <f t="shared" si="9"/>
        <v>3200000</v>
      </c>
      <c r="P92" s="92">
        <f t="shared" si="10"/>
        <v>3200000</v>
      </c>
      <c r="Q92" s="224"/>
      <c r="R92" s="225"/>
    </row>
    <row r="93" spans="1:18" x14ac:dyDescent="0.25">
      <c r="A93">
        <v>2026</v>
      </c>
      <c r="B93" t="s">
        <v>183</v>
      </c>
      <c r="C93" s="190"/>
      <c r="D93" s="108" t="s">
        <v>1032</v>
      </c>
      <c r="E93" s="32">
        <f t="shared" si="7"/>
        <v>46203</v>
      </c>
      <c r="F93" s="88" t="str">
        <f t="shared" si="8"/>
        <v>2025-26</v>
      </c>
      <c r="H93" s="109"/>
      <c r="I93" s="26"/>
      <c r="J93" s="94">
        <f t="shared" si="11"/>
        <v>1</v>
      </c>
      <c r="K93" s="35"/>
      <c r="L93" s="26">
        <v>1</v>
      </c>
      <c r="M93" s="26" t="s">
        <v>998</v>
      </c>
      <c r="N93" s="26">
        <v>4200000</v>
      </c>
      <c r="O93" s="90">
        <f t="shared" si="9"/>
        <v>4200000</v>
      </c>
      <c r="P93" s="92">
        <f t="shared" si="10"/>
        <v>4200000</v>
      </c>
      <c r="Q93" s="224"/>
      <c r="R93" s="225"/>
    </row>
    <row r="94" spans="1:18" x14ac:dyDescent="0.25">
      <c r="A94">
        <v>2026</v>
      </c>
      <c r="B94" t="s">
        <v>183</v>
      </c>
      <c r="C94" s="190"/>
      <c r="D94" s="108" t="s">
        <v>1030</v>
      </c>
      <c r="E94" s="32">
        <f t="shared" si="7"/>
        <v>46203</v>
      </c>
      <c r="F94" s="88" t="str">
        <f t="shared" si="8"/>
        <v>2025-26</v>
      </c>
      <c r="H94" s="109"/>
      <c r="I94" s="26"/>
      <c r="J94" s="94">
        <f t="shared" si="11"/>
        <v>1</v>
      </c>
      <c r="K94" s="35"/>
      <c r="L94" s="26">
        <v>1</v>
      </c>
      <c r="M94" s="26" t="s">
        <v>998</v>
      </c>
      <c r="N94" s="26">
        <v>1500000</v>
      </c>
      <c r="O94" s="90">
        <f t="shared" si="9"/>
        <v>1500000</v>
      </c>
      <c r="P94" s="92">
        <f t="shared" si="10"/>
        <v>1500000</v>
      </c>
      <c r="Q94" s="224"/>
      <c r="R94" s="225"/>
    </row>
    <row r="95" spans="1:18" x14ac:dyDescent="0.25">
      <c r="A95">
        <v>2026</v>
      </c>
      <c r="B95" t="s">
        <v>183</v>
      </c>
      <c r="C95" s="190"/>
      <c r="D95" s="108" t="s">
        <v>1031</v>
      </c>
      <c r="E95" s="32">
        <f t="shared" si="7"/>
        <v>46203</v>
      </c>
      <c r="F95" s="88" t="str">
        <f t="shared" si="8"/>
        <v>2025-26</v>
      </c>
      <c r="H95" s="109"/>
      <c r="I95" s="26"/>
      <c r="J95" s="94">
        <f t="shared" si="11"/>
        <v>1</v>
      </c>
      <c r="K95" s="35"/>
      <c r="L95" s="26">
        <v>1</v>
      </c>
      <c r="M95" s="26" t="s">
        <v>998</v>
      </c>
      <c r="N95" s="26">
        <v>400000</v>
      </c>
      <c r="O95" s="90">
        <f t="shared" si="9"/>
        <v>400000</v>
      </c>
      <c r="P95" s="92">
        <f t="shared" si="10"/>
        <v>400000</v>
      </c>
      <c r="Q95" s="224"/>
      <c r="R95" s="225"/>
    </row>
    <row r="96" spans="1:18" x14ac:dyDescent="0.25">
      <c r="A96">
        <v>2026</v>
      </c>
      <c r="B96" t="s">
        <v>183</v>
      </c>
      <c r="C96" s="190"/>
      <c r="D96" s="108" t="s">
        <v>1032</v>
      </c>
      <c r="E96" s="32">
        <f t="shared" si="7"/>
        <v>46203</v>
      </c>
      <c r="F96" s="88" t="str">
        <f t="shared" si="8"/>
        <v>2025-26</v>
      </c>
      <c r="H96" s="109"/>
      <c r="I96" s="26"/>
      <c r="J96" s="94">
        <f t="shared" si="11"/>
        <v>1</v>
      </c>
      <c r="K96" s="35"/>
      <c r="L96" s="26">
        <v>1</v>
      </c>
      <c r="M96" s="26" t="s">
        <v>998</v>
      </c>
      <c r="N96" s="26">
        <v>500000</v>
      </c>
      <c r="O96" s="90">
        <f t="shared" si="9"/>
        <v>500000</v>
      </c>
      <c r="P96" s="92">
        <f t="shared" si="10"/>
        <v>500000</v>
      </c>
      <c r="Q96" s="224"/>
      <c r="R96" s="225"/>
    </row>
    <row r="97" spans="1:18" x14ac:dyDescent="0.25">
      <c r="A97">
        <v>2026</v>
      </c>
      <c r="B97" t="s">
        <v>183</v>
      </c>
      <c r="C97" s="190"/>
      <c r="D97" s="108" t="s">
        <v>1030</v>
      </c>
      <c r="E97" s="32">
        <f t="shared" si="7"/>
        <v>46203</v>
      </c>
      <c r="F97" s="88" t="str">
        <f t="shared" si="8"/>
        <v>2025-26</v>
      </c>
      <c r="H97" s="109"/>
      <c r="I97" s="26"/>
      <c r="J97" s="94">
        <f t="shared" si="11"/>
        <v>1</v>
      </c>
      <c r="K97" s="35"/>
      <c r="L97" s="26">
        <v>1</v>
      </c>
      <c r="M97" s="26" t="s">
        <v>998</v>
      </c>
      <c r="N97" s="26">
        <v>1500000</v>
      </c>
      <c r="O97" s="90">
        <f t="shared" si="9"/>
        <v>1500000</v>
      </c>
      <c r="P97" s="92">
        <f t="shared" si="10"/>
        <v>1500000</v>
      </c>
      <c r="Q97" s="224"/>
      <c r="R97" s="225"/>
    </row>
    <row r="98" spans="1:18" x14ac:dyDescent="0.25">
      <c r="A98">
        <v>2026</v>
      </c>
      <c r="B98" t="s">
        <v>183</v>
      </c>
      <c r="C98" s="190"/>
      <c r="D98" s="108" t="s">
        <v>1031</v>
      </c>
      <c r="E98" s="32">
        <f t="shared" si="7"/>
        <v>46203</v>
      </c>
      <c r="F98" s="88" t="str">
        <f t="shared" si="8"/>
        <v>2025-26</v>
      </c>
      <c r="H98" s="109"/>
      <c r="I98" s="26"/>
      <c r="J98" s="94">
        <f t="shared" si="11"/>
        <v>1</v>
      </c>
      <c r="K98" s="35"/>
      <c r="L98" s="26">
        <v>1</v>
      </c>
      <c r="M98" s="26" t="s">
        <v>998</v>
      </c>
      <c r="N98" s="26">
        <v>3000000</v>
      </c>
      <c r="O98" s="90">
        <f t="shared" si="9"/>
        <v>3000000</v>
      </c>
      <c r="P98" s="92">
        <f t="shared" si="10"/>
        <v>3000000</v>
      </c>
      <c r="Q98" s="224"/>
      <c r="R98" s="225"/>
    </row>
    <row r="99" spans="1:18" x14ac:dyDescent="0.25">
      <c r="A99">
        <v>2026</v>
      </c>
      <c r="B99" t="s">
        <v>183</v>
      </c>
      <c r="C99" s="190"/>
      <c r="D99" s="108" t="s">
        <v>1032</v>
      </c>
      <c r="E99" s="32">
        <f t="shared" ref="E99:E123" si="12">DATEVALUE("30 Jun "&amp;A99)</f>
        <v>46203</v>
      </c>
      <c r="F99" s="88" t="str">
        <f t="shared" ref="F99:F123" si="13">IF(E99="","-",IF(E99&lt;$E$15,"ERROR - date outside of range",IF(MONTH(E99)&gt;=7,YEAR(E99)&amp;"-"&amp;RIGHT(YEAR(E99),2)+1,YEAR(E99)-1&amp;"-"&amp;RIGHT(YEAR(E99),2))))</f>
        <v>2025-26</v>
      </c>
      <c r="H99" s="109"/>
      <c r="I99" s="26"/>
      <c r="J99" s="94">
        <f>J98</f>
        <v>1</v>
      </c>
      <c r="K99" s="35"/>
      <c r="L99" s="26">
        <v>1</v>
      </c>
      <c r="M99" s="26" t="s">
        <v>998</v>
      </c>
      <c r="N99" s="26">
        <v>800000</v>
      </c>
      <c r="O99" s="90">
        <f t="shared" ref="O99:O123" si="14">IF(N99="","-",L99*N99)</f>
        <v>800000</v>
      </c>
      <c r="P99" s="92">
        <f t="shared" ref="P99:P123" si="15">IF(O99="-","-",IF(E99&lt;$E$15,0,O99*J99))</f>
        <v>800000</v>
      </c>
      <c r="Q99" s="224"/>
      <c r="R99" s="225"/>
    </row>
    <row r="100" spans="1:18" x14ac:dyDescent="0.25">
      <c r="A100">
        <v>2026</v>
      </c>
      <c r="B100" t="s">
        <v>183</v>
      </c>
      <c r="C100" s="190"/>
      <c r="D100" s="108" t="s">
        <v>1030</v>
      </c>
      <c r="E100" s="32">
        <f t="shared" si="12"/>
        <v>46203</v>
      </c>
      <c r="F100" s="88" t="str">
        <f t="shared" si="13"/>
        <v>2025-26</v>
      </c>
      <c r="H100" s="109"/>
      <c r="I100" s="26"/>
      <c r="J100" s="94">
        <f t="shared" ref="J100:J123" si="16">J99</f>
        <v>1</v>
      </c>
      <c r="K100" s="35"/>
      <c r="L100" s="26">
        <v>1</v>
      </c>
      <c r="M100" s="26" t="s">
        <v>998</v>
      </c>
      <c r="N100" s="26">
        <v>1100000</v>
      </c>
      <c r="O100" s="90">
        <f t="shared" si="14"/>
        <v>1100000</v>
      </c>
      <c r="P100" s="92">
        <f t="shared" si="15"/>
        <v>1100000</v>
      </c>
      <c r="Q100" s="224"/>
      <c r="R100" s="225"/>
    </row>
    <row r="101" spans="1:18" x14ac:dyDescent="0.25">
      <c r="A101">
        <v>2026</v>
      </c>
      <c r="B101" t="s">
        <v>183</v>
      </c>
      <c r="C101" s="190"/>
      <c r="D101" s="108" t="s">
        <v>1031</v>
      </c>
      <c r="E101" s="32">
        <f t="shared" si="12"/>
        <v>46203</v>
      </c>
      <c r="F101" s="88" t="str">
        <f t="shared" si="13"/>
        <v>2025-26</v>
      </c>
      <c r="H101" s="109"/>
      <c r="I101" s="26"/>
      <c r="J101" s="94">
        <f t="shared" si="16"/>
        <v>1</v>
      </c>
      <c r="K101" s="35"/>
      <c r="L101" s="26">
        <v>1</v>
      </c>
      <c r="M101" s="26" t="s">
        <v>998</v>
      </c>
      <c r="N101" s="26">
        <v>2200000</v>
      </c>
      <c r="O101" s="90">
        <f t="shared" si="14"/>
        <v>2200000</v>
      </c>
      <c r="P101" s="92">
        <f t="shared" si="15"/>
        <v>2200000</v>
      </c>
      <c r="Q101" s="224"/>
      <c r="R101" s="225"/>
    </row>
    <row r="102" spans="1:18" x14ac:dyDescent="0.25">
      <c r="A102">
        <v>2026</v>
      </c>
      <c r="B102" t="s">
        <v>183</v>
      </c>
      <c r="C102" s="190"/>
      <c r="D102" s="108" t="s">
        <v>1032</v>
      </c>
      <c r="E102" s="32">
        <f t="shared" si="12"/>
        <v>46203</v>
      </c>
      <c r="F102" s="88" t="str">
        <f t="shared" si="13"/>
        <v>2025-26</v>
      </c>
      <c r="H102" s="109"/>
      <c r="I102" s="26"/>
      <c r="J102" s="94">
        <f t="shared" si="16"/>
        <v>1</v>
      </c>
      <c r="K102" s="35"/>
      <c r="L102" s="26">
        <v>1</v>
      </c>
      <c r="M102" s="26" t="s">
        <v>998</v>
      </c>
      <c r="N102" s="26">
        <v>3800000</v>
      </c>
      <c r="O102" s="90">
        <f t="shared" si="14"/>
        <v>3800000</v>
      </c>
      <c r="P102" s="92">
        <f t="shared" si="15"/>
        <v>3800000</v>
      </c>
      <c r="Q102" s="224"/>
      <c r="R102" s="225"/>
    </row>
    <row r="103" spans="1:18" x14ac:dyDescent="0.25">
      <c r="A103">
        <v>2026</v>
      </c>
      <c r="B103" t="s">
        <v>183</v>
      </c>
      <c r="C103" s="190"/>
      <c r="D103" s="108" t="s">
        <v>1030</v>
      </c>
      <c r="E103" s="32">
        <f t="shared" si="12"/>
        <v>46203</v>
      </c>
      <c r="F103" s="88" t="str">
        <f t="shared" si="13"/>
        <v>2025-26</v>
      </c>
      <c r="H103" s="109"/>
      <c r="I103" s="26"/>
      <c r="J103" s="94">
        <f t="shared" si="16"/>
        <v>1</v>
      </c>
      <c r="K103" s="35"/>
      <c r="L103" s="26">
        <v>1</v>
      </c>
      <c r="M103" s="26" t="s">
        <v>998</v>
      </c>
      <c r="N103" s="26">
        <v>1600000</v>
      </c>
      <c r="O103" s="90">
        <f t="shared" si="14"/>
        <v>1600000</v>
      </c>
      <c r="P103" s="92">
        <f t="shared" si="15"/>
        <v>1600000</v>
      </c>
      <c r="Q103" s="224"/>
      <c r="R103" s="225"/>
    </row>
    <row r="104" spans="1:18" x14ac:dyDescent="0.25">
      <c r="A104">
        <v>2026</v>
      </c>
      <c r="B104" t="s">
        <v>183</v>
      </c>
      <c r="C104" s="190"/>
      <c r="D104" s="108" t="s">
        <v>1031</v>
      </c>
      <c r="E104" s="32">
        <f t="shared" si="12"/>
        <v>46203</v>
      </c>
      <c r="F104" s="88" t="str">
        <f t="shared" si="13"/>
        <v>2025-26</v>
      </c>
      <c r="H104" s="109"/>
      <c r="I104" s="26"/>
      <c r="J104" s="94">
        <f t="shared" si="16"/>
        <v>1</v>
      </c>
      <c r="K104" s="35"/>
      <c r="L104" s="26">
        <v>1</v>
      </c>
      <c r="M104" s="26" t="s">
        <v>998</v>
      </c>
      <c r="N104" s="26">
        <v>2000000</v>
      </c>
      <c r="O104" s="90">
        <f t="shared" si="14"/>
        <v>2000000</v>
      </c>
      <c r="P104" s="92">
        <f t="shared" si="15"/>
        <v>2000000</v>
      </c>
      <c r="Q104" s="224"/>
      <c r="R104" s="225"/>
    </row>
    <row r="105" spans="1:18" x14ac:dyDescent="0.25">
      <c r="A105">
        <v>2026</v>
      </c>
      <c r="B105" t="s">
        <v>183</v>
      </c>
      <c r="C105" s="190"/>
      <c r="D105" s="108" t="s">
        <v>1032</v>
      </c>
      <c r="E105" s="32">
        <f t="shared" si="12"/>
        <v>46203</v>
      </c>
      <c r="F105" s="88" t="str">
        <f t="shared" si="13"/>
        <v>2025-26</v>
      </c>
      <c r="H105" s="109"/>
      <c r="I105" s="26"/>
      <c r="J105" s="94">
        <f t="shared" si="16"/>
        <v>1</v>
      </c>
      <c r="K105" s="35"/>
      <c r="L105" s="26">
        <v>1</v>
      </c>
      <c r="M105" s="26" t="s">
        <v>998</v>
      </c>
      <c r="N105" s="26">
        <v>2200000</v>
      </c>
      <c r="O105" s="90">
        <f t="shared" si="14"/>
        <v>2200000</v>
      </c>
      <c r="P105" s="92">
        <f t="shared" si="15"/>
        <v>2200000</v>
      </c>
      <c r="Q105" s="224"/>
      <c r="R105" s="225"/>
    </row>
    <row r="106" spans="1:18" x14ac:dyDescent="0.25">
      <c r="A106">
        <v>2026</v>
      </c>
      <c r="B106" t="s">
        <v>183</v>
      </c>
      <c r="C106" s="190"/>
      <c r="D106" s="108" t="s">
        <v>1030</v>
      </c>
      <c r="E106" s="32">
        <f t="shared" si="12"/>
        <v>46203</v>
      </c>
      <c r="F106" s="88" t="str">
        <f t="shared" si="13"/>
        <v>2025-26</v>
      </c>
      <c r="H106" s="109"/>
      <c r="I106" s="26"/>
      <c r="J106" s="94">
        <f t="shared" si="16"/>
        <v>1</v>
      </c>
      <c r="K106" s="35"/>
      <c r="L106" s="26">
        <v>1</v>
      </c>
      <c r="M106" s="26" t="s">
        <v>998</v>
      </c>
      <c r="N106" s="26">
        <v>2600000</v>
      </c>
      <c r="O106" s="90">
        <f t="shared" si="14"/>
        <v>2600000</v>
      </c>
      <c r="P106" s="92">
        <f t="shared" si="15"/>
        <v>2600000</v>
      </c>
      <c r="Q106" s="224"/>
      <c r="R106" s="225"/>
    </row>
    <row r="107" spans="1:18" x14ac:dyDescent="0.25">
      <c r="A107">
        <v>2026</v>
      </c>
      <c r="B107" t="s">
        <v>183</v>
      </c>
      <c r="C107" s="190"/>
      <c r="D107" s="108" t="s">
        <v>1031</v>
      </c>
      <c r="E107" s="32">
        <f t="shared" si="12"/>
        <v>46203</v>
      </c>
      <c r="F107" s="88" t="str">
        <f t="shared" si="13"/>
        <v>2025-26</v>
      </c>
      <c r="H107" s="109"/>
      <c r="I107" s="26"/>
      <c r="J107" s="94">
        <f t="shared" si="16"/>
        <v>1</v>
      </c>
      <c r="K107" s="35"/>
      <c r="L107" s="26">
        <v>1</v>
      </c>
      <c r="M107" s="26" t="s">
        <v>998</v>
      </c>
      <c r="N107" s="26">
        <v>2800000</v>
      </c>
      <c r="O107" s="90">
        <f t="shared" si="14"/>
        <v>2800000</v>
      </c>
      <c r="P107" s="92">
        <f t="shared" si="15"/>
        <v>2800000</v>
      </c>
      <c r="Q107" s="224"/>
      <c r="R107" s="225"/>
    </row>
    <row r="108" spans="1:18" x14ac:dyDescent="0.25">
      <c r="A108">
        <v>2026</v>
      </c>
      <c r="B108" t="s">
        <v>183</v>
      </c>
      <c r="C108" s="190"/>
      <c r="D108" s="108" t="s">
        <v>1032</v>
      </c>
      <c r="E108" s="32">
        <f t="shared" si="12"/>
        <v>46203</v>
      </c>
      <c r="F108" s="88" t="str">
        <f t="shared" si="13"/>
        <v>2025-26</v>
      </c>
      <c r="H108" s="109"/>
      <c r="I108" s="26"/>
      <c r="J108" s="94">
        <f t="shared" si="16"/>
        <v>1</v>
      </c>
      <c r="K108" s="35"/>
      <c r="L108" s="26">
        <v>1</v>
      </c>
      <c r="M108" s="26" t="s">
        <v>998</v>
      </c>
      <c r="N108" s="26">
        <v>4300000</v>
      </c>
      <c r="O108" s="90">
        <f t="shared" si="14"/>
        <v>4300000</v>
      </c>
      <c r="P108" s="92">
        <f t="shared" si="15"/>
        <v>4300000</v>
      </c>
      <c r="Q108" s="224"/>
      <c r="R108" s="225"/>
    </row>
    <row r="109" spans="1:18" x14ac:dyDescent="0.25">
      <c r="A109">
        <v>2026</v>
      </c>
      <c r="B109" t="s">
        <v>183</v>
      </c>
      <c r="C109" s="190"/>
      <c r="D109" s="108" t="s">
        <v>1030</v>
      </c>
      <c r="E109" s="32">
        <f t="shared" si="12"/>
        <v>46203</v>
      </c>
      <c r="F109" s="88" t="str">
        <f t="shared" si="13"/>
        <v>2025-26</v>
      </c>
      <c r="H109" s="109"/>
      <c r="I109" s="26"/>
      <c r="J109" s="94">
        <f t="shared" si="16"/>
        <v>1</v>
      </c>
      <c r="K109" s="35"/>
      <c r="L109" s="26">
        <v>1</v>
      </c>
      <c r="M109" s="26" t="s">
        <v>998</v>
      </c>
      <c r="N109" s="26">
        <v>1300000</v>
      </c>
      <c r="O109" s="90">
        <f t="shared" si="14"/>
        <v>1300000</v>
      </c>
      <c r="P109" s="92">
        <f t="shared" si="15"/>
        <v>1300000</v>
      </c>
      <c r="Q109" s="224"/>
      <c r="R109" s="225"/>
    </row>
    <row r="110" spans="1:18" x14ac:dyDescent="0.25">
      <c r="A110">
        <v>2026</v>
      </c>
      <c r="B110" t="s">
        <v>183</v>
      </c>
      <c r="C110" s="190"/>
      <c r="D110" s="108" t="s">
        <v>1031</v>
      </c>
      <c r="E110" s="32">
        <f t="shared" si="12"/>
        <v>46203</v>
      </c>
      <c r="F110" s="88" t="str">
        <f t="shared" si="13"/>
        <v>2025-26</v>
      </c>
      <c r="H110" s="109"/>
      <c r="I110" s="26"/>
      <c r="J110" s="94">
        <f t="shared" si="16"/>
        <v>1</v>
      </c>
      <c r="K110" s="35"/>
      <c r="L110" s="26">
        <v>1</v>
      </c>
      <c r="M110" s="26" t="s">
        <v>998</v>
      </c>
      <c r="N110" s="26">
        <v>1100000</v>
      </c>
      <c r="O110" s="90">
        <f t="shared" si="14"/>
        <v>1100000</v>
      </c>
      <c r="P110" s="92">
        <f t="shared" si="15"/>
        <v>1100000</v>
      </c>
      <c r="Q110" s="224"/>
      <c r="R110" s="225"/>
    </row>
    <row r="111" spans="1:18" x14ac:dyDescent="0.25">
      <c r="A111">
        <v>2026</v>
      </c>
      <c r="B111" t="s">
        <v>183</v>
      </c>
      <c r="C111" s="190"/>
      <c r="D111" s="108" t="s">
        <v>1032</v>
      </c>
      <c r="E111" s="32">
        <f t="shared" si="12"/>
        <v>46203</v>
      </c>
      <c r="F111" s="88" t="str">
        <f t="shared" si="13"/>
        <v>2025-26</v>
      </c>
      <c r="H111" s="109"/>
      <c r="I111" s="26"/>
      <c r="J111" s="94">
        <f t="shared" si="16"/>
        <v>1</v>
      </c>
      <c r="K111" s="35"/>
      <c r="L111" s="26">
        <v>1</v>
      </c>
      <c r="M111" s="26" t="s">
        <v>998</v>
      </c>
      <c r="N111" s="26">
        <v>1500000</v>
      </c>
      <c r="O111" s="90">
        <f t="shared" si="14"/>
        <v>1500000</v>
      </c>
      <c r="P111" s="92">
        <f t="shared" si="15"/>
        <v>1500000</v>
      </c>
      <c r="Q111" s="224"/>
      <c r="R111" s="225"/>
    </row>
    <row r="112" spans="1:18" x14ac:dyDescent="0.25">
      <c r="A112">
        <v>2026</v>
      </c>
      <c r="B112" t="s">
        <v>183</v>
      </c>
      <c r="C112" s="190"/>
      <c r="D112" s="108" t="s">
        <v>1030</v>
      </c>
      <c r="E112" s="32">
        <f t="shared" si="12"/>
        <v>46203</v>
      </c>
      <c r="F112" s="88" t="str">
        <f t="shared" si="13"/>
        <v>2025-26</v>
      </c>
      <c r="H112" s="109"/>
      <c r="I112" s="26"/>
      <c r="J112" s="94">
        <f t="shared" si="16"/>
        <v>1</v>
      </c>
      <c r="K112" s="35"/>
      <c r="L112" s="26">
        <v>1</v>
      </c>
      <c r="M112" s="26" t="s">
        <v>998</v>
      </c>
      <c r="N112" s="26">
        <v>1900000</v>
      </c>
      <c r="O112" s="90">
        <f t="shared" si="14"/>
        <v>1900000</v>
      </c>
      <c r="P112" s="92">
        <f t="shared" si="15"/>
        <v>1900000</v>
      </c>
      <c r="Q112" s="224"/>
      <c r="R112" s="225"/>
    </row>
    <row r="113" spans="1:18" x14ac:dyDescent="0.25">
      <c r="A113">
        <v>2026</v>
      </c>
      <c r="B113" t="s">
        <v>183</v>
      </c>
      <c r="C113" s="190"/>
      <c r="D113" s="108" t="s">
        <v>1031</v>
      </c>
      <c r="E113" s="32">
        <f t="shared" si="12"/>
        <v>46203</v>
      </c>
      <c r="F113" s="88" t="str">
        <f t="shared" si="13"/>
        <v>2025-26</v>
      </c>
      <c r="H113" s="109"/>
      <c r="I113" s="26"/>
      <c r="J113" s="94">
        <f t="shared" si="16"/>
        <v>1</v>
      </c>
      <c r="K113" s="35"/>
      <c r="L113" s="26">
        <v>1</v>
      </c>
      <c r="M113" s="26" t="s">
        <v>998</v>
      </c>
      <c r="N113" s="26">
        <v>600000</v>
      </c>
      <c r="O113" s="90">
        <f t="shared" si="14"/>
        <v>600000</v>
      </c>
      <c r="P113" s="92">
        <f t="shared" si="15"/>
        <v>600000</v>
      </c>
      <c r="Q113" s="224"/>
      <c r="R113" s="225"/>
    </row>
    <row r="114" spans="1:18" x14ac:dyDescent="0.25">
      <c r="A114">
        <v>2026</v>
      </c>
      <c r="B114" t="s">
        <v>183</v>
      </c>
      <c r="C114" s="190"/>
      <c r="D114" s="108" t="s">
        <v>1032</v>
      </c>
      <c r="E114" s="32">
        <f t="shared" si="12"/>
        <v>46203</v>
      </c>
      <c r="F114" s="88" t="str">
        <f t="shared" si="13"/>
        <v>2025-26</v>
      </c>
      <c r="H114" s="109"/>
      <c r="I114" s="26"/>
      <c r="J114" s="94">
        <f t="shared" si="16"/>
        <v>1</v>
      </c>
      <c r="K114" s="35"/>
      <c r="L114" s="26">
        <v>1</v>
      </c>
      <c r="M114" s="26" t="s">
        <v>998</v>
      </c>
      <c r="N114" s="26">
        <v>1800000</v>
      </c>
      <c r="O114" s="90">
        <f t="shared" si="14"/>
        <v>1800000</v>
      </c>
      <c r="P114" s="92">
        <f t="shared" si="15"/>
        <v>1800000</v>
      </c>
      <c r="Q114" s="224"/>
      <c r="R114" s="225"/>
    </row>
    <row r="115" spans="1:18" x14ac:dyDescent="0.25">
      <c r="A115">
        <v>2026</v>
      </c>
      <c r="B115" t="s">
        <v>183</v>
      </c>
      <c r="C115" s="190"/>
      <c r="D115" s="108" t="s">
        <v>1030</v>
      </c>
      <c r="E115" s="32">
        <f t="shared" si="12"/>
        <v>46203</v>
      </c>
      <c r="F115" s="88" t="str">
        <f t="shared" si="13"/>
        <v>2025-26</v>
      </c>
      <c r="H115" s="109"/>
      <c r="I115" s="26"/>
      <c r="J115" s="94">
        <f t="shared" si="16"/>
        <v>1</v>
      </c>
      <c r="K115" s="35"/>
      <c r="L115" s="26">
        <v>1</v>
      </c>
      <c r="M115" s="26" t="s">
        <v>998</v>
      </c>
      <c r="N115" s="26">
        <v>2200000</v>
      </c>
      <c r="O115" s="90">
        <f t="shared" si="14"/>
        <v>2200000</v>
      </c>
      <c r="P115" s="92">
        <f t="shared" si="15"/>
        <v>2200000</v>
      </c>
      <c r="Q115" s="224"/>
      <c r="R115" s="225"/>
    </row>
    <row r="116" spans="1:18" x14ac:dyDescent="0.25">
      <c r="A116">
        <v>2026</v>
      </c>
      <c r="B116" t="s">
        <v>183</v>
      </c>
      <c r="C116" s="190"/>
      <c r="D116" s="108" t="s">
        <v>1031</v>
      </c>
      <c r="E116" s="32">
        <f t="shared" si="12"/>
        <v>46203</v>
      </c>
      <c r="F116" s="88" t="str">
        <f t="shared" si="13"/>
        <v>2025-26</v>
      </c>
      <c r="H116" s="109"/>
      <c r="I116" s="26"/>
      <c r="J116" s="94">
        <f t="shared" si="16"/>
        <v>1</v>
      </c>
      <c r="K116" s="35"/>
      <c r="L116" s="26">
        <v>1</v>
      </c>
      <c r="M116" s="26" t="s">
        <v>998</v>
      </c>
      <c r="N116" s="26">
        <v>1300000</v>
      </c>
      <c r="O116" s="90">
        <f t="shared" si="14"/>
        <v>1300000</v>
      </c>
      <c r="P116" s="92">
        <f t="shared" si="15"/>
        <v>1300000</v>
      </c>
      <c r="Q116" s="224"/>
      <c r="R116" s="225"/>
    </row>
    <row r="117" spans="1:18" x14ac:dyDescent="0.25">
      <c r="A117">
        <v>2026</v>
      </c>
      <c r="B117" t="s">
        <v>183</v>
      </c>
      <c r="C117" s="190"/>
      <c r="D117" s="108" t="s">
        <v>1032</v>
      </c>
      <c r="E117" s="32">
        <f t="shared" si="12"/>
        <v>46203</v>
      </c>
      <c r="F117" s="88" t="str">
        <f t="shared" si="13"/>
        <v>2025-26</v>
      </c>
      <c r="H117" s="109"/>
      <c r="I117" s="26"/>
      <c r="J117" s="94">
        <f t="shared" si="16"/>
        <v>1</v>
      </c>
      <c r="K117" s="35"/>
      <c r="L117" s="26">
        <v>1</v>
      </c>
      <c r="M117" s="26" t="s">
        <v>998</v>
      </c>
      <c r="N117" s="26">
        <v>9800000</v>
      </c>
      <c r="O117" s="90">
        <f t="shared" si="14"/>
        <v>9800000</v>
      </c>
      <c r="P117" s="92">
        <f t="shared" si="15"/>
        <v>9800000</v>
      </c>
      <c r="Q117" s="224"/>
      <c r="R117" s="225"/>
    </row>
    <row r="118" spans="1:18" x14ac:dyDescent="0.25">
      <c r="A118">
        <v>2026</v>
      </c>
      <c r="B118" t="s">
        <v>183</v>
      </c>
      <c r="C118" s="190"/>
      <c r="D118" s="108" t="s">
        <v>1030</v>
      </c>
      <c r="E118" s="32">
        <f t="shared" si="12"/>
        <v>46203</v>
      </c>
      <c r="F118" s="88" t="str">
        <f t="shared" si="13"/>
        <v>2025-26</v>
      </c>
      <c r="H118" s="109"/>
      <c r="I118" s="26"/>
      <c r="J118" s="94">
        <f t="shared" si="16"/>
        <v>1</v>
      </c>
      <c r="K118" s="35"/>
      <c r="L118" s="26">
        <v>1</v>
      </c>
      <c r="M118" s="26" t="s">
        <v>998</v>
      </c>
      <c r="N118" s="26">
        <v>1700000</v>
      </c>
      <c r="O118" s="90">
        <f t="shared" si="14"/>
        <v>1700000</v>
      </c>
      <c r="P118" s="92">
        <f t="shared" si="15"/>
        <v>1700000</v>
      </c>
      <c r="Q118" s="224"/>
      <c r="R118" s="225"/>
    </row>
    <row r="119" spans="1:18" x14ac:dyDescent="0.25">
      <c r="A119">
        <v>2026</v>
      </c>
      <c r="B119" t="s">
        <v>183</v>
      </c>
      <c r="C119" s="190"/>
      <c r="D119" s="108" t="s">
        <v>1031</v>
      </c>
      <c r="E119" s="32">
        <f t="shared" si="12"/>
        <v>46203</v>
      </c>
      <c r="F119" s="88" t="str">
        <f t="shared" si="13"/>
        <v>2025-26</v>
      </c>
      <c r="H119" s="109"/>
      <c r="I119" s="26"/>
      <c r="J119" s="94">
        <f t="shared" si="16"/>
        <v>1</v>
      </c>
      <c r="K119" s="35"/>
      <c r="L119" s="26">
        <v>1</v>
      </c>
      <c r="M119" s="26" t="s">
        <v>998</v>
      </c>
      <c r="N119" s="26">
        <v>800000</v>
      </c>
      <c r="O119" s="90">
        <f t="shared" si="14"/>
        <v>800000</v>
      </c>
      <c r="P119" s="92">
        <f t="shared" si="15"/>
        <v>800000</v>
      </c>
      <c r="Q119" s="224"/>
      <c r="R119" s="225"/>
    </row>
    <row r="120" spans="1:18" x14ac:dyDescent="0.25">
      <c r="A120">
        <v>2026</v>
      </c>
      <c r="B120" t="s">
        <v>183</v>
      </c>
      <c r="C120" s="190"/>
      <c r="D120" s="108" t="s">
        <v>1032</v>
      </c>
      <c r="E120" s="32">
        <f t="shared" si="12"/>
        <v>46203</v>
      </c>
      <c r="F120" s="88" t="str">
        <f t="shared" si="13"/>
        <v>2025-26</v>
      </c>
      <c r="H120" s="109"/>
      <c r="I120" s="26"/>
      <c r="J120" s="94">
        <f t="shared" si="16"/>
        <v>1</v>
      </c>
      <c r="K120" s="35"/>
      <c r="L120" s="26">
        <v>1</v>
      </c>
      <c r="M120" s="26" t="s">
        <v>998</v>
      </c>
      <c r="N120" s="26">
        <v>13500000</v>
      </c>
      <c r="O120" s="90">
        <f t="shared" si="14"/>
        <v>13500000</v>
      </c>
      <c r="P120" s="92">
        <f t="shared" si="15"/>
        <v>13500000</v>
      </c>
      <c r="Q120" s="224"/>
      <c r="R120" s="225"/>
    </row>
    <row r="121" spans="1:18" x14ac:dyDescent="0.25">
      <c r="A121">
        <v>2026</v>
      </c>
      <c r="B121" t="s">
        <v>183</v>
      </c>
      <c r="C121" s="190"/>
      <c r="D121" s="108" t="s">
        <v>1030</v>
      </c>
      <c r="E121" s="32">
        <f t="shared" si="12"/>
        <v>46203</v>
      </c>
      <c r="F121" s="88" t="str">
        <f t="shared" si="13"/>
        <v>2025-26</v>
      </c>
      <c r="H121" s="109"/>
      <c r="I121" s="26"/>
      <c r="J121" s="94">
        <f t="shared" si="16"/>
        <v>1</v>
      </c>
      <c r="K121" s="35"/>
      <c r="L121" s="26">
        <v>1</v>
      </c>
      <c r="M121" s="26" t="s">
        <v>998</v>
      </c>
      <c r="N121" s="26">
        <v>3300000</v>
      </c>
      <c r="O121" s="90">
        <f t="shared" si="14"/>
        <v>3300000</v>
      </c>
      <c r="P121" s="92">
        <f t="shared" si="15"/>
        <v>3300000</v>
      </c>
      <c r="Q121" s="224"/>
      <c r="R121" s="225"/>
    </row>
    <row r="122" spans="1:18" x14ac:dyDescent="0.25">
      <c r="A122">
        <v>2026</v>
      </c>
      <c r="B122" t="s">
        <v>183</v>
      </c>
      <c r="C122" s="190"/>
      <c r="D122" s="108" t="s">
        <v>1031</v>
      </c>
      <c r="E122" s="32">
        <f t="shared" si="12"/>
        <v>46203</v>
      </c>
      <c r="F122" s="88" t="str">
        <f t="shared" si="13"/>
        <v>2025-26</v>
      </c>
      <c r="H122" s="109"/>
      <c r="I122" s="26"/>
      <c r="J122" s="94">
        <f t="shared" si="16"/>
        <v>1</v>
      </c>
      <c r="K122" s="35"/>
      <c r="L122" s="26">
        <v>1</v>
      </c>
      <c r="M122" s="26" t="s">
        <v>998</v>
      </c>
      <c r="N122" s="26">
        <v>1400000</v>
      </c>
      <c r="O122" s="90">
        <f t="shared" si="14"/>
        <v>1400000</v>
      </c>
      <c r="P122" s="92">
        <f t="shared" si="15"/>
        <v>1400000</v>
      </c>
      <c r="Q122" s="224"/>
      <c r="R122" s="225"/>
    </row>
    <row r="123" spans="1:18" x14ac:dyDescent="0.25">
      <c r="A123">
        <v>2026</v>
      </c>
      <c r="B123" t="s">
        <v>183</v>
      </c>
      <c r="C123" s="190"/>
      <c r="D123" s="108" t="s">
        <v>1032</v>
      </c>
      <c r="E123" s="32">
        <f t="shared" si="12"/>
        <v>46203</v>
      </c>
      <c r="F123" s="88" t="str">
        <f t="shared" si="13"/>
        <v>2025-26</v>
      </c>
      <c r="H123" s="109"/>
      <c r="I123" s="26"/>
      <c r="J123" s="94">
        <f t="shared" si="16"/>
        <v>1</v>
      </c>
      <c r="K123" s="35"/>
      <c r="L123" s="26">
        <v>1</v>
      </c>
      <c r="M123" s="26" t="s">
        <v>998</v>
      </c>
      <c r="N123" s="26">
        <v>6100000</v>
      </c>
      <c r="O123" s="90">
        <f t="shared" si="14"/>
        <v>6100000</v>
      </c>
      <c r="P123" s="92">
        <f t="shared" si="15"/>
        <v>6100000</v>
      </c>
      <c r="Q123" s="224"/>
      <c r="R123" s="225"/>
    </row>
    <row r="124" spans="1:18" x14ac:dyDescent="0.25">
      <c r="C124" s="190"/>
      <c r="D124" s="108"/>
      <c r="E124" s="32"/>
      <c r="F124" s="88"/>
      <c r="H124" s="109"/>
      <c r="I124" s="26"/>
      <c r="J124" s="94"/>
      <c r="K124" s="35"/>
      <c r="L124" s="26"/>
      <c r="M124" s="26"/>
      <c r="N124" s="26"/>
      <c r="O124" s="90"/>
      <c r="P124" s="92"/>
    </row>
    <row r="125" spans="1:18" x14ac:dyDescent="0.25">
      <c r="A125">
        <v>2026</v>
      </c>
      <c r="B125" t="s">
        <v>184</v>
      </c>
      <c r="C125" s="190"/>
      <c r="D125" s="108" t="s">
        <v>1033</v>
      </c>
      <c r="E125" s="32">
        <f t="shared" ref="E125:E127" si="17">DATEVALUE("30 Jun "&amp;A125)</f>
        <v>46203</v>
      </c>
      <c r="F125" s="88" t="str">
        <f t="shared" ref="F125:F127" si="18">IF(E125="","-",IF(E125&lt;$E$15,"ERROR - date outside of range",IF(MONTH(E125)&gt;=7,YEAR(E125)&amp;"-"&amp;RIGHT(YEAR(E125),2)+1,YEAR(E125)-1&amp;"-"&amp;RIGHT(YEAR(E125),2))))</f>
        <v>2025-26</v>
      </c>
      <c r="H125" s="109"/>
      <c r="I125" s="26"/>
      <c r="J125" s="94">
        <f>J98</f>
        <v>1</v>
      </c>
      <c r="K125" s="35"/>
      <c r="L125" s="26">
        <v>1</v>
      </c>
      <c r="M125" s="26" t="s">
        <v>998</v>
      </c>
      <c r="N125" s="26">
        <v>8500000</v>
      </c>
      <c r="O125" s="90">
        <f t="shared" si="5"/>
        <v>8500000</v>
      </c>
      <c r="P125" s="92">
        <f t="shared" si="6"/>
        <v>8500000</v>
      </c>
    </row>
    <row r="126" spans="1:18" x14ac:dyDescent="0.25">
      <c r="A126">
        <v>2026</v>
      </c>
      <c r="B126" t="s">
        <v>184</v>
      </c>
      <c r="C126" s="190"/>
      <c r="D126" s="108" t="s">
        <v>1034</v>
      </c>
      <c r="E126" s="32">
        <f t="shared" si="17"/>
        <v>46203</v>
      </c>
      <c r="F126" s="88" t="str">
        <f t="shared" si="18"/>
        <v>2025-26</v>
      </c>
      <c r="H126" s="109"/>
      <c r="I126" s="26"/>
      <c r="J126" s="94">
        <f t="shared" si="4"/>
        <v>1</v>
      </c>
      <c r="K126" s="35"/>
      <c r="L126" s="26">
        <v>1</v>
      </c>
      <c r="M126" s="26" t="s">
        <v>998</v>
      </c>
      <c r="N126" s="26">
        <v>22400000</v>
      </c>
      <c r="O126" s="90">
        <f t="shared" si="5"/>
        <v>22400000</v>
      </c>
      <c r="P126" s="92">
        <f t="shared" si="6"/>
        <v>22400000</v>
      </c>
    </row>
    <row r="127" spans="1:18" x14ac:dyDescent="0.25">
      <c r="A127">
        <v>2031</v>
      </c>
      <c r="B127" t="s">
        <v>184</v>
      </c>
      <c r="C127" s="190"/>
      <c r="D127" s="108" t="s">
        <v>1035</v>
      </c>
      <c r="E127" s="32">
        <f t="shared" si="17"/>
        <v>48029</v>
      </c>
      <c r="F127" s="88" t="str">
        <f t="shared" si="18"/>
        <v>2030-31</v>
      </c>
      <c r="H127" s="109"/>
      <c r="I127" s="26"/>
      <c r="J127" s="94">
        <f t="shared" si="4"/>
        <v>1</v>
      </c>
      <c r="K127" s="35"/>
      <c r="L127" s="26">
        <v>1</v>
      </c>
      <c r="M127" s="26" t="s">
        <v>998</v>
      </c>
      <c r="N127" s="26">
        <v>750000000</v>
      </c>
      <c r="O127" s="90">
        <f t="shared" si="5"/>
        <v>750000000</v>
      </c>
      <c r="P127" s="92">
        <f t="shared" si="6"/>
        <v>750000000</v>
      </c>
    </row>
    <row r="128" spans="1:18" x14ac:dyDescent="0.25">
      <c r="C128" s="190"/>
      <c r="D128" s="108"/>
      <c r="E128" s="32"/>
      <c r="F128" s="88"/>
      <c r="H128" s="109"/>
      <c r="I128" s="26"/>
      <c r="J128" s="94"/>
      <c r="K128" s="35"/>
      <c r="L128" s="26"/>
      <c r="M128" s="26"/>
      <c r="N128" s="26"/>
      <c r="O128" s="90"/>
      <c r="P128" s="92"/>
    </row>
    <row r="129" spans="1:17" x14ac:dyDescent="0.25">
      <c r="A129">
        <v>2026</v>
      </c>
      <c r="B129" t="s">
        <v>186</v>
      </c>
      <c r="C129" s="190"/>
      <c r="D129" s="108" t="s">
        <v>1036</v>
      </c>
      <c r="E129" s="32">
        <f t="shared" ref="E129:E134" si="19">DATEVALUE("30 Jun "&amp;A129)</f>
        <v>46203</v>
      </c>
      <c r="F129" s="88" t="str">
        <f t="shared" ref="F129:F134" si="20">IF(E129="","-",IF(E129&lt;$E$15,"ERROR - date outside of range",IF(MONTH(E129)&gt;=7,YEAR(E129)&amp;"-"&amp;RIGHT(YEAR(E129),2)+1,YEAR(E129)-1&amp;"-"&amp;RIGHT(YEAR(E129),2))))</f>
        <v>2025-26</v>
      </c>
      <c r="H129" s="109"/>
      <c r="I129" s="26"/>
      <c r="J129" s="94">
        <f>J127</f>
        <v>1</v>
      </c>
      <c r="K129" s="35"/>
      <c r="L129" s="26">
        <v>1</v>
      </c>
      <c r="M129" s="26" t="s">
        <v>1037</v>
      </c>
      <c r="N129" s="26">
        <v>10100000</v>
      </c>
      <c r="O129" s="90">
        <f t="shared" si="5"/>
        <v>10100000</v>
      </c>
      <c r="P129" s="92">
        <f>IF(O129="-","-",IF(E129&lt;$E$15,0,O129*J129))</f>
        <v>10100000</v>
      </c>
    </row>
    <row r="130" spans="1:17" x14ac:dyDescent="0.25">
      <c r="C130" s="190"/>
      <c r="D130" s="108"/>
      <c r="E130" s="32"/>
      <c r="F130" s="88" t="str">
        <f t="shared" si="20"/>
        <v>-</v>
      </c>
      <c r="H130" s="109"/>
      <c r="I130" s="26"/>
      <c r="J130" s="94">
        <f t="shared" ref="J130:J134" si="21">J129</f>
        <v>1</v>
      </c>
      <c r="K130" s="35"/>
      <c r="L130" s="26"/>
      <c r="M130" s="26"/>
      <c r="N130" s="26"/>
      <c r="O130" s="90" t="str">
        <f t="shared" si="5"/>
        <v>-</v>
      </c>
      <c r="P130" s="92" t="str">
        <f t="shared" ref="P130:P134" si="22">IF(O130="-","-",IF(E130&lt;$E$15,0,O130*J130))</f>
        <v>-</v>
      </c>
    </row>
    <row r="131" spans="1:17" x14ac:dyDescent="0.25">
      <c r="A131">
        <v>2026</v>
      </c>
      <c r="B131" t="s">
        <v>186</v>
      </c>
      <c r="C131" s="190"/>
      <c r="D131" s="108" t="s">
        <v>1038</v>
      </c>
      <c r="E131" s="32">
        <f t="shared" si="19"/>
        <v>46203</v>
      </c>
      <c r="F131" s="88" t="str">
        <f t="shared" si="20"/>
        <v>2025-26</v>
      </c>
      <c r="H131" s="109"/>
      <c r="I131" s="26"/>
      <c r="J131" s="94">
        <f t="shared" si="21"/>
        <v>1</v>
      </c>
      <c r="K131" s="35"/>
      <c r="L131" s="26">
        <v>1</v>
      </c>
      <c r="M131" s="26" t="s">
        <v>1037</v>
      </c>
      <c r="N131" s="26">
        <v>7500000</v>
      </c>
      <c r="O131" s="90">
        <f t="shared" si="5"/>
        <v>7500000</v>
      </c>
      <c r="P131" s="92">
        <f t="shared" si="22"/>
        <v>7500000</v>
      </c>
    </row>
    <row r="132" spans="1:17" x14ac:dyDescent="0.25">
      <c r="A132">
        <v>2026</v>
      </c>
      <c r="B132" t="s">
        <v>186</v>
      </c>
      <c r="C132" s="190"/>
      <c r="D132" s="108" t="s">
        <v>1039</v>
      </c>
      <c r="E132" s="32">
        <f t="shared" si="19"/>
        <v>46203</v>
      </c>
      <c r="F132" s="88" t="str">
        <f t="shared" si="20"/>
        <v>2025-26</v>
      </c>
      <c r="H132" s="109"/>
      <c r="I132" s="26"/>
      <c r="J132" s="94">
        <f t="shared" si="21"/>
        <v>1</v>
      </c>
      <c r="K132" s="35"/>
      <c r="L132" s="26">
        <v>1</v>
      </c>
      <c r="M132" s="26" t="s">
        <v>1037</v>
      </c>
      <c r="N132" s="26">
        <v>1200000</v>
      </c>
      <c r="O132" s="90">
        <f t="shared" si="5"/>
        <v>1200000</v>
      </c>
      <c r="P132" s="92">
        <f t="shared" si="22"/>
        <v>1200000</v>
      </c>
    </row>
    <row r="133" spans="1:17" x14ac:dyDescent="0.25">
      <c r="A133">
        <v>2026</v>
      </c>
      <c r="B133" t="s">
        <v>186</v>
      </c>
      <c r="C133" s="190"/>
      <c r="D133" s="108" t="s">
        <v>1040</v>
      </c>
      <c r="E133" s="32">
        <f t="shared" si="19"/>
        <v>46203</v>
      </c>
      <c r="F133" s="88" t="str">
        <f t="shared" si="20"/>
        <v>2025-26</v>
      </c>
      <c r="H133" s="109"/>
      <c r="I133" s="26"/>
      <c r="J133" s="94">
        <f>J132</f>
        <v>1</v>
      </c>
      <c r="K133" s="35"/>
      <c r="L133" s="26">
        <v>1</v>
      </c>
      <c r="M133" s="26" t="s">
        <v>1037</v>
      </c>
      <c r="N133" s="26">
        <v>1500000</v>
      </c>
      <c r="O133" s="90">
        <f t="shared" si="5"/>
        <v>1500000</v>
      </c>
      <c r="P133" s="92">
        <f t="shared" si="22"/>
        <v>1500000</v>
      </c>
    </row>
    <row r="134" spans="1:17" x14ac:dyDescent="0.25">
      <c r="A134">
        <v>2026</v>
      </c>
      <c r="B134" t="s">
        <v>186</v>
      </c>
      <c r="C134" s="190"/>
      <c r="D134" s="108" t="s">
        <v>1041</v>
      </c>
      <c r="E134" s="32">
        <f t="shared" si="19"/>
        <v>46203</v>
      </c>
      <c r="F134" s="88" t="str">
        <f t="shared" si="20"/>
        <v>2025-26</v>
      </c>
      <c r="H134" s="109"/>
      <c r="I134" s="26"/>
      <c r="J134" s="94">
        <f t="shared" si="21"/>
        <v>1</v>
      </c>
      <c r="K134" s="35"/>
      <c r="L134" s="26">
        <v>1</v>
      </c>
      <c r="M134" s="26" t="s">
        <v>1037</v>
      </c>
      <c r="N134" s="26">
        <v>1800000</v>
      </c>
      <c r="O134" s="90">
        <f t="shared" si="5"/>
        <v>1800000</v>
      </c>
      <c r="P134" s="92">
        <f t="shared" si="22"/>
        <v>1800000</v>
      </c>
    </row>
    <row r="135" spans="1:17" x14ac:dyDescent="0.25">
      <c r="A135">
        <v>2026</v>
      </c>
      <c r="B135" t="s">
        <v>186</v>
      </c>
      <c r="C135" s="190"/>
      <c r="D135" s="108" t="s">
        <v>1042</v>
      </c>
      <c r="E135" s="32">
        <f t="shared" ref="E135" si="23">DATEVALUE("30 Jun "&amp;A135)</f>
        <v>46203</v>
      </c>
      <c r="F135" s="88" t="str">
        <f t="shared" ref="F135" si="24">IF(E135="","-",IF(E135&lt;$E$15,"ERROR - date outside of range",IF(MONTH(E135)&gt;=7,YEAR(E135)&amp;"-"&amp;RIGHT(YEAR(E135),2)+1,YEAR(E135)-1&amp;"-"&amp;RIGHT(YEAR(E135),2))))</f>
        <v>2025-26</v>
      </c>
      <c r="H135" s="109"/>
      <c r="I135" s="26"/>
      <c r="J135" s="94">
        <f>J134</f>
        <v>1</v>
      </c>
      <c r="K135" s="35"/>
      <c r="L135" s="26">
        <v>1</v>
      </c>
      <c r="M135" s="26" t="s">
        <v>1037</v>
      </c>
      <c r="N135" s="26">
        <v>1400000</v>
      </c>
      <c r="O135" s="90">
        <f t="shared" ref="O135" si="25">IF(N135="","-",L135*N135)</f>
        <v>1400000</v>
      </c>
      <c r="P135" s="92">
        <f t="shared" ref="P135" si="26">IF(O135="-","-",IF(E135&lt;$E$15,0,O135*J135))</f>
        <v>1400000</v>
      </c>
    </row>
    <row r="136" spans="1:17" x14ac:dyDescent="0.25">
      <c r="C136" s="190"/>
      <c r="D136" s="108"/>
      <c r="E136" s="32"/>
      <c r="F136" s="88"/>
      <c r="H136" s="109"/>
      <c r="I136" s="26"/>
      <c r="J136" s="94"/>
      <c r="K136" s="35"/>
      <c r="L136" s="26"/>
      <c r="M136" s="26"/>
      <c r="N136" s="26"/>
      <c r="O136" s="90"/>
      <c r="P136" s="92"/>
    </row>
    <row r="137" spans="1:17" x14ac:dyDescent="0.25">
      <c r="A137">
        <v>2030</v>
      </c>
      <c r="B137" t="s">
        <v>771</v>
      </c>
      <c r="C137" s="190" t="s">
        <v>1043</v>
      </c>
      <c r="D137" s="108" t="s">
        <v>1044</v>
      </c>
      <c r="E137" s="32">
        <f t="shared" ref="E137:E141" si="27">DATEVALUE("30 Jun "&amp;A137)</f>
        <v>47664</v>
      </c>
      <c r="F137" s="88" t="str">
        <f t="shared" ref="F137:F139" si="28">IF(E137="","-",IF(E137&lt;$E$15,"ERROR - date outside of range",IF(MONTH(E137)&gt;=7,YEAR(E137)&amp;"-"&amp;RIGHT(YEAR(E137),2)+1,YEAR(E137)-1&amp;"-"&amp;RIGHT(YEAR(E137),2))))</f>
        <v>2029-30</v>
      </c>
      <c r="H137" s="109"/>
      <c r="I137" s="26"/>
      <c r="J137" s="94">
        <f>J134</f>
        <v>1</v>
      </c>
      <c r="K137" s="35"/>
      <c r="L137" s="26">
        <v>1</v>
      </c>
      <c r="M137" s="26" t="s">
        <v>168</v>
      </c>
      <c r="N137" s="26">
        <v>608000000</v>
      </c>
      <c r="O137" s="90">
        <f t="shared" ref="O137:O139" si="29">IF(N137="","-",L137*N137)</f>
        <v>608000000</v>
      </c>
      <c r="P137" s="92">
        <f t="shared" ref="P137:P139" si="30">IF(O137="-","-",IF(E137&lt;$E$15,0,O137*J137))</f>
        <v>608000000</v>
      </c>
    </row>
    <row r="138" spans="1:17" x14ac:dyDescent="0.25">
      <c r="C138" s="190"/>
      <c r="D138" s="108"/>
      <c r="E138" s="32"/>
      <c r="F138" s="88" t="str">
        <f t="shared" si="28"/>
        <v>-</v>
      </c>
      <c r="H138" s="109"/>
      <c r="I138" s="26"/>
      <c r="J138" s="94">
        <f>J137</f>
        <v>1</v>
      </c>
      <c r="K138" s="35"/>
      <c r="L138" s="26"/>
      <c r="M138" s="26"/>
      <c r="N138" s="26"/>
      <c r="O138" s="90" t="str">
        <f t="shared" si="29"/>
        <v>-</v>
      </c>
      <c r="P138" s="92" t="str">
        <f t="shared" si="30"/>
        <v>-</v>
      </c>
    </row>
    <row r="139" spans="1:17" ht="46" x14ac:dyDescent="0.25">
      <c r="A139">
        <v>2028</v>
      </c>
      <c r="B139" t="s">
        <v>771</v>
      </c>
      <c r="C139" s="26" t="s">
        <v>1045</v>
      </c>
      <c r="D139" s="108" t="s">
        <v>1046</v>
      </c>
      <c r="E139" s="32">
        <f t="shared" si="27"/>
        <v>46934</v>
      </c>
      <c r="F139" s="88" t="str">
        <f t="shared" si="28"/>
        <v>2027-28</v>
      </c>
      <c r="H139" s="109"/>
      <c r="I139" s="26"/>
      <c r="J139" s="94">
        <v>0.6</v>
      </c>
      <c r="K139" s="35"/>
      <c r="L139" s="26">
        <v>1</v>
      </c>
      <c r="M139" s="26" t="s">
        <v>168</v>
      </c>
      <c r="N139" s="26">
        <v>366161047</v>
      </c>
      <c r="O139" s="90">
        <f t="shared" si="29"/>
        <v>366161047</v>
      </c>
      <c r="P139" s="92">
        <f t="shared" si="30"/>
        <v>219696628.19999999</v>
      </c>
    </row>
    <row r="140" spans="1:17" x14ac:dyDescent="0.25">
      <c r="C140" s="26"/>
      <c r="D140" s="108"/>
      <c r="E140" s="32"/>
      <c r="F140" s="88" t="str">
        <f t="shared" ref="F140" si="31">IF(E140="","-",IF(E140&lt;$E$15,"ERROR - date outside of range",IF(MONTH(E140)&gt;=7,YEAR(E140)&amp;"-"&amp;RIGHT(YEAR(E140),2)+1,YEAR(E140)-1&amp;"-"&amp;RIGHT(YEAR(E140),2))))</f>
        <v>-</v>
      </c>
      <c r="H140" s="109"/>
      <c r="I140" s="26"/>
      <c r="J140" s="94">
        <v>1</v>
      </c>
      <c r="K140" s="35"/>
      <c r="L140" s="26"/>
      <c r="M140" s="26"/>
      <c r="N140" s="26"/>
      <c r="O140" s="90" t="str">
        <f t="shared" ref="O140:O172" si="32">IF(N140="","-",L140*N140)</f>
        <v>-</v>
      </c>
      <c r="P140" s="92" t="str">
        <f t="shared" ref="P140" si="33">IF(O140="-","-",IF(E140&lt;$E$15,0,O140*J140))</f>
        <v>-</v>
      </c>
    </row>
    <row r="141" spans="1:17" ht="46" x14ac:dyDescent="0.25">
      <c r="A141">
        <v>2028</v>
      </c>
      <c r="B141" t="s">
        <v>771</v>
      </c>
      <c r="C141" s="26" t="s">
        <v>1047</v>
      </c>
      <c r="D141" s="108" t="s">
        <v>1048</v>
      </c>
      <c r="E141" s="32">
        <f t="shared" si="27"/>
        <v>46934</v>
      </c>
      <c r="F141" s="88" t="str">
        <f t="shared" ref="F141:F214" si="34">IF(E141="","-",IF(E141&lt;$E$15,"ERROR - date outside of range",IF(MONTH(E141)&gt;=7,YEAR(E141)&amp;"-"&amp;RIGHT(YEAR(E141),2)+1,YEAR(E141)-1&amp;"-"&amp;RIGHT(YEAR(E141),2))))</f>
        <v>2027-28</v>
      </c>
      <c r="H141" s="109"/>
      <c r="I141" s="26"/>
      <c r="J141" s="94">
        <v>0.6</v>
      </c>
      <c r="K141" s="35"/>
      <c r="L141" s="26">
        <v>1</v>
      </c>
      <c r="M141" s="26" t="s">
        <v>168</v>
      </c>
      <c r="N141" s="26">
        <v>338106943</v>
      </c>
      <c r="O141" s="90">
        <f t="shared" si="32"/>
        <v>338106943</v>
      </c>
      <c r="P141" s="92">
        <f t="shared" ref="P141:P214" si="35">IF(O141="-","-",IF(E141&lt;$E$15,0,O141*J141))</f>
        <v>202864165.79999998</v>
      </c>
    </row>
    <row r="142" spans="1:17" x14ac:dyDescent="0.25">
      <c r="C142" s="26"/>
      <c r="D142" s="108"/>
      <c r="E142" s="32"/>
      <c r="F142" s="88" t="str">
        <f t="shared" si="34"/>
        <v>-</v>
      </c>
      <c r="H142" s="109"/>
      <c r="I142" s="26"/>
      <c r="J142" s="94">
        <v>1</v>
      </c>
      <c r="K142" s="35"/>
      <c r="L142" s="26"/>
      <c r="M142" s="26"/>
      <c r="N142" s="26"/>
      <c r="O142" s="90" t="str">
        <f t="shared" si="32"/>
        <v>-</v>
      </c>
      <c r="P142" s="92" t="str">
        <f t="shared" si="35"/>
        <v>-</v>
      </c>
    </row>
    <row r="143" spans="1:17" x14ac:dyDescent="0.25">
      <c r="B143" t="s">
        <v>186</v>
      </c>
      <c r="C143" s="25"/>
      <c r="D143" s="107" t="s">
        <v>1170</v>
      </c>
      <c r="E143" s="31">
        <v>48029</v>
      </c>
      <c r="F143" s="87" t="str">
        <f t="shared" si="34"/>
        <v>2030-31</v>
      </c>
      <c r="G143" s="39"/>
      <c r="H143" s="243"/>
      <c r="I143" s="25"/>
      <c r="J143" s="93">
        <v>1</v>
      </c>
      <c r="K143" s="244"/>
      <c r="L143" s="25">
        <v>1</v>
      </c>
      <c r="M143" s="25" t="s">
        <v>969</v>
      </c>
      <c r="N143" s="25">
        <f>'[2]Uncommissioned assets'!$AB$63</f>
        <v>2613798.2939560255</v>
      </c>
      <c r="O143" s="89">
        <f t="shared" si="32"/>
        <v>2613798.2939560255</v>
      </c>
      <c r="P143" s="91">
        <f t="shared" si="35"/>
        <v>2613798.2939560255</v>
      </c>
      <c r="Q143" t="s">
        <v>1185</v>
      </c>
    </row>
    <row r="144" spans="1:17" x14ac:dyDescent="0.25">
      <c r="B144" t="s">
        <v>186</v>
      </c>
      <c r="C144" s="26"/>
      <c r="D144" s="108" t="s">
        <v>1187</v>
      </c>
      <c r="E144" s="32">
        <v>48395</v>
      </c>
      <c r="F144" s="88" t="str">
        <f t="shared" si="34"/>
        <v>2031-32</v>
      </c>
      <c r="G144" s="246"/>
      <c r="H144" s="109"/>
      <c r="I144" s="26"/>
      <c r="J144" s="94">
        <v>0</v>
      </c>
      <c r="K144" s="247"/>
      <c r="L144" s="26">
        <v>1</v>
      </c>
      <c r="M144" s="26" t="s">
        <v>969</v>
      </c>
      <c r="N144" s="26">
        <f>'[2]Uncommissioned assets'!$AB$64</f>
        <v>0</v>
      </c>
      <c r="O144" s="90">
        <f t="shared" ref="O144" si="36">IF(N144="","-",L144*N144)</f>
        <v>0</v>
      </c>
      <c r="P144" s="92">
        <f t="shared" ref="P144" si="37">IF(O144="-","-",IF(E144&lt;$E$15,0,O144*J144))</f>
        <v>0</v>
      </c>
    </row>
    <row r="145" spans="2:17" x14ac:dyDescent="0.25">
      <c r="B145" t="s">
        <v>183</v>
      </c>
      <c r="C145" s="26"/>
      <c r="D145" s="108" t="s">
        <v>1171</v>
      </c>
      <c r="E145" s="32">
        <v>46934</v>
      </c>
      <c r="F145" s="88" t="str">
        <f t="shared" si="34"/>
        <v>2027-28</v>
      </c>
      <c r="H145" s="109"/>
      <c r="I145" s="26"/>
      <c r="J145" s="94">
        <v>1</v>
      </c>
      <c r="K145" s="35"/>
      <c r="L145" s="26">
        <v>1</v>
      </c>
      <c r="M145" s="26" t="s">
        <v>773</v>
      </c>
      <c r="N145" s="26">
        <f>'[2]Uncommissioned assets'!$AB$85</f>
        <v>0</v>
      </c>
      <c r="O145" s="90">
        <f t="shared" si="32"/>
        <v>0</v>
      </c>
      <c r="P145" s="92">
        <f t="shared" si="35"/>
        <v>0</v>
      </c>
      <c r="Q145" t="s">
        <v>1185</v>
      </c>
    </row>
    <row r="146" spans="2:17" ht="23" x14ac:dyDescent="0.25">
      <c r="B146" t="s">
        <v>184</v>
      </c>
      <c r="C146" s="26" t="s">
        <v>1172</v>
      </c>
      <c r="D146" s="108" t="s">
        <v>1173</v>
      </c>
      <c r="E146" s="32">
        <v>45473</v>
      </c>
      <c r="F146" s="88" t="str">
        <f t="shared" si="34"/>
        <v>2023-24</v>
      </c>
      <c r="H146" s="109"/>
      <c r="I146" s="26"/>
      <c r="J146" s="94">
        <v>1</v>
      </c>
      <c r="K146" s="35"/>
      <c r="L146" s="26">
        <v>1</v>
      </c>
      <c r="M146" s="26" t="s">
        <v>1183</v>
      </c>
      <c r="N146" s="26">
        <f>'[2]Uncommissioned assets'!$AB87</f>
        <v>1018995.449683497</v>
      </c>
      <c r="O146" s="90">
        <f t="shared" si="32"/>
        <v>1018995.449683497</v>
      </c>
      <c r="P146" s="92">
        <f t="shared" si="35"/>
        <v>1018995.449683497</v>
      </c>
      <c r="Q146" t="s">
        <v>1185</v>
      </c>
    </row>
    <row r="147" spans="2:17" ht="23" x14ac:dyDescent="0.25">
      <c r="B147" t="s">
        <v>184</v>
      </c>
      <c r="C147" s="26" t="s">
        <v>1174</v>
      </c>
      <c r="D147" s="108" t="s">
        <v>1175</v>
      </c>
      <c r="E147" s="32">
        <v>45838</v>
      </c>
      <c r="F147" s="88" t="str">
        <f t="shared" si="34"/>
        <v>2024-25</v>
      </c>
      <c r="H147" s="109"/>
      <c r="I147" s="26"/>
      <c r="J147" s="94">
        <v>1</v>
      </c>
      <c r="K147" s="35"/>
      <c r="L147" s="26">
        <v>1</v>
      </c>
      <c r="M147" s="26" t="s">
        <v>1183</v>
      </c>
      <c r="N147" s="26">
        <f>'[2]Uncommissioned assets'!$AB88</f>
        <v>215998.3614671262</v>
      </c>
      <c r="O147" s="90">
        <f t="shared" si="32"/>
        <v>215998.3614671262</v>
      </c>
      <c r="P147" s="92">
        <f t="shared" si="35"/>
        <v>215998.3614671262</v>
      </c>
      <c r="Q147" t="s">
        <v>1185</v>
      </c>
    </row>
    <row r="148" spans="2:17" ht="23" x14ac:dyDescent="0.25">
      <c r="B148" t="s">
        <v>184</v>
      </c>
      <c r="C148" s="26" t="s">
        <v>1176</v>
      </c>
      <c r="D148" s="108" t="s">
        <v>1177</v>
      </c>
      <c r="E148" s="32">
        <v>45838</v>
      </c>
      <c r="F148" s="88" t="str">
        <f t="shared" si="34"/>
        <v>2024-25</v>
      </c>
      <c r="H148" s="109"/>
      <c r="I148" s="26"/>
      <c r="J148" s="94">
        <v>1</v>
      </c>
      <c r="K148" s="35"/>
      <c r="L148" s="26">
        <v>1</v>
      </c>
      <c r="M148" s="26" t="s">
        <v>1183</v>
      </c>
      <c r="N148" s="26">
        <f>'[2]Uncommissioned assets'!$AB89</f>
        <v>356154.60163259285</v>
      </c>
      <c r="O148" s="90">
        <f t="shared" si="32"/>
        <v>356154.60163259285</v>
      </c>
      <c r="P148" s="92">
        <f t="shared" si="35"/>
        <v>356154.60163259285</v>
      </c>
      <c r="Q148" t="s">
        <v>1185</v>
      </c>
    </row>
    <row r="149" spans="2:17" ht="23" x14ac:dyDescent="0.25">
      <c r="B149" t="s">
        <v>184</v>
      </c>
      <c r="C149" s="26" t="s">
        <v>1178</v>
      </c>
      <c r="D149" s="108" t="s">
        <v>1179</v>
      </c>
      <c r="E149" s="32">
        <v>47664</v>
      </c>
      <c r="F149" s="88" t="str">
        <f t="shared" si="34"/>
        <v>2029-30</v>
      </c>
      <c r="H149" s="109"/>
      <c r="I149" s="26"/>
      <c r="J149" s="94">
        <v>1</v>
      </c>
      <c r="K149" s="35"/>
      <c r="L149" s="26">
        <v>1</v>
      </c>
      <c r="M149" s="26" t="s">
        <v>1183</v>
      </c>
      <c r="N149" s="26">
        <f>'[2]Uncommissioned assets'!$AB90</f>
        <v>212575.03226454512</v>
      </c>
      <c r="O149" s="90">
        <f t="shared" si="32"/>
        <v>212575.03226454512</v>
      </c>
      <c r="P149" s="92">
        <f t="shared" si="35"/>
        <v>212575.03226454512</v>
      </c>
      <c r="Q149" t="s">
        <v>1185</v>
      </c>
    </row>
    <row r="150" spans="2:17" x14ac:dyDescent="0.25">
      <c r="B150" t="s">
        <v>184</v>
      </c>
      <c r="C150" s="26"/>
      <c r="D150" s="108" t="s">
        <v>1180</v>
      </c>
      <c r="E150" s="32">
        <v>47664</v>
      </c>
      <c r="F150" s="88" t="str">
        <f t="shared" si="34"/>
        <v>2029-30</v>
      </c>
      <c r="H150" s="109"/>
      <c r="I150" s="26"/>
      <c r="J150" s="94">
        <v>1</v>
      </c>
      <c r="K150" s="35"/>
      <c r="L150" s="26">
        <v>1</v>
      </c>
      <c r="M150" s="26" t="s">
        <v>1183</v>
      </c>
      <c r="N150" s="26">
        <f>'[2]Uncommissioned assets'!$AB91</f>
        <v>9074036.8131701369</v>
      </c>
      <c r="O150" s="90">
        <f t="shared" si="32"/>
        <v>9074036.8131701369</v>
      </c>
      <c r="P150" s="92">
        <f t="shared" si="35"/>
        <v>9074036.8131701369</v>
      </c>
      <c r="Q150" t="s">
        <v>1185</v>
      </c>
    </row>
    <row r="151" spans="2:17" x14ac:dyDescent="0.25">
      <c r="B151" t="s">
        <v>184</v>
      </c>
      <c r="C151" s="26"/>
      <c r="D151" s="108" t="s">
        <v>1180</v>
      </c>
      <c r="E151" s="32">
        <v>48029</v>
      </c>
      <c r="F151" s="88" t="str">
        <f t="shared" si="34"/>
        <v>2030-31</v>
      </c>
      <c r="H151" s="109"/>
      <c r="I151" s="26"/>
      <c r="J151" s="94">
        <v>1</v>
      </c>
      <c r="K151" s="35"/>
      <c r="L151" s="26">
        <v>1</v>
      </c>
      <c r="M151" s="26" t="s">
        <v>1183</v>
      </c>
      <c r="N151" s="26">
        <f>'[2]Uncommissioned assets'!$AB92</f>
        <v>9910443.8145974055</v>
      </c>
      <c r="O151" s="90">
        <f t="shared" si="32"/>
        <v>9910443.8145974055</v>
      </c>
      <c r="P151" s="92">
        <f t="shared" si="35"/>
        <v>9910443.8145974055</v>
      </c>
      <c r="Q151" t="s">
        <v>1185</v>
      </c>
    </row>
    <row r="152" spans="2:17" x14ac:dyDescent="0.25">
      <c r="B152" t="s">
        <v>184</v>
      </c>
      <c r="C152" s="26"/>
      <c r="D152" s="108" t="s">
        <v>1180</v>
      </c>
      <c r="E152" s="32">
        <v>48395</v>
      </c>
      <c r="F152" s="88" t="str">
        <f t="shared" si="34"/>
        <v>2031-32</v>
      </c>
      <c r="H152" s="109"/>
      <c r="I152" s="26"/>
      <c r="J152" s="94">
        <v>0</v>
      </c>
      <c r="K152" s="35"/>
      <c r="L152" s="26">
        <v>1</v>
      </c>
      <c r="M152" s="26" t="s">
        <v>1183</v>
      </c>
      <c r="N152" s="26">
        <f>'[2]Uncommissioned assets'!$AB93</f>
        <v>0</v>
      </c>
      <c r="O152" s="90">
        <f t="shared" si="32"/>
        <v>0</v>
      </c>
      <c r="P152" s="92">
        <f t="shared" si="35"/>
        <v>0</v>
      </c>
      <c r="Q152" t="s">
        <v>1185</v>
      </c>
    </row>
    <row r="153" spans="2:17" x14ac:dyDescent="0.25">
      <c r="B153" t="s">
        <v>184</v>
      </c>
      <c r="C153" s="26" t="s">
        <v>1181</v>
      </c>
      <c r="D153" s="108" t="s">
        <v>1182</v>
      </c>
      <c r="E153" s="32">
        <v>45838</v>
      </c>
      <c r="F153" s="88" t="str">
        <f t="shared" si="34"/>
        <v>2024-25</v>
      </c>
      <c r="H153" s="109"/>
      <c r="I153" s="26"/>
      <c r="J153" s="94">
        <v>1</v>
      </c>
      <c r="K153" s="35"/>
      <c r="L153" s="26">
        <v>1</v>
      </c>
      <c r="M153" s="26" t="s">
        <v>1183</v>
      </c>
      <c r="N153" s="26">
        <f>'[2]Uncommissioned assets'!$AB94</f>
        <v>120303.52049873088</v>
      </c>
      <c r="O153" s="90">
        <f t="shared" si="32"/>
        <v>120303.52049873088</v>
      </c>
      <c r="P153" s="92">
        <f t="shared" si="35"/>
        <v>120303.52049873088</v>
      </c>
      <c r="Q153" t="s">
        <v>1185</v>
      </c>
    </row>
    <row r="154" spans="2:17" ht="12" x14ac:dyDescent="0.3">
      <c r="B154" s="191" t="s">
        <v>186</v>
      </c>
      <c r="C154" s="26"/>
      <c r="D154" s="108" t="s">
        <v>1184</v>
      </c>
      <c r="E154" s="32">
        <v>48029</v>
      </c>
      <c r="F154" s="88" t="str">
        <f t="shared" si="34"/>
        <v>2030-31</v>
      </c>
      <c r="H154" s="109"/>
      <c r="I154" s="26"/>
      <c r="J154" s="94">
        <v>1</v>
      </c>
      <c r="K154" s="35"/>
      <c r="L154" s="26">
        <v>1</v>
      </c>
      <c r="M154" s="26" t="s">
        <v>969</v>
      </c>
      <c r="N154" s="26">
        <f>'[2]Uncommissioned assets'!$AB114</f>
        <v>2770729.7623286974</v>
      </c>
      <c r="O154" s="90">
        <f t="shared" si="32"/>
        <v>2770729.7623286974</v>
      </c>
      <c r="P154" s="92">
        <f t="shared" si="35"/>
        <v>2770729.7623286974</v>
      </c>
      <c r="Q154" t="s">
        <v>1185</v>
      </c>
    </row>
    <row r="155" spans="2:17" ht="12" x14ac:dyDescent="0.3">
      <c r="B155" s="191" t="s">
        <v>186</v>
      </c>
      <c r="C155" s="26"/>
      <c r="D155" s="108" t="s">
        <v>1184</v>
      </c>
      <c r="E155" s="32">
        <v>48029</v>
      </c>
      <c r="F155" s="88" t="str">
        <f t="shared" si="34"/>
        <v>2030-31</v>
      </c>
      <c r="H155" s="109"/>
      <c r="I155" s="26"/>
      <c r="J155" s="94">
        <v>1</v>
      </c>
      <c r="K155" s="35"/>
      <c r="L155" s="26">
        <v>1</v>
      </c>
      <c r="M155" s="26" t="s">
        <v>969</v>
      </c>
      <c r="N155" s="26">
        <f>'[2]Uncommissioned assets'!$AB115</f>
        <v>0</v>
      </c>
      <c r="O155" s="90">
        <f t="shared" si="32"/>
        <v>0</v>
      </c>
      <c r="P155" s="92">
        <f t="shared" si="35"/>
        <v>0</v>
      </c>
      <c r="Q155" t="s">
        <v>1185</v>
      </c>
    </row>
    <row r="156" spans="2:17" x14ac:dyDescent="0.25">
      <c r="C156" s="26"/>
      <c r="D156" s="108"/>
      <c r="E156" s="32"/>
      <c r="F156" s="88" t="str">
        <f t="shared" si="34"/>
        <v>-</v>
      </c>
      <c r="H156" s="109"/>
      <c r="I156" s="26"/>
      <c r="J156" s="94">
        <v>1</v>
      </c>
      <c r="K156" s="35"/>
      <c r="L156" s="26"/>
      <c r="M156" s="26"/>
      <c r="N156" s="26"/>
      <c r="O156" s="90" t="str">
        <f t="shared" si="32"/>
        <v>-</v>
      </c>
      <c r="P156" s="92" t="str">
        <f t="shared" si="35"/>
        <v>-</v>
      </c>
      <c r="Q156" t="s">
        <v>1185</v>
      </c>
    </row>
    <row r="157" spans="2:17" x14ac:dyDescent="0.25">
      <c r="B157" t="s">
        <v>183</v>
      </c>
      <c r="C157" s="26"/>
      <c r="D157" s="108" t="s">
        <v>1188</v>
      </c>
      <c r="E157" s="32">
        <v>46568</v>
      </c>
      <c r="F157" s="88" t="str">
        <f t="shared" si="34"/>
        <v>2026-27</v>
      </c>
      <c r="H157" s="109"/>
      <c r="I157" s="26"/>
      <c r="J157" s="94">
        <v>1</v>
      </c>
      <c r="K157" s="35"/>
      <c r="L157" s="26">
        <v>1</v>
      </c>
      <c r="M157" s="26" t="s">
        <v>773</v>
      </c>
      <c r="N157" s="26">
        <f>'[2]Uncommissioned assets'!$AB139</f>
        <v>5642457.4000000004</v>
      </c>
      <c r="O157" s="90">
        <f t="shared" si="32"/>
        <v>5642457.4000000004</v>
      </c>
      <c r="P157" s="92">
        <f t="shared" si="35"/>
        <v>5642457.4000000004</v>
      </c>
      <c r="Q157" t="s">
        <v>1185</v>
      </c>
    </row>
    <row r="158" spans="2:17" x14ac:dyDescent="0.25">
      <c r="B158" t="s">
        <v>183</v>
      </c>
      <c r="C158" s="26"/>
      <c r="D158" s="108" t="s">
        <v>1189</v>
      </c>
      <c r="E158" s="32">
        <v>46568</v>
      </c>
      <c r="F158" s="88" t="str">
        <f t="shared" si="34"/>
        <v>2026-27</v>
      </c>
      <c r="H158" s="109"/>
      <c r="I158" s="26"/>
      <c r="J158" s="94">
        <v>1</v>
      </c>
      <c r="K158" s="35"/>
      <c r="L158" s="26">
        <v>1</v>
      </c>
      <c r="M158" s="26" t="s">
        <v>773</v>
      </c>
      <c r="N158" s="26">
        <f>'[2]Uncommissioned assets'!$AB140</f>
        <v>3990431.8</v>
      </c>
      <c r="O158" s="90">
        <f t="shared" si="32"/>
        <v>3990431.8</v>
      </c>
      <c r="P158" s="92">
        <f t="shared" si="35"/>
        <v>3990431.8</v>
      </c>
      <c r="Q158" t="s">
        <v>1185</v>
      </c>
    </row>
    <row r="159" spans="2:17" x14ac:dyDescent="0.25">
      <c r="B159" t="s">
        <v>183</v>
      </c>
      <c r="C159" s="26"/>
      <c r="D159" s="108" t="s">
        <v>1190</v>
      </c>
      <c r="E159" s="32">
        <v>46568</v>
      </c>
      <c r="F159" s="88" t="str">
        <f t="shared" si="34"/>
        <v>2026-27</v>
      </c>
      <c r="H159" s="109"/>
      <c r="I159" s="26"/>
      <c r="J159" s="94">
        <v>1</v>
      </c>
      <c r="K159" s="35"/>
      <c r="L159" s="26">
        <v>1</v>
      </c>
      <c r="M159" s="26" t="s">
        <v>773</v>
      </c>
      <c r="N159" s="26">
        <f>'[2]Uncommissioned assets'!$AB141</f>
        <v>3755193.4</v>
      </c>
      <c r="O159" s="90">
        <f t="shared" si="32"/>
        <v>3755193.4</v>
      </c>
      <c r="P159" s="92">
        <f t="shared" si="35"/>
        <v>3755193.4</v>
      </c>
      <c r="Q159" t="s">
        <v>1185</v>
      </c>
    </row>
    <row r="160" spans="2:17" x14ac:dyDescent="0.25">
      <c r="B160" t="s">
        <v>183</v>
      </c>
      <c r="C160" s="26"/>
      <c r="D160" s="108" t="s">
        <v>1191</v>
      </c>
      <c r="E160" s="32">
        <v>46568</v>
      </c>
      <c r="F160" s="88" t="str">
        <f t="shared" si="34"/>
        <v>2026-27</v>
      </c>
      <c r="H160" s="109"/>
      <c r="I160" s="26"/>
      <c r="J160" s="94">
        <v>1</v>
      </c>
      <c r="K160" s="35"/>
      <c r="L160" s="26">
        <v>1</v>
      </c>
      <c r="M160" s="26" t="s">
        <v>773</v>
      </c>
      <c r="N160" s="26">
        <f>'[2]Uncommissioned assets'!$AB142</f>
        <v>2531219.6</v>
      </c>
      <c r="O160" s="90">
        <f t="shared" si="32"/>
        <v>2531219.6</v>
      </c>
      <c r="P160" s="92">
        <f t="shared" si="35"/>
        <v>2531219.6</v>
      </c>
      <c r="Q160" t="s">
        <v>1185</v>
      </c>
    </row>
    <row r="161" spans="2:17" x14ac:dyDescent="0.25">
      <c r="B161" t="s">
        <v>183</v>
      </c>
      <c r="C161" s="26"/>
      <c r="D161" s="108" t="s">
        <v>1192</v>
      </c>
      <c r="E161" s="32">
        <v>46568</v>
      </c>
      <c r="F161" s="88" t="str">
        <f t="shared" si="34"/>
        <v>2026-27</v>
      </c>
      <c r="H161" s="109"/>
      <c r="I161" s="26"/>
      <c r="J161" s="94">
        <v>1</v>
      </c>
      <c r="K161" s="35"/>
      <c r="L161" s="26">
        <v>1</v>
      </c>
      <c r="M161" s="26" t="s">
        <v>773</v>
      </c>
      <c r="N161" s="26">
        <f>'[2]Uncommissioned assets'!$AB143</f>
        <v>2677655.2999999998</v>
      </c>
      <c r="O161" s="90">
        <f t="shared" si="32"/>
        <v>2677655.2999999998</v>
      </c>
      <c r="P161" s="92">
        <f t="shared" si="35"/>
        <v>2677655.2999999998</v>
      </c>
      <c r="Q161" t="s">
        <v>1185</v>
      </c>
    </row>
    <row r="162" spans="2:17" x14ac:dyDescent="0.25">
      <c r="B162" t="s">
        <v>183</v>
      </c>
      <c r="C162" s="26"/>
      <c r="D162" s="108" t="s">
        <v>1193</v>
      </c>
      <c r="E162" s="32">
        <v>46568</v>
      </c>
      <c r="F162" s="88" t="str">
        <f t="shared" si="34"/>
        <v>2026-27</v>
      </c>
      <c r="H162" s="109"/>
      <c r="I162" s="26"/>
      <c r="J162" s="94">
        <v>1</v>
      </c>
      <c r="K162" s="35"/>
      <c r="L162" s="26">
        <v>1</v>
      </c>
      <c r="M162" s="26" t="s">
        <v>773</v>
      </c>
      <c r="N162" s="26">
        <f>'[2]Uncommissioned assets'!$AB144</f>
        <v>2393762.2000000002</v>
      </c>
      <c r="O162" s="90">
        <f t="shared" si="32"/>
        <v>2393762.2000000002</v>
      </c>
      <c r="P162" s="92">
        <f t="shared" si="35"/>
        <v>2393762.2000000002</v>
      </c>
      <c r="Q162" t="s">
        <v>1185</v>
      </c>
    </row>
    <row r="163" spans="2:17" x14ac:dyDescent="0.25">
      <c r="B163" t="s">
        <v>183</v>
      </c>
      <c r="C163" s="26"/>
      <c r="D163" s="108" t="s">
        <v>1194</v>
      </c>
      <c r="E163" s="32">
        <v>46568</v>
      </c>
      <c r="F163" s="88" t="str">
        <f t="shared" si="34"/>
        <v>2026-27</v>
      </c>
      <c r="H163" s="109"/>
      <c r="I163" s="26"/>
      <c r="J163" s="94">
        <v>1</v>
      </c>
      <c r="K163" s="35"/>
      <c r="L163" s="26">
        <v>1</v>
      </c>
      <c r="M163" s="26" t="s">
        <v>773</v>
      </c>
      <c r="N163" s="26">
        <f>'[2]Uncommissioned assets'!$AB145</f>
        <v>1131817.3999999999</v>
      </c>
      <c r="O163" s="90">
        <f t="shared" si="32"/>
        <v>1131817.3999999999</v>
      </c>
      <c r="P163" s="92">
        <f t="shared" si="35"/>
        <v>1131817.3999999999</v>
      </c>
      <c r="Q163" t="s">
        <v>1185</v>
      </c>
    </row>
    <row r="164" spans="2:17" x14ac:dyDescent="0.25">
      <c r="B164" t="s">
        <v>183</v>
      </c>
      <c r="C164" s="26"/>
      <c r="D164" s="108" t="s">
        <v>1195</v>
      </c>
      <c r="E164" s="32">
        <v>46568</v>
      </c>
      <c r="F164" s="88" t="str">
        <f t="shared" si="34"/>
        <v>2026-27</v>
      </c>
      <c r="H164" s="109"/>
      <c r="I164" s="26"/>
      <c r="J164" s="94">
        <v>1</v>
      </c>
      <c r="K164" s="35"/>
      <c r="L164" s="26">
        <v>1</v>
      </c>
      <c r="M164" s="26" t="s">
        <v>773</v>
      </c>
      <c r="N164" s="26">
        <f>'[2]Uncommissioned assets'!$AB146</f>
        <v>2652355.75</v>
      </c>
      <c r="O164" s="90">
        <f t="shared" si="32"/>
        <v>2652355.75</v>
      </c>
      <c r="P164" s="92">
        <f t="shared" si="35"/>
        <v>2652355.75</v>
      </c>
      <c r="Q164" t="s">
        <v>1185</v>
      </c>
    </row>
    <row r="165" spans="2:17" x14ac:dyDescent="0.25">
      <c r="B165" t="s">
        <v>183</v>
      </c>
      <c r="C165" s="26"/>
      <c r="D165" s="108" t="s">
        <v>1196</v>
      </c>
      <c r="E165" s="32">
        <v>46568</v>
      </c>
      <c r="F165" s="88" t="str">
        <f t="shared" si="34"/>
        <v>2026-27</v>
      </c>
      <c r="H165" s="109"/>
      <c r="I165" s="26"/>
      <c r="J165" s="94">
        <v>1</v>
      </c>
      <c r="K165" s="35"/>
      <c r="L165" s="26">
        <v>1</v>
      </c>
      <c r="M165" s="26" t="s">
        <v>773</v>
      </c>
      <c r="N165" s="26">
        <f>'[2]Uncommissioned assets'!$AB147</f>
        <v>4978751.05</v>
      </c>
      <c r="O165" s="90">
        <f t="shared" si="32"/>
        <v>4978751.05</v>
      </c>
      <c r="P165" s="92">
        <f t="shared" si="35"/>
        <v>4978751.05</v>
      </c>
      <c r="Q165" t="s">
        <v>1185</v>
      </c>
    </row>
    <row r="166" spans="2:17" x14ac:dyDescent="0.25">
      <c r="B166" t="s">
        <v>183</v>
      </c>
      <c r="C166" s="26"/>
      <c r="D166" s="108" t="s">
        <v>1188</v>
      </c>
      <c r="E166" s="32">
        <v>46934</v>
      </c>
      <c r="F166" s="88" t="str">
        <f t="shared" si="34"/>
        <v>2027-28</v>
      </c>
      <c r="H166" s="109"/>
      <c r="I166" s="26"/>
      <c r="J166" s="94">
        <v>1</v>
      </c>
      <c r="K166" s="35"/>
      <c r="L166" s="26">
        <v>1</v>
      </c>
      <c r="M166" s="26" t="s">
        <v>773</v>
      </c>
      <c r="N166" s="26">
        <f>'[2]Uncommissioned assets'!$AB148</f>
        <v>5642457.4000000004</v>
      </c>
      <c r="O166" s="90">
        <f t="shared" si="32"/>
        <v>5642457.4000000004</v>
      </c>
      <c r="P166" s="92">
        <f t="shared" si="35"/>
        <v>5642457.4000000004</v>
      </c>
      <c r="Q166" t="s">
        <v>1185</v>
      </c>
    </row>
    <row r="167" spans="2:17" x14ac:dyDescent="0.25">
      <c r="B167" t="s">
        <v>183</v>
      </c>
      <c r="C167" s="26"/>
      <c r="D167" s="108" t="s">
        <v>1189</v>
      </c>
      <c r="E167" s="32">
        <v>46934</v>
      </c>
      <c r="F167" s="88" t="str">
        <f t="shared" si="34"/>
        <v>2027-28</v>
      </c>
      <c r="H167" s="109"/>
      <c r="I167" s="26"/>
      <c r="J167" s="94">
        <v>1</v>
      </c>
      <c r="K167" s="35"/>
      <c r="L167" s="26">
        <v>1</v>
      </c>
      <c r="M167" s="26" t="s">
        <v>773</v>
      </c>
      <c r="N167" s="26">
        <f>'[2]Uncommissioned assets'!$AB149</f>
        <v>3990431.8</v>
      </c>
      <c r="O167" s="90">
        <f t="shared" si="32"/>
        <v>3990431.8</v>
      </c>
      <c r="P167" s="92">
        <f t="shared" si="35"/>
        <v>3990431.8</v>
      </c>
      <c r="Q167" t="s">
        <v>1185</v>
      </c>
    </row>
    <row r="168" spans="2:17" x14ac:dyDescent="0.25">
      <c r="B168" t="s">
        <v>183</v>
      </c>
      <c r="C168" s="26"/>
      <c r="D168" s="108" t="s">
        <v>1190</v>
      </c>
      <c r="E168" s="32">
        <v>46934</v>
      </c>
      <c r="F168" s="88" t="str">
        <f t="shared" si="34"/>
        <v>2027-28</v>
      </c>
      <c r="H168" s="109"/>
      <c r="I168" s="26"/>
      <c r="J168" s="94">
        <v>1</v>
      </c>
      <c r="K168" s="35"/>
      <c r="L168" s="26">
        <v>1</v>
      </c>
      <c r="M168" s="26" t="s">
        <v>773</v>
      </c>
      <c r="N168" s="26">
        <f>'[2]Uncommissioned assets'!$AB150</f>
        <v>3755193.4</v>
      </c>
      <c r="O168" s="90">
        <f t="shared" si="32"/>
        <v>3755193.4</v>
      </c>
      <c r="P168" s="92">
        <f t="shared" si="35"/>
        <v>3755193.4</v>
      </c>
      <c r="Q168" t="s">
        <v>1185</v>
      </c>
    </row>
    <row r="169" spans="2:17" x14ac:dyDescent="0.25">
      <c r="B169" t="s">
        <v>183</v>
      </c>
      <c r="C169" s="26"/>
      <c r="D169" s="108" t="s">
        <v>1191</v>
      </c>
      <c r="E169" s="32">
        <v>46934</v>
      </c>
      <c r="F169" s="88" t="str">
        <f t="shared" si="34"/>
        <v>2027-28</v>
      </c>
      <c r="H169" s="109"/>
      <c r="I169" s="26"/>
      <c r="J169" s="94">
        <v>1</v>
      </c>
      <c r="K169" s="35"/>
      <c r="L169" s="26">
        <v>1</v>
      </c>
      <c r="M169" s="26" t="s">
        <v>773</v>
      </c>
      <c r="N169" s="26">
        <f>'[2]Uncommissioned assets'!$AB151</f>
        <v>2531219.6</v>
      </c>
      <c r="O169" s="90">
        <f t="shared" si="32"/>
        <v>2531219.6</v>
      </c>
      <c r="P169" s="92">
        <f t="shared" si="35"/>
        <v>2531219.6</v>
      </c>
      <c r="Q169" t="s">
        <v>1185</v>
      </c>
    </row>
    <row r="170" spans="2:17" x14ac:dyDescent="0.25">
      <c r="B170" t="s">
        <v>183</v>
      </c>
      <c r="C170" s="26"/>
      <c r="D170" s="108" t="s">
        <v>1192</v>
      </c>
      <c r="E170" s="32">
        <v>46934</v>
      </c>
      <c r="F170" s="88" t="str">
        <f t="shared" si="34"/>
        <v>2027-28</v>
      </c>
      <c r="H170" s="109"/>
      <c r="I170" s="26"/>
      <c r="J170" s="94">
        <v>1</v>
      </c>
      <c r="K170" s="35"/>
      <c r="L170" s="26">
        <v>1</v>
      </c>
      <c r="M170" s="26" t="s">
        <v>773</v>
      </c>
      <c r="N170" s="26">
        <f>'[2]Uncommissioned assets'!$AB152</f>
        <v>2677655.2999999998</v>
      </c>
      <c r="O170" s="90">
        <f t="shared" si="32"/>
        <v>2677655.2999999998</v>
      </c>
      <c r="P170" s="92">
        <f t="shared" si="35"/>
        <v>2677655.2999999998</v>
      </c>
      <c r="Q170" t="s">
        <v>1185</v>
      </c>
    </row>
    <row r="171" spans="2:17" x14ac:dyDescent="0.25">
      <c r="B171" t="s">
        <v>183</v>
      </c>
      <c r="C171" s="26"/>
      <c r="D171" s="108" t="s">
        <v>1193</v>
      </c>
      <c r="E171" s="32">
        <v>46934</v>
      </c>
      <c r="F171" s="88" t="str">
        <f t="shared" si="34"/>
        <v>2027-28</v>
      </c>
      <c r="H171" s="109"/>
      <c r="I171" s="26"/>
      <c r="J171" s="94">
        <v>1</v>
      </c>
      <c r="K171" s="35"/>
      <c r="L171" s="26">
        <v>1</v>
      </c>
      <c r="M171" s="26" t="s">
        <v>773</v>
      </c>
      <c r="N171" s="26">
        <f>'[2]Uncommissioned assets'!$AB153</f>
        <v>2393762.2000000002</v>
      </c>
      <c r="O171" s="90">
        <f t="shared" si="32"/>
        <v>2393762.2000000002</v>
      </c>
      <c r="P171" s="92">
        <f t="shared" si="35"/>
        <v>2393762.2000000002</v>
      </c>
      <c r="Q171" t="s">
        <v>1185</v>
      </c>
    </row>
    <row r="172" spans="2:17" x14ac:dyDescent="0.25">
      <c r="B172" t="s">
        <v>183</v>
      </c>
      <c r="C172" s="26"/>
      <c r="D172" s="108" t="s">
        <v>1194</v>
      </c>
      <c r="E172" s="32">
        <v>46934</v>
      </c>
      <c r="F172" s="88" t="str">
        <f t="shared" si="34"/>
        <v>2027-28</v>
      </c>
      <c r="H172" s="109"/>
      <c r="I172" s="26"/>
      <c r="J172" s="94">
        <v>1</v>
      </c>
      <c r="K172" s="35"/>
      <c r="L172" s="26">
        <v>1</v>
      </c>
      <c r="M172" s="26" t="s">
        <v>773</v>
      </c>
      <c r="N172" s="26">
        <f>'[2]Uncommissioned assets'!$AB154</f>
        <v>1131817.3999999999</v>
      </c>
      <c r="O172" s="90">
        <f t="shared" si="32"/>
        <v>1131817.3999999999</v>
      </c>
      <c r="P172" s="92">
        <f t="shared" si="35"/>
        <v>1131817.3999999999</v>
      </c>
      <c r="Q172" t="s">
        <v>1185</v>
      </c>
    </row>
    <row r="173" spans="2:17" x14ac:dyDescent="0.25">
      <c r="B173" t="s">
        <v>183</v>
      </c>
      <c r="C173" s="26"/>
      <c r="D173" s="108" t="s">
        <v>1195</v>
      </c>
      <c r="E173" s="32">
        <v>46934</v>
      </c>
      <c r="F173" s="88" t="str">
        <f t="shared" si="34"/>
        <v>2027-28</v>
      </c>
      <c r="H173" s="109"/>
      <c r="I173" s="26"/>
      <c r="J173" s="94">
        <v>1</v>
      </c>
      <c r="K173" s="35"/>
      <c r="L173" s="26">
        <v>1</v>
      </c>
      <c r="M173" s="26" t="s">
        <v>773</v>
      </c>
      <c r="N173" s="26">
        <f>'[2]Uncommissioned assets'!$AB155</f>
        <v>2652355.75</v>
      </c>
      <c r="O173" s="90">
        <f t="shared" ref="O173:O245" si="38">IF(N173="","-",L173*N173)</f>
        <v>2652355.75</v>
      </c>
      <c r="P173" s="92">
        <f t="shared" si="35"/>
        <v>2652355.75</v>
      </c>
      <c r="Q173" t="s">
        <v>1185</v>
      </c>
    </row>
    <row r="174" spans="2:17" x14ac:dyDescent="0.25">
      <c r="B174" t="s">
        <v>183</v>
      </c>
      <c r="C174" s="26"/>
      <c r="D174" s="108" t="s">
        <v>1196</v>
      </c>
      <c r="E174" s="32">
        <v>46934</v>
      </c>
      <c r="F174" s="88" t="str">
        <f t="shared" si="34"/>
        <v>2027-28</v>
      </c>
      <c r="H174" s="109"/>
      <c r="I174" s="26"/>
      <c r="J174" s="94">
        <v>1</v>
      </c>
      <c r="K174" s="35"/>
      <c r="L174" s="26">
        <v>1</v>
      </c>
      <c r="M174" s="26" t="s">
        <v>773</v>
      </c>
      <c r="N174" s="26">
        <f>'[2]Uncommissioned assets'!$AB156</f>
        <v>4978751.05</v>
      </c>
      <c r="O174" s="90">
        <f t="shared" si="38"/>
        <v>4978751.05</v>
      </c>
      <c r="P174" s="92">
        <f t="shared" si="35"/>
        <v>4978751.05</v>
      </c>
      <c r="Q174" t="s">
        <v>1185</v>
      </c>
    </row>
    <row r="175" spans="2:17" x14ac:dyDescent="0.25">
      <c r="B175" t="s">
        <v>183</v>
      </c>
      <c r="C175" s="26"/>
      <c r="D175" s="108" t="s">
        <v>1188</v>
      </c>
      <c r="E175" s="32">
        <v>47299</v>
      </c>
      <c r="F175" s="88" t="str">
        <f t="shared" si="34"/>
        <v>2028-29</v>
      </c>
      <c r="H175" s="109"/>
      <c r="I175" s="26"/>
      <c r="J175" s="94">
        <v>1</v>
      </c>
      <c r="K175" s="35"/>
      <c r="L175" s="26">
        <v>1</v>
      </c>
      <c r="M175" s="26" t="s">
        <v>773</v>
      </c>
      <c r="N175" s="26">
        <f>'[2]Uncommissioned assets'!$AB157</f>
        <v>5642457.4000000004</v>
      </c>
      <c r="O175" s="90">
        <f t="shared" si="38"/>
        <v>5642457.4000000004</v>
      </c>
      <c r="P175" s="92">
        <f t="shared" si="35"/>
        <v>5642457.4000000004</v>
      </c>
      <c r="Q175" t="s">
        <v>1185</v>
      </c>
    </row>
    <row r="176" spans="2:17" x14ac:dyDescent="0.25">
      <c r="B176" t="s">
        <v>183</v>
      </c>
      <c r="C176" s="26"/>
      <c r="D176" s="108" t="s">
        <v>1189</v>
      </c>
      <c r="E176" s="32">
        <v>47299</v>
      </c>
      <c r="F176" s="88" t="str">
        <f t="shared" si="34"/>
        <v>2028-29</v>
      </c>
      <c r="H176" s="109"/>
      <c r="I176" s="26"/>
      <c r="J176" s="94">
        <v>1</v>
      </c>
      <c r="K176" s="35"/>
      <c r="L176" s="26">
        <v>1</v>
      </c>
      <c r="M176" s="26" t="s">
        <v>773</v>
      </c>
      <c r="N176" s="26">
        <f>'[2]Uncommissioned assets'!$AB158</f>
        <v>3990431.8</v>
      </c>
      <c r="O176" s="90">
        <f t="shared" si="38"/>
        <v>3990431.8</v>
      </c>
      <c r="P176" s="92">
        <f t="shared" si="35"/>
        <v>3990431.8</v>
      </c>
      <c r="Q176" t="s">
        <v>1185</v>
      </c>
    </row>
    <row r="177" spans="2:17" x14ac:dyDescent="0.25">
      <c r="B177" t="s">
        <v>183</v>
      </c>
      <c r="C177" s="26"/>
      <c r="D177" s="108" t="s">
        <v>1190</v>
      </c>
      <c r="E177" s="32">
        <v>47299</v>
      </c>
      <c r="F177" s="88" t="str">
        <f t="shared" si="34"/>
        <v>2028-29</v>
      </c>
      <c r="H177" s="109"/>
      <c r="I177" s="26"/>
      <c r="J177" s="94">
        <v>1</v>
      </c>
      <c r="K177" s="35"/>
      <c r="L177" s="26">
        <v>1</v>
      </c>
      <c r="M177" s="26" t="s">
        <v>773</v>
      </c>
      <c r="N177" s="26">
        <f>'[2]Uncommissioned assets'!$AB159</f>
        <v>3755193.4</v>
      </c>
      <c r="O177" s="90">
        <f t="shared" si="38"/>
        <v>3755193.4</v>
      </c>
      <c r="P177" s="92">
        <f t="shared" si="35"/>
        <v>3755193.4</v>
      </c>
      <c r="Q177" t="s">
        <v>1185</v>
      </c>
    </row>
    <row r="178" spans="2:17" x14ac:dyDescent="0.25">
      <c r="B178" t="s">
        <v>183</v>
      </c>
      <c r="C178" s="26"/>
      <c r="D178" s="108" t="s">
        <v>1191</v>
      </c>
      <c r="E178" s="32">
        <v>47299</v>
      </c>
      <c r="F178" s="88" t="str">
        <f t="shared" si="34"/>
        <v>2028-29</v>
      </c>
      <c r="H178" s="109"/>
      <c r="I178" s="26"/>
      <c r="J178" s="94">
        <v>1</v>
      </c>
      <c r="K178" s="35"/>
      <c r="L178" s="26">
        <v>1</v>
      </c>
      <c r="M178" s="26" t="s">
        <v>773</v>
      </c>
      <c r="N178" s="26">
        <f>'[2]Uncommissioned assets'!$AB160</f>
        <v>2531219.6</v>
      </c>
      <c r="O178" s="90">
        <f t="shared" si="38"/>
        <v>2531219.6</v>
      </c>
      <c r="P178" s="92">
        <f t="shared" si="35"/>
        <v>2531219.6</v>
      </c>
      <c r="Q178" t="s">
        <v>1185</v>
      </c>
    </row>
    <row r="179" spans="2:17" x14ac:dyDescent="0.25">
      <c r="B179" t="s">
        <v>183</v>
      </c>
      <c r="C179" s="26"/>
      <c r="D179" s="108" t="s">
        <v>1192</v>
      </c>
      <c r="E179" s="32">
        <v>47299</v>
      </c>
      <c r="F179" s="88" t="str">
        <f t="shared" si="34"/>
        <v>2028-29</v>
      </c>
      <c r="H179" s="109"/>
      <c r="I179" s="26"/>
      <c r="J179" s="94">
        <v>1</v>
      </c>
      <c r="K179" s="35"/>
      <c r="L179" s="26">
        <v>1</v>
      </c>
      <c r="M179" s="26" t="s">
        <v>773</v>
      </c>
      <c r="N179" s="26">
        <f>'[2]Uncommissioned assets'!$AB161</f>
        <v>2677655.2999999998</v>
      </c>
      <c r="O179" s="90">
        <f t="shared" si="38"/>
        <v>2677655.2999999998</v>
      </c>
      <c r="P179" s="92">
        <f t="shared" si="35"/>
        <v>2677655.2999999998</v>
      </c>
      <c r="Q179" t="s">
        <v>1185</v>
      </c>
    </row>
    <row r="180" spans="2:17" x14ac:dyDescent="0.25">
      <c r="B180" t="s">
        <v>183</v>
      </c>
      <c r="C180" s="26"/>
      <c r="D180" s="108" t="s">
        <v>1193</v>
      </c>
      <c r="E180" s="32">
        <v>47299</v>
      </c>
      <c r="F180" s="88" t="str">
        <f t="shared" si="34"/>
        <v>2028-29</v>
      </c>
      <c r="H180" s="109"/>
      <c r="I180" s="26"/>
      <c r="J180" s="94">
        <v>1</v>
      </c>
      <c r="K180" s="35"/>
      <c r="L180" s="26">
        <v>1</v>
      </c>
      <c r="M180" s="26" t="s">
        <v>773</v>
      </c>
      <c r="N180" s="26">
        <f>'[2]Uncommissioned assets'!$AB162</f>
        <v>2393762.2000000002</v>
      </c>
      <c r="O180" s="90">
        <f t="shared" si="38"/>
        <v>2393762.2000000002</v>
      </c>
      <c r="P180" s="92">
        <f t="shared" si="35"/>
        <v>2393762.2000000002</v>
      </c>
      <c r="Q180" t="s">
        <v>1185</v>
      </c>
    </row>
    <row r="181" spans="2:17" x14ac:dyDescent="0.25">
      <c r="B181" t="s">
        <v>183</v>
      </c>
      <c r="C181" s="26"/>
      <c r="D181" s="108" t="s">
        <v>1194</v>
      </c>
      <c r="E181" s="32">
        <v>47299</v>
      </c>
      <c r="F181" s="88" t="str">
        <f t="shared" si="34"/>
        <v>2028-29</v>
      </c>
      <c r="H181" s="109"/>
      <c r="I181" s="26"/>
      <c r="J181" s="94">
        <v>1</v>
      </c>
      <c r="K181" s="35"/>
      <c r="L181" s="26">
        <v>1</v>
      </c>
      <c r="M181" s="26" t="s">
        <v>773</v>
      </c>
      <c r="N181" s="26">
        <f>'[2]Uncommissioned assets'!$AB163</f>
        <v>1131817.3999999999</v>
      </c>
      <c r="O181" s="90">
        <f t="shared" si="38"/>
        <v>1131817.3999999999</v>
      </c>
      <c r="P181" s="92">
        <f t="shared" si="35"/>
        <v>1131817.3999999999</v>
      </c>
      <c r="Q181" t="s">
        <v>1185</v>
      </c>
    </row>
    <row r="182" spans="2:17" x14ac:dyDescent="0.25">
      <c r="B182" t="s">
        <v>183</v>
      </c>
      <c r="C182" s="26"/>
      <c r="D182" s="108" t="s">
        <v>1195</v>
      </c>
      <c r="E182" s="32">
        <v>47299</v>
      </c>
      <c r="F182" s="88" t="str">
        <f t="shared" si="34"/>
        <v>2028-29</v>
      </c>
      <c r="H182" s="109"/>
      <c r="I182" s="26"/>
      <c r="J182" s="94">
        <v>1</v>
      </c>
      <c r="K182" s="35"/>
      <c r="L182" s="26">
        <v>1</v>
      </c>
      <c r="M182" s="26" t="s">
        <v>773</v>
      </c>
      <c r="N182" s="26">
        <f>'[2]Uncommissioned assets'!$AB164</f>
        <v>2652355.75</v>
      </c>
      <c r="O182" s="90">
        <f t="shared" si="38"/>
        <v>2652355.75</v>
      </c>
      <c r="P182" s="92">
        <f t="shared" si="35"/>
        <v>2652355.75</v>
      </c>
      <c r="Q182" t="s">
        <v>1185</v>
      </c>
    </row>
    <row r="183" spans="2:17" x14ac:dyDescent="0.25">
      <c r="B183" t="s">
        <v>183</v>
      </c>
      <c r="C183" s="26"/>
      <c r="D183" s="108" t="s">
        <v>1196</v>
      </c>
      <c r="E183" s="32">
        <v>47299</v>
      </c>
      <c r="F183" s="88" t="str">
        <f t="shared" si="34"/>
        <v>2028-29</v>
      </c>
      <c r="H183" s="109"/>
      <c r="I183" s="26"/>
      <c r="J183" s="94">
        <v>1</v>
      </c>
      <c r="K183" s="35"/>
      <c r="L183" s="26">
        <v>1</v>
      </c>
      <c r="M183" s="26" t="s">
        <v>773</v>
      </c>
      <c r="N183" s="26">
        <f>'[2]Uncommissioned assets'!$AB165</f>
        <v>4978751.05</v>
      </c>
      <c r="O183" s="90">
        <f t="shared" si="38"/>
        <v>4978751.05</v>
      </c>
      <c r="P183" s="92">
        <f t="shared" si="35"/>
        <v>4978751.05</v>
      </c>
      <c r="Q183" t="s">
        <v>1185</v>
      </c>
    </row>
    <row r="184" spans="2:17" x14ac:dyDescent="0.25">
      <c r="B184" t="s">
        <v>183</v>
      </c>
      <c r="C184" s="26"/>
      <c r="D184" s="108" t="s">
        <v>1188</v>
      </c>
      <c r="E184" s="32">
        <v>47664</v>
      </c>
      <c r="F184" s="88" t="str">
        <f t="shared" si="34"/>
        <v>2029-30</v>
      </c>
      <c r="H184" s="109"/>
      <c r="I184" s="26"/>
      <c r="J184" s="94">
        <v>1</v>
      </c>
      <c r="K184" s="35"/>
      <c r="L184" s="26">
        <v>1</v>
      </c>
      <c r="M184" s="26" t="s">
        <v>773</v>
      </c>
      <c r="N184" s="26">
        <f>'[2]Uncommissioned assets'!$AB166</f>
        <v>5642457.4000000004</v>
      </c>
      <c r="O184" s="90">
        <f t="shared" si="38"/>
        <v>5642457.4000000004</v>
      </c>
      <c r="P184" s="92">
        <f t="shared" si="35"/>
        <v>5642457.4000000004</v>
      </c>
      <c r="Q184" t="s">
        <v>1185</v>
      </c>
    </row>
    <row r="185" spans="2:17" x14ac:dyDescent="0.25">
      <c r="B185" t="s">
        <v>183</v>
      </c>
      <c r="C185" s="26"/>
      <c r="D185" s="108" t="s">
        <v>1189</v>
      </c>
      <c r="E185" s="32">
        <v>47664</v>
      </c>
      <c r="F185" s="88" t="str">
        <f t="shared" si="34"/>
        <v>2029-30</v>
      </c>
      <c r="H185" s="109"/>
      <c r="I185" s="26"/>
      <c r="J185" s="94">
        <v>1</v>
      </c>
      <c r="K185" s="35"/>
      <c r="L185" s="26">
        <v>1</v>
      </c>
      <c r="M185" s="26" t="s">
        <v>773</v>
      </c>
      <c r="N185" s="26">
        <f>'[2]Uncommissioned assets'!$AB167</f>
        <v>3990431.8</v>
      </c>
      <c r="O185" s="90">
        <f t="shared" si="38"/>
        <v>3990431.8</v>
      </c>
      <c r="P185" s="92">
        <f t="shared" si="35"/>
        <v>3990431.8</v>
      </c>
      <c r="Q185" t="s">
        <v>1185</v>
      </c>
    </row>
    <row r="186" spans="2:17" x14ac:dyDescent="0.25">
      <c r="B186" t="s">
        <v>183</v>
      </c>
      <c r="C186" s="26"/>
      <c r="D186" s="108" t="s">
        <v>1190</v>
      </c>
      <c r="E186" s="32">
        <v>47664</v>
      </c>
      <c r="F186" s="88" t="str">
        <f t="shared" si="34"/>
        <v>2029-30</v>
      </c>
      <c r="H186" s="109"/>
      <c r="I186" s="26"/>
      <c r="J186" s="94">
        <v>1</v>
      </c>
      <c r="K186" s="35"/>
      <c r="L186" s="26">
        <v>1</v>
      </c>
      <c r="M186" s="26" t="s">
        <v>773</v>
      </c>
      <c r="N186" s="26">
        <f>'[2]Uncommissioned assets'!$AB168</f>
        <v>3755193.4</v>
      </c>
      <c r="O186" s="90">
        <f t="shared" si="38"/>
        <v>3755193.4</v>
      </c>
      <c r="P186" s="92">
        <f t="shared" si="35"/>
        <v>3755193.4</v>
      </c>
      <c r="Q186" t="s">
        <v>1185</v>
      </c>
    </row>
    <row r="187" spans="2:17" x14ac:dyDescent="0.25">
      <c r="B187" t="s">
        <v>183</v>
      </c>
      <c r="C187" s="26"/>
      <c r="D187" s="108" t="s">
        <v>1191</v>
      </c>
      <c r="E187" s="32">
        <v>47664</v>
      </c>
      <c r="F187" s="88" t="str">
        <f t="shared" si="34"/>
        <v>2029-30</v>
      </c>
      <c r="H187" s="109"/>
      <c r="I187" s="26"/>
      <c r="J187" s="94">
        <v>1</v>
      </c>
      <c r="K187" s="35"/>
      <c r="L187" s="26">
        <v>1</v>
      </c>
      <c r="M187" s="26" t="s">
        <v>773</v>
      </c>
      <c r="N187" s="26">
        <f>'[2]Uncommissioned assets'!$AB169</f>
        <v>2531219.6</v>
      </c>
      <c r="O187" s="90">
        <f t="shared" si="38"/>
        <v>2531219.6</v>
      </c>
      <c r="P187" s="92">
        <f t="shared" si="35"/>
        <v>2531219.6</v>
      </c>
      <c r="Q187" t="s">
        <v>1185</v>
      </c>
    </row>
    <row r="188" spans="2:17" x14ac:dyDescent="0.25">
      <c r="B188" t="s">
        <v>183</v>
      </c>
      <c r="C188" s="26"/>
      <c r="D188" s="108" t="s">
        <v>1192</v>
      </c>
      <c r="E188" s="32">
        <v>47664</v>
      </c>
      <c r="F188" s="88" t="str">
        <f t="shared" si="34"/>
        <v>2029-30</v>
      </c>
      <c r="H188" s="109"/>
      <c r="I188" s="26"/>
      <c r="J188" s="94">
        <v>1</v>
      </c>
      <c r="K188" s="35"/>
      <c r="L188" s="26">
        <v>1</v>
      </c>
      <c r="M188" s="26" t="s">
        <v>773</v>
      </c>
      <c r="N188" s="26">
        <f>'[2]Uncommissioned assets'!$AB170</f>
        <v>2677655.2999999998</v>
      </c>
      <c r="O188" s="90">
        <f t="shared" si="38"/>
        <v>2677655.2999999998</v>
      </c>
      <c r="P188" s="92">
        <f t="shared" si="35"/>
        <v>2677655.2999999998</v>
      </c>
      <c r="Q188" t="s">
        <v>1185</v>
      </c>
    </row>
    <row r="189" spans="2:17" x14ac:dyDescent="0.25">
      <c r="B189" t="s">
        <v>183</v>
      </c>
      <c r="C189" s="26"/>
      <c r="D189" s="108" t="s">
        <v>1193</v>
      </c>
      <c r="E189" s="32">
        <v>47664</v>
      </c>
      <c r="F189" s="88" t="str">
        <f t="shared" si="34"/>
        <v>2029-30</v>
      </c>
      <c r="H189" s="109"/>
      <c r="I189" s="26"/>
      <c r="J189" s="94">
        <v>1</v>
      </c>
      <c r="K189" s="35"/>
      <c r="L189" s="26">
        <v>1</v>
      </c>
      <c r="M189" s="26" t="s">
        <v>773</v>
      </c>
      <c r="N189" s="26">
        <f>'[2]Uncommissioned assets'!$AB171</f>
        <v>2393762.2000000002</v>
      </c>
      <c r="O189" s="90">
        <f t="shared" si="38"/>
        <v>2393762.2000000002</v>
      </c>
      <c r="P189" s="92">
        <f t="shared" si="35"/>
        <v>2393762.2000000002</v>
      </c>
      <c r="Q189" t="s">
        <v>1185</v>
      </c>
    </row>
    <row r="190" spans="2:17" x14ac:dyDescent="0.25">
      <c r="B190" t="s">
        <v>183</v>
      </c>
      <c r="C190" s="26"/>
      <c r="D190" s="108" t="s">
        <v>1194</v>
      </c>
      <c r="E190" s="32">
        <v>47664</v>
      </c>
      <c r="F190" s="88" t="str">
        <f t="shared" si="34"/>
        <v>2029-30</v>
      </c>
      <c r="H190" s="109"/>
      <c r="I190" s="26"/>
      <c r="J190" s="94">
        <v>1</v>
      </c>
      <c r="K190" s="35"/>
      <c r="L190" s="26">
        <v>1</v>
      </c>
      <c r="M190" s="26" t="s">
        <v>773</v>
      </c>
      <c r="N190" s="26">
        <f>'[2]Uncommissioned assets'!$AB172</f>
        <v>1131817.3999999999</v>
      </c>
      <c r="O190" s="90">
        <f t="shared" si="38"/>
        <v>1131817.3999999999</v>
      </c>
      <c r="P190" s="92">
        <f t="shared" si="35"/>
        <v>1131817.3999999999</v>
      </c>
      <c r="Q190" t="s">
        <v>1185</v>
      </c>
    </row>
    <row r="191" spans="2:17" x14ac:dyDescent="0.25">
      <c r="B191" t="s">
        <v>183</v>
      </c>
      <c r="C191" s="26"/>
      <c r="D191" s="108" t="s">
        <v>1195</v>
      </c>
      <c r="E191" s="32">
        <v>47664</v>
      </c>
      <c r="F191" s="88" t="str">
        <f t="shared" si="34"/>
        <v>2029-30</v>
      </c>
      <c r="H191" s="109"/>
      <c r="I191" s="26"/>
      <c r="J191" s="94">
        <v>1</v>
      </c>
      <c r="K191" s="35"/>
      <c r="L191" s="26">
        <v>1</v>
      </c>
      <c r="M191" s="26" t="s">
        <v>773</v>
      </c>
      <c r="N191" s="26">
        <f>'[2]Uncommissioned assets'!$AB173</f>
        <v>2652355.75</v>
      </c>
      <c r="O191" s="90">
        <f t="shared" si="38"/>
        <v>2652355.75</v>
      </c>
      <c r="P191" s="92">
        <f t="shared" si="35"/>
        <v>2652355.75</v>
      </c>
      <c r="Q191" t="s">
        <v>1185</v>
      </c>
    </row>
    <row r="192" spans="2:17" x14ac:dyDescent="0.25">
      <c r="B192" t="s">
        <v>183</v>
      </c>
      <c r="C192" s="26"/>
      <c r="D192" s="108" t="s">
        <v>1196</v>
      </c>
      <c r="E192" s="32">
        <v>47664</v>
      </c>
      <c r="F192" s="88" t="str">
        <f t="shared" si="34"/>
        <v>2029-30</v>
      </c>
      <c r="H192" s="109"/>
      <c r="I192" s="26"/>
      <c r="J192" s="94">
        <v>1</v>
      </c>
      <c r="K192" s="35"/>
      <c r="L192" s="26">
        <v>1</v>
      </c>
      <c r="M192" s="26" t="s">
        <v>773</v>
      </c>
      <c r="N192" s="26">
        <f>'[2]Uncommissioned assets'!$AB174</f>
        <v>4978751.05</v>
      </c>
      <c r="O192" s="90">
        <f t="shared" si="38"/>
        <v>4978751.05</v>
      </c>
      <c r="P192" s="92">
        <f t="shared" si="35"/>
        <v>4978751.05</v>
      </c>
      <c r="Q192" t="s">
        <v>1185</v>
      </c>
    </row>
    <row r="193" spans="2:17" x14ac:dyDescent="0.25">
      <c r="B193" t="s">
        <v>183</v>
      </c>
      <c r="C193" s="26"/>
      <c r="D193" s="108" t="s">
        <v>1188</v>
      </c>
      <c r="E193" s="32">
        <v>48029</v>
      </c>
      <c r="F193" s="88" t="str">
        <f t="shared" si="34"/>
        <v>2030-31</v>
      </c>
      <c r="H193" s="109"/>
      <c r="I193" s="26"/>
      <c r="J193" s="94">
        <v>1</v>
      </c>
      <c r="K193" s="35"/>
      <c r="L193" s="26">
        <v>1</v>
      </c>
      <c r="M193" s="26" t="s">
        <v>773</v>
      </c>
      <c r="N193" s="26">
        <f>'[2]Uncommissioned assets'!$AB175</f>
        <v>5642457.4000000004</v>
      </c>
      <c r="O193" s="90">
        <f t="shared" si="38"/>
        <v>5642457.4000000004</v>
      </c>
      <c r="P193" s="92">
        <f t="shared" si="35"/>
        <v>5642457.4000000004</v>
      </c>
      <c r="Q193" t="s">
        <v>1185</v>
      </c>
    </row>
    <row r="194" spans="2:17" x14ac:dyDescent="0.25">
      <c r="B194" t="s">
        <v>183</v>
      </c>
      <c r="C194" s="26"/>
      <c r="D194" s="108" t="s">
        <v>1189</v>
      </c>
      <c r="E194" s="32">
        <v>48029</v>
      </c>
      <c r="F194" s="88" t="str">
        <f t="shared" si="34"/>
        <v>2030-31</v>
      </c>
      <c r="H194" s="109"/>
      <c r="I194" s="26"/>
      <c r="J194" s="94">
        <v>1</v>
      </c>
      <c r="K194" s="35"/>
      <c r="L194" s="26">
        <v>1</v>
      </c>
      <c r="M194" s="26" t="s">
        <v>773</v>
      </c>
      <c r="N194" s="26">
        <f>'[2]Uncommissioned assets'!$AB176</f>
        <v>3990431.8</v>
      </c>
      <c r="O194" s="90">
        <f t="shared" si="38"/>
        <v>3990431.8</v>
      </c>
      <c r="P194" s="92">
        <f t="shared" si="35"/>
        <v>3990431.8</v>
      </c>
      <c r="Q194" t="s">
        <v>1185</v>
      </c>
    </row>
    <row r="195" spans="2:17" x14ac:dyDescent="0.25">
      <c r="B195" t="s">
        <v>183</v>
      </c>
      <c r="C195" s="26"/>
      <c r="D195" s="108" t="s">
        <v>1190</v>
      </c>
      <c r="E195" s="32">
        <v>48029</v>
      </c>
      <c r="F195" s="88" t="str">
        <f t="shared" si="34"/>
        <v>2030-31</v>
      </c>
      <c r="H195" s="109"/>
      <c r="I195" s="26"/>
      <c r="J195" s="94">
        <v>1</v>
      </c>
      <c r="K195" s="35"/>
      <c r="L195" s="26">
        <v>1</v>
      </c>
      <c r="M195" s="26" t="s">
        <v>773</v>
      </c>
      <c r="N195" s="26">
        <f>'[2]Uncommissioned assets'!$AB177</f>
        <v>3755193.4</v>
      </c>
      <c r="O195" s="90">
        <f t="shared" si="38"/>
        <v>3755193.4</v>
      </c>
      <c r="P195" s="92">
        <f t="shared" si="35"/>
        <v>3755193.4</v>
      </c>
      <c r="Q195" t="s">
        <v>1185</v>
      </c>
    </row>
    <row r="196" spans="2:17" x14ac:dyDescent="0.25">
      <c r="B196" t="s">
        <v>183</v>
      </c>
      <c r="C196" s="26"/>
      <c r="D196" s="108" t="s">
        <v>1191</v>
      </c>
      <c r="E196" s="32">
        <v>48029</v>
      </c>
      <c r="F196" s="88" t="str">
        <f t="shared" si="34"/>
        <v>2030-31</v>
      </c>
      <c r="H196" s="109"/>
      <c r="I196" s="26"/>
      <c r="J196" s="94">
        <v>1</v>
      </c>
      <c r="K196" s="35"/>
      <c r="L196" s="26">
        <v>1</v>
      </c>
      <c r="M196" s="26" t="s">
        <v>773</v>
      </c>
      <c r="N196" s="26">
        <f>'[2]Uncommissioned assets'!$AB178</f>
        <v>2531219.6</v>
      </c>
      <c r="O196" s="90">
        <f t="shared" si="38"/>
        <v>2531219.6</v>
      </c>
      <c r="P196" s="92">
        <f t="shared" si="35"/>
        <v>2531219.6</v>
      </c>
      <c r="Q196" t="s">
        <v>1185</v>
      </c>
    </row>
    <row r="197" spans="2:17" x14ac:dyDescent="0.25">
      <c r="B197" t="s">
        <v>183</v>
      </c>
      <c r="C197" s="26"/>
      <c r="D197" s="108" t="s">
        <v>1192</v>
      </c>
      <c r="E197" s="32">
        <v>48029</v>
      </c>
      <c r="F197" s="88" t="str">
        <f t="shared" si="34"/>
        <v>2030-31</v>
      </c>
      <c r="H197" s="109"/>
      <c r="I197" s="26"/>
      <c r="J197" s="94">
        <v>1</v>
      </c>
      <c r="K197" s="35"/>
      <c r="L197" s="26">
        <v>1</v>
      </c>
      <c r="M197" s="26" t="s">
        <v>773</v>
      </c>
      <c r="N197" s="26">
        <f>'[2]Uncommissioned assets'!$AB179</f>
        <v>2677655.2999999998</v>
      </c>
      <c r="O197" s="90">
        <f t="shared" si="38"/>
        <v>2677655.2999999998</v>
      </c>
      <c r="P197" s="92">
        <f t="shared" si="35"/>
        <v>2677655.2999999998</v>
      </c>
      <c r="Q197" t="s">
        <v>1185</v>
      </c>
    </row>
    <row r="198" spans="2:17" x14ac:dyDescent="0.25">
      <c r="B198" t="s">
        <v>183</v>
      </c>
      <c r="C198" s="26"/>
      <c r="D198" s="108" t="s">
        <v>1193</v>
      </c>
      <c r="E198" s="32">
        <v>48029</v>
      </c>
      <c r="F198" s="88" t="str">
        <f t="shared" si="34"/>
        <v>2030-31</v>
      </c>
      <c r="H198" s="109"/>
      <c r="I198" s="26"/>
      <c r="J198" s="94">
        <v>1</v>
      </c>
      <c r="K198" s="35"/>
      <c r="L198" s="26">
        <v>1</v>
      </c>
      <c r="M198" s="26" t="s">
        <v>773</v>
      </c>
      <c r="N198" s="26">
        <f>'[2]Uncommissioned assets'!$AB180</f>
        <v>2393762.2000000002</v>
      </c>
      <c r="O198" s="90">
        <f t="shared" si="38"/>
        <v>2393762.2000000002</v>
      </c>
      <c r="P198" s="92">
        <f t="shared" si="35"/>
        <v>2393762.2000000002</v>
      </c>
      <c r="Q198" t="s">
        <v>1185</v>
      </c>
    </row>
    <row r="199" spans="2:17" x14ac:dyDescent="0.25">
      <c r="B199" t="s">
        <v>183</v>
      </c>
      <c r="C199" s="26"/>
      <c r="D199" s="108" t="s">
        <v>1194</v>
      </c>
      <c r="E199" s="32">
        <v>48029</v>
      </c>
      <c r="F199" s="88" t="str">
        <f t="shared" si="34"/>
        <v>2030-31</v>
      </c>
      <c r="H199" s="109"/>
      <c r="I199" s="26"/>
      <c r="J199" s="94">
        <v>1</v>
      </c>
      <c r="K199" s="35"/>
      <c r="L199" s="26">
        <v>1</v>
      </c>
      <c r="M199" s="26" t="s">
        <v>773</v>
      </c>
      <c r="N199" s="26">
        <f>'[2]Uncommissioned assets'!$AB181</f>
        <v>1131817.3999999999</v>
      </c>
      <c r="O199" s="90">
        <f t="shared" si="38"/>
        <v>1131817.3999999999</v>
      </c>
      <c r="P199" s="92">
        <f t="shared" si="35"/>
        <v>1131817.3999999999</v>
      </c>
      <c r="Q199" t="s">
        <v>1185</v>
      </c>
    </row>
    <row r="200" spans="2:17" x14ac:dyDescent="0.25">
      <c r="B200" t="s">
        <v>183</v>
      </c>
      <c r="C200" s="26"/>
      <c r="D200" s="108" t="s">
        <v>1195</v>
      </c>
      <c r="E200" s="32">
        <v>48029</v>
      </c>
      <c r="F200" s="88" t="str">
        <f t="shared" si="34"/>
        <v>2030-31</v>
      </c>
      <c r="H200" s="109"/>
      <c r="I200" s="26"/>
      <c r="J200" s="94">
        <v>1</v>
      </c>
      <c r="K200" s="35"/>
      <c r="L200" s="26">
        <v>1</v>
      </c>
      <c r="M200" s="26" t="s">
        <v>773</v>
      </c>
      <c r="N200" s="26">
        <f>'[2]Uncommissioned assets'!$AB182</f>
        <v>2652355.75</v>
      </c>
      <c r="O200" s="90">
        <f t="shared" si="38"/>
        <v>2652355.75</v>
      </c>
      <c r="P200" s="92">
        <f t="shared" si="35"/>
        <v>2652355.75</v>
      </c>
      <c r="Q200" t="s">
        <v>1185</v>
      </c>
    </row>
    <row r="201" spans="2:17" x14ac:dyDescent="0.25">
      <c r="B201" t="s">
        <v>183</v>
      </c>
      <c r="C201" s="26"/>
      <c r="D201" s="108" t="s">
        <v>1196</v>
      </c>
      <c r="E201" s="32">
        <v>48029</v>
      </c>
      <c r="F201" s="88" t="str">
        <f t="shared" si="34"/>
        <v>2030-31</v>
      </c>
      <c r="H201" s="109"/>
      <c r="I201" s="26"/>
      <c r="J201" s="94">
        <v>1</v>
      </c>
      <c r="K201" s="35"/>
      <c r="L201" s="26">
        <v>1</v>
      </c>
      <c r="M201" s="26" t="s">
        <v>773</v>
      </c>
      <c r="N201" s="26">
        <f>'[2]Uncommissioned assets'!$AB183</f>
        <v>4978751.05</v>
      </c>
      <c r="O201" s="90">
        <f t="shared" si="38"/>
        <v>4978751.05</v>
      </c>
      <c r="P201" s="92">
        <f t="shared" si="35"/>
        <v>4978751.05</v>
      </c>
      <c r="Q201" t="s">
        <v>1185</v>
      </c>
    </row>
    <row r="202" spans="2:17" x14ac:dyDescent="0.25">
      <c r="B202" t="s">
        <v>183</v>
      </c>
      <c r="C202" s="26"/>
      <c r="D202" s="108" t="s">
        <v>1188</v>
      </c>
      <c r="E202" s="32">
        <v>48395</v>
      </c>
      <c r="F202" s="88" t="str">
        <f t="shared" ref="F202:F210" si="39">IF(E202="","-",IF(E202&lt;$E$15,"ERROR - date outside of range",IF(MONTH(E202)&gt;=7,YEAR(E202)&amp;"-"&amp;RIGHT(YEAR(E202),2)+1,YEAR(E202)-1&amp;"-"&amp;RIGHT(YEAR(E202),2))))</f>
        <v>2031-32</v>
      </c>
      <c r="H202" s="109"/>
      <c r="I202" s="26"/>
      <c r="J202" s="94">
        <v>0</v>
      </c>
      <c r="K202" s="35"/>
      <c r="L202" s="26">
        <v>1</v>
      </c>
      <c r="M202" s="26" t="s">
        <v>773</v>
      </c>
      <c r="N202" s="26">
        <f>'[2]Uncommissioned assets'!$AB184</f>
        <v>0</v>
      </c>
      <c r="O202" s="90">
        <f t="shared" ref="O202:O210" si="40">IF(N202="","-",L202*N202)</f>
        <v>0</v>
      </c>
      <c r="P202" s="92">
        <f t="shared" ref="P202:P210" si="41">IF(O202="-","-",IF(E202&lt;$E$15,0,O202*J202))</f>
        <v>0</v>
      </c>
      <c r="Q202" t="s">
        <v>1185</v>
      </c>
    </row>
    <row r="203" spans="2:17" x14ac:dyDescent="0.25">
      <c r="B203" t="s">
        <v>183</v>
      </c>
      <c r="C203" s="26"/>
      <c r="D203" s="108" t="s">
        <v>1189</v>
      </c>
      <c r="E203" s="32">
        <v>48395</v>
      </c>
      <c r="F203" s="88" t="str">
        <f t="shared" si="39"/>
        <v>2031-32</v>
      </c>
      <c r="H203" s="109"/>
      <c r="I203" s="26"/>
      <c r="J203" s="94">
        <v>0</v>
      </c>
      <c r="K203" s="35"/>
      <c r="L203" s="26">
        <v>1</v>
      </c>
      <c r="M203" s="26" t="s">
        <v>773</v>
      </c>
      <c r="N203" s="26">
        <f>'[2]Uncommissioned assets'!$AB185</f>
        <v>0</v>
      </c>
      <c r="O203" s="90">
        <f t="shared" si="40"/>
        <v>0</v>
      </c>
      <c r="P203" s="92">
        <f t="shared" si="41"/>
        <v>0</v>
      </c>
      <c r="Q203" t="s">
        <v>1185</v>
      </c>
    </row>
    <row r="204" spans="2:17" x14ac:dyDescent="0.25">
      <c r="B204" t="s">
        <v>183</v>
      </c>
      <c r="C204" s="26"/>
      <c r="D204" s="108" t="s">
        <v>1190</v>
      </c>
      <c r="E204" s="32">
        <v>48395</v>
      </c>
      <c r="F204" s="88" t="str">
        <f t="shared" si="39"/>
        <v>2031-32</v>
      </c>
      <c r="H204" s="109"/>
      <c r="I204" s="26"/>
      <c r="J204" s="94">
        <v>0</v>
      </c>
      <c r="K204" s="35"/>
      <c r="L204" s="26">
        <v>1</v>
      </c>
      <c r="M204" s="26" t="s">
        <v>773</v>
      </c>
      <c r="N204" s="26">
        <f>'[2]Uncommissioned assets'!$AB186</f>
        <v>0</v>
      </c>
      <c r="O204" s="90">
        <f t="shared" si="40"/>
        <v>0</v>
      </c>
      <c r="P204" s="92">
        <f t="shared" si="41"/>
        <v>0</v>
      </c>
      <c r="Q204" t="s">
        <v>1185</v>
      </c>
    </row>
    <row r="205" spans="2:17" x14ac:dyDescent="0.25">
      <c r="B205" t="s">
        <v>183</v>
      </c>
      <c r="C205" s="26"/>
      <c r="D205" s="108" t="s">
        <v>1191</v>
      </c>
      <c r="E205" s="32">
        <v>48395</v>
      </c>
      <c r="F205" s="88" t="str">
        <f t="shared" si="39"/>
        <v>2031-32</v>
      </c>
      <c r="H205" s="109"/>
      <c r="I205" s="26"/>
      <c r="J205" s="94">
        <v>0</v>
      </c>
      <c r="K205" s="35"/>
      <c r="L205" s="26">
        <v>1</v>
      </c>
      <c r="M205" s="26" t="s">
        <v>773</v>
      </c>
      <c r="N205" s="26">
        <f>'[2]Uncommissioned assets'!$AB187</f>
        <v>0</v>
      </c>
      <c r="O205" s="90">
        <f t="shared" si="40"/>
        <v>0</v>
      </c>
      <c r="P205" s="92">
        <f t="shared" si="41"/>
        <v>0</v>
      </c>
      <c r="Q205" t="s">
        <v>1185</v>
      </c>
    </row>
    <row r="206" spans="2:17" x14ac:dyDescent="0.25">
      <c r="B206" t="s">
        <v>183</v>
      </c>
      <c r="C206" s="26"/>
      <c r="D206" s="108" t="s">
        <v>1192</v>
      </c>
      <c r="E206" s="32">
        <v>48395</v>
      </c>
      <c r="F206" s="88" t="str">
        <f t="shared" si="39"/>
        <v>2031-32</v>
      </c>
      <c r="H206" s="109"/>
      <c r="I206" s="26"/>
      <c r="J206" s="94">
        <v>0</v>
      </c>
      <c r="K206" s="35"/>
      <c r="L206" s="26">
        <v>1</v>
      </c>
      <c r="M206" s="26" t="s">
        <v>773</v>
      </c>
      <c r="N206" s="26">
        <f>'[2]Uncommissioned assets'!$AB188</f>
        <v>0</v>
      </c>
      <c r="O206" s="90">
        <f t="shared" si="40"/>
        <v>0</v>
      </c>
      <c r="P206" s="92">
        <f t="shared" si="41"/>
        <v>0</v>
      </c>
      <c r="Q206" t="s">
        <v>1185</v>
      </c>
    </row>
    <row r="207" spans="2:17" x14ac:dyDescent="0.25">
      <c r="B207" t="s">
        <v>183</v>
      </c>
      <c r="C207" s="26"/>
      <c r="D207" s="108" t="s">
        <v>1193</v>
      </c>
      <c r="E207" s="32">
        <v>48395</v>
      </c>
      <c r="F207" s="88" t="str">
        <f t="shared" si="39"/>
        <v>2031-32</v>
      </c>
      <c r="H207" s="109"/>
      <c r="I207" s="26"/>
      <c r="J207" s="94">
        <v>0</v>
      </c>
      <c r="K207" s="35"/>
      <c r="L207" s="26">
        <v>1</v>
      </c>
      <c r="M207" s="26" t="s">
        <v>773</v>
      </c>
      <c r="N207" s="26">
        <f>'[2]Uncommissioned assets'!$AB189</f>
        <v>0</v>
      </c>
      <c r="O207" s="90">
        <f t="shared" si="40"/>
        <v>0</v>
      </c>
      <c r="P207" s="92">
        <f t="shared" si="41"/>
        <v>0</v>
      </c>
      <c r="Q207" t="s">
        <v>1185</v>
      </c>
    </row>
    <row r="208" spans="2:17" x14ac:dyDescent="0.25">
      <c r="B208" t="s">
        <v>183</v>
      </c>
      <c r="C208" s="26"/>
      <c r="D208" s="108" t="s">
        <v>1194</v>
      </c>
      <c r="E208" s="32">
        <v>48395</v>
      </c>
      <c r="F208" s="88" t="str">
        <f t="shared" si="39"/>
        <v>2031-32</v>
      </c>
      <c r="H208" s="109"/>
      <c r="I208" s="26"/>
      <c r="J208" s="94">
        <v>0</v>
      </c>
      <c r="K208" s="35"/>
      <c r="L208" s="26">
        <v>1</v>
      </c>
      <c r="M208" s="26" t="s">
        <v>773</v>
      </c>
      <c r="N208" s="26">
        <f>'[2]Uncommissioned assets'!$AB190</f>
        <v>0</v>
      </c>
      <c r="O208" s="90">
        <f t="shared" si="40"/>
        <v>0</v>
      </c>
      <c r="P208" s="92">
        <f t="shared" si="41"/>
        <v>0</v>
      </c>
      <c r="Q208" t="s">
        <v>1185</v>
      </c>
    </row>
    <row r="209" spans="1:17" x14ac:dyDescent="0.25">
      <c r="B209" t="s">
        <v>183</v>
      </c>
      <c r="C209" s="26"/>
      <c r="D209" s="108" t="s">
        <v>1195</v>
      </c>
      <c r="E209" s="32">
        <v>48395</v>
      </c>
      <c r="F209" s="88" t="str">
        <f t="shared" si="39"/>
        <v>2031-32</v>
      </c>
      <c r="H209" s="109"/>
      <c r="I209" s="26"/>
      <c r="J209" s="94">
        <v>0</v>
      </c>
      <c r="K209" s="35"/>
      <c r="L209" s="26">
        <v>1</v>
      </c>
      <c r="M209" s="26" t="s">
        <v>773</v>
      </c>
      <c r="N209" s="26">
        <f>'[2]Uncommissioned assets'!$AB191</f>
        <v>0</v>
      </c>
      <c r="O209" s="90">
        <f t="shared" si="40"/>
        <v>0</v>
      </c>
      <c r="P209" s="92">
        <f t="shared" si="41"/>
        <v>0</v>
      </c>
      <c r="Q209" t="s">
        <v>1185</v>
      </c>
    </row>
    <row r="210" spans="1:17" x14ac:dyDescent="0.25">
      <c r="B210" t="s">
        <v>183</v>
      </c>
      <c r="C210" s="26"/>
      <c r="D210" s="108" t="s">
        <v>1196</v>
      </c>
      <c r="E210" s="32">
        <v>48395</v>
      </c>
      <c r="F210" s="88" t="str">
        <f t="shared" si="39"/>
        <v>2031-32</v>
      </c>
      <c r="H210" s="109"/>
      <c r="I210" s="26"/>
      <c r="J210" s="94">
        <v>0</v>
      </c>
      <c r="K210" s="35"/>
      <c r="L210" s="26">
        <v>1</v>
      </c>
      <c r="M210" s="26" t="s">
        <v>773</v>
      </c>
      <c r="N210" s="26">
        <f>'[2]Uncommissioned assets'!$AB192</f>
        <v>0</v>
      </c>
      <c r="O210" s="90">
        <f t="shared" si="40"/>
        <v>0</v>
      </c>
      <c r="P210" s="92">
        <f t="shared" si="41"/>
        <v>0</v>
      </c>
      <c r="Q210" t="s">
        <v>1185</v>
      </c>
    </row>
    <row r="211" spans="1:17" x14ac:dyDescent="0.25">
      <c r="C211" s="26"/>
      <c r="D211" s="108"/>
      <c r="E211" s="32"/>
      <c r="F211" s="88" t="str">
        <f t="shared" si="34"/>
        <v>-</v>
      </c>
      <c r="H211" s="109"/>
      <c r="I211" s="26"/>
      <c r="J211" s="94">
        <v>1</v>
      </c>
      <c r="K211" s="35"/>
      <c r="L211" s="26"/>
      <c r="M211" s="26"/>
      <c r="N211" s="26"/>
      <c r="O211" s="90" t="str">
        <f t="shared" si="38"/>
        <v>-</v>
      </c>
      <c r="P211" s="92" t="str">
        <f t="shared" si="35"/>
        <v>-</v>
      </c>
      <c r="Q211" t="s">
        <v>1185</v>
      </c>
    </row>
    <row r="212" spans="1:17" x14ac:dyDescent="0.25">
      <c r="B212" t="s">
        <v>184</v>
      </c>
      <c r="C212" s="26"/>
      <c r="D212" s="108" t="s">
        <v>1197</v>
      </c>
      <c r="E212" s="32">
        <v>47299</v>
      </c>
      <c r="F212" s="88" t="str">
        <f t="shared" si="34"/>
        <v>2028-29</v>
      </c>
      <c r="H212" s="109"/>
      <c r="I212" s="26"/>
      <c r="J212" s="94">
        <v>1</v>
      </c>
      <c r="K212" s="35"/>
      <c r="L212" s="26">
        <v>1</v>
      </c>
      <c r="M212" s="26" t="s">
        <v>1183</v>
      </c>
      <c r="N212" s="26">
        <f>'[2]Uncommissioned assets'!AB194</f>
        <v>10771209.413590234</v>
      </c>
      <c r="O212" s="90">
        <f t="shared" si="38"/>
        <v>10771209.413590234</v>
      </c>
      <c r="P212" s="92">
        <f t="shared" si="35"/>
        <v>10771209.413590234</v>
      </c>
      <c r="Q212" t="s">
        <v>1185</v>
      </c>
    </row>
    <row r="213" spans="1:17" x14ac:dyDescent="0.25">
      <c r="B213" t="s">
        <v>184</v>
      </c>
      <c r="C213" s="26"/>
      <c r="D213" s="108" t="s">
        <v>1198</v>
      </c>
      <c r="E213" s="32">
        <v>47299</v>
      </c>
      <c r="F213" s="88" t="str">
        <f t="shared" si="34"/>
        <v>2028-29</v>
      </c>
      <c r="H213" s="109"/>
      <c r="I213" s="26"/>
      <c r="J213" s="94">
        <v>1</v>
      </c>
      <c r="K213" s="35"/>
      <c r="L213" s="26">
        <v>1</v>
      </c>
      <c r="M213" s="26" t="s">
        <v>1183</v>
      </c>
      <c r="N213" s="26">
        <f>'[2]Uncommissioned assets'!AB195</f>
        <v>15824881.494420035</v>
      </c>
      <c r="O213" s="90">
        <f t="shared" si="38"/>
        <v>15824881.494420035</v>
      </c>
      <c r="P213" s="92">
        <f t="shared" si="35"/>
        <v>15824881.494420035</v>
      </c>
      <c r="Q213" t="s">
        <v>1185</v>
      </c>
    </row>
    <row r="214" spans="1:17" x14ac:dyDescent="0.25">
      <c r="C214" s="26"/>
      <c r="D214" s="108"/>
      <c r="E214" s="32"/>
      <c r="F214" s="88" t="str">
        <f t="shared" si="34"/>
        <v>-</v>
      </c>
      <c r="H214" s="109"/>
      <c r="I214" s="26"/>
      <c r="J214" s="94">
        <v>1</v>
      </c>
      <c r="K214" s="35"/>
      <c r="L214" s="26"/>
      <c r="M214" s="26"/>
      <c r="N214" s="26"/>
      <c r="O214" s="90" t="str">
        <f t="shared" si="38"/>
        <v>-</v>
      </c>
      <c r="P214" s="92" t="str">
        <f t="shared" si="35"/>
        <v>-</v>
      </c>
      <c r="Q214" t="s">
        <v>1185</v>
      </c>
    </row>
    <row r="215" spans="1:17" x14ac:dyDescent="0.25">
      <c r="A215">
        <v>2029</v>
      </c>
      <c r="B215" t="s">
        <v>186</v>
      </c>
      <c r="C215" s="26"/>
      <c r="D215" s="108" t="s">
        <v>1199</v>
      </c>
      <c r="E215" s="32">
        <v>47299</v>
      </c>
      <c r="F215" s="88" t="str">
        <f t="shared" ref="F215:F243" si="42">IF(E215="","-",IF(E215&lt;$E$15,"ERROR - date outside of range",IF(MONTH(E215)&gt;=7,YEAR(E215)&amp;"-"&amp;RIGHT(YEAR(E215),2)+1,YEAR(E215)-1&amp;"-"&amp;RIGHT(YEAR(E215),2))))</f>
        <v>2028-29</v>
      </c>
      <c r="H215" s="109"/>
      <c r="I215" s="26"/>
      <c r="J215" s="94">
        <v>1</v>
      </c>
      <c r="K215" s="35"/>
      <c r="L215" s="26">
        <v>1</v>
      </c>
      <c r="M215" s="26" t="s">
        <v>969</v>
      </c>
      <c r="N215" s="26">
        <f>'[2]Uncommissioned assets'!AB197</f>
        <v>4443584</v>
      </c>
      <c r="O215" s="90">
        <f t="shared" si="38"/>
        <v>4443584</v>
      </c>
      <c r="P215" s="92">
        <f t="shared" ref="P215:P264" si="43">IF(O215="-","-",IF(E215&lt;$E$15,0,O215*J215))</f>
        <v>4443584</v>
      </c>
      <c r="Q215" t="s">
        <v>1185</v>
      </c>
    </row>
    <row r="216" spans="1:17" x14ac:dyDescent="0.25">
      <c r="A216">
        <v>2030</v>
      </c>
      <c r="B216" t="s">
        <v>186</v>
      </c>
      <c r="C216" s="26"/>
      <c r="D216" s="108" t="s">
        <v>1199</v>
      </c>
      <c r="E216" s="32">
        <v>47664</v>
      </c>
      <c r="F216" s="88" t="str">
        <f t="shared" si="42"/>
        <v>2029-30</v>
      </c>
      <c r="H216" s="109"/>
      <c r="I216" s="26"/>
      <c r="J216" s="94">
        <v>1</v>
      </c>
      <c r="K216" s="35"/>
      <c r="L216" s="26">
        <v>1</v>
      </c>
      <c r="M216" s="26" t="s">
        <v>969</v>
      </c>
      <c r="N216" s="26">
        <f>'[2]Uncommissioned assets'!AB198</f>
        <v>4443584</v>
      </c>
      <c r="O216" s="90">
        <f t="shared" si="38"/>
        <v>4443584</v>
      </c>
      <c r="P216" s="92">
        <f t="shared" si="43"/>
        <v>4443584</v>
      </c>
      <c r="Q216" t="s">
        <v>1185</v>
      </c>
    </row>
    <row r="217" spans="1:17" x14ac:dyDescent="0.25">
      <c r="A217">
        <v>2031</v>
      </c>
      <c r="B217" t="s">
        <v>186</v>
      </c>
      <c r="C217" s="26"/>
      <c r="D217" s="108" t="s">
        <v>1199</v>
      </c>
      <c r="E217" s="32">
        <v>48029</v>
      </c>
      <c r="F217" s="88" t="str">
        <f t="shared" si="42"/>
        <v>2030-31</v>
      </c>
      <c r="H217" s="109"/>
      <c r="I217" s="26"/>
      <c r="J217" s="94">
        <v>1</v>
      </c>
      <c r="K217" s="35"/>
      <c r="L217" s="26">
        <v>1</v>
      </c>
      <c r="M217" s="26" t="s">
        <v>969</v>
      </c>
      <c r="N217" s="26">
        <f>'[2]Uncommissioned assets'!AB199</f>
        <v>4443584</v>
      </c>
      <c r="O217" s="90">
        <f t="shared" si="38"/>
        <v>4443584</v>
      </c>
      <c r="P217" s="92">
        <f t="shared" si="43"/>
        <v>4443584</v>
      </c>
      <c r="Q217" t="s">
        <v>1185</v>
      </c>
    </row>
    <row r="218" spans="1:17" x14ac:dyDescent="0.25">
      <c r="A218">
        <v>2029</v>
      </c>
      <c r="B218" t="s">
        <v>186</v>
      </c>
      <c r="C218" s="26"/>
      <c r="D218" s="108" t="s">
        <v>1200</v>
      </c>
      <c r="E218" s="32">
        <v>47299</v>
      </c>
      <c r="F218" s="88" t="str">
        <f t="shared" si="42"/>
        <v>2028-29</v>
      </c>
      <c r="H218" s="109"/>
      <c r="I218" s="26"/>
      <c r="J218" s="94">
        <v>1</v>
      </c>
      <c r="K218" s="35"/>
      <c r="L218" s="26">
        <v>1</v>
      </c>
      <c r="M218" s="26" t="s">
        <v>969</v>
      </c>
      <c r="N218" s="26">
        <f>'[2]Uncommissioned assets'!AB200</f>
        <v>5004192.333333333</v>
      </c>
      <c r="O218" s="90">
        <f t="shared" si="38"/>
        <v>5004192.333333333</v>
      </c>
      <c r="P218" s="92">
        <f t="shared" si="43"/>
        <v>5004192.333333333</v>
      </c>
      <c r="Q218" t="s">
        <v>1185</v>
      </c>
    </row>
    <row r="219" spans="1:17" x14ac:dyDescent="0.25">
      <c r="A219">
        <v>2030</v>
      </c>
      <c r="B219" t="s">
        <v>186</v>
      </c>
      <c r="C219" s="26"/>
      <c r="D219" s="108" t="s">
        <v>1200</v>
      </c>
      <c r="E219" s="32">
        <v>47664</v>
      </c>
      <c r="F219" s="88" t="str">
        <f t="shared" si="42"/>
        <v>2029-30</v>
      </c>
      <c r="H219" s="109"/>
      <c r="I219" s="26"/>
      <c r="J219" s="94">
        <v>1</v>
      </c>
      <c r="K219" s="35"/>
      <c r="L219" s="26">
        <v>1</v>
      </c>
      <c r="M219" s="26" t="s">
        <v>969</v>
      </c>
      <c r="N219" s="26">
        <f>'[2]Uncommissioned assets'!AB201</f>
        <v>5004192.333333333</v>
      </c>
      <c r="O219" s="90">
        <f t="shared" si="38"/>
        <v>5004192.333333333</v>
      </c>
      <c r="P219" s="92">
        <f t="shared" si="43"/>
        <v>5004192.333333333</v>
      </c>
      <c r="Q219" t="s">
        <v>1185</v>
      </c>
    </row>
    <row r="220" spans="1:17" x14ac:dyDescent="0.25">
      <c r="A220">
        <v>2031</v>
      </c>
      <c r="B220" t="s">
        <v>186</v>
      </c>
      <c r="C220" s="26"/>
      <c r="D220" s="108" t="s">
        <v>1200</v>
      </c>
      <c r="E220" s="32">
        <v>48029</v>
      </c>
      <c r="F220" s="88" t="str">
        <f t="shared" si="42"/>
        <v>2030-31</v>
      </c>
      <c r="H220" s="109"/>
      <c r="I220" s="26"/>
      <c r="J220" s="94">
        <v>1</v>
      </c>
      <c r="K220" s="35"/>
      <c r="L220" s="26">
        <v>1</v>
      </c>
      <c r="M220" s="26" t="s">
        <v>969</v>
      </c>
      <c r="N220" s="26">
        <f>'[2]Uncommissioned assets'!AB202</f>
        <v>5004192.333333333</v>
      </c>
      <c r="O220" s="90">
        <f t="shared" si="38"/>
        <v>5004192.333333333</v>
      </c>
      <c r="P220" s="92">
        <f t="shared" si="43"/>
        <v>5004192.333333333</v>
      </c>
      <c r="Q220" t="s">
        <v>1185</v>
      </c>
    </row>
    <row r="221" spans="1:17" x14ac:dyDescent="0.25">
      <c r="C221" s="26"/>
      <c r="D221" s="108"/>
      <c r="E221" s="32"/>
      <c r="F221" s="88" t="str">
        <f t="shared" si="42"/>
        <v>-</v>
      </c>
      <c r="H221" s="109"/>
      <c r="I221" s="26"/>
      <c r="J221" s="94">
        <v>1</v>
      </c>
      <c r="K221" s="35"/>
      <c r="L221" s="26"/>
      <c r="M221" s="26"/>
      <c r="N221" s="26"/>
      <c r="O221" s="90" t="str">
        <f t="shared" si="38"/>
        <v>-</v>
      </c>
      <c r="P221" s="92" t="str">
        <f t="shared" si="43"/>
        <v>-</v>
      </c>
      <c r="Q221" t="s">
        <v>1185</v>
      </c>
    </row>
    <row r="222" spans="1:17" x14ac:dyDescent="0.25">
      <c r="A222">
        <v>2031</v>
      </c>
      <c r="B222" t="s">
        <v>771</v>
      </c>
      <c r="C222" s="26" t="s">
        <v>1201</v>
      </c>
      <c r="D222" s="108" t="s">
        <v>1202</v>
      </c>
      <c r="E222" s="32">
        <v>48029</v>
      </c>
      <c r="F222" s="88" t="str">
        <f t="shared" si="42"/>
        <v>2030-31</v>
      </c>
      <c r="H222" s="109"/>
      <c r="I222" s="26"/>
      <c r="J222" s="94">
        <v>1</v>
      </c>
      <c r="K222" s="35"/>
      <c r="L222" s="26">
        <v>1</v>
      </c>
      <c r="M222" s="26" t="s">
        <v>1208</v>
      </c>
      <c r="N222" s="26">
        <f>'[2]Uncommissioned assets'!AB204</f>
        <v>118645741.34808469</v>
      </c>
      <c r="O222" s="90">
        <f t="shared" si="38"/>
        <v>118645741.34808469</v>
      </c>
      <c r="P222" s="92">
        <f t="shared" si="43"/>
        <v>118645741.34808469</v>
      </c>
      <c r="Q222" t="s">
        <v>1185</v>
      </c>
    </row>
    <row r="223" spans="1:17" x14ac:dyDescent="0.25">
      <c r="A223">
        <v>2027</v>
      </c>
      <c r="B223" t="s">
        <v>771</v>
      </c>
      <c r="C223" s="26" t="s">
        <v>1201</v>
      </c>
      <c r="D223" s="108" t="s">
        <v>1203</v>
      </c>
      <c r="E223" s="32">
        <v>46568</v>
      </c>
      <c r="F223" s="88" t="str">
        <f t="shared" si="42"/>
        <v>2026-27</v>
      </c>
      <c r="H223" s="109"/>
      <c r="I223" s="26"/>
      <c r="J223" s="94">
        <v>1</v>
      </c>
      <c r="K223" s="35"/>
      <c r="L223" s="26">
        <v>1</v>
      </c>
      <c r="M223" s="26" t="s">
        <v>1208</v>
      </c>
      <c r="N223" s="26">
        <f>'[2]Uncommissioned assets'!AB205</f>
        <v>21764145.66376093</v>
      </c>
      <c r="O223" s="90">
        <f t="shared" si="38"/>
        <v>21764145.66376093</v>
      </c>
      <c r="P223" s="92">
        <f t="shared" si="43"/>
        <v>21764145.66376093</v>
      </c>
      <c r="Q223" t="s">
        <v>1185</v>
      </c>
    </row>
    <row r="224" spans="1:17" ht="23" x14ac:dyDescent="0.25">
      <c r="A224">
        <v>2031</v>
      </c>
      <c r="B224" t="s">
        <v>771</v>
      </c>
      <c r="C224" s="26" t="s">
        <v>1201</v>
      </c>
      <c r="D224" s="108" t="s">
        <v>1204</v>
      </c>
      <c r="E224" s="32">
        <v>48029</v>
      </c>
      <c r="F224" s="88" t="str">
        <f t="shared" si="42"/>
        <v>2030-31</v>
      </c>
      <c r="H224" s="109"/>
      <c r="I224" s="26"/>
      <c r="J224" s="94">
        <v>1</v>
      </c>
      <c r="K224" s="35"/>
      <c r="L224" s="26">
        <v>1</v>
      </c>
      <c r="M224" s="26" t="s">
        <v>1208</v>
      </c>
      <c r="N224" s="26">
        <f>'[2]Uncommissioned assets'!AB206</f>
        <v>58646832.639614783</v>
      </c>
      <c r="O224" s="90">
        <f t="shared" si="38"/>
        <v>58646832.639614783</v>
      </c>
      <c r="P224" s="92">
        <f t="shared" si="43"/>
        <v>58646832.639614783</v>
      </c>
      <c r="Q224" t="s">
        <v>1185</v>
      </c>
    </row>
    <row r="225" spans="1:17" x14ac:dyDescent="0.25">
      <c r="A225">
        <v>2031</v>
      </c>
      <c r="B225" t="s">
        <v>771</v>
      </c>
      <c r="C225" s="26" t="s">
        <v>1201</v>
      </c>
      <c r="D225" s="108" t="s">
        <v>1205</v>
      </c>
      <c r="E225" s="32">
        <v>48029</v>
      </c>
      <c r="F225" s="88" t="str">
        <f t="shared" si="42"/>
        <v>2030-31</v>
      </c>
      <c r="H225" s="109"/>
      <c r="I225" s="26"/>
      <c r="J225" s="94">
        <v>1</v>
      </c>
      <c r="K225" s="35"/>
      <c r="L225" s="26">
        <v>1</v>
      </c>
      <c r="M225" s="26" t="s">
        <v>1208</v>
      </c>
      <c r="N225" s="26">
        <f>'[2]Uncommissioned assets'!AB207</f>
        <v>18766986.444676731</v>
      </c>
      <c r="O225" s="90">
        <f t="shared" si="38"/>
        <v>18766986.444676731</v>
      </c>
      <c r="P225" s="92">
        <f t="shared" si="43"/>
        <v>18766986.444676731</v>
      </c>
      <c r="Q225" t="s">
        <v>1185</v>
      </c>
    </row>
    <row r="226" spans="1:17" ht="23" x14ac:dyDescent="0.25">
      <c r="A226">
        <v>2031</v>
      </c>
      <c r="B226" t="s">
        <v>771</v>
      </c>
      <c r="C226" s="26" t="s">
        <v>1201</v>
      </c>
      <c r="D226" s="108" t="s">
        <v>1206</v>
      </c>
      <c r="E226" s="32">
        <v>48029</v>
      </c>
      <c r="F226" s="88" t="str">
        <f t="shared" si="42"/>
        <v>2030-31</v>
      </c>
      <c r="H226" s="109"/>
      <c r="I226" s="26"/>
      <c r="J226" s="94">
        <v>1</v>
      </c>
      <c r="K226" s="35"/>
      <c r="L226" s="26">
        <v>1</v>
      </c>
      <c r="M226" s="26" t="s">
        <v>1208</v>
      </c>
      <c r="N226" s="26">
        <f>'[2]Uncommissioned assets'!AB208</f>
        <v>27340087.070540421</v>
      </c>
      <c r="O226" s="90">
        <f t="shared" si="38"/>
        <v>27340087.070540421</v>
      </c>
      <c r="P226" s="92">
        <f t="shared" si="43"/>
        <v>27340087.070540421</v>
      </c>
      <c r="Q226" t="s">
        <v>1185</v>
      </c>
    </row>
    <row r="227" spans="1:17" x14ac:dyDescent="0.25">
      <c r="A227">
        <v>2030</v>
      </c>
      <c r="B227" t="s">
        <v>184</v>
      </c>
      <c r="C227" s="26" t="s">
        <v>1201</v>
      </c>
      <c r="D227" s="108" t="s">
        <v>1207</v>
      </c>
      <c r="E227" s="32">
        <v>47664</v>
      </c>
      <c r="F227" s="88" t="str">
        <f t="shared" si="42"/>
        <v>2029-30</v>
      </c>
      <c r="H227" s="109"/>
      <c r="I227" s="26"/>
      <c r="J227" s="94">
        <v>1</v>
      </c>
      <c r="K227" s="35"/>
      <c r="L227" s="26">
        <v>1</v>
      </c>
      <c r="M227" s="26" t="s">
        <v>1183</v>
      </c>
      <c r="N227" s="26">
        <f>'[2]Uncommissioned assets'!AB209</f>
        <v>10009783.287051572</v>
      </c>
      <c r="O227" s="90">
        <f t="shared" si="38"/>
        <v>10009783.287051572</v>
      </c>
      <c r="P227" s="92">
        <f t="shared" si="43"/>
        <v>10009783.287051572</v>
      </c>
      <c r="Q227" t="s">
        <v>1185</v>
      </c>
    </row>
    <row r="228" spans="1:17" x14ac:dyDescent="0.25">
      <c r="A228">
        <v>2031</v>
      </c>
      <c r="B228" t="s">
        <v>184</v>
      </c>
      <c r="C228" s="26"/>
      <c r="D228" s="108" t="s">
        <v>1207</v>
      </c>
      <c r="E228" s="32">
        <v>48029</v>
      </c>
      <c r="F228" s="88" t="str">
        <f t="shared" si="42"/>
        <v>2030-31</v>
      </c>
      <c r="H228" s="109"/>
      <c r="I228" s="26"/>
      <c r="J228" s="94">
        <v>1</v>
      </c>
      <c r="K228" s="35"/>
      <c r="L228" s="26">
        <v>1</v>
      </c>
      <c r="M228" s="26" t="s">
        <v>1183</v>
      </c>
      <c r="N228" s="26">
        <f>'[2]Uncommissioned assets'!AB210</f>
        <v>10932443.509446528</v>
      </c>
      <c r="O228" s="90">
        <f t="shared" si="38"/>
        <v>10932443.509446528</v>
      </c>
      <c r="P228" s="92">
        <f t="shared" si="43"/>
        <v>10932443.509446528</v>
      </c>
      <c r="Q228" t="s">
        <v>1185</v>
      </c>
    </row>
    <row r="229" spans="1:17" x14ac:dyDescent="0.25">
      <c r="A229">
        <v>2032</v>
      </c>
      <c r="B229" t="s">
        <v>184</v>
      </c>
      <c r="C229" s="26"/>
      <c r="D229" s="108" t="s">
        <v>1207</v>
      </c>
      <c r="E229" s="32">
        <v>48395</v>
      </c>
      <c r="F229" s="88" t="str">
        <f t="shared" si="42"/>
        <v>2031-32</v>
      </c>
      <c r="H229" s="109"/>
      <c r="I229" s="26"/>
      <c r="J229" s="94">
        <v>0</v>
      </c>
      <c r="K229" s="35"/>
      <c r="L229" s="26">
        <v>1</v>
      </c>
      <c r="M229" s="26" t="s">
        <v>1183</v>
      </c>
      <c r="N229" s="26">
        <f>'[2]Uncommissioned assets'!AB211</f>
        <v>0</v>
      </c>
      <c r="O229" s="90">
        <f t="shared" si="38"/>
        <v>0</v>
      </c>
      <c r="P229" s="92">
        <f t="shared" si="43"/>
        <v>0</v>
      </c>
      <c r="Q229" t="s">
        <v>1185</v>
      </c>
    </row>
    <row r="230" spans="1:17" x14ac:dyDescent="0.25">
      <c r="C230" s="26"/>
      <c r="D230" s="108"/>
      <c r="E230" s="32"/>
      <c r="F230" s="88" t="str">
        <f t="shared" si="42"/>
        <v>-</v>
      </c>
      <c r="H230" s="109"/>
      <c r="I230" s="26"/>
      <c r="J230" s="94"/>
      <c r="K230" s="35"/>
      <c r="L230" s="26"/>
      <c r="M230" s="26"/>
      <c r="N230" s="26"/>
      <c r="O230" s="90" t="str">
        <f t="shared" si="38"/>
        <v>-</v>
      </c>
      <c r="P230" s="92" t="str">
        <f t="shared" si="43"/>
        <v>-</v>
      </c>
    </row>
    <row r="231" spans="1:17" x14ac:dyDescent="0.25">
      <c r="A231">
        <v>2027</v>
      </c>
      <c r="B231" t="s">
        <v>183</v>
      </c>
      <c r="C231" s="26"/>
      <c r="D231" s="108" t="s">
        <v>1209</v>
      </c>
      <c r="E231" s="32">
        <f t="shared" ref="E231:E236" si="44">DATEVALUE("30 Jun "&amp;A231)</f>
        <v>46568</v>
      </c>
      <c r="F231" s="88" t="str">
        <f t="shared" si="42"/>
        <v>2026-27</v>
      </c>
      <c r="H231" s="109"/>
      <c r="I231" s="26"/>
      <c r="J231" s="94">
        <v>1</v>
      </c>
      <c r="K231" s="35"/>
      <c r="L231" s="26">
        <v>1</v>
      </c>
      <c r="M231" s="26" t="s">
        <v>773</v>
      </c>
      <c r="N231" s="26">
        <v>7542884.9000000004</v>
      </c>
      <c r="O231" s="90">
        <f t="shared" si="38"/>
        <v>7542884.9000000004</v>
      </c>
      <c r="P231" s="92">
        <f t="shared" si="43"/>
        <v>7542884.9000000004</v>
      </c>
    </row>
    <row r="232" spans="1:17" x14ac:dyDescent="0.25">
      <c r="A232">
        <v>2028</v>
      </c>
      <c r="B232" t="s">
        <v>183</v>
      </c>
      <c r="C232" s="26"/>
      <c r="D232" s="108" t="s">
        <v>1209</v>
      </c>
      <c r="E232" s="32">
        <f t="shared" si="44"/>
        <v>46934</v>
      </c>
      <c r="F232" s="88" t="str">
        <f t="shared" si="42"/>
        <v>2027-28</v>
      </c>
      <c r="H232" s="109"/>
      <c r="I232" s="26"/>
      <c r="J232" s="94">
        <v>1</v>
      </c>
      <c r="K232" s="35"/>
      <c r="L232" s="26">
        <v>1</v>
      </c>
      <c r="M232" s="26" t="s">
        <v>773</v>
      </c>
      <c r="N232" s="26">
        <v>7542884.9000000004</v>
      </c>
      <c r="O232" s="90">
        <f t="shared" si="38"/>
        <v>7542884.9000000004</v>
      </c>
      <c r="P232" s="92">
        <f t="shared" si="43"/>
        <v>7542884.9000000004</v>
      </c>
    </row>
    <row r="233" spans="1:17" x14ac:dyDescent="0.25">
      <c r="A233">
        <v>2029</v>
      </c>
      <c r="B233" t="s">
        <v>183</v>
      </c>
      <c r="C233" s="26"/>
      <c r="D233" s="108" t="s">
        <v>1209</v>
      </c>
      <c r="E233" s="32">
        <f t="shared" si="44"/>
        <v>47299</v>
      </c>
      <c r="F233" s="88" t="str">
        <f t="shared" si="42"/>
        <v>2028-29</v>
      </c>
      <c r="H233" s="109"/>
      <c r="I233" s="26"/>
      <c r="J233" s="94">
        <v>1</v>
      </c>
      <c r="K233" s="35"/>
      <c r="L233" s="26">
        <v>1</v>
      </c>
      <c r="M233" s="26" t="s">
        <v>773</v>
      </c>
      <c r="N233" s="26">
        <v>7542884.9000000004</v>
      </c>
      <c r="O233" s="90">
        <f t="shared" si="38"/>
        <v>7542884.9000000004</v>
      </c>
      <c r="P233" s="92">
        <f t="shared" si="43"/>
        <v>7542884.9000000004</v>
      </c>
    </row>
    <row r="234" spans="1:17" x14ac:dyDescent="0.25">
      <c r="A234">
        <v>2030</v>
      </c>
      <c r="B234" t="s">
        <v>183</v>
      </c>
      <c r="C234" s="26"/>
      <c r="D234" s="108" t="s">
        <v>1209</v>
      </c>
      <c r="E234" s="32">
        <f t="shared" si="44"/>
        <v>47664</v>
      </c>
      <c r="F234" s="88" t="str">
        <f t="shared" si="42"/>
        <v>2029-30</v>
      </c>
      <c r="H234" s="109"/>
      <c r="I234" s="26"/>
      <c r="J234" s="94">
        <v>1</v>
      </c>
      <c r="K234" s="35"/>
      <c r="L234" s="26">
        <v>1</v>
      </c>
      <c r="M234" s="26" t="s">
        <v>773</v>
      </c>
      <c r="N234" s="26">
        <v>7542884.9000000004</v>
      </c>
      <c r="O234" s="90">
        <f t="shared" si="38"/>
        <v>7542884.9000000004</v>
      </c>
      <c r="P234" s="92">
        <f t="shared" si="43"/>
        <v>7542884.9000000004</v>
      </c>
    </row>
    <row r="235" spans="1:17" x14ac:dyDescent="0.25">
      <c r="A235">
        <v>2031</v>
      </c>
      <c r="B235" t="s">
        <v>183</v>
      </c>
      <c r="C235" s="26"/>
      <c r="D235" s="108" t="s">
        <v>1209</v>
      </c>
      <c r="E235" s="32">
        <f t="shared" si="44"/>
        <v>48029</v>
      </c>
      <c r="F235" s="88" t="str">
        <f t="shared" si="42"/>
        <v>2030-31</v>
      </c>
      <c r="H235" s="109"/>
      <c r="I235" s="26"/>
      <c r="J235" s="94">
        <v>1</v>
      </c>
      <c r="K235" s="35"/>
      <c r="L235" s="26">
        <v>1</v>
      </c>
      <c r="M235" s="26" t="s">
        <v>773</v>
      </c>
      <c r="N235" s="26">
        <v>7542884.9000000004</v>
      </c>
      <c r="O235" s="90">
        <f t="shared" si="38"/>
        <v>7542884.9000000004</v>
      </c>
      <c r="P235" s="92">
        <f t="shared" si="43"/>
        <v>7542884.9000000004</v>
      </c>
    </row>
    <row r="236" spans="1:17" x14ac:dyDescent="0.25">
      <c r="A236">
        <v>2032</v>
      </c>
      <c r="B236" t="s">
        <v>183</v>
      </c>
      <c r="C236" s="26"/>
      <c r="D236" s="108" t="s">
        <v>1209</v>
      </c>
      <c r="E236" s="32">
        <f t="shared" si="44"/>
        <v>48395</v>
      </c>
      <c r="F236" s="88" t="str">
        <f t="shared" si="42"/>
        <v>2031-32</v>
      </c>
      <c r="H236" s="109"/>
      <c r="I236" s="26"/>
      <c r="J236" s="94">
        <v>0</v>
      </c>
      <c r="K236" s="35"/>
      <c r="L236" s="26">
        <v>1</v>
      </c>
      <c r="M236" s="26" t="s">
        <v>773</v>
      </c>
      <c r="N236" s="26">
        <v>7542884.9000000004</v>
      </c>
      <c r="O236" s="90">
        <f t="shared" si="38"/>
        <v>7542884.9000000004</v>
      </c>
      <c r="P236" s="92">
        <f t="shared" si="43"/>
        <v>0</v>
      </c>
    </row>
    <row r="237" spans="1:17" x14ac:dyDescent="0.25">
      <c r="B237" t="s">
        <v>183</v>
      </c>
      <c r="C237" s="26"/>
      <c r="D237" s="108"/>
      <c r="E237" s="32"/>
      <c r="F237" s="88" t="str">
        <f t="shared" si="42"/>
        <v>-</v>
      </c>
      <c r="H237" s="109"/>
      <c r="I237" s="26"/>
      <c r="J237" s="94">
        <v>1</v>
      </c>
      <c r="K237" s="35"/>
      <c r="L237" s="26"/>
      <c r="M237" s="26"/>
      <c r="N237" s="26"/>
      <c r="O237" s="90" t="str">
        <f t="shared" si="38"/>
        <v>-</v>
      </c>
      <c r="P237" s="92">
        <v>0</v>
      </c>
    </row>
    <row r="238" spans="1:17" x14ac:dyDescent="0.25">
      <c r="A238">
        <v>2027</v>
      </c>
      <c r="B238" t="s">
        <v>183</v>
      </c>
      <c r="C238" s="26"/>
      <c r="D238" s="108" t="s">
        <v>1209</v>
      </c>
      <c r="E238" s="32">
        <f t="shared" ref="E238:E243" si="45">DATEVALUE("30 Jun "&amp;A238)</f>
        <v>46568</v>
      </c>
      <c r="F238" s="88" t="str">
        <f t="shared" si="42"/>
        <v>2026-27</v>
      </c>
      <c r="H238" s="109"/>
      <c r="I238" s="26"/>
      <c r="J238" s="94">
        <v>1</v>
      </c>
      <c r="K238" s="35"/>
      <c r="L238" s="26">
        <v>1</v>
      </c>
      <c r="M238" s="26" t="s">
        <v>773</v>
      </c>
      <c r="N238" s="26">
        <v>8227806.25</v>
      </c>
      <c r="O238" s="90">
        <f t="shared" si="38"/>
        <v>8227806.25</v>
      </c>
      <c r="P238" s="92">
        <f t="shared" si="43"/>
        <v>8227806.25</v>
      </c>
    </row>
    <row r="239" spans="1:17" x14ac:dyDescent="0.25">
      <c r="A239">
        <v>2028</v>
      </c>
      <c r="B239" t="s">
        <v>183</v>
      </c>
      <c r="C239" s="26"/>
      <c r="D239" s="108" t="s">
        <v>1209</v>
      </c>
      <c r="E239" s="32">
        <f t="shared" si="45"/>
        <v>46934</v>
      </c>
      <c r="F239" s="88" t="str">
        <f t="shared" si="42"/>
        <v>2027-28</v>
      </c>
      <c r="H239" s="109"/>
      <c r="I239" s="26"/>
      <c r="J239" s="94">
        <v>1</v>
      </c>
      <c r="K239" s="35"/>
      <c r="L239" s="26">
        <v>1</v>
      </c>
      <c r="M239" s="26" t="s">
        <v>773</v>
      </c>
      <c r="N239" s="26">
        <v>8227806.25</v>
      </c>
      <c r="O239" s="90">
        <f t="shared" si="38"/>
        <v>8227806.25</v>
      </c>
      <c r="P239" s="92">
        <f t="shared" si="43"/>
        <v>8227806.25</v>
      </c>
    </row>
    <row r="240" spans="1:17" x14ac:dyDescent="0.25">
      <c r="A240">
        <v>2029</v>
      </c>
      <c r="B240" t="s">
        <v>183</v>
      </c>
      <c r="C240" s="26"/>
      <c r="D240" s="108" t="s">
        <v>1209</v>
      </c>
      <c r="E240" s="32">
        <f t="shared" si="45"/>
        <v>47299</v>
      </c>
      <c r="F240" s="88" t="str">
        <f t="shared" si="42"/>
        <v>2028-29</v>
      </c>
      <c r="H240" s="109"/>
      <c r="I240" s="26"/>
      <c r="J240" s="94">
        <v>1</v>
      </c>
      <c r="K240" s="35"/>
      <c r="L240" s="26">
        <v>1</v>
      </c>
      <c r="M240" s="26" t="s">
        <v>773</v>
      </c>
      <c r="N240" s="26">
        <v>8227806.25</v>
      </c>
      <c r="O240" s="90">
        <f t="shared" si="38"/>
        <v>8227806.25</v>
      </c>
      <c r="P240" s="92">
        <f t="shared" si="43"/>
        <v>8227806.25</v>
      </c>
    </row>
    <row r="241" spans="1:16" x14ac:dyDescent="0.25">
      <c r="A241">
        <v>2030</v>
      </c>
      <c r="B241" t="s">
        <v>183</v>
      </c>
      <c r="C241" s="26"/>
      <c r="D241" s="108" t="s">
        <v>1209</v>
      </c>
      <c r="E241" s="32">
        <f t="shared" si="45"/>
        <v>47664</v>
      </c>
      <c r="F241" s="88" t="str">
        <f t="shared" si="42"/>
        <v>2029-30</v>
      </c>
      <c r="H241" s="109"/>
      <c r="I241" s="26"/>
      <c r="J241" s="94">
        <v>1</v>
      </c>
      <c r="K241" s="35"/>
      <c r="L241" s="26">
        <v>1</v>
      </c>
      <c r="M241" s="26" t="s">
        <v>773</v>
      </c>
      <c r="N241" s="26">
        <v>8227806.25</v>
      </c>
      <c r="O241" s="90">
        <f t="shared" si="38"/>
        <v>8227806.25</v>
      </c>
      <c r="P241" s="92">
        <f t="shared" si="43"/>
        <v>8227806.25</v>
      </c>
    </row>
    <row r="242" spans="1:16" x14ac:dyDescent="0.25">
      <c r="A242">
        <v>2031</v>
      </c>
      <c r="B242" t="s">
        <v>183</v>
      </c>
      <c r="C242" s="26"/>
      <c r="D242" s="108" t="s">
        <v>1209</v>
      </c>
      <c r="E242" s="32">
        <f t="shared" si="45"/>
        <v>48029</v>
      </c>
      <c r="F242" s="88" t="str">
        <f t="shared" si="42"/>
        <v>2030-31</v>
      </c>
      <c r="H242" s="109"/>
      <c r="I242" s="26"/>
      <c r="J242" s="94">
        <v>1</v>
      </c>
      <c r="K242" s="35"/>
      <c r="L242" s="26">
        <v>1</v>
      </c>
      <c r="M242" s="26" t="s">
        <v>773</v>
      </c>
      <c r="N242" s="26">
        <v>8227806.25</v>
      </c>
      <c r="O242" s="90">
        <f t="shared" si="38"/>
        <v>8227806.25</v>
      </c>
      <c r="P242" s="92">
        <f t="shared" si="43"/>
        <v>8227806.25</v>
      </c>
    </row>
    <row r="243" spans="1:16" x14ac:dyDescent="0.25">
      <c r="A243">
        <v>2032</v>
      </c>
      <c r="B243" t="s">
        <v>183</v>
      </c>
      <c r="C243" s="26"/>
      <c r="D243" s="108" t="s">
        <v>1209</v>
      </c>
      <c r="E243" s="32">
        <f t="shared" si="45"/>
        <v>48395</v>
      </c>
      <c r="F243" s="88" t="str">
        <f t="shared" si="42"/>
        <v>2031-32</v>
      </c>
      <c r="H243" s="109"/>
      <c r="I243" s="26"/>
      <c r="J243" s="94">
        <v>0</v>
      </c>
      <c r="K243" s="35"/>
      <c r="L243" s="26">
        <v>1</v>
      </c>
      <c r="M243" s="26" t="s">
        <v>773</v>
      </c>
      <c r="N243" s="26">
        <v>8227806.25</v>
      </c>
      <c r="O243" s="90">
        <f t="shared" si="38"/>
        <v>8227806.25</v>
      </c>
      <c r="P243" s="92">
        <f t="shared" si="43"/>
        <v>0</v>
      </c>
    </row>
    <row r="244" spans="1:16" x14ac:dyDescent="0.25">
      <c r="B244" t="s">
        <v>183</v>
      </c>
      <c r="C244" s="26"/>
      <c r="D244" s="108"/>
      <c r="E244" s="32"/>
      <c r="F244" s="88"/>
      <c r="H244" s="109"/>
      <c r="I244" s="26"/>
      <c r="J244" s="94"/>
      <c r="K244" s="35"/>
      <c r="L244" s="26"/>
      <c r="M244" s="26"/>
      <c r="N244" s="26"/>
      <c r="O244" s="90" t="str">
        <f t="shared" si="38"/>
        <v>-</v>
      </c>
      <c r="P244" s="92">
        <v>0</v>
      </c>
    </row>
    <row r="245" spans="1:16" x14ac:dyDescent="0.25">
      <c r="A245">
        <v>2027</v>
      </c>
      <c r="B245" t="s">
        <v>183</v>
      </c>
      <c r="C245" s="26"/>
      <c r="D245" s="108" t="s">
        <v>1210</v>
      </c>
      <c r="E245" s="32">
        <f t="shared" ref="E245:E250" si="46">DATEVALUE("30 Jun "&amp;A245)</f>
        <v>46568</v>
      </c>
      <c r="F245" s="88" t="str">
        <f t="shared" ref="F245:F250" si="47">IF(E245="","-",IF(E245&lt;$E$15,"ERROR - date outside of range",IF(MONTH(E245)&gt;=7,YEAR(E245)&amp;"-"&amp;RIGHT(YEAR(E245),2)+1,YEAR(E245)-1&amp;"-"&amp;RIGHT(YEAR(E245),2))))</f>
        <v>2026-27</v>
      </c>
      <c r="H245" s="109"/>
      <c r="I245" s="26"/>
      <c r="J245" s="94">
        <v>1</v>
      </c>
      <c r="K245" s="35"/>
      <c r="L245" s="26">
        <v>1</v>
      </c>
      <c r="M245" s="26" t="s">
        <v>773</v>
      </c>
      <c r="N245" s="26">
        <v>3853574.2</v>
      </c>
      <c r="O245" s="90">
        <f t="shared" si="38"/>
        <v>3853574.2</v>
      </c>
      <c r="P245" s="92">
        <f t="shared" si="43"/>
        <v>3853574.2</v>
      </c>
    </row>
    <row r="246" spans="1:16" x14ac:dyDescent="0.25">
      <c r="A246">
        <v>2028</v>
      </c>
      <c r="B246" t="s">
        <v>183</v>
      </c>
      <c r="C246" s="26"/>
      <c r="D246" s="108" t="s">
        <v>1210</v>
      </c>
      <c r="E246" s="32">
        <f t="shared" si="46"/>
        <v>46934</v>
      </c>
      <c r="F246" s="88" t="str">
        <f t="shared" si="47"/>
        <v>2027-28</v>
      </c>
      <c r="H246" s="109"/>
      <c r="I246" s="26"/>
      <c r="J246" s="94">
        <v>1</v>
      </c>
      <c r="K246" s="35"/>
      <c r="L246" s="26">
        <v>1</v>
      </c>
      <c r="M246" s="26" t="s">
        <v>773</v>
      </c>
      <c r="N246" s="26">
        <v>3853574.2</v>
      </c>
      <c r="O246" s="90">
        <f t="shared" ref="O246:O264" si="48">IF(N246="","-",L246*N246)</f>
        <v>3853574.2</v>
      </c>
      <c r="P246" s="92">
        <f t="shared" si="43"/>
        <v>3853574.2</v>
      </c>
    </row>
    <row r="247" spans="1:16" x14ac:dyDescent="0.25">
      <c r="A247">
        <v>2029</v>
      </c>
      <c r="B247" t="s">
        <v>183</v>
      </c>
      <c r="C247" s="26"/>
      <c r="D247" s="108" t="s">
        <v>1210</v>
      </c>
      <c r="E247" s="32">
        <f t="shared" si="46"/>
        <v>47299</v>
      </c>
      <c r="F247" s="88" t="str">
        <f t="shared" si="47"/>
        <v>2028-29</v>
      </c>
      <c r="H247" s="109"/>
      <c r="I247" s="26"/>
      <c r="J247" s="94">
        <v>1</v>
      </c>
      <c r="K247" s="35"/>
      <c r="L247" s="26">
        <v>1</v>
      </c>
      <c r="M247" s="26" t="s">
        <v>773</v>
      </c>
      <c r="N247" s="26">
        <v>3853574.2</v>
      </c>
      <c r="O247" s="90">
        <f t="shared" si="48"/>
        <v>3853574.2</v>
      </c>
      <c r="P247" s="92">
        <f t="shared" si="43"/>
        <v>3853574.2</v>
      </c>
    </row>
    <row r="248" spans="1:16" x14ac:dyDescent="0.25">
      <c r="A248">
        <v>2030</v>
      </c>
      <c r="B248" t="s">
        <v>183</v>
      </c>
      <c r="C248" s="26"/>
      <c r="D248" s="108" t="s">
        <v>1210</v>
      </c>
      <c r="E248" s="32">
        <f t="shared" si="46"/>
        <v>47664</v>
      </c>
      <c r="F248" s="88" t="str">
        <f t="shared" si="47"/>
        <v>2029-30</v>
      </c>
      <c r="H248" s="109"/>
      <c r="I248" s="26"/>
      <c r="J248" s="94">
        <v>1</v>
      </c>
      <c r="K248" s="35"/>
      <c r="L248" s="26">
        <v>1</v>
      </c>
      <c r="M248" s="26" t="s">
        <v>773</v>
      </c>
      <c r="N248" s="26">
        <v>3853574.2</v>
      </c>
      <c r="O248" s="90">
        <f t="shared" si="48"/>
        <v>3853574.2</v>
      </c>
      <c r="P248" s="92">
        <f t="shared" si="43"/>
        <v>3853574.2</v>
      </c>
    </row>
    <row r="249" spans="1:16" x14ac:dyDescent="0.25">
      <c r="A249">
        <v>2031</v>
      </c>
      <c r="B249" t="s">
        <v>183</v>
      </c>
      <c r="C249" s="26"/>
      <c r="D249" s="108" t="s">
        <v>1210</v>
      </c>
      <c r="E249" s="32">
        <f t="shared" si="46"/>
        <v>48029</v>
      </c>
      <c r="F249" s="88" t="str">
        <f t="shared" si="47"/>
        <v>2030-31</v>
      </c>
      <c r="H249" s="109"/>
      <c r="I249" s="26"/>
      <c r="J249" s="94">
        <v>1</v>
      </c>
      <c r="K249" s="35"/>
      <c r="L249" s="26">
        <v>1</v>
      </c>
      <c r="M249" s="26" t="s">
        <v>773</v>
      </c>
      <c r="N249" s="26">
        <v>3853574.2</v>
      </c>
      <c r="O249" s="90">
        <f t="shared" si="48"/>
        <v>3853574.2</v>
      </c>
      <c r="P249" s="92">
        <f t="shared" si="43"/>
        <v>3853574.2</v>
      </c>
    </row>
    <row r="250" spans="1:16" x14ac:dyDescent="0.25">
      <c r="A250">
        <v>2032</v>
      </c>
      <c r="B250" t="s">
        <v>183</v>
      </c>
      <c r="C250" s="26"/>
      <c r="D250" s="108" t="s">
        <v>1210</v>
      </c>
      <c r="E250" s="32">
        <f t="shared" si="46"/>
        <v>48395</v>
      </c>
      <c r="F250" s="88" t="str">
        <f t="shared" si="47"/>
        <v>2031-32</v>
      </c>
      <c r="H250" s="109"/>
      <c r="I250" s="26"/>
      <c r="J250" s="94">
        <v>0</v>
      </c>
      <c r="K250" s="35"/>
      <c r="L250" s="26">
        <v>1</v>
      </c>
      <c r="M250" s="26" t="s">
        <v>773</v>
      </c>
      <c r="N250" s="26">
        <v>3853574.2</v>
      </c>
      <c r="O250" s="90">
        <f t="shared" si="48"/>
        <v>3853574.2</v>
      </c>
      <c r="P250" s="92">
        <f t="shared" si="43"/>
        <v>0</v>
      </c>
    </row>
    <row r="251" spans="1:16" x14ac:dyDescent="0.25">
      <c r="B251" t="s">
        <v>183</v>
      </c>
      <c r="C251" s="26"/>
      <c r="D251" s="108"/>
      <c r="E251" s="32"/>
      <c r="F251" s="88"/>
      <c r="H251" s="109"/>
      <c r="I251" s="26"/>
      <c r="J251" s="94"/>
      <c r="K251" s="35"/>
      <c r="L251" s="26"/>
      <c r="M251" s="26"/>
      <c r="N251" s="26"/>
      <c r="O251" s="90" t="str">
        <f t="shared" si="48"/>
        <v>-</v>
      </c>
      <c r="P251" s="92">
        <v>0</v>
      </c>
    </row>
    <row r="252" spans="1:16" x14ac:dyDescent="0.25">
      <c r="A252">
        <v>2027</v>
      </c>
      <c r="B252" t="s">
        <v>183</v>
      </c>
      <c r="C252" s="26"/>
      <c r="D252" s="108" t="s">
        <v>1211</v>
      </c>
      <c r="E252" s="32">
        <f t="shared" ref="E252:E257" si="49">DATEVALUE("30 Jun "&amp;A252)</f>
        <v>46568</v>
      </c>
      <c r="F252" s="88" t="str">
        <f t="shared" ref="F252:F257" si="50">IF(E252="","-",IF(E252&lt;$E$15,"ERROR - date outside of range",IF(MONTH(E252)&gt;=7,YEAR(E252)&amp;"-"&amp;RIGHT(YEAR(E252),2)+1,YEAR(E252)-1&amp;"-"&amp;RIGHT(YEAR(E252),2))))</f>
        <v>2026-27</v>
      </c>
      <c r="H252" s="109"/>
      <c r="I252" s="26"/>
      <c r="J252" s="94">
        <v>1</v>
      </c>
      <c r="K252" s="35"/>
      <c r="L252" s="26">
        <v>1</v>
      </c>
      <c r="M252" s="26" t="s">
        <v>773</v>
      </c>
      <c r="N252" s="26">
        <v>1015530.4</v>
      </c>
      <c r="O252" s="90">
        <f t="shared" si="48"/>
        <v>1015530.4</v>
      </c>
      <c r="P252" s="92">
        <f t="shared" si="43"/>
        <v>1015530.4</v>
      </c>
    </row>
    <row r="253" spans="1:16" x14ac:dyDescent="0.25">
      <c r="A253">
        <v>2028</v>
      </c>
      <c r="B253" t="s">
        <v>183</v>
      </c>
      <c r="C253" s="26"/>
      <c r="D253" s="108" t="s">
        <v>1211</v>
      </c>
      <c r="E253" s="32">
        <f t="shared" si="49"/>
        <v>46934</v>
      </c>
      <c r="F253" s="88" t="str">
        <f t="shared" si="50"/>
        <v>2027-28</v>
      </c>
      <c r="H253" s="109"/>
      <c r="I253" s="26"/>
      <c r="J253" s="94">
        <v>1</v>
      </c>
      <c r="K253" s="35"/>
      <c r="L253" s="26">
        <v>1</v>
      </c>
      <c r="M253" s="26" t="s">
        <v>773</v>
      </c>
      <c r="N253" s="26">
        <v>1015530.4</v>
      </c>
      <c r="O253" s="90">
        <f t="shared" si="48"/>
        <v>1015530.4</v>
      </c>
      <c r="P253" s="92">
        <f t="shared" si="43"/>
        <v>1015530.4</v>
      </c>
    </row>
    <row r="254" spans="1:16" x14ac:dyDescent="0.25">
      <c r="A254">
        <v>2029</v>
      </c>
      <c r="B254" t="s">
        <v>183</v>
      </c>
      <c r="C254" s="26"/>
      <c r="D254" s="108" t="s">
        <v>1211</v>
      </c>
      <c r="E254" s="32">
        <f t="shared" si="49"/>
        <v>47299</v>
      </c>
      <c r="F254" s="88" t="str">
        <f t="shared" si="50"/>
        <v>2028-29</v>
      </c>
      <c r="H254" s="109"/>
      <c r="I254" s="26"/>
      <c r="J254" s="94">
        <v>1</v>
      </c>
      <c r="K254" s="35"/>
      <c r="L254" s="26">
        <v>1</v>
      </c>
      <c r="M254" s="26" t="s">
        <v>773</v>
      </c>
      <c r="N254" s="26">
        <v>1015530.4</v>
      </c>
      <c r="O254" s="90">
        <f t="shared" si="48"/>
        <v>1015530.4</v>
      </c>
      <c r="P254" s="92">
        <f t="shared" si="43"/>
        <v>1015530.4</v>
      </c>
    </row>
    <row r="255" spans="1:16" x14ac:dyDescent="0.25">
      <c r="A255">
        <v>2030</v>
      </c>
      <c r="B255" t="s">
        <v>183</v>
      </c>
      <c r="C255" s="26"/>
      <c r="D255" s="108" t="s">
        <v>1211</v>
      </c>
      <c r="E255" s="32">
        <f t="shared" si="49"/>
        <v>47664</v>
      </c>
      <c r="F255" s="88" t="str">
        <f t="shared" si="50"/>
        <v>2029-30</v>
      </c>
      <c r="H255" s="109"/>
      <c r="I255" s="26"/>
      <c r="J255" s="94">
        <v>1</v>
      </c>
      <c r="K255" s="35"/>
      <c r="L255" s="26">
        <v>1</v>
      </c>
      <c r="M255" s="26" t="s">
        <v>773</v>
      </c>
      <c r="N255" s="26">
        <v>1015530.4</v>
      </c>
      <c r="O255" s="90">
        <f t="shared" si="48"/>
        <v>1015530.4</v>
      </c>
      <c r="P255" s="92">
        <f t="shared" si="43"/>
        <v>1015530.4</v>
      </c>
    </row>
    <row r="256" spans="1:16" x14ac:dyDescent="0.25">
      <c r="A256">
        <v>2031</v>
      </c>
      <c r="B256" t="s">
        <v>183</v>
      </c>
      <c r="C256" s="26"/>
      <c r="D256" s="108" t="s">
        <v>1211</v>
      </c>
      <c r="E256" s="32">
        <f t="shared" si="49"/>
        <v>48029</v>
      </c>
      <c r="F256" s="88" t="str">
        <f t="shared" si="50"/>
        <v>2030-31</v>
      </c>
      <c r="H256" s="109"/>
      <c r="I256" s="26"/>
      <c r="J256" s="94">
        <v>1</v>
      </c>
      <c r="K256" s="35"/>
      <c r="L256" s="26">
        <v>1</v>
      </c>
      <c r="M256" s="26" t="s">
        <v>773</v>
      </c>
      <c r="N256" s="26">
        <v>1015530.4</v>
      </c>
      <c r="O256" s="90">
        <f t="shared" si="48"/>
        <v>1015530.4</v>
      </c>
      <c r="P256" s="92">
        <f t="shared" si="43"/>
        <v>1015530.4</v>
      </c>
    </row>
    <row r="257" spans="1:16" x14ac:dyDescent="0.25">
      <c r="A257">
        <v>2032</v>
      </c>
      <c r="B257" t="s">
        <v>183</v>
      </c>
      <c r="C257" s="26"/>
      <c r="D257" s="108" t="s">
        <v>1211</v>
      </c>
      <c r="E257" s="32">
        <f t="shared" si="49"/>
        <v>48395</v>
      </c>
      <c r="F257" s="88" t="str">
        <f t="shared" si="50"/>
        <v>2031-32</v>
      </c>
      <c r="H257" s="109"/>
      <c r="I257" s="26"/>
      <c r="J257" s="94">
        <v>0</v>
      </c>
      <c r="K257" s="35"/>
      <c r="L257" s="26">
        <v>1</v>
      </c>
      <c r="M257" s="26" t="s">
        <v>773</v>
      </c>
      <c r="N257" s="26">
        <v>1015530.4</v>
      </c>
      <c r="O257" s="90">
        <f t="shared" si="48"/>
        <v>1015530.4</v>
      </c>
      <c r="P257" s="92">
        <f t="shared" si="43"/>
        <v>0</v>
      </c>
    </row>
    <row r="258" spans="1:16" x14ac:dyDescent="0.25">
      <c r="B258" t="s">
        <v>183</v>
      </c>
      <c r="C258" s="26"/>
      <c r="D258" s="108"/>
      <c r="E258" s="32"/>
      <c r="F258" s="88"/>
      <c r="H258" s="109"/>
      <c r="I258" s="26"/>
      <c r="J258" s="94"/>
      <c r="K258" s="35"/>
      <c r="L258" s="26"/>
      <c r="M258" s="26"/>
      <c r="N258" s="26"/>
      <c r="O258" s="90" t="str">
        <f t="shared" si="48"/>
        <v>-</v>
      </c>
      <c r="P258" s="92">
        <v>0</v>
      </c>
    </row>
    <row r="259" spans="1:16" x14ac:dyDescent="0.25">
      <c r="A259">
        <v>2027</v>
      </c>
      <c r="B259" t="s">
        <v>183</v>
      </c>
      <c r="C259" s="26"/>
      <c r="D259" s="108" t="s">
        <v>1212</v>
      </c>
      <c r="E259" s="32">
        <f t="shared" ref="E259:E264" si="51">DATEVALUE("30 Jun "&amp;A259)</f>
        <v>46568</v>
      </c>
      <c r="F259" s="88" t="str">
        <f t="shared" ref="F259:F264" si="52">IF(E259="","-",IF(E259&lt;$E$15,"ERROR - date outside of range",IF(MONTH(E259)&gt;=7,YEAR(E259)&amp;"-"&amp;RIGHT(YEAR(E259),2)+1,YEAR(E259)-1&amp;"-"&amp;RIGHT(YEAR(E259),2))))</f>
        <v>2026-27</v>
      </c>
      <c r="H259" s="109"/>
      <c r="I259" s="26"/>
      <c r="J259" s="94">
        <v>1</v>
      </c>
      <c r="K259" s="35"/>
      <c r="L259" s="26">
        <v>1</v>
      </c>
      <c r="M259" s="26" t="s">
        <v>773</v>
      </c>
      <c r="N259" s="26">
        <v>327411.5</v>
      </c>
      <c r="O259" s="90">
        <f t="shared" si="48"/>
        <v>327411.5</v>
      </c>
      <c r="P259" s="92">
        <f t="shared" si="43"/>
        <v>327411.5</v>
      </c>
    </row>
    <row r="260" spans="1:16" x14ac:dyDescent="0.25">
      <c r="A260">
        <v>2028</v>
      </c>
      <c r="B260" t="s">
        <v>183</v>
      </c>
      <c r="C260" s="26"/>
      <c r="D260" s="108" t="s">
        <v>1212</v>
      </c>
      <c r="E260" s="32">
        <f t="shared" si="51"/>
        <v>46934</v>
      </c>
      <c r="F260" s="88" t="str">
        <f t="shared" si="52"/>
        <v>2027-28</v>
      </c>
      <c r="H260" s="109"/>
      <c r="I260" s="26"/>
      <c r="J260" s="94">
        <v>1</v>
      </c>
      <c r="K260" s="35"/>
      <c r="L260" s="26">
        <v>1</v>
      </c>
      <c r="M260" s="26" t="s">
        <v>773</v>
      </c>
      <c r="N260" s="26">
        <v>327411.5</v>
      </c>
      <c r="O260" s="90">
        <f t="shared" si="48"/>
        <v>327411.5</v>
      </c>
      <c r="P260" s="92">
        <f t="shared" si="43"/>
        <v>327411.5</v>
      </c>
    </row>
    <row r="261" spans="1:16" x14ac:dyDescent="0.25">
      <c r="A261">
        <v>2029</v>
      </c>
      <c r="B261" t="s">
        <v>183</v>
      </c>
      <c r="C261" s="26"/>
      <c r="D261" s="108" t="s">
        <v>1212</v>
      </c>
      <c r="E261" s="32">
        <f t="shared" si="51"/>
        <v>47299</v>
      </c>
      <c r="F261" s="88" t="str">
        <f t="shared" si="52"/>
        <v>2028-29</v>
      </c>
      <c r="H261" s="109"/>
      <c r="I261" s="26"/>
      <c r="J261" s="94">
        <v>1</v>
      </c>
      <c r="K261" s="35"/>
      <c r="L261" s="26">
        <v>1</v>
      </c>
      <c r="M261" s="26" t="s">
        <v>773</v>
      </c>
      <c r="N261" s="26">
        <v>327411.5</v>
      </c>
      <c r="O261" s="90">
        <f t="shared" si="48"/>
        <v>327411.5</v>
      </c>
      <c r="P261" s="92">
        <f t="shared" si="43"/>
        <v>327411.5</v>
      </c>
    </row>
    <row r="262" spans="1:16" x14ac:dyDescent="0.25">
      <c r="A262">
        <v>2030</v>
      </c>
      <c r="B262" t="s">
        <v>183</v>
      </c>
      <c r="C262" s="26"/>
      <c r="D262" s="108" t="s">
        <v>1212</v>
      </c>
      <c r="E262" s="32">
        <f t="shared" si="51"/>
        <v>47664</v>
      </c>
      <c r="F262" s="88" t="str">
        <f t="shared" si="52"/>
        <v>2029-30</v>
      </c>
      <c r="H262" s="109"/>
      <c r="I262" s="26"/>
      <c r="J262" s="94">
        <v>1</v>
      </c>
      <c r="K262" s="35"/>
      <c r="L262" s="26">
        <v>1</v>
      </c>
      <c r="M262" s="26" t="s">
        <v>773</v>
      </c>
      <c r="N262" s="26">
        <v>327411.5</v>
      </c>
      <c r="O262" s="90">
        <f t="shared" si="48"/>
        <v>327411.5</v>
      </c>
      <c r="P262" s="92">
        <f t="shared" si="43"/>
        <v>327411.5</v>
      </c>
    </row>
    <row r="263" spans="1:16" x14ac:dyDescent="0.25">
      <c r="A263">
        <v>2031</v>
      </c>
      <c r="B263" t="s">
        <v>183</v>
      </c>
      <c r="C263" s="26"/>
      <c r="D263" s="108" t="s">
        <v>1212</v>
      </c>
      <c r="E263" s="32">
        <f t="shared" si="51"/>
        <v>48029</v>
      </c>
      <c r="F263" s="88" t="str">
        <f t="shared" si="52"/>
        <v>2030-31</v>
      </c>
      <c r="H263" s="109"/>
      <c r="I263" s="26"/>
      <c r="J263" s="94">
        <v>1</v>
      </c>
      <c r="K263" s="35"/>
      <c r="L263" s="26">
        <v>1</v>
      </c>
      <c r="M263" s="26" t="s">
        <v>773</v>
      </c>
      <c r="N263" s="26">
        <v>327411.5</v>
      </c>
      <c r="O263" s="90">
        <f t="shared" si="48"/>
        <v>327411.5</v>
      </c>
      <c r="P263" s="92">
        <f t="shared" si="43"/>
        <v>327411.5</v>
      </c>
    </row>
    <row r="264" spans="1:16" x14ac:dyDescent="0.25">
      <c r="A264">
        <v>2032</v>
      </c>
      <c r="B264" t="s">
        <v>183</v>
      </c>
      <c r="C264" s="26"/>
      <c r="D264" s="108" t="s">
        <v>1212</v>
      </c>
      <c r="E264" s="32">
        <f t="shared" si="51"/>
        <v>48395</v>
      </c>
      <c r="F264" s="88" t="str">
        <f t="shared" si="52"/>
        <v>2031-32</v>
      </c>
      <c r="H264" s="109"/>
      <c r="I264" s="26"/>
      <c r="J264" s="94">
        <v>0</v>
      </c>
      <c r="K264" s="35"/>
      <c r="L264" s="26">
        <v>1</v>
      </c>
      <c r="M264" s="26" t="s">
        <v>773</v>
      </c>
      <c r="N264" s="26">
        <v>327411.5</v>
      </c>
      <c r="O264" s="90">
        <f t="shared" si="48"/>
        <v>327411.5</v>
      </c>
      <c r="P264" s="92">
        <f t="shared" si="43"/>
        <v>0</v>
      </c>
    </row>
  </sheetData>
  <conditionalFormatting sqref="F22:F230">
    <cfRule type="containsText" dxfId="16" priority="16" operator="containsText" text="ERROR">
      <formula>NOT(ISERROR(SEARCH("ERROR",F22)))</formula>
    </cfRule>
  </conditionalFormatting>
  <conditionalFormatting sqref="J22:J230">
    <cfRule type="cellIs" dxfId="15" priority="15" operator="equal">
      <formula>1</formula>
    </cfRule>
  </conditionalFormatting>
  <conditionalFormatting sqref="F237 F244 F251 F258">
    <cfRule type="containsText" dxfId="14" priority="13" operator="containsText" text="ERROR">
      <formula>NOT(ISERROR(SEARCH("ERROR",F237)))</formula>
    </cfRule>
  </conditionalFormatting>
  <conditionalFormatting sqref="J237 J244 J251 J258">
    <cfRule type="cellIs" dxfId="13" priority="12" operator="equal">
      <formula>1</formula>
    </cfRule>
  </conditionalFormatting>
  <conditionalFormatting sqref="F231:F236">
    <cfRule type="containsText" dxfId="12" priority="11" operator="containsText" text="ERROR">
      <formula>NOT(ISERROR(SEARCH("ERROR",F231)))</formula>
    </cfRule>
  </conditionalFormatting>
  <conditionalFormatting sqref="J231:J236">
    <cfRule type="cellIs" dxfId="11" priority="10" operator="equal">
      <formula>1</formula>
    </cfRule>
  </conditionalFormatting>
  <conditionalFormatting sqref="F238:F243">
    <cfRule type="containsText" dxfId="10" priority="9" operator="containsText" text="ERROR">
      <formula>NOT(ISERROR(SEARCH("ERROR",F238)))</formula>
    </cfRule>
  </conditionalFormatting>
  <conditionalFormatting sqref="J238:J243">
    <cfRule type="cellIs" dxfId="9" priority="8" operator="equal">
      <formula>1</formula>
    </cfRule>
  </conditionalFormatting>
  <conditionalFormatting sqref="F245:F250">
    <cfRule type="containsText" dxfId="8" priority="7" operator="containsText" text="ERROR">
      <formula>NOT(ISERROR(SEARCH("ERROR",F245)))</formula>
    </cfRule>
  </conditionalFormatting>
  <conditionalFormatting sqref="J245:J250">
    <cfRule type="cellIs" dxfId="7" priority="6" operator="equal">
      <formula>1</formula>
    </cfRule>
  </conditionalFormatting>
  <conditionalFormatting sqref="F252:F257">
    <cfRule type="containsText" dxfId="6" priority="5" operator="containsText" text="ERROR">
      <formula>NOT(ISERROR(SEARCH("ERROR",F252)))</formula>
    </cfRule>
  </conditionalFormatting>
  <conditionalFormatting sqref="J252:J257">
    <cfRule type="cellIs" dxfId="5" priority="4" operator="equal">
      <formula>1</formula>
    </cfRule>
  </conditionalFormatting>
  <conditionalFormatting sqref="F259:F264">
    <cfRule type="containsText" dxfId="4" priority="3" operator="containsText" text="ERROR">
      <formula>NOT(ISERROR(SEARCH("ERROR",F259)))</formula>
    </cfRule>
  </conditionalFormatting>
  <conditionalFormatting sqref="J259:J264">
    <cfRule type="cellIs" dxfId="3" priority="2" operator="equal">
      <formula>1</formula>
    </cfRule>
  </conditionalFormatting>
  <conditionalFormatting sqref="F22:F264">
    <cfRule type="cellIs" dxfId="2" priority="1" operator="equal">
      <formula>"2031-32"</formula>
    </cfRule>
  </conditionalFormatting>
  <hyperlinks>
    <hyperlink ref="E7" location="'Asset exclusions'!A1" display="'Asset exclusions'!A1" xr:uid="{00000000-0004-0000-0700-000000000000}"/>
  </hyperlinks>
  <pageMargins left="0.7" right="0.7" top="0.75" bottom="0.75" header="0.3" footer="0.3"/>
  <pageSetup paperSize="9" orientation="portrait" verticalDpi="598"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topLeftCell="A36" zoomScaleNormal="100" workbookViewId="0">
      <selection activeCell="G12" sqref="G12:M53"/>
    </sheetView>
  </sheetViews>
  <sheetFormatPr defaultRowHeight="11.5" outlineLevelCol="1" x14ac:dyDescent="0.25"/>
  <cols>
    <col min="1" max="2" width="2.69921875" customWidth="1"/>
    <col min="3" max="3" width="15.69921875" customWidth="1"/>
    <col min="4" max="4" width="21.09765625" customWidth="1"/>
    <col min="5" max="5" width="2.69921875" customWidth="1"/>
    <col min="6" max="6" width="15.69921875" customWidth="1"/>
    <col min="7" max="7" width="12.8984375" customWidth="1"/>
    <col min="8" max="8" width="2.69921875" customWidth="1"/>
    <col min="9" max="9" width="15.69921875" customWidth="1"/>
    <col min="10" max="10" width="15.8984375" customWidth="1"/>
    <col min="11" max="11" width="2.69921875" customWidth="1"/>
    <col min="12" max="12" width="15.69921875" customWidth="1"/>
    <col min="13" max="13" width="17" customWidth="1"/>
    <col min="14" max="14" width="2.69921875" customWidth="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9" hidden="1" customWidth="1" outlineLevel="1"/>
    <col min="36" max="36" width="29.59765625" hidden="1" customWidth="1" outlineLevel="1"/>
    <col min="37" max="37" width="23.59765625" hidden="1" customWidth="1" outlineLevel="1"/>
    <col min="38" max="39" width="9" hidden="1" customWidth="1" outlineLevel="1"/>
    <col min="40" max="40" width="9" collapsed="1"/>
    <col min="41" max="41" width="28.19921875" bestFit="1" customWidth="1"/>
    <col min="42" max="42" width="11.8984375" customWidth="1"/>
  </cols>
  <sheetData>
    <row r="3" spans="3:45" ht="20" x14ac:dyDescent="0.4">
      <c r="C3" s="56" t="s">
        <v>1049</v>
      </c>
    </row>
    <row r="6" spans="3:45" x14ac:dyDescent="0.25">
      <c r="C6" s="6" t="s">
        <v>1050</v>
      </c>
      <c r="F6" s="205">
        <f>'General inputs'!H36</f>
        <v>139.5</v>
      </c>
      <c r="G6" s="159" t="str">
        <f ca="1">"Input entered at "&amp;ADDRESS(ROW('General inputs'!$H$36),COLUMN('General inputs'!$H$36))&amp;" on the '"&amp;MID(CELL("filename",'General inputs'!$A$1),FIND("]",CELL("filename",'General inputs'!$A$1))+1,255)&amp;"' worksheet. "</f>
        <v xml:space="preserve">Input entered at $H$36 on the 'General inputs' worksheet. </v>
      </c>
    </row>
    <row r="8" spans="3:45" x14ac:dyDescent="0.25">
      <c r="F8" s="44" t="s">
        <v>1051</v>
      </c>
      <c r="G8" s="44"/>
      <c r="H8" s="45"/>
      <c r="I8" s="44" t="s">
        <v>1052</v>
      </c>
      <c r="J8" s="44"/>
      <c r="K8" s="45"/>
      <c r="L8" s="252" t="s">
        <v>1053</v>
      </c>
      <c r="M8" s="253"/>
      <c r="N8" s="45"/>
      <c r="O8" s="252" t="s">
        <v>1054</v>
      </c>
      <c r="P8" s="253"/>
      <c r="Q8" s="45"/>
      <c r="R8" s="252" t="s">
        <v>1055</v>
      </c>
      <c r="S8" s="253"/>
      <c r="T8" s="45"/>
      <c r="U8" s="252" t="s">
        <v>1056</v>
      </c>
      <c r="V8" s="253"/>
      <c r="W8" s="45"/>
      <c r="X8" s="252" t="s">
        <v>1057</v>
      </c>
      <c r="Y8" s="253"/>
      <c r="Z8" s="45"/>
      <c r="AA8" s="252" t="s">
        <v>1058</v>
      </c>
      <c r="AB8" s="253"/>
      <c r="AC8" s="45"/>
      <c r="AD8" s="252" t="s">
        <v>1059</v>
      </c>
      <c r="AE8" s="253"/>
      <c r="AF8" s="45"/>
      <c r="AG8" s="252" t="s">
        <v>1060</v>
      </c>
      <c r="AH8" s="253"/>
    </row>
    <row r="9" spans="3:45" x14ac:dyDescent="0.25">
      <c r="C9" s="6" t="s">
        <v>1061</v>
      </c>
      <c r="F9" s="24" t="s">
        <v>1062</v>
      </c>
      <c r="G9" s="204">
        <f>F6</f>
        <v>139.5</v>
      </c>
      <c r="H9" s="35"/>
      <c r="I9" s="24" t="s">
        <v>1062</v>
      </c>
      <c r="J9" s="204">
        <v>101.68</v>
      </c>
      <c r="K9" s="35"/>
      <c r="L9" s="59" t="s">
        <v>1063</v>
      </c>
      <c r="M9" s="60" t="s">
        <v>1064</v>
      </c>
      <c r="N9" s="35"/>
      <c r="O9" s="59" t="s">
        <v>1065</v>
      </c>
      <c r="P9" s="60">
        <v>5000</v>
      </c>
      <c r="Q9" s="35"/>
      <c r="R9" s="59" t="s">
        <v>1063</v>
      </c>
      <c r="S9" s="60">
        <v>20000</v>
      </c>
      <c r="T9" s="35"/>
      <c r="U9" s="59" t="s">
        <v>1065</v>
      </c>
      <c r="V9" s="60">
        <v>5000</v>
      </c>
      <c r="W9" s="35"/>
      <c r="X9" s="59" t="s">
        <v>1063</v>
      </c>
      <c r="Y9" s="60">
        <v>20000</v>
      </c>
      <c r="Z9" s="35"/>
      <c r="AA9" s="59" t="s">
        <v>1065</v>
      </c>
      <c r="AB9" s="60">
        <v>5000</v>
      </c>
      <c r="AC9" s="35"/>
      <c r="AD9" s="59" t="s">
        <v>1063</v>
      </c>
      <c r="AE9" s="60">
        <v>20000</v>
      </c>
      <c r="AF9" s="35"/>
      <c r="AG9" s="59" t="s">
        <v>1065</v>
      </c>
      <c r="AH9" s="60">
        <v>5000</v>
      </c>
      <c r="AO9" s="6" t="s">
        <v>1157</v>
      </c>
      <c r="AP9" s="234" t="s">
        <v>1158</v>
      </c>
      <c r="AQ9">
        <f>IF(AP9="Yes",1,2)</f>
        <v>2</v>
      </c>
      <c r="AS9" s="235" t="s">
        <v>1159</v>
      </c>
    </row>
    <row r="10" spans="3:45" x14ac:dyDescent="0.25">
      <c r="AO10" s="6" t="s">
        <v>1066</v>
      </c>
      <c r="AP10" s="219" t="s">
        <v>1213</v>
      </c>
      <c r="AS10" s="235" t="s">
        <v>1158</v>
      </c>
    </row>
    <row r="11" spans="3:45" ht="34.5" x14ac:dyDescent="0.25">
      <c r="D11" s="158" t="s">
        <v>1067</v>
      </c>
      <c r="E11" s="33"/>
      <c r="F11" s="158" t="s">
        <v>1068</v>
      </c>
      <c r="G11" s="35" t="s">
        <v>93</v>
      </c>
      <c r="H11" s="35"/>
      <c r="I11" s="33" t="s">
        <v>1069</v>
      </c>
      <c r="J11" s="35" t="s">
        <v>93</v>
      </c>
      <c r="K11" s="35"/>
      <c r="L11" s="33" t="s">
        <v>1070</v>
      </c>
      <c r="M11" s="35" t="s">
        <v>93</v>
      </c>
      <c r="N11" s="35"/>
      <c r="O11" s="33" t="str">
        <f>"Annual take-up of "&amp;INDEX($AK$12:$AK$19,MATCH(O9,$AJ$12:$AJ$20,0))&amp;" for "&amp;O8</f>
        <v>Annual take-up of properties for Commercial</v>
      </c>
      <c r="P11" s="35" t="s">
        <v>93</v>
      </c>
      <c r="Q11" s="35"/>
      <c r="R11" s="33" t="str">
        <f>"Annual take-up of "&amp;INDEX($AK$12:$AK$19,MATCH(R9,$AJ$12:$AJ$20,0))&amp;" for "&amp;R8</f>
        <v>Annual take-up of hectares for Light industrial</v>
      </c>
      <c r="S11" s="35" t="s">
        <v>93</v>
      </c>
      <c r="T11" s="35"/>
      <c r="U11" s="33" t="str">
        <f>"Annual take-up of "&amp;INDEX($AK$12:$AK$19,MATCH(U9,$AJ$12:$AJ$20,0))&amp;" for "&amp;U8</f>
        <v>Annual take-up of properties for Non-res 4</v>
      </c>
      <c r="V11" s="35" t="s">
        <v>93</v>
      </c>
      <c r="W11" s="35"/>
      <c r="X11" s="33" t="str">
        <f>"Annual take-up of "&amp;INDEX($AK$12:$AK$19,MATCH(X9,$AJ$12:$AJ$20,0))&amp;" for "&amp;X8</f>
        <v>Annual take-up of hectares for Non-res 5</v>
      </c>
      <c r="Y11" s="35" t="s">
        <v>93</v>
      </c>
      <c r="Z11" s="35"/>
      <c r="AA11" s="33" t="str">
        <f>"Annual take-up of "&amp;INDEX($AK$12:$AK$19,MATCH(AA9,$AJ$12:$AJ$20,0))&amp;" for "&amp;AA8</f>
        <v>Annual take-up of properties for Non-res 6</v>
      </c>
      <c r="AB11" s="35" t="s">
        <v>93</v>
      </c>
      <c r="AC11" s="35"/>
      <c r="AD11" s="33" t="str">
        <f>"Annual take-up of "&amp;INDEX($AK$12:$AK$19,MATCH(AD9,$AJ$12:$AJ$20,0))&amp;" for "&amp;AD8</f>
        <v>Annual take-up of hectares for Non-res 7</v>
      </c>
      <c r="AE11" s="35" t="s">
        <v>93</v>
      </c>
      <c r="AF11" s="35"/>
      <c r="AG11" s="33" t="str">
        <f>"Annual take-up of "&amp;INDEX($AK$12:$AK$19,MATCH(AG9,$AJ$12:$AJ$20,0))&amp;" for "&amp;AG8</f>
        <v>Annual take-up of properties for Non-res 8</v>
      </c>
      <c r="AH11" s="35" t="s">
        <v>93</v>
      </c>
      <c r="AJ11" s="97" t="s">
        <v>1071</v>
      </c>
      <c r="AK11" s="28"/>
      <c r="AM11" s="122"/>
      <c r="AN11" s="28"/>
      <c r="AO11" s="178" t="str">
        <f>"Total ET in "&amp;'General inputs'!H7</f>
        <v>Total ET in Malabar</v>
      </c>
      <c r="AS11" s="235" t="s">
        <v>1158</v>
      </c>
    </row>
    <row r="12" spans="3:45" ht="12" customHeight="1" x14ac:dyDescent="0.25">
      <c r="C12" s="28" t="str">
        <f>'MP Calculations'!D39</f>
        <v>1995-96</v>
      </c>
      <c r="D12" s="175">
        <f>IF(LEFT($C12,4)*1&lt;LEFT('General inputs'!$I$16,4)+'General inputs'!$H$38,SUM(G12,J12,M12,P12,S12,V12,Y12,AB12,AE12,AH12),"")</f>
        <v>3189.1866430260052</v>
      </c>
      <c r="F12" s="206"/>
      <c r="G12" s="175">
        <v>1402.5</v>
      </c>
      <c r="I12" s="46"/>
      <c r="J12" s="175">
        <v>1786.686643026005</v>
      </c>
      <c r="L12" s="46"/>
      <c r="M12" s="175">
        <v>0</v>
      </c>
      <c r="O12" s="46">
        <v>0</v>
      </c>
      <c r="P12" s="41">
        <f t="shared" ref="P12:P43" si="0">O12*$P$9/$F$6</f>
        <v>0</v>
      </c>
      <c r="R12" s="46">
        <v>0</v>
      </c>
      <c r="S12" s="41">
        <f t="shared" ref="S12:S43" si="1">R12*$S$9/$F$6</f>
        <v>0</v>
      </c>
      <c r="U12" s="46">
        <v>0</v>
      </c>
      <c r="V12" s="41">
        <f t="shared" ref="V12:V43" si="2">U12*$V$9/$F$6</f>
        <v>0</v>
      </c>
      <c r="X12" s="46">
        <v>0</v>
      </c>
      <c r="Y12" s="41">
        <f t="shared" ref="Y12:Y43" si="3">X12*$Y$9/$F$6</f>
        <v>0</v>
      </c>
      <c r="AA12" s="46">
        <v>0</v>
      </c>
      <c r="AB12" s="41">
        <f t="shared" ref="AB12:AB43" si="4">AA12*$AB$9/$F$6</f>
        <v>0</v>
      </c>
      <c r="AD12" s="46">
        <v>0</v>
      </c>
      <c r="AE12" s="41">
        <f t="shared" ref="AE12:AE43" si="5">AD12*$AE$9/$F$6</f>
        <v>0</v>
      </c>
      <c r="AG12" s="46">
        <v>0</v>
      </c>
      <c r="AH12" s="41">
        <f t="shared" ref="AH12:AH43" si="6">AG12*$AH$9/$F$6</f>
        <v>0</v>
      </c>
      <c r="AI12" s="98">
        <v>1</v>
      </c>
      <c r="AJ12" s="61" t="s">
        <v>1065</v>
      </c>
      <c r="AK12" s="61" t="s">
        <v>1072</v>
      </c>
      <c r="AO12" t="s">
        <v>1073</v>
      </c>
      <c r="AP12" s="179">
        <v>474446.68786693073</v>
      </c>
      <c r="AS12" s="235" t="s">
        <v>1158</v>
      </c>
    </row>
    <row r="13" spans="3:45" x14ac:dyDescent="0.25">
      <c r="C13" s="28" t="str">
        <f>'MP Calculations'!D40</f>
        <v>1996-97</v>
      </c>
      <c r="D13" s="176">
        <f>IF(LEFT($C13,4)*1&lt;LEFT('General inputs'!$I$16,4)+'General inputs'!$H$38,SUM(G13,J13,M13,P13,S13,V13,Y13,AB13,AE13,AH13),"")</f>
        <v>15326.984831282709</v>
      </c>
      <c r="F13" s="207"/>
      <c r="G13" s="176">
        <v>3163</v>
      </c>
      <c r="I13" s="37"/>
      <c r="J13" s="176">
        <v>3601.8643026004729</v>
      </c>
      <c r="L13" s="207"/>
      <c r="M13" s="176">
        <v>8562.1205286822351</v>
      </c>
      <c r="O13" s="37">
        <v>0</v>
      </c>
      <c r="P13" s="42">
        <f t="shared" si="0"/>
        <v>0</v>
      </c>
      <c r="R13" s="37">
        <v>0</v>
      </c>
      <c r="S13" s="42">
        <f t="shared" si="1"/>
        <v>0</v>
      </c>
      <c r="U13" s="37">
        <v>0</v>
      </c>
      <c r="V13" s="42">
        <f t="shared" si="2"/>
        <v>0</v>
      </c>
      <c r="X13" s="37">
        <v>0</v>
      </c>
      <c r="Y13" s="42">
        <f t="shared" si="3"/>
        <v>0</v>
      </c>
      <c r="AA13" s="37">
        <v>0</v>
      </c>
      <c r="AB13" s="42">
        <f t="shared" si="4"/>
        <v>0</v>
      </c>
      <c r="AD13" s="37">
        <v>0</v>
      </c>
      <c r="AE13" s="42">
        <f t="shared" si="5"/>
        <v>0</v>
      </c>
      <c r="AG13" s="37">
        <v>0</v>
      </c>
      <c r="AH13" s="42">
        <f t="shared" si="6"/>
        <v>0</v>
      </c>
      <c r="AI13">
        <f>AI12+1</f>
        <v>2</v>
      </c>
      <c r="AJ13" s="27" t="s">
        <v>1063</v>
      </c>
      <c r="AK13" s="27" t="s">
        <v>1074</v>
      </c>
      <c r="AO13" t="s">
        <v>1075</v>
      </c>
      <c r="AP13" s="179">
        <v>677780.98266704392</v>
      </c>
      <c r="AS13" s="235" t="s">
        <v>1158</v>
      </c>
    </row>
    <row r="14" spans="3:45" x14ac:dyDescent="0.25">
      <c r="C14" s="28" t="str">
        <f>'MP Calculations'!D41</f>
        <v>1997-98</v>
      </c>
      <c r="D14" s="176">
        <f>IF(LEFT($C14,4)*1&lt;LEFT('General inputs'!$I$16,4)+'General inputs'!$H$38,SUM(G14,J14,M14,P14,S14,V14,Y14,AB14,AE14,AH14),"")</f>
        <v>15723.978266939957</v>
      </c>
      <c r="F14" s="207"/>
      <c r="G14" s="176">
        <v>2927</v>
      </c>
      <c r="I14" s="37"/>
      <c r="J14" s="176">
        <v>3647.5998817966906</v>
      </c>
      <c r="L14" s="207"/>
      <c r="M14" s="176">
        <v>9149.3783851432672</v>
      </c>
      <c r="O14" s="37">
        <v>0</v>
      </c>
      <c r="P14" s="42">
        <f t="shared" si="0"/>
        <v>0</v>
      </c>
      <c r="R14" s="37">
        <v>0</v>
      </c>
      <c r="S14" s="42">
        <f t="shared" si="1"/>
        <v>0</v>
      </c>
      <c r="U14" s="37">
        <v>0</v>
      </c>
      <c r="V14" s="42">
        <f t="shared" si="2"/>
        <v>0</v>
      </c>
      <c r="X14" s="37">
        <v>0</v>
      </c>
      <c r="Y14" s="42">
        <f t="shared" si="3"/>
        <v>0</v>
      </c>
      <c r="AA14" s="37">
        <v>0</v>
      </c>
      <c r="AB14" s="42">
        <f t="shared" si="4"/>
        <v>0</v>
      </c>
      <c r="AD14" s="37">
        <v>0</v>
      </c>
      <c r="AE14" s="42">
        <f t="shared" si="5"/>
        <v>0</v>
      </c>
      <c r="AG14" s="37">
        <v>0</v>
      </c>
      <c r="AH14" s="42">
        <f t="shared" si="6"/>
        <v>0</v>
      </c>
      <c r="AI14">
        <f t="shared" ref="AI14:AI18" si="7">AI13+1</f>
        <v>3</v>
      </c>
      <c r="AJ14" s="27"/>
      <c r="AK14" s="27"/>
      <c r="AO14" t="s">
        <v>1076</v>
      </c>
      <c r="AP14" s="180">
        <f>SUM(AP13,D12:D102)</f>
        <v>1181386.4925596935</v>
      </c>
      <c r="AQ14" s="68"/>
      <c r="AS14" s="235" t="s">
        <v>1158</v>
      </c>
    </row>
    <row r="15" spans="3:45" x14ac:dyDescent="0.25">
      <c r="C15" s="28" t="str">
        <f>'MP Calculations'!D42</f>
        <v>1998-99</v>
      </c>
      <c r="D15" s="176">
        <f>IF(LEFT($C15,4)*1&lt;LEFT('General inputs'!$I$16,4)+'General inputs'!$H$38,SUM(G15,J15,M15,P15,S15,V15,Y15,AB15,AE15,AH15),"")</f>
        <v>11497.252980723481</v>
      </c>
      <c r="F15" s="207"/>
      <c r="G15" s="176">
        <v>3261</v>
      </c>
      <c r="I15" s="37"/>
      <c r="J15" s="176">
        <v>4610.2963356973996</v>
      </c>
      <c r="L15" s="207"/>
      <c r="M15" s="176">
        <v>3625.9566450260809</v>
      </c>
      <c r="O15" s="37">
        <v>0</v>
      </c>
      <c r="P15" s="42">
        <f t="shared" si="0"/>
        <v>0</v>
      </c>
      <c r="R15" s="37">
        <v>0</v>
      </c>
      <c r="S15" s="42">
        <f t="shared" si="1"/>
        <v>0</v>
      </c>
      <c r="U15" s="37">
        <v>0</v>
      </c>
      <c r="V15" s="42">
        <f t="shared" si="2"/>
        <v>0</v>
      </c>
      <c r="X15" s="37">
        <v>0</v>
      </c>
      <c r="Y15" s="42">
        <f t="shared" si="3"/>
        <v>0</v>
      </c>
      <c r="AA15" s="37">
        <v>0</v>
      </c>
      <c r="AB15" s="42">
        <f t="shared" si="4"/>
        <v>0</v>
      </c>
      <c r="AD15" s="37">
        <v>0</v>
      </c>
      <c r="AE15" s="42">
        <f t="shared" si="5"/>
        <v>0</v>
      </c>
      <c r="AG15" s="37">
        <v>0</v>
      </c>
      <c r="AH15" s="42">
        <f t="shared" si="6"/>
        <v>0</v>
      </c>
      <c r="AI15">
        <f t="shared" si="7"/>
        <v>4</v>
      </c>
      <c r="AJ15" s="27"/>
      <c r="AK15" s="27"/>
      <c r="AL15" s="123" t="str">
        <f>"Provide plural notation for the units of measure entered at "&amp;ADDRESS(ROW($AJ$12),COLUMN($AJ$12))&amp;" to "&amp;ADDRESS(ROW($AJ$18),COLUMN($AJ$18))&amp;"."</f>
        <v>Provide plural notation for the units of measure entered at $AJ$12 to $AJ$18.</v>
      </c>
      <c r="AP15" s="68"/>
      <c r="AS15" s="235" t="s">
        <v>1158</v>
      </c>
    </row>
    <row r="16" spans="3:45" x14ac:dyDescent="0.25">
      <c r="C16" s="28" t="str">
        <f>'MP Calculations'!D43</f>
        <v>1999-00</v>
      </c>
      <c r="D16" s="176">
        <f>IF(LEFT($C16,4)*1&lt;LEFT('General inputs'!$I$16,4)+'General inputs'!$H$38,SUM(G16,J16,M16,P16,S16,V16,Y16,AB16,AE16,AH16),"")</f>
        <v>16219.728512121032</v>
      </c>
      <c r="F16" s="207"/>
      <c r="G16" s="176">
        <v>3373</v>
      </c>
      <c r="I16" s="37"/>
      <c r="J16" s="176">
        <v>5258.8418439716315</v>
      </c>
      <c r="L16" s="207"/>
      <c r="M16" s="176">
        <v>7587.8866681494001</v>
      </c>
      <c r="O16" s="37">
        <v>0</v>
      </c>
      <c r="P16" s="42">
        <f t="shared" si="0"/>
        <v>0</v>
      </c>
      <c r="R16" s="37">
        <v>0</v>
      </c>
      <c r="S16" s="42">
        <f t="shared" si="1"/>
        <v>0</v>
      </c>
      <c r="U16" s="37">
        <v>0</v>
      </c>
      <c r="V16" s="42">
        <f t="shared" si="2"/>
        <v>0</v>
      </c>
      <c r="X16" s="37">
        <v>0</v>
      </c>
      <c r="Y16" s="42">
        <f t="shared" si="3"/>
        <v>0</v>
      </c>
      <c r="AA16" s="37">
        <v>0</v>
      </c>
      <c r="AB16" s="42">
        <f t="shared" si="4"/>
        <v>0</v>
      </c>
      <c r="AD16" s="37">
        <v>0</v>
      </c>
      <c r="AE16" s="42">
        <f t="shared" si="5"/>
        <v>0</v>
      </c>
      <c r="AG16" s="37">
        <v>0</v>
      </c>
      <c r="AH16" s="42">
        <f t="shared" si="6"/>
        <v>0</v>
      </c>
      <c r="AI16">
        <f t="shared" si="7"/>
        <v>5</v>
      </c>
      <c r="AJ16" s="128"/>
      <c r="AK16" s="128"/>
      <c r="AL16" s="123" t="s">
        <v>1077</v>
      </c>
      <c r="AS16" s="235" t="s">
        <v>1158</v>
      </c>
    </row>
    <row r="17" spans="3:46" x14ac:dyDescent="0.25">
      <c r="C17" s="28" t="str">
        <f>'MP Calculations'!D44</f>
        <v>2000-01</v>
      </c>
      <c r="D17" s="176">
        <f>IF(LEFT($C17,4)*1&lt;LEFT('General inputs'!$I$16,4)+'General inputs'!$H$38,SUM(G17,J17,M17,P17,S17,V17,Y17,AB17,AE17,AH17),"")</f>
        <v>13600.106950458516</v>
      </c>
      <c r="F17" s="207"/>
      <c r="G17" s="176">
        <v>3400</v>
      </c>
      <c r="I17" s="37"/>
      <c r="J17" s="176">
        <v>4737.7561465721046</v>
      </c>
      <c r="L17" s="207"/>
      <c r="M17" s="176">
        <v>5462.3508038864111</v>
      </c>
      <c r="O17" s="37">
        <v>0</v>
      </c>
      <c r="P17" s="42">
        <f t="shared" si="0"/>
        <v>0</v>
      </c>
      <c r="R17" s="37">
        <v>0</v>
      </c>
      <c r="S17" s="42">
        <f t="shared" si="1"/>
        <v>0</v>
      </c>
      <c r="U17" s="37">
        <v>0</v>
      </c>
      <c r="V17" s="42">
        <f t="shared" si="2"/>
        <v>0</v>
      </c>
      <c r="X17" s="37">
        <v>0</v>
      </c>
      <c r="Y17" s="42">
        <f t="shared" si="3"/>
        <v>0</v>
      </c>
      <c r="AA17" s="37">
        <v>0</v>
      </c>
      <c r="AB17" s="42">
        <f t="shared" si="4"/>
        <v>0</v>
      </c>
      <c r="AD17" s="37">
        <v>0</v>
      </c>
      <c r="AE17" s="42">
        <f t="shared" si="5"/>
        <v>0</v>
      </c>
      <c r="AG17" s="37">
        <v>0</v>
      </c>
      <c r="AH17" s="42">
        <f t="shared" si="6"/>
        <v>0</v>
      </c>
      <c r="AI17">
        <f t="shared" si="7"/>
        <v>6</v>
      </c>
      <c r="AJ17" s="27"/>
      <c r="AK17" s="27"/>
      <c r="AO17" s="178" t="s">
        <v>1078</v>
      </c>
      <c r="AS17" s="235" t="s">
        <v>1158</v>
      </c>
    </row>
    <row r="18" spans="3:46" x14ac:dyDescent="0.25">
      <c r="C18" s="28" t="str">
        <f>'MP Calculations'!D45</f>
        <v>2001-02</v>
      </c>
      <c r="D18" s="176">
        <f>IF(LEFT($C18,4)*1&lt;LEFT('General inputs'!$I$16,4)+'General inputs'!$H$38,SUM(G18,J18,M18,P18,S18,V18,Y18,AB18,AE18,AH18),"")</f>
        <v>8316.6852245862901</v>
      </c>
      <c r="F18" s="207"/>
      <c r="G18" s="176">
        <v>3354</v>
      </c>
      <c r="I18" s="37"/>
      <c r="J18" s="176">
        <v>4962.6852245862892</v>
      </c>
      <c r="L18" s="207"/>
      <c r="M18" s="176">
        <v>0</v>
      </c>
      <c r="O18" s="37">
        <v>0</v>
      </c>
      <c r="P18" s="42">
        <f t="shared" si="0"/>
        <v>0</v>
      </c>
      <c r="R18" s="37">
        <v>0</v>
      </c>
      <c r="S18" s="42">
        <f t="shared" si="1"/>
        <v>0</v>
      </c>
      <c r="U18" s="37">
        <v>0</v>
      </c>
      <c r="V18" s="42">
        <f t="shared" si="2"/>
        <v>0</v>
      </c>
      <c r="X18" s="37">
        <v>0</v>
      </c>
      <c r="Y18" s="42">
        <f t="shared" si="3"/>
        <v>0</v>
      </c>
      <c r="AA18" s="37">
        <v>0</v>
      </c>
      <c r="AB18" s="42">
        <f t="shared" si="4"/>
        <v>0</v>
      </c>
      <c r="AD18" s="37">
        <v>0</v>
      </c>
      <c r="AE18" s="42">
        <f t="shared" si="5"/>
        <v>0</v>
      </c>
      <c r="AG18" s="37">
        <v>0</v>
      </c>
      <c r="AH18" s="42">
        <f t="shared" si="6"/>
        <v>0</v>
      </c>
      <c r="AI18">
        <f t="shared" si="7"/>
        <v>7</v>
      </c>
      <c r="AJ18" s="27"/>
      <c r="AK18" s="27"/>
      <c r="AO18" t="s">
        <v>1079</v>
      </c>
      <c r="AP18" s="180">
        <f>AP13-AP12</f>
        <v>203334.29480011319</v>
      </c>
      <c r="AS18" s="214"/>
      <c r="AT18" s="214"/>
    </row>
    <row r="19" spans="3:46" x14ac:dyDescent="0.25">
      <c r="C19" s="28" t="str">
        <f>'MP Calculations'!D46</f>
        <v>2002-03</v>
      </c>
      <c r="D19" s="176">
        <f>IF(LEFT($C19,4)*1&lt;LEFT('General inputs'!$I$16,4)+'General inputs'!$H$38,SUM(G19,J19,M19,P19,S19,V19,Y19,AB19,AE19,AH19),"")</f>
        <v>13629.209128217162</v>
      </c>
      <c r="F19" s="207"/>
      <c r="G19" s="176">
        <v>2405</v>
      </c>
      <c r="I19" s="37"/>
      <c r="J19" s="176">
        <v>5066.9023640661944</v>
      </c>
      <c r="L19" s="207"/>
      <c r="M19" s="176">
        <v>6157.3067641509679</v>
      </c>
      <c r="O19" s="37">
        <v>0</v>
      </c>
      <c r="P19" s="42">
        <f t="shared" si="0"/>
        <v>0</v>
      </c>
      <c r="R19" s="37">
        <v>0</v>
      </c>
      <c r="S19" s="42">
        <f t="shared" si="1"/>
        <v>0</v>
      </c>
      <c r="U19" s="37">
        <v>0</v>
      </c>
      <c r="V19" s="42">
        <f t="shared" si="2"/>
        <v>0</v>
      </c>
      <c r="X19" s="37">
        <v>0</v>
      </c>
      <c r="Y19" s="42">
        <f t="shared" si="3"/>
        <v>0</v>
      </c>
      <c r="AA19" s="37">
        <v>0</v>
      </c>
      <c r="AB19" s="42">
        <f t="shared" si="4"/>
        <v>0</v>
      </c>
      <c r="AD19" s="37">
        <v>0</v>
      </c>
      <c r="AE19" s="42">
        <f t="shared" si="5"/>
        <v>0</v>
      </c>
      <c r="AG19" s="37">
        <v>0</v>
      </c>
      <c r="AH19" s="42">
        <f t="shared" si="6"/>
        <v>0</v>
      </c>
      <c r="AJ19" s="99" t="str">
        <f>"add alternatives at "&amp;ADDRESS(ROW(AJ18),COLUMN(AJ18))&amp;":"&amp;ADDRESS(ROW(AJ23),COLUMN(AJ23))</f>
        <v>add alternatives at $AJ$18:$AJ$23</v>
      </c>
      <c r="AK19" s="29"/>
      <c r="AO19" t="s">
        <v>1080</v>
      </c>
      <c r="AP19" s="180">
        <f>SUM(D12:D38)</f>
        <v>288674.33864085842</v>
      </c>
      <c r="AS19" s="214"/>
      <c r="AT19" s="214"/>
    </row>
    <row r="20" spans="3:46" x14ac:dyDescent="0.25">
      <c r="C20" s="28" t="str">
        <f>'MP Calculations'!D47</f>
        <v>2003-04</v>
      </c>
      <c r="D20" s="176">
        <f>IF(LEFT($C20,4)*1&lt;LEFT('General inputs'!$I$16,4)+'General inputs'!$H$38,SUM(G20,J20,M20,P20,S20,V20,Y20,AB20,AE20,AH20),"")</f>
        <v>7702.9010638297877</v>
      </c>
      <c r="F20" s="207"/>
      <c r="G20" s="176">
        <v>1839</v>
      </c>
      <c r="I20" s="37"/>
      <c r="J20" s="176">
        <v>5863.9010638297877</v>
      </c>
      <c r="L20" s="207"/>
      <c r="M20" s="176">
        <v>0</v>
      </c>
      <c r="O20" s="37">
        <v>0</v>
      </c>
      <c r="P20" s="42">
        <f t="shared" si="0"/>
        <v>0</v>
      </c>
      <c r="R20" s="37">
        <v>0</v>
      </c>
      <c r="S20" s="42">
        <f t="shared" si="1"/>
        <v>0</v>
      </c>
      <c r="U20" s="37">
        <v>0</v>
      </c>
      <c r="V20" s="42">
        <f t="shared" si="2"/>
        <v>0</v>
      </c>
      <c r="X20" s="37">
        <v>0</v>
      </c>
      <c r="Y20" s="42">
        <f t="shared" si="3"/>
        <v>0</v>
      </c>
      <c r="AA20" s="37">
        <v>0</v>
      </c>
      <c r="AB20" s="42">
        <f t="shared" si="4"/>
        <v>0</v>
      </c>
      <c r="AD20" s="37">
        <v>0</v>
      </c>
      <c r="AE20" s="42">
        <f t="shared" si="5"/>
        <v>0</v>
      </c>
      <c r="AG20" s="37">
        <v>0</v>
      </c>
      <c r="AH20" s="42">
        <f t="shared" si="6"/>
        <v>0</v>
      </c>
      <c r="AO20" t="s">
        <v>1081</v>
      </c>
      <c r="AP20" s="237">
        <f>1-(AP18+AP19)/(AP14-AP12)</f>
        <v>0.30403037122121113</v>
      </c>
      <c r="AS20" s="214"/>
      <c r="AT20" s="214"/>
    </row>
    <row r="21" spans="3:46" x14ac:dyDescent="0.25">
      <c r="C21" s="28" t="str">
        <f>'MP Calculations'!D48</f>
        <v>2004-05</v>
      </c>
      <c r="D21" s="176">
        <f>IF(LEFT($C21,4)*1&lt;LEFT('General inputs'!$I$16,4)+'General inputs'!$H$38,SUM(G21,J21,M21,P21,S21,V21,Y21,AB21,AE21,AH21),"")</f>
        <v>6191.5579196217495</v>
      </c>
      <c r="F21" s="207"/>
      <c r="G21" s="176">
        <v>1618</v>
      </c>
      <c r="I21" s="37"/>
      <c r="J21" s="176">
        <v>4573.5579196217495</v>
      </c>
      <c r="L21" s="207"/>
      <c r="M21" s="176">
        <v>0</v>
      </c>
      <c r="O21" s="37">
        <v>0</v>
      </c>
      <c r="P21" s="42">
        <f t="shared" si="0"/>
        <v>0</v>
      </c>
      <c r="R21" s="37">
        <v>0</v>
      </c>
      <c r="S21" s="42">
        <f t="shared" si="1"/>
        <v>0</v>
      </c>
      <c r="U21" s="37">
        <v>0</v>
      </c>
      <c r="V21" s="42">
        <f t="shared" si="2"/>
        <v>0</v>
      </c>
      <c r="X21" s="37">
        <v>0</v>
      </c>
      <c r="Y21" s="42">
        <f t="shared" si="3"/>
        <v>0</v>
      </c>
      <c r="AA21" s="37">
        <v>0</v>
      </c>
      <c r="AB21" s="42">
        <f t="shared" si="4"/>
        <v>0</v>
      </c>
      <c r="AD21" s="37">
        <v>0</v>
      </c>
      <c r="AE21" s="42">
        <f t="shared" si="5"/>
        <v>0</v>
      </c>
      <c r="AG21" s="37">
        <v>0</v>
      </c>
      <c r="AH21" s="42">
        <f t="shared" si="6"/>
        <v>0</v>
      </c>
      <c r="AO21" t="s">
        <v>89</v>
      </c>
      <c r="AP21" s="237">
        <f>1-AP19/(AP14-AP12)</f>
        <v>0.59165640875701331</v>
      </c>
      <c r="AS21" s="214"/>
      <c r="AT21" s="214"/>
    </row>
    <row r="22" spans="3:46" x14ac:dyDescent="0.25">
      <c r="C22" s="28" t="str">
        <f>'MP Calculations'!D49</f>
        <v>2005-06</v>
      </c>
      <c r="D22" s="176">
        <f>IF(LEFT($C22,4)*1&lt;LEFT('General inputs'!$I$16,4)+'General inputs'!$H$38,SUM(G22,J22,M22,P22,S22,V22,Y22,AB22,AE22,AH22),"")</f>
        <v>6203.1970449172577</v>
      </c>
      <c r="F22" s="207"/>
      <c r="G22" s="176">
        <v>1278</v>
      </c>
      <c r="I22" s="37"/>
      <c r="J22" s="176">
        <v>4925.1970449172577</v>
      </c>
      <c r="L22" s="207"/>
      <c r="M22" s="176">
        <v>0</v>
      </c>
      <c r="O22" s="37">
        <v>0</v>
      </c>
      <c r="P22" s="42">
        <f t="shared" si="0"/>
        <v>0</v>
      </c>
      <c r="R22" s="37">
        <v>0</v>
      </c>
      <c r="S22" s="42">
        <f t="shared" si="1"/>
        <v>0</v>
      </c>
      <c r="U22" s="37">
        <v>0</v>
      </c>
      <c r="V22" s="42">
        <f t="shared" si="2"/>
        <v>0</v>
      </c>
      <c r="X22" s="37">
        <v>0</v>
      </c>
      <c r="Y22" s="42">
        <f t="shared" si="3"/>
        <v>0</v>
      </c>
      <c r="AA22" s="37">
        <v>0</v>
      </c>
      <c r="AB22" s="42">
        <f t="shared" si="4"/>
        <v>0</v>
      </c>
      <c r="AD22" s="37">
        <v>0</v>
      </c>
      <c r="AE22" s="42">
        <f t="shared" si="5"/>
        <v>0</v>
      </c>
      <c r="AG22" s="37">
        <v>0</v>
      </c>
      <c r="AH22" s="42">
        <f t="shared" si="6"/>
        <v>0</v>
      </c>
      <c r="AS22" s="214"/>
      <c r="AT22" s="214"/>
    </row>
    <row r="23" spans="3:46" x14ac:dyDescent="0.25">
      <c r="C23" s="28" t="str">
        <f>'MP Calculations'!D50</f>
        <v>2006-07</v>
      </c>
      <c r="D23" s="176">
        <f>IF(LEFT($C23,4)*1&lt;LEFT('General inputs'!$I$16,4)+'General inputs'!$H$38,SUM(G23,J23,M23,P23,S23,V23,Y23,AB23,AE23,AH23),"")</f>
        <v>4178.3065011820327</v>
      </c>
      <c r="F23" s="207"/>
      <c r="G23" s="176">
        <v>1186</v>
      </c>
      <c r="I23" s="37"/>
      <c r="J23" s="176">
        <v>2992.3065011820331</v>
      </c>
      <c r="L23" s="207"/>
      <c r="M23" s="176">
        <v>0</v>
      </c>
      <c r="O23" s="37">
        <v>0</v>
      </c>
      <c r="P23" s="42">
        <f t="shared" si="0"/>
        <v>0</v>
      </c>
      <c r="R23" s="37">
        <v>0</v>
      </c>
      <c r="S23" s="42">
        <f t="shared" si="1"/>
        <v>0</v>
      </c>
      <c r="U23" s="37">
        <v>0</v>
      </c>
      <c r="V23" s="42">
        <f t="shared" si="2"/>
        <v>0</v>
      </c>
      <c r="X23" s="37">
        <v>0</v>
      </c>
      <c r="Y23" s="42">
        <f t="shared" si="3"/>
        <v>0</v>
      </c>
      <c r="AA23" s="37">
        <v>0</v>
      </c>
      <c r="AB23" s="42">
        <f t="shared" si="4"/>
        <v>0</v>
      </c>
      <c r="AD23" s="37">
        <v>0</v>
      </c>
      <c r="AE23" s="42">
        <f t="shared" si="5"/>
        <v>0</v>
      </c>
      <c r="AG23" s="37">
        <v>0</v>
      </c>
      <c r="AH23" s="42">
        <f t="shared" si="6"/>
        <v>0</v>
      </c>
      <c r="AS23" s="214"/>
      <c r="AT23" s="214"/>
    </row>
    <row r="24" spans="3:46" x14ac:dyDescent="0.25">
      <c r="C24" s="28" t="str">
        <f>'MP Calculations'!D51</f>
        <v>2007-08</v>
      </c>
      <c r="D24" s="176">
        <f>IF(LEFT($C24,4)*1&lt;LEFT('General inputs'!$I$16,4)+'General inputs'!$H$38,SUM(G24,J24,M24,P24,S24,V24,Y24,AB24,AE24,AH24),"")</f>
        <v>4267.6849881796697</v>
      </c>
      <c r="F24" s="207"/>
      <c r="G24" s="176">
        <v>890</v>
      </c>
      <c r="I24" s="37"/>
      <c r="J24" s="176">
        <v>3377.6849881796693</v>
      </c>
      <c r="L24" s="207"/>
      <c r="M24" s="176">
        <v>0</v>
      </c>
      <c r="O24" s="37">
        <v>0</v>
      </c>
      <c r="P24" s="42">
        <f t="shared" si="0"/>
        <v>0</v>
      </c>
      <c r="R24" s="37">
        <v>0</v>
      </c>
      <c r="S24" s="42">
        <f t="shared" si="1"/>
        <v>0</v>
      </c>
      <c r="U24" s="37">
        <v>0</v>
      </c>
      <c r="V24" s="42">
        <f t="shared" si="2"/>
        <v>0</v>
      </c>
      <c r="X24" s="37">
        <v>0</v>
      </c>
      <c r="Y24" s="42">
        <f t="shared" si="3"/>
        <v>0</v>
      </c>
      <c r="AA24" s="37">
        <v>0</v>
      </c>
      <c r="AB24" s="42">
        <f t="shared" si="4"/>
        <v>0</v>
      </c>
      <c r="AD24" s="37">
        <v>0</v>
      </c>
      <c r="AE24" s="42">
        <f t="shared" si="5"/>
        <v>0</v>
      </c>
      <c r="AG24" s="37">
        <v>0</v>
      </c>
      <c r="AH24" s="42">
        <f t="shared" si="6"/>
        <v>0</v>
      </c>
      <c r="AS24" s="214"/>
      <c r="AT24" s="214"/>
    </row>
    <row r="25" spans="3:46" x14ac:dyDescent="0.25">
      <c r="C25" s="28" t="str">
        <f>'MP Calculations'!D52</f>
        <v>2008-09</v>
      </c>
      <c r="D25" s="176">
        <f>IF(LEFT($C25,4)*1&lt;LEFT('General inputs'!$I$16,4)+'General inputs'!$H$38,SUM(G25,J25,M25,P25,S25,V25,Y25,AB25,AE25,AH25),"")</f>
        <v>7196.7290250672531</v>
      </c>
      <c r="F25" s="207"/>
      <c r="G25" s="176">
        <v>1671</v>
      </c>
      <c r="I25" s="37"/>
      <c r="J25" s="176">
        <v>3203.7398345153665</v>
      </c>
      <c r="L25" s="207"/>
      <c r="M25" s="176">
        <v>2321.9891905518862</v>
      </c>
      <c r="O25" s="37">
        <v>0</v>
      </c>
      <c r="P25" s="42">
        <f t="shared" si="0"/>
        <v>0</v>
      </c>
      <c r="R25" s="37">
        <v>0</v>
      </c>
      <c r="S25" s="42">
        <f t="shared" si="1"/>
        <v>0</v>
      </c>
      <c r="U25" s="37">
        <v>0</v>
      </c>
      <c r="V25" s="42">
        <f t="shared" si="2"/>
        <v>0</v>
      </c>
      <c r="X25" s="37">
        <v>0</v>
      </c>
      <c r="Y25" s="42">
        <f t="shared" si="3"/>
        <v>0</v>
      </c>
      <c r="AA25" s="37">
        <v>0</v>
      </c>
      <c r="AB25" s="42">
        <f t="shared" si="4"/>
        <v>0</v>
      </c>
      <c r="AD25" s="37">
        <v>0</v>
      </c>
      <c r="AE25" s="42">
        <f t="shared" si="5"/>
        <v>0</v>
      </c>
      <c r="AG25" s="37">
        <v>0</v>
      </c>
      <c r="AH25" s="42">
        <f t="shared" si="6"/>
        <v>0</v>
      </c>
      <c r="AS25" s="214"/>
      <c r="AT25" s="214"/>
    </row>
    <row r="26" spans="3:46" x14ac:dyDescent="0.25">
      <c r="C26" s="28" t="str">
        <f>'MP Calculations'!D53</f>
        <v>2009-10</v>
      </c>
      <c r="D26" s="176">
        <f>IF(LEFT($C26,4)*1&lt;LEFT('General inputs'!$I$16,4)+'General inputs'!$H$38,SUM(G26,J26,M26,P26,S26,V26,Y26,AB26,AE26,AH26),"")</f>
        <v>6173.4594877051723</v>
      </c>
      <c r="F26" s="207"/>
      <c r="G26" s="176">
        <v>1763</v>
      </c>
      <c r="I26" s="37"/>
      <c r="J26" s="176">
        <v>2425.4852245862885</v>
      </c>
      <c r="L26" s="207"/>
      <c r="M26" s="176">
        <v>1984.974263118884</v>
      </c>
      <c r="O26" s="37">
        <v>0</v>
      </c>
      <c r="P26" s="42">
        <f t="shared" si="0"/>
        <v>0</v>
      </c>
      <c r="R26" s="37">
        <v>0</v>
      </c>
      <c r="S26" s="42">
        <f t="shared" si="1"/>
        <v>0</v>
      </c>
      <c r="U26" s="37">
        <v>0</v>
      </c>
      <c r="V26" s="42">
        <f t="shared" si="2"/>
        <v>0</v>
      </c>
      <c r="X26" s="37">
        <v>0</v>
      </c>
      <c r="Y26" s="42">
        <f t="shared" si="3"/>
        <v>0</v>
      </c>
      <c r="AA26" s="37">
        <v>0</v>
      </c>
      <c r="AB26" s="42">
        <f t="shared" si="4"/>
        <v>0</v>
      </c>
      <c r="AD26" s="37">
        <v>0</v>
      </c>
      <c r="AE26" s="42">
        <f t="shared" si="5"/>
        <v>0</v>
      </c>
      <c r="AG26" s="37">
        <v>0</v>
      </c>
      <c r="AH26" s="42">
        <f t="shared" si="6"/>
        <v>0</v>
      </c>
      <c r="AS26" s="214"/>
      <c r="AT26" s="214"/>
    </row>
    <row r="27" spans="3:46" x14ac:dyDescent="0.25">
      <c r="C27" s="28" t="str">
        <f>'MP Calculations'!D54</f>
        <v>2010-11</v>
      </c>
      <c r="D27" s="176">
        <f>IF(LEFT($C27,4)*1&lt;LEFT('General inputs'!$I$16,4)+'General inputs'!$H$38,SUM(G27,J27,M27,P27,S27,V27,Y27,AB27,AE27,AH27),"")</f>
        <v>4713.5737588652482</v>
      </c>
      <c r="F27" s="207"/>
      <c r="G27" s="176">
        <v>1776</v>
      </c>
      <c r="I27" s="37"/>
      <c r="J27" s="176">
        <v>2937.5737588652482</v>
      </c>
      <c r="L27" s="207"/>
      <c r="M27" s="176">
        <v>0</v>
      </c>
      <c r="O27" s="37">
        <v>0</v>
      </c>
      <c r="P27" s="42">
        <f t="shared" si="0"/>
        <v>0</v>
      </c>
      <c r="R27" s="37">
        <v>0</v>
      </c>
      <c r="S27" s="42">
        <f t="shared" si="1"/>
        <v>0</v>
      </c>
      <c r="U27" s="37">
        <v>0</v>
      </c>
      <c r="V27" s="42">
        <f t="shared" si="2"/>
        <v>0</v>
      </c>
      <c r="X27" s="37">
        <v>0</v>
      </c>
      <c r="Y27" s="42">
        <f t="shared" si="3"/>
        <v>0</v>
      </c>
      <c r="AA27" s="37">
        <v>0</v>
      </c>
      <c r="AB27" s="42">
        <f t="shared" si="4"/>
        <v>0</v>
      </c>
      <c r="AD27" s="37">
        <v>0</v>
      </c>
      <c r="AE27" s="42">
        <f t="shared" si="5"/>
        <v>0</v>
      </c>
      <c r="AG27" s="37">
        <v>0</v>
      </c>
      <c r="AH27" s="42">
        <f t="shared" si="6"/>
        <v>0</v>
      </c>
      <c r="AS27" s="214"/>
      <c r="AT27" s="214"/>
    </row>
    <row r="28" spans="3:46" x14ac:dyDescent="0.25">
      <c r="C28" s="28" t="str">
        <f>'MP Calculations'!D55</f>
        <v>2011-12</v>
      </c>
      <c r="D28" s="176">
        <f>IF(LEFT($C28,4)*1&lt;LEFT('General inputs'!$I$16,4)+'General inputs'!$H$38,SUM(G28,J28,M28,P28,S28,V28,Y28,AB28,AE28,AH28),"")</f>
        <v>9862.1609929078022</v>
      </c>
      <c r="F28" s="207"/>
      <c r="G28" s="176">
        <v>2444</v>
      </c>
      <c r="I28" s="37"/>
      <c r="J28" s="176">
        <v>7418.1609929078022</v>
      </c>
      <c r="L28" s="207"/>
      <c r="M28" s="176">
        <v>0</v>
      </c>
      <c r="O28" s="37">
        <v>0</v>
      </c>
      <c r="P28" s="42">
        <f t="shared" si="0"/>
        <v>0</v>
      </c>
      <c r="R28" s="37">
        <v>0</v>
      </c>
      <c r="S28" s="42">
        <f t="shared" si="1"/>
        <v>0</v>
      </c>
      <c r="U28" s="37">
        <v>0</v>
      </c>
      <c r="V28" s="42">
        <f t="shared" si="2"/>
        <v>0</v>
      </c>
      <c r="X28" s="37">
        <v>0</v>
      </c>
      <c r="Y28" s="42">
        <f t="shared" si="3"/>
        <v>0</v>
      </c>
      <c r="AA28" s="37">
        <v>0</v>
      </c>
      <c r="AB28" s="42">
        <f t="shared" si="4"/>
        <v>0</v>
      </c>
      <c r="AD28" s="37">
        <v>0</v>
      </c>
      <c r="AE28" s="42">
        <f t="shared" si="5"/>
        <v>0</v>
      </c>
      <c r="AG28" s="37">
        <v>0</v>
      </c>
      <c r="AH28" s="42">
        <f t="shared" si="6"/>
        <v>0</v>
      </c>
      <c r="AS28" s="214"/>
      <c r="AT28" s="214"/>
    </row>
    <row r="29" spans="3:46" x14ac:dyDescent="0.25">
      <c r="C29" s="28" t="str">
        <f>'MP Calculations'!D56</f>
        <v>2012-13</v>
      </c>
      <c r="D29" s="176">
        <f>IF(LEFT($C29,4)*1&lt;LEFT('General inputs'!$I$16,4)+'General inputs'!$H$38,SUM(G29,J29,M29,P29,S29,V29,Y29,AB29,AE29,AH29),"")</f>
        <v>7771.0669030732861</v>
      </c>
      <c r="F29" s="207"/>
      <c r="G29" s="176">
        <v>3185</v>
      </c>
      <c r="I29" s="37"/>
      <c r="J29" s="176">
        <v>4586.0669030732861</v>
      </c>
      <c r="L29" s="207"/>
      <c r="M29" s="176">
        <v>0</v>
      </c>
      <c r="O29" s="37">
        <v>0</v>
      </c>
      <c r="P29" s="42">
        <f t="shared" si="0"/>
        <v>0</v>
      </c>
      <c r="R29" s="37">
        <v>0</v>
      </c>
      <c r="S29" s="42">
        <f t="shared" si="1"/>
        <v>0</v>
      </c>
      <c r="U29" s="37">
        <v>0</v>
      </c>
      <c r="V29" s="42">
        <f t="shared" si="2"/>
        <v>0</v>
      </c>
      <c r="X29" s="37">
        <v>0</v>
      </c>
      <c r="Y29" s="42">
        <f t="shared" si="3"/>
        <v>0</v>
      </c>
      <c r="AA29" s="37">
        <v>0</v>
      </c>
      <c r="AB29" s="42">
        <f t="shared" si="4"/>
        <v>0</v>
      </c>
      <c r="AD29" s="37">
        <v>0</v>
      </c>
      <c r="AE29" s="42">
        <f t="shared" si="5"/>
        <v>0</v>
      </c>
      <c r="AG29" s="37">
        <v>0</v>
      </c>
      <c r="AH29" s="42">
        <f t="shared" si="6"/>
        <v>0</v>
      </c>
      <c r="AS29" s="214"/>
      <c r="AT29" s="214"/>
    </row>
    <row r="30" spans="3:46" x14ac:dyDescent="0.25">
      <c r="C30" s="28" t="str">
        <f>'MP Calculations'!D57</f>
        <v>2013-14</v>
      </c>
      <c r="D30" s="176">
        <f>IF(LEFT($C30,4)*1&lt;LEFT('General inputs'!$I$16,4)+'General inputs'!$H$38,SUM(G30,J30,M30,P30,S30,V30,Y30,AB30,AE30,AH30),"")</f>
        <v>13974.065045474317</v>
      </c>
      <c r="F30" s="207"/>
      <c r="G30" s="176">
        <v>3517</v>
      </c>
      <c r="I30" s="37"/>
      <c r="J30" s="176">
        <v>5551.7624113475185</v>
      </c>
      <c r="L30" s="207"/>
      <c r="M30" s="176">
        <v>4905.3026341267996</v>
      </c>
      <c r="O30" s="37">
        <v>0</v>
      </c>
      <c r="P30" s="42">
        <f t="shared" si="0"/>
        <v>0</v>
      </c>
      <c r="R30" s="37">
        <v>0</v>
      </c>
      <c r="S30" s="42">
        <f t="shared" si="1"/>
        <v>0</v>
      </c>
      <c r="U30" s="37">
        <v>0</v>
      </c>
      <c r="V30" s="42">
        <f t="shared" si="2"/>
        <v>0</v>
      </c>
      <c r="X30" s="37">
        <v>0</v>
      </c>
      <c r="Y30" s="42">
        <f t="shared" si="3"/>
        <v>0</v>
      </c>
      <c r="AA30" s="37">
        <v>0</v>
      </c>
      <c r="AB30" s="42">
        <f t="shared" si="4"/>
        <v>0</v>
      </c>
      <c r="AD30" s="37">
        <v>0</v>
      </c>
      <c r="AE30" s="42">
        <f t="shared" si="5"/>
        <v>0</v>
      </c>
      <c r="AG30" s="37">
        <v>0</v>
      </c>
      <c r="AH30" s="42">
        <f t="shared" si="6"/>
        <v>0</v>
      </c>
      <c r="AS30" s="214"/>
      <c r="AT30" s="214"/>
    </row>
    <row r="31" spans="3:46" x14ac:dyDescent="0.25">
      <c r="C31" s="28" t="str">
        <f>'MP Calculations'!D58</f>
        <v>2014-15</v>
      </c>
      <c r="D31" s="176">
        <f>IF(LEFT($C31,4)*1&lt;LEFT('General inputs'!$I$16,4)+'General inputs'!$H$38,SUM(G31,J31,M31,P31,S31,V31,Y31,AB31,AE31,AH31),"")</f>
        <v>12364.986705018751</v>
      </c>
      <c r="F31" s="207"/>
      <c r="G31" s="176">
        <v>4066</v>
      </c>
      <c r="I31" s="37"/>
      <c r="J31" s="176">
        <v>7678.3421985815612</v>
      </c>
      <c r="L31" s="207"/>
      <c r="M31" s="176">
        <v>620.64450643718885</v>
      </c>
      <c r="O31" s="37">
        <v>0</v>
      </c>
      <c r="P31" s="42">
        <f t="shared" si="0"/>
        <v>0</v>
      </c>
      <c r="R31" s="37">
        <v>0</v>
      </c>
      <c r="S31" s="42">
        <f t="shared" si="1"/>
        <v>0</v>
      </c>
      <c r="U31" s="37">
        <v>0</v>
      </c>
      <c r="V31" s="42">
        <f t="shared" si="2"/>
        <v>0</v>
      </c>
      <c r="X31" s="37">
        <v>0</v>
      </c>
      <c r="Y31" s="42">
        <f t="shared" si="3"/>
        <v>0</v>
      </c>
      <c r="AA31" s="37">
        <v>0</v>
      </c>
      <c r="AB31" s="42">
        <f t="shared" si="4"/>
        <v>0</v>
      </c>
      <c r="AD31" s="37">
        <v>0</v>
      </c>
      <c r="AE31" s="42">
        <f t="shared" si="5"/>
        <v>0</v>
      </c>
      <c r="AG31" s="37">
        <v>0</v>
      </c>
      <c r="AH31" s="42">
        <f t="shared" si="6"/>
        <v>0</v>
      </c>
      <c r="AS31" s="214"/>
      <c r="AT31" s="214"/>
    </row>
    <row r="32" spans="3:46" x14ac:dyDescent="0.25">
      <c r="C32" s="28" t="str">
        <f>'MP Calculations'!D59</f>
        <v>2015-16</v>
      </c>
      <c r="D32" s="176">
        <f>IF(LEFT($C32,4)*1&lt;LEFT('General inputs'!$I$16,4)+'General inputs'!$H$38,SUM(G32,J32,M32,P32,S32,V32,Y32,AB32,AE32,AH32),"")</f>
        <v>12922.046001863971</v>
      </c>
      <c r="F32" s="207"/>
      <c r="G32" s="176">
        <v>7371</v>
      </c>
      <c r="I32" s="37"/>
      <c r="J32" s="176">
        <v>3547.8945626477544</v>
      </c>
      <c r="L32" s="207"/>
      <c r="M32" s="176">
        <v>2003.1514392162171</v>
      </c>
      <c r="O32" s="37">
        <v>0</v>
      </c>
      <c r="P32" s="42">
        <f t="shared" si="0"/>
        <v>0</v>
      </c>
      <c r="R32" s="37">
        <v>0</v>
      </c>
      <c r="S32" s="42">
        <f t="shared" si="1"/>
        <v>0</v>
      </c>
      <c r="U32" s="37">
        <v>0</v>
      </c>
      <c r="V32" s="42">
        <f t="shared" si="2"/>
        <v>0</v>
      </c>
      <c r="X32" s="37">
        <v>0</v>
      </c>
      <c r="Y32" s="42">
        <f t="shared" si="3"/>
        <v>0</v>
      </c>
      <c r="AA32" s="37">
        <v>0</v>
      </c>
      <c r="AB32" s="42">
        <f t="shared" si="4"/>
        <v>0</v>
      </c>
      <c r="AD32" s="37">
        <v>0</v>
      </c>
      <c r="AE32" s="42">
        <f t="shared" si="5"/>
        <v>0</v>
      </c>
      <c r="AG32" s="37">
        <v>0</v>
      </c>
      <c r="AH32" s="42">
        <f t="shared" si="6"/>
        <v>0</v>
      </c>
      <c r="AS32" s="214"/>
      <c r="AT32" s="214"/>
    </row>
    <row r="33" spans="3:46" x14ac:dyDescent="0.25">
      <c r="C33" s="28" t="str">
        <f>'MP Calculations'!D60</f>
        <v>2016-17</v>
      </c>
      <c r="D33" s="176">
        <f>IF(LEFT($C33,4)*1&lt;LEFT('General inputs'!$I$16,4)+'General inputs'!$H$38,SUM(G33,J33,M33,P33,S33,V33,Y33,AB33,AE33,AH33),"")</f>
        <v>23205.762968075178</v>
      </c>
      <c r="F33" s="207"/>
      <c r="G33" s="176">
        <v>6766</v>
      </c>
      <c r="I33" s="37"/>
      <c r="J33" s="176">
        <v>6909.0885342789607</v>
      </c>
      <c r="L33" s="207"/>
      <c r="M33" s="176">
        <v>9530.6744337962173</v>
      </c>
      <c r="O33" s="37">
        <v>0</v>
      </c>
      <c r="P33" s="42">
        <f t="shared" si="0"/>
        <v>0</v>
      </c>
      <c r="R33" s="37">
        <v>0</v>
      </c>
      <c r="S33" s="42">
        <f t="shared" si="1"/>
        <v>0</v>
      </c>
      <c r="U33" s="37">
        <v>0</v>
      </c>
      <c r="V33" s="42">
        <f t="shared" si="2"/>
        <v>0</v>
      </c>
      <c r="X33" s="37">
        <v>0</v>
      </c>
      <c r="Y33" s="42">
        <f t="shared" si="3"/>
        <v>0</v>
      </c>
      <c r="AA33" s="37">
        <v>0</v>
      </c>
      <c r="AB33" s="42">
        <f t="shared" si="4"/>
        <v>0</v>
      </c>
      <c r="AD33" s="37">
        <v>0</v>
      </c>
      <c r="AE33" s="42">
        <f t="shared" si="5"/>
        <v>0</v>
      </c>
      <c r="AG33" s="37">
        <v>0</v>
      </c>
      <c r="AH33" s="42">
        <f t="shared" si="6"/>
        <v>0</v>
      </c>
      <c r="AS33" s="214"/>
      <c r="AT33" s="214"/>
    </row>
    <row r="34" spans="3:46" x14ac:dyDescent="0.25">
      <c r="C34" s="28" t="str">
        <f>'MP Calculations'!D61</f>
        <v>2017-18</v>
      </c>
      <c r="D34" s="176">
        <f>IF(LEFT($C34,4)*1&lt;LEFT('General inputs'!$I$16,4)+'General inputs'!$H$38,SUM(G34,J34,M34,P34,S34,V34,Y34,AB34,AE34,AH34),"")</f>
        <v>23090.167944607962</v>
      </c>
      <c r="F34" s="207"/>
      <c r="G34" s="176">
        <v>5139</v>
      </c>
      <c r="I34" s="37"/>
      <c r="J34" s="176">
        <v>10542.690307328607</v>
      </c>
      <c r="L34" s="207"/>
      <c r="M34" s="176">
        <v>7408.4776372793549</v>
      </c>
      <c r="O34" s="37">
        <v>0</v>
      </c>
      <c r="P34" s="42">
        <f t="shared" si="0"/>
        <v>0</v>
      </c>
      <c r="R34" s="37">
        <v>0</v>
      </c>
      <c r="S34" s="42">
        <f t="shared" si="1"/>
        <v>0</v>
      </c>
      <c r="U34" s="37">
        <v>0</v>
      </c>
      <c r="V34" s="42">
        <f t="shared" si="2"/>
        <v>0</v>
      </c>
      <c r="X34" s="37">
        <v>0</v>
      </c>
      <c r="Y34" s="42">
        <f t="shared" si="3"/>
        <v>0</v>
      </c>
      <c r="AA34" s="37">
        <v>0</v>
      </c>
      <c r="AB34" s="42">
        <f t="shared" si="4"/>
        <v>0</v>
      </c>
      <c r="AD34" s="37">
        <v>0</v>
      </c>
      <c r="AE34" s="42">
        <f t="shared" si="5"/>
        <v>0</v>
      </c>
      <c r="AG34" s="37">
        <v>0</v>
      </c>
      <c r="AH34" s="42">
        <f t="shared" si="6"/>
        <v>0</v>
      </c>
      <c r="AS34" s="214"/>
      <c r="AT34" s="214"/>
    </row>
    <row r="35" spans="3:46" x14ac:dyDescent="0.25">
      <c r="C35" s="28" t="str">
        <f>'MP Calculations'!D62</f>
        <v>2018-19</v>
      </c>
      <c r="D35" s="176">
        <f>IF(LEFT($C35,4)*1&lt;LEFT('General inputs'!$I$16,4)+'General inputs'!$H$38,SUM(G35,J35,M35,P35,S35,V35,Y35,AB35,AE35,AH35),"")</f>
        <v>12085.12242861979</v>
      </c>
      <c r="F35" s="207"/>
      <c r="G35" s="176">
        <v>4171</v>
      </c>
      <c r="I35" s="37"/>
      <c r="J35" s="176">
        <v>7659.6</v>
      </c>
      <c r="L35" s="207"/>
      <c r="M35" s="176">
        <v>254.52242861979067</v>
      </c>
      <c r="O35" s="37">
        <v>0</v>
      </c>
      <c r="P35" s="42">
        <f t="shared" si="0"/>
        <v>0</v>
      </c>
      <c r="R35" s="37">
        <v>0</v>
      </c>
      <c r="S35" s="42">
        <f t="shared" si="1"/>
        <v>0</v>
      </c>
      <c r="U35" s="37">
        <v>0</v>
      </c>
      <c r="V35" s="42">
        <f t="shared" si="2"/>
        <v>0</v>
      </c>
      <c r="X35" s="37">
        <v>0</v>
      </c>
      <c r="Y35" s="42">
        <f t="shared" si="3"/>
        <v>0</v>
      </c>
      <c r="AA35" s="37">
        <v>0</v>
      </c>
      <c r="AB35" s="42">
        <f t="shared" si="4"/>
        <v>0</v>
      </c>
      <c r="AD35" s="37">
        <v>0</v>
      </c>
      <c r="AE35" s="42">
        <f t="shared" si="5"/>
        <v>0</v>
      </c>
      <c r="AG35" s="37">
        <v>0</v>
      </c>
      <c r="AH35" s="42">
        <f t="shared" si="6"/>
        <v>0</v>
      </c>
      <c r="AS35" s="214"/>
      <c r="AT35" s="214"/>
    </row>
    <row r="36" spans="3:46" x14ac:dyDescent="0.25">
      <c r="C36" s="28" t="str">
        <f>'MP Calculations'!D63</f>
        <v>2019-20</v>
      </c>
      <c r="D36" s="176">
        <f>IF(LEFT($C36,4)*1&lt;LEFT('General inputs'!$I$16,4)+'General inputs'!$H$38,SUM(G36,J36,M36,P36,S36,V36,Y36,AB36,AE36,AH36),"")</f>
        <v>9144.9198489430219</v>
      </c>
      <c r="F36" s="207"/>
      <c r="G36" s="176">
        <v>3336</v>
      </c>
      <c r="I36" s="37"/>
      <c r="J36" s="176">
        <v>6357.0113475177313</v>
      </c>
      <c r="L36" s="207"/>
      <c r="M36" s="176">
        <v>-548.09149857470948</v>
      </c>
      <c r="O36" s="37">
        <v>0</v>
      </c>
      <c r="P36" s="42">
        <f t="shared" si="0"/>
        <v>0</v>
      </c>
      <c r="R36" s="37">
        <v>0</v>
      </c>
      <c r="S36" s="42">
        <f t="shared" si="1"/>
        <v>0</v>
      </c>
      <c r="U36" s="37">
        <v>0</v>
      </c>
      <c r="V36" s="42">
        <f t="shared" si="2"/>
        <v>0</v>
      </c>
      <c r="X36" s="37">
        <v>0</v>
      </c>
      <c r="Y36" s="42">
        <f t="shared" si="3"/>
        <v>0</v>
      </c>
      <c r="AA36" s="37">
        <v>0</v>
      </c>
      <c r="AB36" s="42">
        <f t="shared" si="4"/>
        <v>0</v>
      </c>
      <c r="AD36" s="37">
        <v>0</v>
      </c>
      <c r="AE36" s="42">
        <f t="shared" si="5"/>
        <v>0</v>
      </c>
      <c r="AG36" s="37">
        <v>0</v>
      </c>
      <c r="AH36" s="42">
        <f t="shared" si="6"/>
        <v>0</v>
      </c>
      <c r="AS36" s="214"/>
      <c r="AT36" s="214"/>
    </row>
    <row r="37" spans="3:46" x14ac:dyDescent="0.25">
      <c r="C37" s="28" t="str">
        <f>'MP Calculations'!D64</f>
        <v>2020-21</v>
      </c>
      <c r="D37" s="176">
        <f>IF(LEFT($C37,4)*1&lt;LEFT('General inputs'!$I$16,4)+'General inputs'!$H$38,SUM(G37,J37,M37,P37,S37,V37,Y37,AB37,AE37,AH37),"")</f>
        <v>12028.755548151599</v>
      </c>
      <c r="F37" s="207"/>
      <c r="G37" s="176">
        <v>5075</v>
      </c>
      <c r="I37" s="37"/>
      <c r="J37" s="176">
        <v>5970.3835697399536</v>
      </c>
      <c r="L37" s="207"/>
      <c r="M37" s="176">
        <v>983.3719784116447</v>
      </c>
      <c r="O37" s="37">
        <v>0</v>
      </c>
      <c r="P37" s="42">
        <f t="shared" si="0"/>
        <v>0</v>
      </c>
      <c r="R37" s="37">
        <v>0</v>
      </c>
      <c r="S37" s="42">
        <f t="shared" si="1"/>
        <v>0</v>
      </c>
      <c r="U37" s="37">
        <v>0</v>
      </c>
      <c r="V37" s="42">
        <f t="shared" si="2"/>
        <v>0</v>
      </c>
      <c r="X37" s="37">
        <v>0</v>
      </c>
      <c r="Y37" s="42">
        <f t="shared" si="3"/>
        <v>0</v>
      </c>
      <c r="AA37" s="37">
        <v>0</v>
      </c>
      <c r="AB37" s="42">
        <f t="shared" si="4"/>
        <v>0</v>
      </c>
      <c r="AD37" s="37">
        <v>0</v>
      </c>
      <c r="AE37" s="42">
        <f t="shared" si="5"/>
        <v>0</v>
      </c>
      <c r="AG37" s="37">
        <v>0</v>
      </c>
      <c r="AH37" s="42">
        <f t="shared" si="6"/>
        <v>0</v>
      </c>
      <c r="AS37" s="214"/>
      <c r="AT37" s="214"/>
    </row>
    <row r="38" spans="3:46" x14ac:dyDescent="0.25">
      <c r="C38" s="215" t="str">
        <f>'MP Calculations'!D65</f>
        <v>2021-22</v>
      </c>
      <c r="D38" s="216">
        <f>IF(LEFT($C38,4)*1&lt;LEFT('General inputs'!$I$16,4)+'General inputs'!$H$38,SUM(G38,J38,M38,P38,S38,V38,Y38,AB38,AE38,AH38),"")</f>
        <v>8094.7419273993664</v>
      </c>
      <c r="E38" s="40"/>
      <c r="F38" s="217"/>
      <c r="G38" s="216">
        <v>4217</v>
      </c>
      <c r="H38" s="40"/>
      <c r="I38" s="233"/>
      <c r="J38" s="216">
        <v>3624.872813238771</v>
      </c>
      <c r="K38" s="40"/>
      <c r="L38" s="217"/>
      <c r="M38" s="216">
        <v>252.86911416059488</v>
      </c>
      <c r="O38" s="37">
        <v>0</v>
      </c>
      <c r="P38" s="42">
        <f t="shared" si="0"/>
        <v>0</v>
      </c>
      <c r="R38" s="37">
        <v>0</v>
      </c>
      <c r="S38" s="42">
        <f t="shared" si="1"/>
        <v>0</v>
      </c>
      <c r="U38" s="37">
        <v>0</v>
      </c>
      <c r="V38" s="42">
        <f t="shared" si="2"/>
        <v>0</v>
      </c>
      <c r="X38" s="37">
        <v>0</v>
      </c>
      <c r="Y38" s="42">
        <f t="shared" si="3"/>
        <v>0</v>
      </c>
      <c r="AA38" s="37">
        <v>0</v>
      </c>
      <c r="AB38" s="42">
        <f t="shared" si="4"/>
        <v>0</v>
      </c>
      <c r="AD38" s="37">
        <v>0</v>
      </c>
      <c r="AE38" s="42">
        <f t="shared" si="5"/>
        <v>0</v>
      </c>
      <c r="AG38" s="37">
        <v>0</v>
      </c>
      <c r="AH38" s="42">
        <f t="shared" si="6"/>
        <v>0</v>
      </c>
      <c r="AS38" s="214"/>
      <c r="AT38" s="214"/>
    </row>
    <row r="39" spans="3:46" x14ac:dyDescent="0.25">
      <c r="C39" s="28" t="str">
        <f>'MP Calculations'!D66</f>
        <v>2022-23</v>
      </c>
      <c r="D39" s="176">
        <f>IF(LEFT($C39,4)*1&lt;LEFT('General inputs'!$I$16,4)+'General inputs'!$H$38,SUM(G39,J39,M39,P39,S39,V39,Y39,AB39,AE39,AH39),"")</f>
        <v>14147.607037879396</v>
      </c>
      <c r="F39" s="207"/>
      <c r="G39" s="218">
        <v>1955.8575677177416</v>
      </c>
      <c r="I39" s="37"/>
      <c r="J39" s="218">
        <v>9644.7224561529219</v>
      </c>
      <c r="L39" s="207"/>
      <c r="M39" s="218">
        <v>2547.0270140087327</v>
      </c>
      <c r="O39" s="37">
        <v>0</v>
      </c>
      <c r="P39" s="42">
        <f t="shared" si="0"/>
        <v>0</v>
      </c>
      <c r="R39" s="37">
        <v>0</v>
      </c>
      <c r="S39" s="42">
        <f t="shared" si="1"/>
        <v>0</v>
      </c>
      <c r="U39" s="37">
        <v>0</v>
      </c>
      <c r="V39" s="42">
        <f t="shared" si="2"/>
        <v>0</v>
      </c>
      <c r="X39" s="37">
        <v>0</v>
      </c>
      <c r="Y39" s="42">
        <f t="shared" si="3"/>
        <v>0</v>
      </c>
      <c r="AA39" s="37">
        <v>0</v>
      </c>
      <c r="AB39" s="42">
        <f t="shared" si="4"/>
        <v>0</v>
      </c>
      <c r="AD39" s="37">
        <v>0</v>
      </c>
      <c r="AE39" s="42">
        <f t="shared" si="5"/>
        <v>0</v>
      </c>
      <c r="AG39" s="37">
        <v>0</v>
      </c>
      <c r="AH39" s="42">
        <f t="shared" si="6"/>
        <v>0</v>
      </c>
      <c r="AS39" s="214"/>
      <c r="AT39" s="214"/>
    </row>
    <row r="40" spans="3:46" x14ac:dyDescent="0.25">
      <c r="C40" s="28" t="str">
        <f>'MP Calculations'!D67</f>
        <v>2023-24</v>
      </c>
      <c r="D40" s="176">
        <f>IF(LEFT($C40,4)*1&lt;LEFT('General inputs'!$I$16,4)+'General inputs'!$H$38,SUM(G40,J40,M40,P40,S40,V40,Y40,AB40,AE40,AH40),"")</f>
        <v>15102.862445070001</v>
      </c>
      <c r="F40" s="207"/>
      <c r="G40" s="218">
        <v>2239.7770198658832</v>
      </c>
      <c r="I40" s="37"/>
      <c r="J40" s="218">
        <v>9956.0845287705142</v>
      </c>
      <c r="L40" s="207"/>
      <c r="M40" s="218">
        <v>2907.0008964336021</v>
      </c>
      <c r="O40" s="37">
        <v>0</v>
      </c>
      <c r="P40" s="42">
        <f t="shared" si="0"/>
        <v>0</v>
      </c>
      <c r="R40" s="37">
        <v>0</v>
      </c>
      <c r="S40" s="42">
        <f t="shared" si="1"/>
        <v>0</v>
      </c>
      <c r="U40" s="37">
        <v>0</v>
      </c>
      <c r="V40" s="42">
        <f t="shared" si="2"/>
        <v>0</v>
      </c>
      <c r="X40" s="37">
        <v>0</v>
      </c>
      <c r="Y40" s="42">
        <f t="shared" si="3"/>
        <v>0</v>
      </c>
      <c r="AA40" s="37">
        <v>0</v>
      </c>
      <c r="AB40" s="42">
        <f t="shared" si="4"/>
        <v>0</v>
      </c>
      <c r="AD40" s="37">
        <v>0</v>
      </c>
      <c r="AE40" s="42">
        <f t="shared" si="5"/>
        <v>0</v>
      </c>
      <c r="AG40" s="37">
        <v>0</v>
      </c>
      <c r="AH40" s="42">
        <f t="shared" si="6"/>
        <v>0</v>
      </c>
      <c r="AS40" s="214"/>
      <c r="AT40" s="214"/>
    </row>
    <row r="41" spans="3:46" x14ac:dyDescent="0.25">
      <c r="C41" s="28" t="str">
        <f>'MP Calculations'!D68</f>
        <v>2024-25</v>
      </c>
      <c r="D41" s="176">
        <f>IF(LEFT($C41,4)*1&lt;LEFT('General inputs'!$I$16,4)+'General inputs'!$H$38,SUM(G41,J41,M41,P41,S41,V41,Y41,AB41,AE41,AH41),"")</f>
        <v>15011.391671345757</v>
      </c>
      <c r="F41" s="207"/>
      <c r="G41" s="218">
        <v>2268.8067196616062</v>
      </c>
      <c r="I41" s="37"/>
      <c r="J41" s="218">
        <v>9931.2478554809932</v>
      </c>
      <c r="L41" s="207"/>
      <c r="M41" s="218">
        <v>2811.3370962031568</v>
      </c>
      <c r="O41" s="37">
        <v>0</v>
      </c>
      <c r="P41" s="42">
        <f t="shared" si="0"/>
        <v>0</v>
      </c>
      <c r="R41" s="37">
        <v>0</v>
      </c>
      <c r="S41" s="42">
        <f t="shared" si="1"/>
        <v>0</v>
      </c>
      <c r="U41" s="37">
        <v>0</v>
      </c>
      <c r="V41" s="42">
        <f t="shared" si="2"/>
        <v>0</v>
      </c>
      <c r="X41" s="37">
        <v>0</v>
      </c>
      <c r="Y41" s="42">
        <f t="shared" si="3"/>
        <v>0</v>
      </c>
      <c r="AA41" s="37">
        <v>0</v>
      </c>
      <c r="AB41" s="42">
        <f t="shared" si="4"/>
        <v>0</v>
      </c>
      <c r="AD41" s="37">
        <v>0</v>
      </c>
      <c r="AE41" s="42">
        <f t="shared" si="5"/>
        <v>0</v>
      </c>
      <c r="AG41" s="37">
        <v>0</v>
      </c>
      <c r="AH41" s="42">
        <f t="shared" si="6"/>
        <v>0</v>
      </c>
      <c r="AS41" s="214"/>
      <c r="AT41" s="214"/>
    </row>
    <row r="42" spans="3:46" x14ac:dyDescent="0.25">
      <c r="C42" s="28" t="str">
        <f>'MP Calculations'!D69</f>
        <v>2025-26</v>
      </c>
      <c r="D42" s="176">
        <f>IF(LEFT($C42,4)*1&lt;LEFT('General inputs'!$I$16,4)+'General inputs'!$H$38,SUM(G42,J42,M42,P42,S42,V42,Y42,AB42,AE42,AH42),"")</f>
        <v>17641.231631065424</v>
      </c>
      <c r="F42" s="207"/>
      <c r="G42" s="218">
        <v>2780.3279053843776</v>
      </c>
      <c r="I42" s="37"/>
      <c r="J42" s="218">
        <v>11775.49255206857</v>
      </c>
      <c r="L42" s="207"/>
      <c r="M42" s="218">
        <v>3085.4111736124751</v>
      </c>
      <c r="O42" s="37">
        <v>0</v>
      </c>
      <c r="P42" s="42">
        <f t="shared" si="0"/>
        <v>0</v>
      </c>
      <c r="R42" s="37">
        <v>0</v>
      </c>
      <c r="S42" s="42">
        <f t="shared" si="1"/>
        <v>0</v>
      </c>
      <c r="U42" s="37">
        <v>0</v>
      </c>
      <c r="V42" s="42">
        <f t="shared" si="2"/>
        <v>0</v>
      </c>
      <c r="X42" s="37">
        <v>0</v>
      </c>
      <c r="Y42" s="42">
        <f t="shared" si="3"/>
        <v>0</v>
      </c>
      <c r="AA42" s="37">
        <v>0</v>
      </c>
      <c r="AB42" s="42">
        <f t="shared" si="4"/>
        <v>0</v>
      </c>
      <c r="AD42" s="37">
        <v>0</v>
      </c>
      <c r="AE42" s="42">
        <f t="shared" si="5"/>
        <v>0</v>
      </c>
      <c r="AG42" s="37">
        <v>0</v>
      </c>
      <c r="AH42" s="42">
        <f t="shared" si="6"/>
        <v>0</v>
      </c>
      <c r="AS42" s="214"/>
      <c r="AT42" s="214"/>
    </row>
    <row r="43" spans="3:46" x14ac:dyDescent="0.25">
      <c r="C43" s="28" t="str">
        <f>'MP Calculations'!D70</f>
        <v>2026-27</v>
      </c>
      <c r="D43" s="176">
        <f>IF(LEFT($C43,4)*1&lt;LEFT('General inputs'!$I$16,4)+'General inputs'!$H$38,SUM(G43,J43,M43,P43,S43,V43,Y43,AB43,AE43,AH43),"")</f>
        <v>16248.059036400657</v>
      </c>
      <c r="F43" s="207"/>
      <c r="G43" s="218">
        <v>2729.3499549138942</v>
      </c>
      <c r="I43" s="37"/>
      <c r="J43" s="218">
        <v>10672.221380681482</v>
      </c>
      <c r="L43" s="207"/>
      <c r="M43" s="218">
        <v>2846.4877008052817</v>
      </c>
      <c r="O43" s="37">
        <v>0</v>
      </c>
      <c r="P43" s="42">
        <f t="shared" si="0"/>
        <v>0</v>
      </c>
      <c r="R43" s="37">
        <v>0</v>
      </c>
      <c r="S43" s="42">
        <f t="shared" si="1"/>
        <v>0</v>
      </c>
      <c r="U43" s="37">
        <v>0</v>
      </c>
      <c r="V43" s="42">
        <f t="shared" si="2"/>
        <v>0</v>
      </c>
      <c r="X43" s="37">
        <v>0</v>
      </c>
      <c r="Y43" s="42">
        <f t="shared" si="3"/>
        <v>0</v>
      </c>
      <c r="AA43" s="37">
        <v>0</v>
      </c>
      <c r="AB43" s="42">
        <f t="shared" si="4"/>
        <v>0</v>
      </c>
      <c r="AD43" s="37">
        <v>0</v>
      </c>
      <c r="AE43" s="42">
        <f t="shared" si="5"/>
        <v>0</v>
      </c>
      <c r="AG43" s="37">
        <v>0</v>
      </c>
      <c r="AH43" s="42">
        <f t="shared" si="6"/>
        <v>0</v>
      </c>
      <c r="AS43" s="214"/>
      <c r="AT43" s="214"/>
    </row>
    <row r="44" spans="3:46" x14ac:dyDescent="0.25">
      <c r="C44" s="28" t="str">
        <f>'MP Calculations'!D71</f>
        <v>2027-28</v>
      </c>
      <c r="D44" s="176">
        <f>IF(LEFT($C44,4)*1&lt;LEFT('General inputs'!$I$16,4)+'General inputs'!$H$38,SUM(G44,J44,M44,P44,S44,V44,Y44,AB44,AE44,AH44),"")</f>
        <v>15946.602938289898</v>
      </c>
      <c r="F44" s="207"/>
      <c r="G44" s="218">
        <v>2659.1289844887078</v>
      </c>
      <c r="I44" s="37"/>
      <c r="J44" s="218">
        <v>10544.832202744921</v>
      </c>
      <c r="L44" s="207"/>
      <c r="M44" s="218">
        <v>2742.6417510562696</v>
      </c>
      <c r="O44" s="37">
        <v>0</v>
      </c>
      <c r="P44" s="42">
        <f t="shared" ref="P44:P75" si="8">O44*$P$9/$F$6</f>
        <v>0</v>
      </c>
      <c r="R44" s="37">
        <v>0</v>
      </c>
      <c r="S44" s="42">
        <f t="shared" ref="S44:S75" si="9">R44*$S$9/$F$6</f>
        <v>0</v>
      </c>
      <c r="U44" s="37">
        <v>0</v>
      </c>
      <c r="V44" s="42">
        <f t="shared" ref="V44:V75" si="10">U44*$V$9/$F$6</f>
        <v>0</v>
      </c>
      <c r="X44" s="37">
        <v>0</v>
      </c>
      <c r="Y44" s="42">
        <f t="shared" ref="Y44:Y75" si="11">X44*$Y$9/$F$6</f>
        <v>0</v>
      </c>
      <c r="AA44" s="37">
        <v>0</v>
      </c>
      <c r="AB44" s="42">
        <f t="shared" ref="AB44:AB75" si="12">AA44*$AB$9/$F$6</f>
        <v>0</v>
      </c>
      <c r="AD44" s="37">
        <v>0</v>
      </c>
      <c r="AE44" s="42">
        <f t="shared" ref="AE44:AE75" si="13">AD44*$AE$9/$F$6</f>
        <v>0</v>
      </c>
      <c r="AG44" s="37">
        <v>0</v>
      </c>
      <c r="AH44" s="42">
        <f t="shared" ref="AH44:AH75" si="14">AG44*$AH$9/$F$6</f>
        <v>0</v>
      </c>
      <c r="AS44" s="214"/>
      <c r="AT44" s="214"/>
    </row>
    <row r="45" spans="3:46" x14ac:dyDescent="0.25">
      <c r="C45" s="28" t="str">
        <f>'MP Calculations'!D72</f>
        <v>2028-29</v>
      </c>
      <c r="D45" s="176">
        <f>IF(LEFT($C45,4)*1&lt;LEFT('General inputs'!$I$16,4)+'General inputs'!$H$38,SUM(G45,J45,M45,P45,S45,V45,Y45,AB45,AE45,AH45),"")</f>
        <v>15603.620677463194</v>
      </c>
      <c r="F45" s="207"/>
      <c r="G45" s="218">
        <v>2654.03118944166</v>
      </c>
      <c r="I45" s="37"/>
      <c r="J45" s="218">
        <v>10265.092829905067</v>
      </c>
      <c r="L45" s="207"/>
      <c r="M45" s="218">
        <v>2684.4966581164658</v>
      </c>
      <c r="O45" s="37">
        <v>0</v>
      </c>
      <c r="P45" s="42">
        <f t="shared" si="8"/>
        <v>0</v>
      </c>
      <c r="R45" s="37">
        <v>0</v>
      </c>
      <c r="S45" s="42">
        <f t="shared" si="9"/>
        <v>0</v>
      </c>
      <c r="U45" s="37">
        <v>0</v>
      </c>
      <c r="V45" s="42">
        <f t="shared" si="10"/>
        <v>0</v>
      </c>
      <c r="X45" s="37">
        <v>0</v>
      </c>
      <c r="Y45" s="42">
        <f t="shared" si="11"/>
        <v>0</v>
      </c>
      <c r="AA45" s="37">
        <v>0</v>
      </c>
      <c r="AB45" s="42">
        <f t="shared" si="12"/>
        <v>0</v>
      </c>
      <c r="AD45" s="37">
        <v>0</v>
      </c>
      <c r="AE45" s="42">
        <f t="shared" si="13"/>
        <v>0</v>
      </c>
      <c r="AG45" s="37">
        <v>0</v>
      </c>
      <c r="AH45" s="42">
        <f t="shared" si="14"/>
        <v>0</v>
      </c>
      <c r="AS45" s="214"/>
      <c r="AT45" s="214"/>
    </row>
    <row r="46" spans="3:46" x14ac:dyDescent="0.25">
      <c r="C46" s="28" t="str">
        <f>'MP Calculations'!D73</f>
        <v>2029-30</v>
      </c>
      <c r="D46" s="176">
        <f>IF(LEFT($C46,4)*1&lt;LEFT('General inputs'!$I$16,4)+'General inputs'!$H$38,SUM(G46,J46,M46,P46,S46,V46,Y46,AB46,AE46,AH46),"")</f>
        <v>14980.840532055969</v>
      </c>
      <c r="F46" s="207"/>
      <c r="G46" s="218">
        <v>2500.2477055223676</v>
      </c>
      <c r="I46" s="37"/>
      <c r="J46" s="218">
        <v>9914.765017189733</v>
      </c>
      <c r="L46" s="207"/>
      <c r="M46" s="218">
        <v>2565.8278093438666</v>
      </c>
      <c r="O46" s="37">
        <v>0</v>
      </c>
      <c r="P46" s="42">
        <f t="shared" si="8"/>
        <v>0</v>
      </c>
      <c r="R46" s="37">
        <v>0</v>
      </c>
      <c r="S46" s="42">
        <f t="shared" si="9"/>
        <v>0</v>
      </c>
      <c r="U46" s="37">
        <v>0</v>
      </c>
      <c r="V46" s="42">
        <f t="shared" si="10"/>
        <v>0</v>
      </c>
      <c r="X46" s="37">
        <v>0</v>
      </c>
      <c r="Y46" s="42">
        <f t="shared" si="11"/>
        <v>0</v>
      </c>
      <c r="AA46" s="37">
        <v>0</v>
      </c>
      <c r="AB46" s="42">
        <f t="shared" si="12"/>
        <v>0</v>
      </c>
      <c r="AD46" s="37">
        <v>0</v>
      </c>
      <c r="AE46" s="42">
        <f t="shared" si="13"/>
        <v>0</v>
      </c>
      <c r="AG46" s="37">
        <v>0</v>
      </c>
      <c r="AH46" s="42">
        <f t="shared" si="14"/>
        <v>0</v>
      </c>
      <c r="AS46" s="214"/>
      <c r="AT46" s="214"/>
    </row>
    <row r="47" spans="3:46" x14ac:dyDescent="0.25">
      <c r="C47" s="28" t="str">
        <f>'MP Calculations'!D74</f>
        <v>2030-31</v>
      </c>
      <c r="D47" s="176">
        <f>IF(LEFT($C47,4)*1&lt;LEFT('General inputs'!$I$16,4)+'General inputs'!$H$38,SUM(G47,J47,M47,P47,S47,V47,Y47,AB47,AE47,AH47),"")</f>
        <v>16050.488934346133</v>
      </c>
      <c r="F47" s="207"/>
      <c r="G47" s="218">
        <v>3282.0906886009634</v>
      </c>
      <c r="I47" s="37"/>
      <c r="J47" s="218">
        <v>10062.386558435079</v>
      </c>
      <c r="L47" s="207"/>
      <c r="M47" s="218">
        <v>2706.0116873100906</v>
      </c>
      <c r="O47" s="37">
        <v>0</v>
      </c>
      <c r="P47" s="42">
        <f t="shared" si="8"/>
        <v>0</v>
      </c>
      <c r="R47" s="37">
        <v>0</v>
      </c>
      <c r="S47" s="42">
        <f t="shared" si="9"/>
        <v>0</v>
      </c>
      <c r="U47" s="37">
        <v>0</v>
      </c>
      <c r="V47" s="42">
        <f t="shared" si="10"/>
        <v>0</v>
      </c>
      <c r="X47" s="37">
        <v>0</v>
      </c>
      <c r="Y47" s="42">
        <f t="shared" si="11"/>
        <v>0</v>
      </c>
      <c r="AA47" s="37">
        <v>0</v>
      </c>
      <c r="AB47" s="42">
        <f t="shared" si="12"/>
        <v>0</v>
      </c>
      <c r="AD47" s="37">
        <v>0</v>
      </c>
      <c r="AE47" s="42">
        <f t="shared" si="13"/>
        <v>0</v>
      </c>
      <c r="AG47" s="37">
        <v>0</v>
      </c>
      <c r="AH47" s="42">
        <f t="shared" si="14"/>
        <v>0</v>
      </c>
      <c r="AS47" s="214"/>
      <c r="AT47" s="214"/>
    </row>
    <row r="48" spans="3:46" x14ac:dyDescent="0.25">
      <c r="C48" s="28" t="str">
        <f>'MP Calculations'!D75</f>
        <v>2031-32</v>
      </c>
      <c r="D48" s="176">
        <f>IF(LEFT($C48,4)*1&lt;LEFT('General inputs'!$I$16,4)+'General inputs'!$H$38,SUM(G48,J48,M48,P48,S48,V48,Y48,AB48,AE48,AH48),"")</f>
        <v>12381.185542146659</v>
      </c>
      <c r="F48" s="207"/>
      <c r="G48" s="218">
        <v>1772.3334113571461</v>
      </c>
      <c r="I48" s="37"/>
      <c r="J48" s="218">
        <v>8366.0373185750886</v>
      </c>
      <c r="L48" s="207"/>
      <c r="M48" s="218">
        <v>2242.8148122144248</v>
      </c>
      <c r="O48" s="37">
        <v>0</v>
      </c>
      <c r="P48" s="42">
        <f t="shared" si="8"/>
        <v>0</v>
      </c>
      <c r="R48" s="37">
        <v>0</v>
      </c>
      <c r="S48" s="42">
        <f t="shared" si="9"/>
        <v>0</v>
      </c>
      <c r="U48" s="37">
        <v>0</v>
      </c>
      <c r="V48" s="42">
        <f t="shared" si="10"/>
        <v>0</v>
      </c>
      <c r="X48" s="37">
        <v>0</v>
      </c>
      <c r="Y48" s="42">
        <f t="shared" si="11"/>
        <v>0</v>
      </c>
      <c r="AA48" s="37">
        <v>0</v>
      </c>
      <c r="AB48" s="42">
        <f t="shared" si="12"/>
        <v>0</v>
      </c>
      <c r="AD48" s="37">
        <v>0</v>
      </c>
      <c r="AE48" s="42">
        <f t="shared" si="13"/>
        <v>0</v>
      </c>
      <c r="AG48" s="37">
        <v>0</v>
      </c>
      <c r="AH48" s="42">
        <f t="shared" si="14"/>
        <v>0</v>
      </c>
      <c r="AS48" s="214"/>
      <c r="AT48" s="214"/>
    </row>
    <row r="49" spans="3:46" x14ac:dyDescent="0.25">
      <c r="C49" s="28" t="str">
        <f>'MP Calculations'!D76</f>
        <v>2032-33</v>
      </c>
      <c r="D49" s="176">
        <f>IF(LEFT($C49,4)*1&lt;LEFT('General inputs'!$I$16,4)+'General inputs'!$H$38,SUM(G49,J49,M49,P49,S49,V49,Y49,AB49,AE49,AH49),"")</f>
        <v>12633.438007084491</v>
      </c>
      <c r="F49" s="207"/>
      <c r="G49" s="218">
        <v>1802.9201816394364</v>
      </c>
      <c r="I49" s="37"/>
      <c r="J49" s="218">
        <v>8542.508418263782</v>
      </c>
      <c r="L49" s="207"/>
      <c r="M49" s="218">
        <v>2288.0094071812723</v>
      </c>
      <c r="O49" s="37">
        <v>0</v>
      </c>
      <c r="P49" s="42">
        <f t="shared" si="8"/>
        <v>0</v>
      </c>
      <c r="R49" s="37">
        <v>0</v>
      </c>
      <c r="S49" s="42">
        <f t="shared" si="9"/>
        <v>0</v>
      </c>
      <c r="U49" s="37">
        <v>0</v>
      </c>
      <c r="V49" s="42">
        <f t="shared" si="10"/>
        <v>0</v>
      </c>
      <c r="X49" s="37">
        <v>0</v>
      </c>
      <c r="Y49" s="42">
        <f t="shared" si="11"/>
        <v>0</v>
      </c>
      <c r="AA49" s="37">
        <v>0</v>
      </c>
      <c r="AB49" s="42">
        <f t="shared" si="12"/>
        <v>0</v>
      </c>
      <c r="AD49" s="37">
        <v>0</v>
      </c>
      <c r="AE49" s="42">
        <f t="shared" si="13"/>
        <v>0</v>
      </c>
      <c r="AG49" s="37">
        <v>0</v>
      </c>
      <c r="AH49" s="42">
        <f t="shared" si="14"/>
        <v>0</v>
      </c>
      <c r="AS49" s="214"/>
      <c r="AT49" s="214"/>
    </row>
    <row r="50" spans="3:46" x14ac:dyDescent="0.25">
      <c r="C50" s="28" t="str">
        <f>'MP Calculations'!D77</f>
        <v>2033-34</v>
      </c>
      <c r="D50" s="176">
        <f>IF(LEFT($C50,4)*1&lt;LEFT('General inputs'!$I$16,4)+'General inputs'!$H$38,SUM(G50,J50,M50,P50,S50,V50,Y50,AB50,AE50,AH50),"")</f>
        <v>12367.31985805886</v>
      </c>
      <c r="F50" s="207"/>
      <c r="G50" s="218">
        <v>1789.3260615139741</v>
      </c>
      <c r="I50" s="37"/>
      <c r="J50" s="218">
        <v>8335.9718719614593</v>
      </c>
      <c r="L50" s="207"/>
      <c r="M50" s="218">
        <v>2242.0219245834273</v>
      </c>
      <c r="O50" s="37">
        <v>0</v>
      </c>
      <c r="P50" s="42">
        <f t="shared" si="8"/>
        <v>0</v>
      </c>
      <c r="R50" s="37">
        <v>0</v>
      </c>
      <c r="S50" s="42">
        <f t="shared" si="9"/>
        <v>0</v>
      </c>
      <c r="U50" s="37">
        <v>0</v>
      </c>
      <c r="V50" s="42">
        <f t="shared" si="10"/>
        <v>0</v>
      </c>
      <c r="X50" s="37">
        <v>0</v>
      </c>
      <c r="Y50" s="42">
        <f t="shared" si="11"/>
        <v>0</v>
      </c>
      <c r="AA50" s="37">
        <v>0</v>
      </c>
      <c r="AB50" s="42">
        <f t="shared" si="12"/>
        <v>0</v>
      </c>
      <c r="AD50" s="37">
        <v>0</v>
      </c>
      <c r="AE50" s="42">
        <f t="shared" si="13"/>
        <v>0</v>
      </c>
      <c r="AG50" s="37">
        <v>0</v>
      </c>
      <c r="AH50" s="42">
        <f t="shared" si="14"/>
        <v>0</v>
      </c>
      <c r="AS50" s="214"/>
      <c r="AT50" s="214"/>
    </row>
    <row r="51" spans="3:46" x14ac:dyDescent="0.25">
      <c r="C51" s="28" t="str">
        <f>'MP Calculations'!D78</f>
        <v>2034-35</v>
      </c>
      <c r="D51" s="176">
        <f>IF(LEFT($C51,4)*1&lt;LEFT('General inputs'!$I$16,4)+'General inputs'!$H$38,SUM(G51,J51,M51,P51,S51,V51,Y51,AB51,AE51,AH51),"")</f>
        <v>12383.053714838848</v>
      </c>
      <c r="F51" s="207"/>
      <c r="G51" s="218">
        <v>1809.7172417021675</v>
      </c>
      <c r="I51" s="37"/>
      <c r="J51" s="218">
        <v>8326.8215186442703</v>
      </c>
      <c r="L51" s="207"/>
      <c r="M51" s="218">
        <v>2246.514954492412</v>
      </c>
      <c r="O51" s="37">
        <v>0</v>
      </c>
      <c r="P51" s="42">
        <f t="shared" si="8"/>
        <v>0</v>
      </c>
      <c r="R51" s="37">
        <v>0</v>
      </c>
      <c r="S51" s="42">
        <f t="shared" si="9"/>
        <v>0</v>
      </c>
      <c r="U51" s="37">
        <v>0</v>
      </c>
      <c r="V51" s="42">
        <f t="shared" si="10"/>
        <v>0</v>
      </c>
      <c r="X51" s="37">
        <v>0</v>
      </c>
      <c r="Y51" s="42">
        <f t="shared" si="11"/>
        <v>0</v>
      </c>
      <c r="AA51" s="37">
        <v>0</v>
      </c>
      <c r="AB51" s="42">
        <f t="shared" si="12"/>
        <v>0</v>
      </c>
      <c r="AD51" s="37">
        <v>0</v>
      </c>
      <c r="AE51" s="42">
        <f t="shared" si="13"/>
        <v>0</v>
      </c>
      <c r="AG51" s="37">
        <v>0</v>
      </c>
      <c r="AH51" s="42">
        <f t="shared" si="14"/>
        <v>0</v>
      </c>
      <c r="AO51" s="68"/>
      <c r="AS51" s="214"/>
      <c r="AT51" s="214"/>
    </row>
    <row r="52" spans="3:46" x14ac:dyDescent="0.25">
      <c r="C52" s="28" t="str">
        <f>'MP Calculations'!D79</f>
        <v>2035-36</v>
      </c>
      <c r="D52" s="176">
        <f>IF(LEFT($C52,4)*1&lt;LEFT('General inputs'!$I$16,4)+'General inputs'!$H$38,SUM(G52,J52,M52,P52,S52,V52,Y52,AB52,AE52,AH52),"")</f>
        <v>12445.215932951725</v>
      </c>
      <c r="F52" s="207"/>
      <c r="G52" s="218">
        <v>1834.3565844295679</v>
      </c>
      <c r="I52" s="37"/>
      <c r="J52" s="218">
        <v>8351.6581919337877</v>
      </c>
      <c r="L52" s="207"/>
      <c r="M52" s="218">
        <v>2259.2011565883699</v>
      </c>
      <c r="O52" s="37">
        <v>0</v>
      </c>
      <c r="P52" s="42">
        <f t="shared" si="8"/>
        <v>0</v>
      </c>
      <c r="R52" s="37">
        <v>0</v>
      </c>
      <c r="S52" s="42">
        <f t="shared" si="9"/>
        <v>0</v>
      </c>
      <c r="U52" s="37">
        <v>0</v>
      </c>
      <c r="V52" s="42">
        <f t="shared" si="10"/>
        <v>0</v>
      </c>
      <c r="X52" s="37">
        <v>0</v>
      </c>
      <c r="Y52" s="42">
        <f t="shared" si="11"/>
        <v>0</v>
      </c>
      <c r="AA52" s="37">
        <v>0</v>
      </c>
      <c r="AB52" s="42">
        <f t="shared" si="12"/>
        <v>0</v>
      </c>
      <c r="AD52" s="37">
        <v>0</v>
      </c>
      <c r="AE52" s="42">
        <f t="shared" si="13"/>
        <v>0</v>
      </c>
      <c r="AG52" s="37">
        <v>0</v>
      </c>
      <c r="AH52" s="42">
        <f t="shared" si="14"/>
        <v>0</v>
      </c>
      <c r="AS52" s="214"/>
      <c r="AT52" s="214"/>
    </row>
    <row r="53" spans="3:46" x14ac:dyDescent="0.25">
      <c r="C53" s="28" t="str">
        <f>'MP Calculations'!D80</f>
        <v>2036-37</v>
      </c>
      <c r="D53" s="176">
        <f>IF(LEFT($C53,4)*1&lt;LEFT('General inputs'!$I$16,4)+'General inputs'!$H$38,SUM(G53,J53,M53,P53,S53,V53,Y53,AB53,AE53,AH53),"")</f>
        <v>11988.253292793795</v>
      </c>
      <c r="F53" s="207"/>
      <c r="G53" s="218">
        <v>1778.280838912036</v>
      </c>
      <c r="I53" s="37"/>
      <c r="J53" s="218">
        <v>8032.7030191631129</v>
      </c>
      <c r="L53" s="207"/>
      <c r="M53" s="218">
        <v>2177.2694347186462</v>
      </c>
      <c r="O53" s="37">
        <v>0</v>
      </c>
      <c r="P53" s="42">
        <f t="shared" si="8"/>
        <v>0</v>
      </c>
      <c r="R53" s="37">
        <v>0</v>
      </c>
      <c r="S53" s="42">
        <f t="shared" si="9"/>
        <v>0</v>
      </c>
      <c r="U53" s="37">
        <v>0</v>
      </c>
      <c r="V53" s="42">
        <f t="shared" si="10"/>
        <v>0</v>
      </c>
      <c r="X53" s="37">
        <v>0</v>
      </c>
      <c r="Y53" s="42">
        <f t="shared" si="11"/>
        <v>0</v>
      </c>
      <c r="AA53" s="37">
        <v>0</v>
      </c>
      <c r="AB53" s="42">
        <f t="shared" si="12"/>
        <v>0</v>
      </c>
      <c r="AD53" s="37">
        <v>0</v>
      </c>
      <c r="AE53" s="42">
        <f t="shared" si="13"/>
        <v>0</v>
      </c>
      <c r="AG53" s="37">
        <v>0</v>
      </c>
      <c r="AH53" s="42">
        <f t="shared" si="14"/>
        <v>0</v>
      </c>
      <c r="AS53" s="214"/>
      <c r="AT53" s="214"/>
    </row>
    <row r="54" spans="3:46" x14ac:dyDescent="0.25">
      <c r="C54" s="28" t="str">
        <f>'MP Calculations'!D81</f>
        <v>2037-38</v>
      </c>
      <c r="D54" s="176">
        <f>IF(LEFT($C54,4)*1&lt;LEFT('General inputs'!$I$16,4)+'General inputs'!$H$38,SUM(G54,J54,M54,P54,S54,V54,Y54,AB54,AE54,AH54),"")</f>
        <v>0</v>
      </c>
      <c r="F54" s="207"/>
      <c r="G54" s="218"/>
      <c r="I54" s="37"/>
      <c r="J54" s="218"/>
      <c r="L54" s="207"/>
      <c r="M54" s="218"/>
      <c r="O54" s="37">
        <v>0</v>
      </c>
      <c r="P54" s="42">
        <f t="shared" si="8"/>
        <v>0</v>
      </c>
      <c r="R54" s="37">
        <v>0</v>
      </c>
      <c r="S54" s="42">
        <f t="shared" si="9"/>
        <v>0</v>
      </c>
      <c r="U54" s="37">
        <v>0</v>
      </c>
      <c r="V54" s="42">
        <f t="shared" si="10"/>
        <v>0</v>
      </c>
      <c r="X54" s="37">
        <v>0</v>
      </c>
      <c r="Y54" s="42">
        <f t="shared" si="11"/>
        <v>0</v>
      </c>
      <c r="AA54" s="37">
        <v>0</v>
      </c>
      <c r="AB54" s="42">
        <f t="shared" si="12"/>
        <v>0</v>
      </c>
      <c r="AD54" s="37">
        <v>0</v>
      </c>
      <c r="AE54" s="42">
        <f t="shared" si="13"/>
        <v>0</v>
      </c>
      <c r="AG54" s="37">
        <v>0</v>
      </c>
      <c r="AH54" s="42">
        <f t="shared" si="14"/>
        <v>0</v>
      </c>
      <c r="AS54" s="214"/>
      <c r="AT54" s="214"/>
    </row>
    <row r="55" spans="3:46" x14ac:dyDescent="0.25">
      <c r="C55" s="28" t="str">
        <f>'MP Calculations'!D82</f>
        <v>2038-39</v>
      </c>
      <c r="D55" s="176">
        <f>IF(LEFT($C55,4)*1&lt;LEFT('General inputs'!$I$16,4)+'General inputs'!$H$38,SUM(G55,J55,M55,P55,S55,V55,Y55,AB55,AE55,AH55),"")</f>
        <v>0</v>
      </c>
      <c r="F55" s="207"/>
      <c r="G55" s="218"/>
      <c r="I55" s="37"/>
      <c r="J55" s="218"/>
      <c r="L55" s="207"/>
      <c r="M55" s="218"/>
      <c r="O55" s="37">
        <v>0</v>
      </c>
      <c r="P55" s="42">
        <f t="shared" si="8"/>
        <v>0</v>
      </c>
      <c r="R55" s="37">
        <v>0</v>
      </c>
      <c r="S55" s="42">
        <f t="shared" si="9"/>
        <v>0</v>
      </c>
      <c r="U55" s="37">
        <v>0</v>
      </c>
      <c r="V55" s="42">
        <f t="shared" si="10"/>
        <v>0</v>
      </c>
      <c r="X55" s="37">
        <v>0</v>
      </c>
      <c r="Y55" s="42">
        <f t="shared" si="11"/>
        <v>0</v>
      </c>
      <c r="AA55" s="37">
        <v>0</v>
      </c>
      <c r="AB55" s="42">
        <f t="shared" si="12"/>
        <v>0</v>
      </c>
      <c r="AD55" s="37">
        <v>0</v>
      </c>
      <c r="AE55" s="42">
        <f t="shared" si="13"/>
        <v>0</v>
      </c>
      <c r="AG55" s="37">
        <v>0</v>
      </c>
      <c r="AH55" s="42">
        <f t="shared" si="14"/>
        <v>0</v>
      </c>
      <c r="AS55" s="214"/>
      <c r="AT55" s="214"/>
    </row>
    <row r="56" spans="3:46" x14ac:dyDescent="0.25">
      <c r="C56" s="28" t="str">
        <f>'MP Calculations'!D83</f>
        <v>2039-40</v>
      </c>
      <c r="D56" s="176">
        <f>IF(LEFT($C56,4)*1&lt;LEFT('General inputs'!$I$16,4)+'General inputs'!$H$38,SUM(G56,J56,M56,P56,S56,V56,Y56,AB56,AE56,AH56),"")</f>
        <v>0</v>
      </c>
      <c r="F56" s="207"/>
      <c r="G56" s="218"/>
      <c r="I56" s="37"/>
      <c r="J56" s="218"/>
      <c r="L56" s="207"/>
      <c r="M56" s="218"/>
      <c r="O56" s="37">
        <v>0</v>
      </c>
      <c r="P56" s="42">
        <f t="shared" si="8"/>
        <v>0</v>
      </c>
      <c r="R56" s="37">
        <v>0</v>
      </c>
      <c r="S56" s="42">
        <f t="shared" si="9"/>
        <v>0</v>
      </c>
      <c r="U56" s="37">
        <v>0</v>
      </c>
      <c r="V56" s="42">
        <f t="shared" si="10"/>
        <v>0</v>
      </c>
      <c r="X56" s="37">
        <v>0</v>
      </c>
      <c r="Y56" s="42">
        <f t="shared" si="11"/>
        <v>0</v>
      </c>
      <c r="AA56" s="37">
        <v>0</v>
      </c>
      <c r="AB56" s="42">
        <f t="shared" si="12"/>
        <v>0</v>
      </c>
      <c r="AD56" s="37">
        <v>0</v>
      </c>
      <c r="AE56" s="42">
        <f t="shared" si="13"/>
        <v>0</v>
      </c>
      <c r="AG56" s="37">
        <v>0</v>
      </c>
      <c r="AH56" s="42">
        <f t="shared" si="14"/>
        <v>0</v>
      </c>
      <c r="AS56" s="214"/>
      <c r="AT56" s="214"/>
    </row>
    <row r="57" spans="3:46" x14ac:dyDescent="0.25">
      <c r="C57" s="28" t="str">
        <f>'MP Calculations'!D84</f>
        <v>2040-41</v>
      </c>
      <c r="D57" s="176">
        <f>IF(LEFT($C57,4)*1&lt;LEFT('General inputs'!$I$16,4)+'General inputs'!$H$38,SUM(G57,J57,M57,P57,S57,V57,Y57,AB57,AE57,AH57),"")</f>
        <v>0</v>
      </c>
      <c r="F57" s="207"/>
      <c r="G57" s="218"/>
      <c r="I57" s="37"/>
      <c r="J57" s="218"/>
      <c r="L57" s="207"/>
      <c r="M57" s="218"/>
      <c r="O57" s="37">
        <v>0</v>
      </c>
      <c r="P57" s="42">
        <f t="shared" si="8"/>
        <v>0</v>
      </c>
      <c r="R57" s="37">
        <v>0</v>
      </c>
      <c r="S57" s="42">
        <f t="shared" si="9"/>
        <v>0</v>
      </c>
      <c r="U57" s="37">
        <v>0</v>
      </c>
      <c r="V57" s="42">
        <f t="shared" si="10"/>
        <v>0</v>
      </c>
      <c r="X57" s="37">
        <v>0</v>
      </c>
      <c r="Y57" s="42">
        <f t="shared" si="11"/>
        <v>0</v>
      </c>
      <c r="AA57" s="37">
        <v>0</v>
      </c>
      <c r="AB57" s="42">
        <f t="shared" si="12"/>
        <v>0</v>
      </c>
      <c r="AD57" s="37">
        <v>0</v>
      </c>
      <c r="AE57" s="42">
        <f t="shared" si="13"/>
        <v>0</v>
      </c>
      <c r="AG57" s="37">
        <v>0</v>
      </c>
      <c r="AH57" s="42">
        <f t="shared" si="14"/>
        <v>0</v>
      </c>
      <c r="AS57" s="214"/>
      <c r="AT57" s="214"/>
    </row>
    <row r="58" spans="3:46" x14ac:dyDescent="0.25">
      <c r="C58" s="28" t="str">
        <f>'MP Calculations'!D85</f>
        <v>2041-42</v>
      </c>
      <c r="D58" s="176">
        <f>IF(LEFT($C58,4)*1&lt;LEFT('General inputs'!$I$16,4)+'General inputs'!$H$38,SUM(G58,J58,M58,P58,S58,V58,Y58,AB58,AE58,AH58),"")</f>
        <v>0</v>
      </c>
      <c r="F58" s="207"/>
      <c r="G58" s="218"/>
      <c r="I58" s="37"/>
      <c r="J58" s="218"/>
      <c r="L58" s="207"/>
      <c r="M58" s="218"/>
      <c r="O58" s="37">
        <v>0</v>
      </c>
      <c r="P58" s="42">
        <f t="shared" si="8"/>
        <v>0</v>
      </c>
      <c r="R58" s="37">
        <v>0</v>
      </c>
      <c r="S58" s="42">
        <f t="shared" si="9"/>
        <v>0</v>
      </c>
      <c r="U58" s="37">
        <v>0</v>
      </c>
      <c r="V58" s="42">
        <f t="shared" si="10"/>
        <v>0</v>
      </c>
      <c r="X58" s="37">
        <v>0</v>
      </c>
      <c r="Y58" s="42">
        <f t="shared" si="11"/>
        <v>0</v>
      </c>
      <c r="AA58" s="37">
        <v>0</v>
      </c>
      <c r="AB58" s="42">
        <f t="shared" si="12"/>
        <v>0</v>
      </c>
      <c r="AD58" s="37">
        <v>0</v>
      </c>
      <c r="AE58" s="42">
        <f t="shared" si="13"/>
        <v>0</v>
      </c>
      <c r="AG58" s="37">
        <v>0</v>
      </c>
      <c r="AH58" s="42">
        <f t="shared" si="14"/>
        <v>0</v>
      </c>
      <c r="AS58" s="214"/>
      <c r="AT58" s="214"/>
    </row>
    <row r="59" spans="3:46" x14ac:dyDescent="0.25">
      <c r="C59" s="28" t="str">
        <f>'MP Calculations'!D86</f>
        <v>2042-43</v>
      </c>
      <c r="D59" s="176">
        <f>IF(LEFT($C59,4)*1&lt;LEFT('General inputs'!$I$16,4)+'General inputs'!$H$38,SUM(G59,J59,M59,P59,S59,V59,Y59,AB59,AE59,AH59),"")</f>
        <v>0</v>
      </c>
      <c r="F59" s="207"/>
      <c r="G59" s="218"/>
      <c r="I59" s="37"/>
      <c r="J59" s="218"/>
      <c r="L59" s="207"/>
      <c r="M59" s="218"/>
      <c r="O59" s="37">
        <v>0</v>
      </c>
      <c r="P59" s="42">
        <f t="shared" si="8"/>
        <v>0</v>
      </c>
      <c r="R59" s="37">
        <v>0</v>
      </c>
      <c r="S59" s="42">
        <f t="shared" si="9"/>
        <v>0</v>
      </c>
      <c r="U59" s="37">
        <v>0</v>
      </c>
      <c r="V59" s="42">
        <f t="shared" si="10"/>
        <v>0</v>
      </c>
      <c r="X59" s="37">
        <v>0</v>
      </c>
      <c r="Y59" s="42">
        <f t="shared" si="11"/>
        <v>0</v>
      </c>
      <c r="AA59" s="37">
        <v>0</v>
      </c>
      <c r="AB59" s="42">
        <f t="shared" si="12"/>
        <v>0</v>
      </c>
      <c r="AD59" s="37">
        <v>0</v>
      </c>
      <c r="AE59" s="42">
        <f t="shared" si="13"/>
        <v>0</v>
      </c>
      <c r="AG59" s="37">
        <v>0</v>
      </c>
      <c r="AH59" s="42">
        <f t="shared" si="14"/>
        <v>0</v>
      </c>
      <c r="AS59" s="214"/>
      <c r="AT59" s="214"/>
    </row>
    <row r="60" spans="3:46" x14ac:dyDescent="0.25">
      <c r="C60" s="28" t="str">
        <f>'MP Calculations'!D87</f>
        <v>2043-44</v>
      </c>
      <c r="D60" s="176">
        <f>IF(LEFT($C60,4)*1&lt;LEFT('General inputs'!$I$16,4)+'General inputs'!$H$38,SUM(G60,J60,M60,P60,S60,V60,Y60,AB60,AE60,AH60),"")</f>
        <v>0</v>
      </c>
      <c r="F60" s="207"/>
      <c r="G60" s="218"/>
      <c r="I60" s="37"/>
      <c r="J60" s="218"/>
      <c r="L60" s="207"/>
      <c r="M60" s="218"/>
      <c r="O60" s="37">
        <v>0</v>
      </c>
      <c r="P60" s="42">
        <f t="shared" si="8"/>
        <v>0</v>
      </c>
      <c r="R60" s="37">
        <v>0</v>
      </c>
      <c r="S60" s="42">
        <f t="shared" si="9"/>
        <v>0</v>
      </c>
      <c r="U60" s="37">
        <v>0</v>
      </c>
      <c r="V60" s="42">
        <f t="shared" si="10"/>
        <v>0</v>
      </c>
      <c r="X60" s="37">
        <v>0</v>
      </c>
      <c r="Y60" s="42">
        <f t="shared" si="11"/>
        <v>0</v>
      </c>
      <c r="AA60" s="37">
        <v>0</v>
      </c>
      <c r="AB60" s="42">
        <f t="shared" si="12"/>
        <v>0</v>
      </c>
      <c r="AD60" s="37">
        <v>0</v>
      </c>
      <c r="AE60" s="42">
        <f t="shared" si="13"/>
        <v>0</v>
      </c>
      <c r="AG60" s="37">
        <v>0</v>
      </c>
      <c r="AH60" s="42">
        <f t="shared" si="14"/>
        <v>0</v>
      </c>
      <c r="AS60" s="214"/>
      <c r="AT60" s="214"/>
    </row>
    <row r="61" spans="3:46" x14ac:dyDescent="0.25">
      <c r="C61" s="28" t="str">
        <f>'MP Calculations'!D88</f>
        <v>2044-45</v>
      </c>
      <c r="D61" s="176">
        <f>IF(LEFT($C61,4)*1&lt;LEFT('General inputs'!$I$16,4)+'General inputs'!$H$38,SUM(G61,J61,M61,P61,S61,V61,Y61,AB61,AE61,AH61),"")</f>
        <v>0</v>
      </c>
      <c r="F61" s="207"/>
      <c r="G61" s="218"/>
      <c r="I61" s="37"/>
      <c r="J61" s="218"/>
      <c r="L61" s="207"/>
      <c r="M61" s="218"/>
      <c r="O61" s="37">
        <v>0</v>
      </c>
      <c r="P61" s="42">
        <f t="shared" si="8"/>
        <v>0</v>
      </c>
      <c r="R61" s="37">
        <v>0</v>
      </c>
      <c r="S61" s="42">
        <f t="shared" si="9"/>
        <v>0</v>
      </c>
      <c r="U61" s="37">
        <v>0</v>
      </c>
      <c r="V61" s="42">
        <f t="shared" si="10"/>
        <v>0</v>
      </c>
      <c r="X61" s="37">
        <v>0</v>
      </c>
      <c r="Y61" s="42">
        <f t="shared" si="11"/>
        <v>0</v>
      </c>
      <c r="AA61" s="37">
        <v>0</v>
      </c>
      <c r="AB61" s="42">
        <f t="shared" si="12"/>
        <v>0</v>
      </c>
      <c r="AD61" s="37">
        <v>0</v>
      </c>
      <c r="AE61" s="42">
        <f t="shared" si="13"/>
        <v>0</v>
      </c>
      <c r="AG61" s="37">
        <v>0</v>
      </c>
      <c r="AH61" s="42">
        <f t="shared" si="14"/>
        <v>0</v>
      </c>
      <c r="AS61" s="214"/>
      <c r="AT61" s="214"/>
    </row>
    <row r="62" spans="3:46" x14ac:dyDescent="0.25">
      <c r="C62" s="28" t="str">
        <f>'MP Calculations'!D89</f>
        <v>2045-46</v>
      </c>
      <c r="D62" s="176">
        <f>IF(LEFT($C62,4)*1&lt;LEFT('General inputs'!$I$16,4)+'General inputs'!$H$38,SUM(G62,J62,M62,P62,S62,V62,Y62,AB62,AE62,AH62),"")</f>
        <v>0</v>
      </c>
      <c r="F62" s="207"/>
      <c r="G62" s="218"/>
      <c r="I62" s="37"/>
      <c r="J62" s="218"/>
      <c r="L62" s="207"/>
      <c r="M62" s="218"/>
      <c r="O62" s="37">
        <v>0</v>
      </c>
      <c r="P62" s="42">
        <f t="shared" si="8"/>
        <v>0</v>
      </c>
      <c r="R62" s="37">
        <v>0</v>
      </c>
      <c r="S62" s="42">
        <f t="shared" si="9"/>
        <v>0</v>
      </c>
      <c r="U62" s="37">
        <v>0</v>
      </c>
      <c r="V62" s="42">
        <f t="shared" si="10"/>
        <v>0</v>
      </c>
      <c r="X62" s="37">
        <v>0</v>
      </c>
      <c r="Y62" s="42">
        <f t="shared" si="11"/>
        <v>0</v>
      </c>
      <c r="AA62" s="37">
        <v>0</v>
      </c>
      <c r="AB62" s="42">
        <f t="shared" si="12"/>
        <v>0</v>
      </c>
      <c r="AD62" s="37">
        <v>0</v>
      </c>
      <c r="AE62" s="42">
        <f t="shared" si="13"/>
        <v>0</v>
      </c>
      <c r="AG62" s="37">
        <v>0</v>
      </c>
      <c r="AH62" s="42">
        <f t="shared" si="14"/>
        <v>0</v>
      </c>
      <c r="AS62" s="214"/>
      <c r="AT62" s="214"/>
    </row>
    <row r="63" spans="3:46" x14ac:dyDescent="0.25">
      <c r="C63" s="28" t="str">
        <f>'MP Calculations'!D90</f>
        <v>2046-47</v>
      </c>
      <c r="D63" s="176">
        <f>IF(LEFT($C63,4)*1&lt;LEFT('General inputs'!$I$16,4)+'General inputs'!$H$38,SUM(G63,J63,M63,P63,S63,V63,Y63,AB63,AE63,AH63),"")</f>
        <v>0</v>
      </c>
      <c r="F63" s="207"/>
      <c r="G63" s="218"/>
      <c r="I63" s="37"/>
      <c r="J63" s="218"/>
      <c r="L63" s="207"/>
      <c r="M63" s="218"/>
      <c r="O63" s="37">
        <v>0</v>
      </c>
      <c r="P63" s="42">
        <f t="shared" si="8"/>
        <v>0</v>
      </c>
      <c r="R63" s="37">
        <v>0</v>
      </c>
      <c r="S63" s="42">
        <f t="shared" si="9"/>
        <v>0</v>
      </c>
      <c r="U63" s="37">
        <v>0</v>
      </c>
      <c r="V63" s="42">
        <f t="shared" si="10"/>
        <v>0</v>
      </c>
      <c r="X63" s="37">
        <v>0</v>
      </c>
      <c r="Y63" s="42">
        <f t="shared" si="11"/>
        <v>0</v>
      </c>
      <c r="AA63" s="37">
        <v>0</v>
      </c>
      <c r="AB63" s="42">
        <f t="shared" si="12"/>
        <v>0</v>
      </c>
      <c r="AD63" s="37">
        <v>0</v>
      </c>
      <c r="AE63" s="42">
        <f t="shared" si="13"/>
        <v>0</v>
      </c>
      <c r="AG63" s="37">
        <v>0</v>
      </c>
      <c r="AH63" s="42">
        <f t="shared" si="14"/>
        <v>0</v>
      </c>
      <c r="AS63" s="214"/>
      <c r="AT63" s="214"/>
    </row>
    <row r="64" spans="3:46" x14ac:dyDescent="0.25">
      <c r="C64" s="28" t="str">
        <f>'MP Calculations'!D91</f>
        <v>2047-48</v>
      </c>
      <c r="D64" s="176">
        <f>IF(LEFT($C64,4)*1&lt;LEFT('General inputs'!$I$16,4)+'General inputs'!$H$38,SUM(G64,J64,M64,P64,S64,V64,Y64,AB64,AE64,AH64),"")</f>
        <v>0</v>
      </c>
      <c r="F64" s="207"/>
      <c r="G64" s="218"/>
      <c r="I64" s="37"/>
      <c r="J64" s="218"/>
      <c r="L64" s="207"/>
      <c r="M64" s="218"/>
      <c r="O64" s="37">
        <v>0</v>
      </c>
      <c r="P64" s="42">
        <f t="shared" si="8"/>
        <v>0</v>
      </c>
      <c r="R64" s="37">
        <v>0</v>
      </c>
      <c r="S64" s="42">
        <f t="shared" si="9"/>
        <v>0</v>
      </c>
      <c r="U64" s="37">
        <v>0</v>
      </c>
      <c r="V64" s="42">
        <f t="shared" si="10"/>
        <v>0</v>
      </c>
      <c r="X64" s="37">
        <v>0</v>
      </c>
      <c r="Y64" s="42">
        <f t="shared" si="11"/>
        <v>0</v>
      </c>
      <c r="AA64" s="37">
        <v>0</v>
      </c>
      <c r="AB64" s="42">
        <f t="shared" si="12"/>
        <v>0</v>
      </c>
      <c r="AD64" s="37">
        <v>0</v>
      </c>
      <c r="AE64" s="42">
        <f t="shared" si="13"/>
        <v>0</v>
      </c>
      <c r="AG64" s="37">
        <v>0</v>
      </c>
      <c r="AH64" s="42">
        <f t="shared" si="14"/>
        <v>0</v>
      </c>
      <c r="AS64" s="214"/>
      <c r="AT64" s="214"/>
    </row>
    <row r="65" spans="3:46" x14ac:dyDescent="0.25">
      <c r="C65" s="28" t="str">
        <f>'MP Calculations'!D92</f>
        <v>2048-49</v>
      </c>
      <c r="D65" s="176">
        <f>IF(LEFT($C65,4)*1&lt;LEFT('General inputs'!$I$16,4)+'General inputs'!$H$38,SUM(G65,J65,M65,P65,S65,V65,Y65,AB65,AE65,AH65),"")</f>
        <v>0</v>
      </c>
      <c r="F65" s="207"/>
      <c r="G65" s="218"/>
      <c r="I65" s="37"/>
      <c r="J65" s="218"/>
      <c r="L65" s="207"/>
      <c r="M65" s="218"/>
      <c r="O65" s="37"/>
      <c r="P65" s="42">
        <f t="shared" si="8"/>
        <v>0</v>
      </c>
      <c r="R65" s="37"/>
      <c r="S65" s="42">
        <f t="shared" si="9"/>
        <v>0</v>
      </c>
      <c r="U65" s="37"/>
      <c r="V65" s="42">
        <f t="shared" si="10"/>
        <v>0</v>
      </c>
      <c r="X65" s="37"/>
      <c r="Y65" s="42">
        <f t="shared" si="11"/>
        <v>0</v>
      </c>
      <c r="AA65" s="37"/>
      <c r="AB65" s="42">
        <f t="shared" si="12"/>
        <v>0</v>
      </c>
      <c r="AD65" s="37"/>
      <c r="AE65" s="42">
        <f t="shared" si="13"/>
        <v>0</v>
      </c>
      <c r="AG65" s="37"/>
      <c r="AH65" s="42">
        <f t="shared" si="14"/>
        <v>0</v>
      </c>
      <c r="AS65" s="214"/>
      <c r="AT65" s="214"/>
    </row>
    <row r="66" spans="3:46" x14ac:dyDescent="0.25">
      <c r="C66" s="28" t="str">
        <f>'MP Calculations'!D93</f>
        <v>2049-50</v>
      </c>
      <c r="D66" s="176">
        <f>IF(LEFT($C66,4)*1&lt;LEFT('General inputs'!$I$16,4)+'General inputs'!$H$38,SUM(G66,J66,M66,P66,S66,V66,Y66,AB66,AE66,AH66),"")</f>
        <v>0</v>
      </c>
      <c r="F66" s="207"/>
      <c r="G66" s="218"/>
      <c r="I66" s="207"/>
      <c r="J66" s="218"/>
      <c r="L66" s="207"/>
      <c r="M66" s="218"/>
      <c r="O66" s="37"/>
      <c r="P66" s="42">
        <f t="shared" si="8"/>
        <v>0</v>
      </c>
      <c r="R66" s="37"/>
      <c r="S66" s="42">
        <f t="shared" si="9"/>
        <v>0</v>
      </c>
      <c r="U66" s="37"/>
      <c r="V66" s="42">
        <f t="shared" si="10"/>
        <v>0</v>
      </c>
      <c r="X66" s="37"/>
      <c r="Y66" s="42">
        <f t="shared" si="11"/>
        <v>0</v>
      </c>
      <c r="AA66" s="37"/>
      <c r="AB66" s="42">
        <f t="shared" si="12"/>
        <v>0</v>
      </c>
      <c r="AD66" s="37"/>
      <c r="AE66" s="42">
        <f t="shared" si="13"/>
        <v>0</v>
      </c>
      <c r="AG66" s="37"/>
      <c r="AH66" s="42">
        <f t="shared" si="14"/>
        <v>0</v>
      </c>
      <c r="AS66" s="214"/>
      <c r="AT66" s="214"/>
    </row>
    <row r="67" spans="3:46" x14ac:dyDescent="0.25">
      <c r="C67" s="28" t="str">
        <f>'MP Calculations'!D94</f>
        <v>2050-51</v>
      </c>
      <c r="D67" s="176">
        <f>IF(LEFT($C67,4)*1&lt;LEFT('General inputs'!$I$16,4)+'General inputs'!$H$38,SUM(G67,J67,M67,P67,S67,V67,Y67,AB67,AE67,AH67),"")</f>
        <v>0</v>
      </c>
      <c r="F67" s="207"/>
      <c r="G67" s="218"/>
      <c r="I67" s="207"/>
      <c r="J67" s="218"/>
      <c r="L67" s="207"/>
      <c r="M67" s="218"/>
      <c r="O67" s="37"/>
      <c r="P67" s="42">
        <f t="shared" si="8"/>
        <v>0</v>
      </c>
      <c r="R67" s="37"/>
      <c r="S67" s="42">
        <f t="shared" si="9"/>
        <v>0</v>
      </c>
      <c r="U67" s="37"/>
      <c r="V67" s="42">
        <f t="shared" si="10"/>
        <v>0</v>
      </c>
      <c r="X67" s="37"/>
      <c r="Y67" s="42">
        <f t="shared" si="11"/>
        <v>0</v>
      </c>
      <c r="AA67" s="37"/>
      <c r="AB67" s="42">
        <f t="shared" si="12"/>
        <v>0</v>
      </c>
      <c r="AD67" s="37"/>
      <c r="AE67" s="42">
        <f t="shared" si="13"/>
        <v>0</v>
      </c>
      <c r="AG67" s="37"/>
      <c r="AH67" s="42">
        <f t="shared" si="14"/>
        <v>0</v>
      </c>
      <c r="AS67" s="214"/>
      <c r="AT67" s="214"/>
    </row>
    <row r="68" spans="3:46" x14ac:dyDescent="0.25">
      <c r="C68" s="28" t="str">
        <f>'MP Calculations'!D95</f>
        <v>2051-52</v>
      </c>
      <c r="D68" s="176">
        <f>IF(LEFT($C68,4)*1&lt;LEFT('General inputs'!$I$16,4)+'General inputs'!$H$38,SUM(G68,J68,M68,P68,S68,V68,Y68,AB68,AE68,AH68),"")</f>
        <v>0</v>
      </c>
      <c r="F68" s="207"/>
      <c r="G68" s="218"/>
      <c r="I68" s="207"/>
      <c r="J68" s="218"/>
      <c r="L68" s="207"/>
      <c r="M68" s="218"/>
      <c r="O68" s="37"/>
      <c r="P68" s="42">
        <f t="shared" si="8"/>
        <v>0</v>
      </c>
      <c r="R68" s="37"/>
      <c r="S68" s="42">
        <f t="shared" si="9"/>
        <v>0</v>
      </c>
      <c r="U68" s="37"/>
      <c r="V68" s="42">
        <f t="shared" si="10"/>
        <v>0</v>
      </c>
      <c r="X68" s="37"/>
      <c r="Y68" s="42">
        <f t="shared" si="11"/>
        <v>0</v>
      </c>
      <c r="AA68" s="37"/>
      <c r="AB68" s="42">
        <f t="shared" si="12"/>
        <v>0</v>
      </c>
      <c r="AD68" s="37"/>
      <c r="AE68" s="42">
        <f t="shared" si="13"/>
        <v>0</v>
      </c>
      <c r="AG68" s="37"/>
      <c r="AH68" s="42">
        <f t="shared" si="14"/>
        <v>0</v>
      </c>
      <c r="AS68" s="214"/>
      <c r="AT68" s="214"/>
    </row>
    <row r="69" spans="3:46" x14ac:dyDescent="0.25">
      <c r="C69" s="28" t="str">
        <f>'MP Calculations'!D96</f>
        <v>2052-53</v>
      </c>
      <c r="D69" s="42" t="str">
        <f>IF(LEFT($C69,4)*1&lt;LEFT('General inputs'!$I$16,4)+'General inputs'!$H$38,SUM(G69,J69,M69,P69,S69,V69,Y69,AB69,AE69,AH69),"")</f>
        <v/>
      </c>
      <c r="F69" s="37"/>
      <c r="G69" s="176"/>
      <c r="I69" s="37"/>
      <c r="J69" s="176"/>
      <c r="L69" s="177"/>
      <c r="M69" s="42"/>
      <c r="O69" s="37"/>
      <c r="P69" s="42">
        <f t="shared" si="8"/>
        <v>0</v>
      </c>
      <c r="R69" s="37"/>
      <c r="S69" s="42">
        <f t="shared" si="9"/>
        <v>0</v>
      </c>
      <c r="U69" s="37"/>
      <c r="V69" s="42">
        <f t="shared" si="10"/>
        <v>0</v>
      </c>
      <c r="X69" s="37"/>
      <c r="Y69" s="42">
        <f t="shared" si="11"/>
        <v>0</v>
      </c>
      <c r="AA69" s="37"/>
      <c r="AB69" s="42">
        <f t="shared" si="12"/>
        <v>0</v>
      </c>
      <c r="AD69" s="37"/>
      <c r="AE69" s="42">
        <f t="shared" si="13"/>
        <v>0</v>
      </c>
      <c r="AG69" s="37"/>
      <c r="AH69" s="42">
        <f t="shared" si="14"/>
        <v>0</v>
      </c>
    </row>
    <row r="70" spans="3:46" x14ac:dyDescent="0.25">
      <c r="C70" s="28" t="str">
        <f>'MP Calculations'!D97</f>
        <v>2053-54</v>
      </c>
      <c r="D70" s="42" t="str">
        <f>IF(LEFT($C70,4)*1&lt;LEFT('General inputs'!$I$16,4)+'General inputs'!$H$38,SUM(G70,J70,M70,P70,S70,V70,Y70,AB70,AE70,AH70),"")</f>
        <v/>
      </c>
      <c r="F70" s="37"/>
      <c r="G70" s="176"/>
      <c r="I70" s="37"/>
      <c r="J70" s="176"/>
      <c r="L70" s="177"/>
      <c r="M70" s="42"/>
      <c r="O70" s="37"/>
      <c r="P70" s="42">
        <f t="shared" si="8"/>
        <v>0</v>
      </c>
      <c r="R70" s="37"/>
      <c r="S70" s="42">
        <f t="shared" si="9"/>
        <v>0</v>
      </c>
      <c r="U70" s="37"/>
      <c r="V70" s="42">
        <f t="shared" si="10"/>
        <v>0</v>
      </c>
      <c r="X70" s="37"/>
      <c r="Y70" s="42">
        <f t="shared" si="11"/>
        <v>0</v>
      </c>
      <c r="AA70" s="37"/>
      <c r="AB70" s="42">
        <f t="shared" si="12"/>
        <v>0</v>
      </c>
      <c r="AD70" s="37"/>
      <c r="AE70" s="42">
        <f t="shared" si="13"/>
        <v>0</v>
      </c>
      <c r="AG70" s="37"/>
      <c r="AH70" s="42">
        <f t="shared" si="14"/>
        <v>0</v>
      </c>
    </row>
    <row r="71" spans="3:46" x14ac:dyDescent="0.25">
      <c r="C71" s="28" t="str">
        <f>'MP Calculations'!D98</f>
        <v>2054-55</v>
      </c>
      <c r="D71" s="42" t="str">
        <f>IF(LEFT($C71,4)*1&lt;LEFT('General inputs'!$I$16,4)+'General inputs'!$H$38,SUM(G71,J71,M71,P71,S71,V71,Y71,AB71,AE71,AH71),"")</f>
        <v/>
      </c>
      <c r="F71" s="37"/>
      <c r="G71" s="176"/>
      <c r="I71" s="37"/>
      <c r="J71" s="176"/>
      <c r="L71" s="177"/>
      <c r="M71" s="42"/>
      <c r="O71" s="37"/>
      <c r="P71" s="42">
        <f t="shared" si="8"/>
        <v>0</v>
      </c>
      <c r="R71" s="37"/>
      <c r="S71" s="42">
        <f t="shared" si="9"/>
        <v>0</v>
      </c>
      <c r="U71" s="37"/>
      <c r="V71" s="42">
        <f t="shared" si="10"/>
        <v>0</v>
      </c>
      <c r="X71" s="37"/>
      <c r="Y71" s="42">
        <f t="shared" si="11"/>
        <v>0</v>
      </c>
      <c r="AA71" s="37"/>
      <c r="AB71" s="42">
        <f t="shared" si="12"/>
        <v>0</v>
      </c>
      <c r="AD71" s="37"/>
      <c r="AE71" s="42">
        <f t="shared" si="13"/>
        <v>0</v>
      </c>
      <c r="AG71" s="37"/>
      <c r="AH71" s="42">
        <f t="shared" si="14"/>
        <v>0</v>
      </c>
    </row>
    <row r="72" spans="3:46" x14ac:dyDescent="0.25">
      <c r="C72" s="28" t="str">
        <f>'MP Calculations'!D99</f>
        <v>2055-56</v>
      </c>
      <c r="D72" s="42" t="str">
        <f>IF(LEFT($C72,4)*1&lt;LEFT('General inputs'!$I$16,4)+'General inputs'!$H$38,SUM(G72,J72,M72,P72,S72,V72,Y72,AB72,AE72,AH72),"")</f>
        <v/>
      </c>
      <c r="F72" s="37"/>
      <c r="G72" s="176"/>
      <c r="I72" s="37"/>
      <c r="J72" s="176"/>
      <c r="L72" s="177"/>
      <c r="M72" s="42"/>
      <c r="O72" s="37"/>
      <c r="P72" s="42">
        <f t="shared" si="8"/>
        <v>0</v>
      </c>
      <c r="R72" s="37"/>
      <c r="S72" s="42">
        <f t="shared" si="9"/>
        <v>0</v>
      </c>
      <c r="U72" s="37"/>
      <c r="V72" s="42">
        <f t="shared" si="10"/>
        <v>0</v>
      </c>
      <c r="X72" s="37"/>
      <c r="Y72" s="42">
        <f t="shared" si="11"/>
        <v>0</v>
      </c>
      <c r="AA72" s="37"/>
      <c r="AB72" s="42">
        <f t="shared" si="12"/>
        <v>0</v>
      </c>
      <c r="AD72" s="37"/>
      <c r="AE72" s="42">
        <f t="shared" si="13"/>
        <v>0</v>
      </c>
      <c r="AG72" s="37"/>
      <c r="AH72" s="42">
        <f t="shared" si="14"/>
        <v>0</v>
      </c>
    </row>
    <row r="73" spans="3:46" x14ac:dyDescent="0.25">
      <c r="C73" s="28" t="str">
        <f>'MP Calculations'!D100</f>
        <v>2056-57</v>
      </c>
      <c r="D73" s="42" t="str">
        <f>IF(LEFT($C73,4)*1&lt;LEFT('General inputs'!$I$16,4)+'General inputs'!$H$38,SUM(G73,J73,M73,P73,S73,V73,Y73,AB73,AE73,AH73),"")</f>
        <v/>
      </c>
      <c r="F73" s="37"/>
      <c r="G73" s="176"/>
      <c r="I73" s="37"/>
      <c r="J73" s="176"/>
      <c r="L73" s="177"/>
      <c r="M73" s="42"/>
      <c r="O73" s="37"/>
      <c r="P73" s="42">
        <f t="shared" si="8"/>
        <v>0</v>
      </c>
      <c r="R73" s="37"/>
      <c r="S73" s="42">
        <f t="shared" si="9"/>
        <v>0</v>
      </c>
      <c r="U73" s="37"/>
      <c r="V73" s="42">
        <f t="shared" si="10"/>
        <v>0</v>
      </c>
      <c r="X73" s="37"/>
      <c r="Y73" s="42">
        <f t="shared" si="11"/>
        <v>0</v>
      </c>
      <c r="AA73" s="37"/>
      <c r="AB73" s="42">
        <f t="shared" si="12"/>
        <v>0</v>
      </c>
      <c r="AD73" s="37"/>
      <c r="AE73" s="42">
        <f t="shared" si="13"/>
        <v>0</v>
      </c>
      <c r="AG73" s="37"/>
      <c r="AH73" s="42">
        <f t="shared" si="14"/>
        <v>0</v>
      </c>
    </row>
    <row r="74" spans="3:46" x14ac:dyDescent="0.25">
      <c r="C74" s="28" t="str">
        <f>'MP Calculations'!D101</f>
        <v>2057-58</v>
      </c>
      <c r="D74" s="42" t="str">
        <f>IF(LEFT($C74,4)*1&lt;LEFT('General inputs'!$I$16,4)+'General inputs'!$H$38,SUM(G74,J74,M74,P74,S74,V74,Y74,AB74,AE74,AH74),"")</f>
        <v/>
      </c>
      <c r="F74" s="37"/>
      <c r="G74" s="176"/>
      <c r="I74" s="37"/>
      <c r="J74" s="176"/>
      <c r="L74" s="177"/>
      <c r="M74" s="42"/>
      <c r="O74" s="37"/>
      <c r="P74" s="42">
        <f t="shared" si="8"/>
        <v>0</v>
      </c>
      <c r="R74" s="37"/>
      <c r="S74" s="42">
        <f t="shared" si="9"/>
        <v>0</v>
      </c>
      <c r="U74" s="37"/>
      <c r="V74" s="42">
        <f t="shared" si="10"/>
        <v>0</v>
      </c>
      <c r="X74" s="37"/>
      <c r="Y74" s="42">
        <f t="shared" si="11"/>
        <v>0</v>
      </c>
      <c r="AA74" s="37"/>
      <c r="AB74" s="42">
        <f t="shared" si="12"/>
        <v>0</v>
      </c>
      <c r="AD74" s="37"/>
      <c r="AE74" s="42">
        <f t="shared" si="13"/>
        <v>0</v>
      </c>
      <c r="AG74" s="37"/>
      <c r="AH74" s="42">
        <f t="shared" si="14"/>
        <v>0</v>
      </c>
    </row>
    <row r="75" spans="3:46" x14ac:dyDescent="0.25">
      <c r="C75" s="28" t="str">
        <f>'MP Calculations'!D102</f>
        <v>2058-59</v>
      </c>
      <c r="D75" s="42" t="str">
        <f>IF(LEFT($C75,4)*1&lt;LEFT('General inputs'!$I$16,4)+'General inputs'!$H$38,SUM(G75,J75,M75,P75,S75,V75,Y75,AB75,AE75,AH75),"")</f>
        <v/>
      </c>
      <c r="F75" s="37"/>
      <c r="G75" s="176"/>
      <c r="I75" s="37"/>
      <c r="J75" s="176"/>
      <c r="L75" s="177"/>
      <c r="M75" s="42"/>
      <c r="O75" s="37"/>
      <c r="P75" s="42">
        <f t="shared" si="8"/>
        <v>0</v>
      </c>
      <c r="R75" s="37"/>
      <c r="S75" s="42">
        <f t="shared" si="9"/>
        <v>0</v>
      </c>
      <c r="U75" s="37"/>
      <c r="V75" s="42">
        <f t="shared" si="10"/>
        <v>0</v>
      </c>
      <c r="X75" s="37"/>
      <c r="Y75" s="42">
        <f t="shared" si="11"/>
        <v>0</v>
      </c>
      <c r="AA75" s="37"/>
      <c r="AB75" s="42">
        <f t="shared" si="12"/>
        <v>0</v>
      </c>
      <c r="AD75" s="37"/>
      <c r="AE75" s="42">
        <f t="shared" si="13"/>
        <v>0</v>
      </c>
      <c r="AG75" s="37"/>
      <c r="AH75" s="42">
        <f t="shared" si="14"/>
        <v>0</v>
      </c>
    </row>
    <row r="76" spans="3:46" x14ac:dyDescent="0.25">
      <c r="C76" s="28" t="str">
        <f>'MP Calculations'!D103</f>
        <v>2059-60</v>
      </c>
      <c r="D76" s="42" t="str">
        <f>IF(LEFT($C76,4)*1&lt;LEFT('General inputs'!$I$16,4)+'General inputs'!$H$38,SUM(G76,J76,M76,P76,S76,V76,Y76,AB76,AE76,AH76),"")</f>
        <v/>
      </c>
      <c r="F76" s="37"/>
      <c r="G76" s="176"/>
      <c r="I76" s="37"/>
      <c r="J76" s="176"/>
      <c r="L76" s="177"/>
      <c r="M76" s="42"/>
      <c r="O76" s="37"/>
      <c r="P76" s="42">
        <f t="shared" ref="P76:P102" si="15">O76*$P$9/$F$6</f>
        <v>0</v>
      </c>
      <c r="R76" s="37"/>
      <c r="S76" s="42">
        <f t="shared" ref="S76:S102" si="16">R76*$S$9/$F$6</f>
        <v>0</v>
      </c>
      <c r="U76" s="37"/>
      <c r="V76" s="42">
        <f t="shared" ref="V76:V102" si="17">U76*$V$9/$F$6</f>
        <v>0</v>
      </c>
      <c r="X76" s="37"/>
      <c r="Y76" s="42">
        <f t="shared" ref="Y76:Y102" si="18">X76*$Y$9/$F$6</f>
        <v>0</v>
      </c>
      <c r="AA76" s="37"/>
      <c r="AB76" s="42">
        <f t="shared" ref="AB76:AB102" si="19">AA76*$AB$9/$F$6</f>
        <v>0</v>
      </c>
      <c r="AD76" s="37"/>
      <c r="AE76" s="42">
        <f t="shared" ref="AE76:AE102" si="20">AD76*$AE$9/$F$6</f>
        <v>0</v>
      </c>
      <c r="AG76" s="37"/>
      <c r="AH76" s="42">
        <f t="shared" ref="AH76:AH102" si="21">AG76*$AH$9/$F$6</f>
        <v>0</v>
      </c>
    </row>
    <row r="77" spans="3:46" x14ac:dyDescent="0.25">
      <c r="C77" s="28" t="str">
        <f>'MP Calculations'!D104</f>
        <v>2060-61</v>
      </c>
      <c r="D77" s="42" t="str">
        <f>IF(LEFT($C77,4)*1&lt;LEFT('General inputs'!$I$16,4)+'General inputs'!$H$38,SUM(G77,J77,M77,P77,S77,V77,Y77,AB77,AE77,AH77),"")</f>
        <v/>
      </c>
      <c r="F77" s="37"/>
      <c r="G77" s="176"/>
      <c r="I77" s="37"/>
      <c r="J77" s="176"/>
      <c r="L77" s="177"/>
      <c r="M77" s="42"/>
      <c r="O77" s="37"/>
      <c r="P77" s="42">
        <f t="shared" si="15"/>
        <v>0</v>
      </c>
      <c r="R77" s="37"/>
      <c r="S77" s="42">
        <f t="shared" si="16"/>
        <v>0</v>
      </c>
      <c r="U77" s="37"/>
      <c r="V77" s="42">
        <f t="shared" si="17"/>
        <v>0</v>
      </c>
      <c r="X77" s="37"/>
      <c r="Y77" s="42">
        <f t="shared" si="18"/>
        <v>0</v>
      </c>
      <c r="AA77" s="37"/>
      <c r="AB77" s="42">
        <f t="shared" si="19"/>
        <v>0</v>
      </c>
      <c r="AD77" s="37"/>
      <c r="AE77" s="42">
        <f t="shared" si="20"/>
        <v>0</v>
      </c>
      <c r="AG77" s="37"/>
      <c r="AH77" s="42">
        <f t="shared" si="21"/>
        <v>0</v>
      </c>
    </row>
    <row r="78" spans="3:46" x14ac:dyDescent="0.25">
      <c r="C78" s="28" t="str">
        <f>'MP Calculations'!D105</f>
        <v>2061-62</v>
      </c>
      <c r="D78" s="42" t="str">
        <f>IF(LEFT($C78,4)*1&lt;LEFT('General inputs'!$I$16,4)+'General inputs'!$H$38,SUM(G78,J78,M78,P78,S78,V78,Y78,AB78,AE78,AH78),"")</f>
        <v/>
      </c>
      <c r="F78" s="37"/>
      <c r="G78" s="176"/>
      <c r="I78" s="37"/>
      <c r="J78" s="176"/>
      <c r="L78" s="177"/>
      <c r="M78" s="42"/>
      <c r="O78" s="37"/>
      <c r="P78" s="42">
        <f t="shared" si="15"/>
        <v>0</v>
      </c>
      <c r="R78" s="37"/>
      <c r="S78" s="42">
        <f t="shared" si="16"/>
        <v>0</v>
      </c>
      <c r="U78" s="37"/>
      <c r="V78" s="42">
        <f t="shared" si="17"/>
        <v>0</v>
      </c>
      <c r="X78" s="37"/>
      <c r="Y78" s="42">
        <f t="shared" si="18"/>
        <v>0</v>
      </c>
      <c r="AA78" s="37"/>
      <c r="AB78" s="42">
        <f t="shared" si="19"/>
        <v>0</v>
      </c>
      <c r="AD78" s="37"/>
      <c r="AE78" s="42">
        <f t="shared" si="20"/>
        <v>0</v>
      </c>
      <c r="AG78" s="37"/>
      <c r="AH78" s="42">
        <f t="shared" si="21"/>
        <v>0</v>
      </c>
    </row>
    <row r="79" spans="3:46" x14ac:dyDescent="0.25">
      <c r="C79" s="28" t="str">
        <f>'MP Calculations'!D106</f>
        <v>2062-63</v>
      </c>
      <c r="D79" s="42" t="str">
        <f>IF(LEFT($C79,4)*1&lt;LEFT('General inputs'!$I$16,4)+'General inputs'!$H$38,SUM(G79,J79,M79,P79,S79,V79,Y79,AB79,AE79,AH79),"")</f>
        <v/>
      </c>
      <c r="F79" s="37"/>
      <c r="G79" s="176"/>
      <c r="I79" s="37"/>
      <c r="J79" s="176"/>
      <c r="L79" s="177"/>
      <c r="M79" s="42"/>
      <c r="O79" s="37"/>
      <c r="P79" s="42">
        <f t="shared" si="15"/>
        <v>0</v>
      </c>
      <c r="R79" s="37"/>
      <c r="S79" s="42">
        <f t="shared" si="16"/>
        <v>0</v>
      </c>
      <c r="U79" s="37"/>
      <c r="V79" s="42">
        <f t="shared" si="17"/>
        <v>0</v>
      </c>
      <c r="X79" s="37"/>
      <c r="Y79" s="42">
        <f t="shared" si="18"/>
        <v>0</v>
      </c>
      <c r="AA79" s="37"/>
      <c r="AB79" s="42">
        <f t="shared" si="19"/>
        <v>0</v>
      </c>
      <c r="AD79" s="37"/>
      <c r="AE79" s="42">
        <f t="shared" si="20"/>
        <v>0</v>
      </c>
      <c r="AG79" s="37"/>
      <c r="AH79" s="42">
        <f t="shared" si="21"/>
        <v>0</v>
      </c>
    </row>
    <row r="80" spans="3:46" x14ac:dyDescent="0.25">
      <c r="C80" s="28" t="str">
        <f>'MP Calculations'!D107</f>
        <v>2063-64</v>
      </c>
      <c r="D80" s="42" t="str">
        <f>IF(LEFT($C80,4)*1&lt;LEFT('General inputs'!$I$16,4)+'General inputs'!$H$38,SUM(G80,J80,M80,P80,S80,V80,Y80,AB80,AE80,AH80),"")</f>
        <v/>
      </c>
      <c r="F80" s="37"/>
      <c r="G80" s="176"/>
      <c r="I80" s="37"/>
      <c r="J80" s="176"/>
      <c r="L80" s="177"/>
      <c r="M80" s="42"/>
      <c r="O80" s="37"/>
      <c r="P80" s="42">
        <f t="shared" si="15"/>
        <v>0</v>
      </c>
      <c r="R80" s="37"/>
      <c r="S80" s="42">
        <f t="shared" si="16"/>
        <v>0</v>
      </c>
      <c r="U80" s="37"/>
      <c r="V80" s="42">
        <f t="shared" si="17"/>
        <v>0</v>
      </c>
      <c r="X80" s="37"/>
      <c r="Y80" s="42">
        <f t="shared" si="18"/>
        <v>0</v>
      </c>
      <c r="AA80" s="37"/>
      <c r="AB80" s="42">
        <f t="shared" si="19"/>
        <v>0</v>
      </c>
      <c r="AD80" s="37"/>
      <c r="AE80" s="42">
        <f t="shared" si="20"/>
        <v>0</v>
      </c>
      <c r="AG80" s="37"/>
      <c r="AH80" s="42">
        <f t="shared" si="21"/>
        <v>0</v>
      </c>
    </row>
    <row r="81" spans="3:34" x14ac:dyDescent="0.25">
      <c r="C81" s="28" t="str">
        <f>'MP Calculations'!D108</f>
        <v>2064-65</v>
      </c>
      <c r="D81" s="42" t="str">
        <f>IF(LEFT($C81,4)*1&lt;LEFT('General inputs'!$I$16,4)+'General inputs'!$H$38,SUM(G81,J81,M81,P81,S81,V81,Y81,AB81,AE81,AH81),"")</f>
        <v/>
      </c>
      <c r="F81" s="37"/>
      <c r="G81" s="176"/>
      <c r="I81" s="37"/>
      <c r="J81" s="176"/>
      <c r="L81" s="177"/>
      <c r="M81" s="42"/>
      <c r="O81" s="37"/>
      <c r="P81" s="42">
        <f t="shared" si="15"/>
        <v>0</v>
      </c>
      <c r="R81" s="37"/>
      <c r="S81" s="42">
        <f t="shared" si="16"/>
        <v>0</v>
      </c>
      <c r="U81" s="37"/>
      <c r="V81" s="42">
        <f t="shared" si="17"/>
        <v>0</v>
      </c>
      <c r="X81" s="37"/>
      <c r="Y81" s="42">
        <f t="shared" si="18"/>
        <v>0</v>
      </c>
      <c r="AA81" s="37"/>
      <c r="AB81" s="42">
        <f t="shared" si="19"/>
        <v>0</v>
      </c>
      <c r="AD81" s="37"/>
      <c r="AE81" s="42">
        <f t="shared" si="20"/>
        <v>0</v>
      </c>
      <c r="AG81" s="37"/>
      <c r="AH81" s="42">
        <f t="shared" si="21"/>
        <v>0</v>
      </c>
    </row>
    <row r="82" spans="3:34" x14ac:dyDescent="0.25">
      <c r="C82" s="28" t="str">
        <f>'MP Calculations'!D109</f>
        <v>2065-66</v>
      </c>
      <c r="D82" s="42" t="str">
        <f>IF(LEFT($C82,4)*1&lt;LEFT('General inputs'!$I$16,4)+'General inputs'!$H$38,SUM(G82,J82,M82,P82,S82,V82,Y82,AB82,AE82,AH82),"")</f>
        <v/>
      </c>
      <c r="F82" s="37"/>
      <c r="G82" s="176"/>
      <c r="I82" s="37"/>
      <c r="J82" s="176"/>
      <c r="L82" s="177"/>
      <c r="M82" s="42"/>
      <c r="O82" s="37"/>
      <c r="P82" s="42">
        <f t="shared" si="15"/>
        <v>0</v>
      </c>
      <c r="R82" s="37"/>
      <c r="S82" s="42">
        <f t="shared" si="16"/>
        <v>0</v>
      </c>
      <c r="U82" s="37"/>
      <c r="V82" s="42">
        <f t="shared" si="17"/>
        <v>0</v>
      </c>
      <c r="X82" s="37"/>
      <c r="Y82" s="42">
        <f t="shared" si="18"/>
        <v>0</v>
      </c>
      <c r="AA82" s="37"/>
      <c r="AB82" s="42">
        <f t="shared" si="19"/>
        <v>0</v>
      </c>
      <c r="AD82" s="37"/>
      <c r="AE82" s="42">
        <f t="shared" si="20"/>
        <v>0</v>
      </c>
      <c r="AG82" s="37"/>
      <c r="AH82" s="42">
        <f t="shared" si="21"/>
        <v>0</v>
      </c>
    </row>
    <row r="83" spans="3:34" x14ac:dyDescent="0.25">
      <c r="C83" s="28" t="str">
        <f>'MP Calculations'!D110</f>
        <v>2066-67</v>
      </c>
      <c r="D83" s="42" t="str">
        <f>IF(LEFT($C83,4)*1&lt;LEFT('General inputs'!$I$16,4)+'General inputs'!$H$38,SUM(G83,J83,M83,P83,S83,V83,Y83,AB83,AE83,AH83),"")</f>
        <v/>
      </c>
      <c r="F83" s="37"/>
      <c r="G83" s="176"/>
      <c r="I83" s="37"/>
      <c r="J83" s="176"/>
      <c r="L83" s="177"/>
      <c r="M83" s="42"/>
      <c r="O83" s="37"/>
      <c r="P83" s="42">
        <f t="shared" si="15"/>
        <v>0</v>
      </c>
      <c r="R83" s="37"/>
      <c r="S83" s="42">
        <f t="shared" si="16"/>
        <v>0</v>
      </c>
      <c r="U83" s="37"/>
      <c r="V83" s="42">
        <f t="shared" si="17"/>
        <v>0</v>
      </c>
      <c r="X83" s="37"/>
      <c r="Y83" s="42">
        <f t="shared" si="18"/>
        <v>0</v>
      </c>
      <c r="AA83" s="37"/>
      <c r="AB83" s="42">
        <f t="shared" si="19"/>
        <v>0</v>
      </c>
      <c r="AD83" s="37"/>
      <c r="AE83" s="42">
        <f t="shared" si="20"/>
        <v>0</v>
      </c>
      <c r="AG83" s="37"/>
      <c r="AH83" s="42">
        <f t="shared" si="21"/>
        <v>0</v>
      </c>
    </row>
    <row r="84" spans="3:34" x14ac:dyDescent="0.25">
      <c r="C84" s="28" t="str">
        <f>'MP Calculations'!D111</f>
        <v>2067-68</v>
      </c>
      <c r="D84" s="42" t="str">
        <f>IF(LEFT($C84,4)*1&lt;LEFT('General inputs'!$I$16,4)+'General inputs'!$H$38,SUM(G84,J84,M84,P84,S84,V84,Y84,AB84,AE84,AH84),"")</f>
        <v/>
      </c>
      <c r="F84" s="37"/>
      <c r="G84" s="176"/>
      <c r="I84" s="37"/>
      <c r="J84" s="176"/>
      <c r="L84" s="177"/>
      <c r="M84" s="42"/>
      <c r="O84" s="37"/>
      <c r="P84" s="42">
        <f t="shared" si="15"/>
        <v>0</v>
      </c>
      <c r="R84" s="37"/>
      <c r="S84" s="42">
        <f t="shared" si="16"/>
        <v>0</v>
      </c>
      <c r="U84" s="37"/>
      <c r="V84" s="42">
        <f t="shared" si="17"/>
        <v>0</v>
      </c>
      <c r="X84" s="37"/>
      <c r="Y84" s="42">
        <f t="shared" si="18"/>
        <v>0</v>
      </c>
      <c r="AA84" s="37"/>
      <c r="AB84" s="42">
        <f t="shared" si="19"/>
        <v>0</v>
      </c>
      <c r="AD84" s="37"/>
      <c r="AE84" s="42">
        <f t="shared" si="20"/>
        <v>0</v>
      </c>
      <c r="AG84" s="37"/>
      <c r="AH84" s="42">
        <f t="shared" si="21"/>
        <v>0</v>
      </c>
    </row>
    <row r="85" spans="3:34" x14ac:dyDescent="0.25">
      <c r="C85" s="28" t="str">
        <f>'MP Calculations'!D112</f>
        <v>2068-69</v>
      </c>
      <c r="D85" s="42" t="str">
        <f>IF(LEFT($C85,4)*1&lt;LEFT('General inputs'!$I$16,4)+'General inputs'!$H$38,SUM(G85,J85,M85,P85,S85,V85,Y85,AB85,AE85,AH85),"")</f>
        <v/>
      </c>
      <c r="F85" s="37"/>
      <c r="G85" s="176"/>
      <c r="I85" s="37"/>
      <c r="J85" s="176"/>
      <c r="L85" s="177"/>
      <c r="M85" s="42"/>
      <c r="O85" s="37"/>
      <c r="P85" s="42">
        <f t="shared" si="15"/>
        <v>0</v>
      </c>
      <c r="R85" s="37"/>
      <c r="S85" s="42">
        <f t="shared" si="16"/>
        <v>0</v>
      </c>
      <c r="U85" s="37"/>
      <c r="V85" s="42">
        <f t="shared" si="17"/>
        <v>0</v>
      </c>
      <c r="X85" s="37"/>
      <c r="Y85" s="42">
        <f t="shared" si="18"/>
        <v>0</v>
      </c>
      <c r="AA85" s="37"/>
      <c r="AB85" s="42">
        <f t="shared" si="19"/>
        <v>0</v>
      </c>
      <c r="AD85" s="37"/>
      <c r="AE85" s="42">
        <f t="shared" si="20"/>
        <v>0</v>
      </c>
      <c r="AG85" s="37"/>
      <c r="AH85" s="42">
        <f t="shared" si="21"/>
        <v>0</v>
      </c>
    </row>
    <row r="86" spans="3:34" x14ac:dyDescent="0.25">
      <c r="C86" s="28" t="str">
        <f>'MP Calculations'!D113</f>
        <v>2069-70</v>
      </c>
      <c r="D86" s="42" t="str">
        <f>IF(LEFT($C86,4)*1&lt;LEFT('General inputs'!$I$16,4)+'General inputs'!$H$38,SUM(G86,J86,M86,P86,S86,V86,Y86,AB86,AE86,AH86),"")</f>
        <v/>
      </c>
      <c r="F86" s="37"/>
      <c r="G86" s="176"/>
      <c r="I86" s="37"/>
      <c r="J86" s="176"/>
      <c r="L86" s="177"/>
      <c r="M86" s="42"/>
      <c r="O86" s="37"/>
      <c r="P86" s="42">
        <f t="shared" si="15"/>
        <v>0</v>
      </c>
      <c r="R86" s="37"/>
      <c r="S86" s="42">
        <f t="shared" si="16"/>
        <v>0</v>
      </c>
      <c r="U86" s="37"/>
      <c r="V86" s="42">
        <f t="shared" si="17"/>
        <v>0</v>
      </c>
      <c r="X86" s="37"/>
      <c r="Y86" s="42">
        <f t="shared" si="18"/>
        <v>0</v>
      </c>
      <c r="AA86" s="37"/>
      <c r="AB86" s="42">
        <f t="shared" si="19"/>
        <v>0</v>
      </c>
      <c r="AD86" s="37"/>
      <c r="AE86" s="42">
        <f t="shared" si="20"/>
        <v>0</v>
      </c>
      <c r="AG86" s="37"/>
      <c r="AH86" s="42">
        <f t="shared" si="21"/>
        <v>0</v>
      </c>
    </row>
    <row r="87" spans="3:34" x14ac:dyDescent="0.25">
      <c r="C87" s="28" t="str">
        <f>'MP Calculations'!D114</f>
        <v>2070-71</v>
      </c>
      <c r="D87" s="42" t="str">
        <f>IF(LEFT($C87,4)*1&lt;LEFT('General inputs'!$I$16,4)+'General inputs'!$H$38,SUM(G87,J87,M87,P87,S87,V87,Y87,AB87,AE87,AH87),"")</f>
        <v/>
      </c>
      <c r="F87" s="37"/>
      <c r="G87" s="176"/>
      <c r="I87" s="37"/>
      <c r="J87" s="176"/>
      <c r="L87" s="177"/>
      <c r="M87" s="42"/>
      <c r="O87" s="37"/>
      <c r="P87" s="42">
        <f t="shared" si="15"/>
        <v>0</v>
      </c>
      <c r="R87" s="37"/>
      <c r="S87" s="42">
        <f t="shared" si="16"/>
        <v>0</v>
      </c>
      <c r="U87" s="37"/>
      <c r="V87" s="42">
        <f t="shared" si="17"/>
        <v>0</v>
      </c>
      <c r="X87" s="37"/>
      <c r="Y87" s="42">
        <f t="shared" si="18"/>
        <v>0</v>
      </c>
      <c r="AA87" s="37"/>
      <c r="AB87" s="42">
        <f t="shared" si="19"/>
        <v>0</v>
      </c>
      <c r="AD87" s="37"/>
      <c r="AE87" s="42">
        <f t="shared" si="20"/>
        <v>0</v>
      </c>
      <c r="AG87" s="37"/>
      <c r="AH87" s="42">
        <f t="shared" si="21"/>
        <v>0</v>
      </c>
    </row>
    <row r="88" spans="3:34" x14ac:dyDescent="0.25">
      <c r="C88" s="28" t="str">
        <f>'MP Calculations'!D115</f>
        <v>2071-72</v>
      </c>
      <c r="D88" s="42" t="str">
        <f>IF(LEFT($C88,4)*1&lt;LEFT('General inputs'!$I$16,4)+'General inputs'!$H$38,SUM(G88,J88,M88,P88,S88,V88,Y88,AB88,AE88,AH88),"")</f>
        <v/>
      </c>
      <c r="F88" s="37"/>
      <c r="G88" s="176"/>
      <c r="I88" s="37"/>
      <c r="J88" s="176"/>
      <c r="L88" s="177"/>
      <c r="M88" s="42"/>
      <c r="O88" s="37"/>
      <c r="P88" s="42">
        <f t="shared" si="15"/>
        <v>0</v>
      </c>
      <c r="R88" s="37"/>
      <c r="S88" s="42">
        <f t="shared" si="16"/>
        <v>0</v>
      </c>
      <c r="U88" s="37"/>
      <c r="V88" s="42">
        <f t="shared" si="17"/>
        <v>0</v>
      </c>
      <c r="X88" s="37"/>
      <c r="Y88" s="42">
        <f t="shared" si="18"/>
        <v>0</v>
      </c>
      <c r="AA88" s="37"/>
      <c r="AB88" s="42">
        <f t="shared" si="19"/>
        <v>0</v>
      </c>
      <c r="AD88" s="37"/>
      <c r="AE88" s="42">
        <f t="shared" si="20"/>
        <v>0</v>
      </c>
      <c r="AG88" s="37"/>
      <c r="AH88" s="42">
        <f t="shared" si="21"/>
        <v>0</v>
      </c>
    </row>
    <row r="89" spans="3:34" x14ac:dyDescent="0.25">
      <c r="C89" s="28" t="str">
        <f>'MP Calculations'!D116</f>
        <v>2072-73</v>
      </c>
      <c r="D89" s="42" t="str">
        <f>IF(LEFT($C89,4)*1&lt;LEFT('General inputs'!$I$16,4)+'General inputs'!$H$38,SUM(G89,J89,M89,P89,S89,V89,Y89,AB89,AE89,AH89),"")</f>
        <v/>
      </c>
      <c r="F89" s="37"/>
      <c r="G89" s="176"/>
      <c r="I89" s="37"/>
      <c r="J89" s="176"/>
      <c r="L89" s="177"/>
      <c r="M89" s="42"/>
      <c r="O89" s="37"/>
      <c r="P89" s="42">
        <f t="shared" si="15"/>
        <v>0</v>
      </c>
      <c r="R89" s="37"/>
      <c r="S89" s="42">
        <f t="shared" si="16"/>
        <v>0</v>
      </c>
      <c r="U89" s="37"/>
      <c r="V89" s="42">
        <f t="shared" si="17"/>
        <v>0</v>
      </c>
      <c r="X89" s="37"/>
      <c r="Y89" s="42">
        <f t="shared" si="18"/>
        <v>0</v>
      </c>
      <c r="AA89" s="37"/>
      <c r="AB89" s="42">
        <f t="shared" si="19"/>
        <v>0</v>
      </c>
      <c r="AD89" s="37"/>
      <c r="AE89" s="42">
        <f t="shared" si="20"/>
        <v>0</v>
      </c>
      <c r="AG89" s="37"/>
      <c r="AH89" s="42">
        <f t="shared" si="21"/>
        <v>0</v>
      </c>
    </row>
    <row r="90" spans="3:34" x14ac:dyDescent="0.25">
      <c r="C90" s="28" t="str">
        <f>'MP Calculations'!D117</f>
        <v>2073-74</v>
      </c>
      <c r="D90" s="42" t="str">
        <f>IF(LEFT($C90,4)*1&lt;LEFT('General inputs'!$I$16,4)+'General inputs'!$H$38,SUM(G90,J90,M90,P90,S90,V90,Y90,AB90,AE90,AH90),"")</f>
        <v/>
      </c>
      <c r="F90" s="37"/>
      <c r="G90" s="176"/>
      <c r="I90" s="37"/>
      <c r="J90" s="176"/>
      <c r="L90" s="177"/>
      <c r="M90" s="42"/>
      <c r="O90" s="37"/>
      <c r="P90" s="42">
        <f t="shared" si="15"/>
        <v>0</v>
      </c>
      <c r="R90" s="37"/>
      <c r="S90" s="42">
        <f t="shared" si="16"/>
        <v>0</v>
      </c>
      <c r="U90" s="37"/>
      <c r="V90" s="42">
        <f t="shared" si="17"/>
        <v>0</v>
      </c>
      <c r="X90" s="37"/>
      <c r="Y90" s="42">
        <f t="shared" si="18"/>
        <v>0</v>
      </c>
      <c r="AA90" s="37"/>
      <c r="AB90" s="42">
        <f t="shared" si="19"/>
        <v>0</v>
      </c>
      <c r="AD90" s="37"/>
      <c r="AE90" s="42">
        <f t="shared" si="20"/>
        <v>0</v>
      </c>
      <c r="AG90" s="37"/>
      <c r="AH90" s="42">
        <f t="shared" si="21"/>
        <v>0</v>
      </c>
    </row>
    <row r="91" spans="3:34" x14ac:dyDescent="0.25">
      <c r="C91" s="28" t="str">
        <f>'MP Calculations'!D118</f>
        <v>2074-75</v>
      </c>
      <c r="D91" s="42" t="str">
        <f>IF(LEFT($C91,4)*1&lt;LEFT('General inputs'!$I$16,4)+'General inputs'!$H$38,SUM(G91,J91,M91,P91,S91,V91,Y91,AB91,AE91,AH91),"")</f>
        <v/>
      </c>
      <c r="F91" s="37"/>
      <c r="G91" s="176"/>
      <c r="I91" s="37"/>
      <c r="J91" s="176"/>
      <c r="L91" s="177"/>
      <c r="M91" s="42"/>
      <c r="O91" s="37"/>
      <c r="P91" s="42">
        <f t="shared" si="15"/>
        <v>0</v>
      </c>
      <c r="R91" s="37"/>
      <c r="S91" s="42">
        <f t="shared" si="16"/>
        <v>0</v>
      </c>
      <c r="U91" s="37"/>
      <c r="V91" s="42">
        <f t="shared" si="17"/>
        <v>0</v>
      </c>
      <c r="X91" s="37"/>
      <c r="Y91" s="42">
        <f t="shared" si="18"/>
        <v>0</v>
      </c>
      <c r="AA91" s="37"/>
      <c r="AB91" s="42">
        <f t="shared" si="19"/>
        <v>0</v>
      </c>
      <c r="AD91" s="37"/>
      <c r="AE91" s="42">
        <f t="shared" si="20"/>
        <v>0</v>
      </c>
      <c r="AG91" s="37"/>
      <c r="AH91" s="42">
        <f t="shared" si="21"/>
        <v>0</v>
      </c>
    </row>
    <row r="92" spans="3:34" x14ac:dyDescent="0.25">
      <c r="C92" s="28" t="str">
        <f>'MP Calculations'!D119</f>
        <v>2075-76</v>
      </c>
      <c r="D92" s="42" t="str">
        <f>IF(LEFT($C92,4)*1&lt;LEFT('General inputs'!$I$16,4)+'General inputs'!$H$38,SUM(G92,J92,M92,P92,S92,V92,Y92,AB92,AE92,AH92),"")</f>
        <v/>
      </c>
      <c r="F92" s="37"/>
      <c r="G92" s="176"/>
      <c r="I92" s="37"/>
      <c r="J92" s="176"/>
      <c r="L92" s="177"/>
      <c r="M92" s="42"/>
      <c r="O92" s="37"/>
      <c r="P92" s="42">
        <f t="shared" si="15"/>
        <v>0</v>
      </c>
      <c r="R92" s="37"/>
      <c r="S92" s="42">
        <f t="shared" si="16"/>
        <v>0</v>
      </c>
      <c r="U92" s="37"/>
      <c r="V92" s="42">
        <f t="shared" si="17"/>
        <v>0</v>
      </c>
      <c r="X92" s="37"/>
      <c r="Y92" s="42">
        <f t="shared" si="18"/>
        <v>0</v>
      </c>
      <c r="AA92" s="37"/>
      <c r="AB92" s="42">
        <f t="shared" si="19"/>
        <v>0</v>
      </c>
      <c r="AD92" s="37"/>
      <c r="AE92" s="42">
        <f t="shared" si="20"/>
        <v>0</v>
      </c>
      <c r="AG92" s="37"/>
      <c r="AH92" s="42">
        <f t="shared" si="21"/>
        <v>0</v>
      </c>
    </row>
    <row r="93" spans="3:34" x14ac:dyDescent="0.25">
      <c r="C93" s="28" t="str">
        <f>'MP Calculations'!D120</f>
        <v>2076-77</v>
      </c>
      <c r="D93" s="42" t="str">
        <f>IF(LEFT($C93,4)*1&lt;LEFT('General inputs'!$I$16,4)+'General inputs'!$H$38,SUM(G93,J93,M93,P93,S93,V93,Y93,AB93,AE93,AH93),"")</f>
        <v/>
      </c>
      <c r="F93" s="37"/>
      <c r="G93" s="176"/>
      <c r="I93" s="37"/>
      <c r="J93" s="176"/>
      <c r="L93" s="177"/>
      <c r="M93" s="42"/>
      <c r="O93" s="37"/>
      <c r="P93" s="42">
        <f t="shared" si="15"/>
        <v>0</v>
      </c>
      <c r="R93" s="37"/>
      <c r="S93" s="42">
        <f t="shared" si="16"/>
        <v>0</v>
      </c>
      <c r="U93" s="37"/>
      <c r="V93" s="42">
        <f t="shared" si="17"/>
        <v>0</v>
      </c>
      <c r="X93" s="37"/>
      <c r="Y93" s="42">
        <f t="shared" si="18"/>
        <v>0</v>
      </c>
      <c r="AA93" s="37"/>
      <c r="AB93" s="42">
        <f t="shared" si="19"/>
        <v>0</v>
      </c>
      <c r="AD93" s="37"/>
      <c r="AE93" s="42">
        <f t="shared" si="20"/>
        <v>0</v>
      </c>
      <c r="AG93" s="37"/>
      <c r="AH93" s="42">
        <f t="shared" si="21"/>
        <v>0</v>
      </c>
    </row>
    <row r="94" spans="3:34" x14ac:dyDescent="0.25">
      <c r="C94" s="28" t="str">
        <f>'MP Calculations'!D121</f>
        <v>2077-78</v>
      </c>
      <c r="D94" s="42" t="str">
        <f>IF(LEFT($C94,4)*1&lt;LEFT('General inputs'!$I$16,4)+'General inputs'!$H$38,SUM(G94,J94,M94,P94,S94,V94,Y94,AB94,AE94,AH94),"")</f>
        <v/>
      </c>
      <c r="F94" s="37"/>
      <c r="G94" s="176"/>
      <c r="I94" s="37"/>
      <c r="J94" s="176"/>
      <c r="L94" s="177"/>
      <c r="M94" s="42"/>
      <c r="O94" s="37"/>
      <c r="P94" s="42">
        <f t="shared" si="15"/>
        <v>0</v>
      </c>
      <c r="R94" s="37"/>
      <c r="S94" s="42">
        <f t="shared" si="16"/>
        <v>0</v>
      </c>
      <c r="U94" s="37"/>
      <c r="V94" s="42">
        <f t="shared" si="17"/>
        <v>0</v>
      </c>
      <c r="X94" s="37"/>
      <c r="Y94" s="42">
        <f t="shared" si="18"/>
        <v>0</v>
      </c>
      <c r="AA94" s="37"/>
      <c r="AB94" s="42">
        <f t="shared" si="19"/>
        <v>0</v>
      </c>
      <c r="AD94" s="37"/>
      <c r="AE94" s="42">
        <f t="shared" si="20"/>
        <v>0</v>
      </c>
      <c r="AG94" s="37"/>
      <c r="AH94" s="42">
        <f t="shared" si="21"/>
        <v>0</v>
      </c>
    </row>
    <row r="95" spans="3:34" x14ac:dyDescent="0.25">
      <c r="C95" s="28" t="str">
        <f>'MP Calculations'!D122</f>
        <v>2078-79</v>
      </c>
      <c r="D95" s="42" t="str">
        <f>IF(LEFT($C95,4)*1&lt;LEFT('General inputs'!$I$16,4)+'General inputs'!$H$38,SUM(G95,J95,M95,P95,S95,V95,Y95,AB95,AE95,AH95),"")</f>
        <v/>
      </c>
      <c r="F95" s="37"/>
      <c r="G95" s="176"/>
      <c r="I95" s="37"/>
      <c r="J95" s="176"/>
      <c r="L95" s="177"/>
      <c r="M95" s="42"/>
      <c r="O95" s="37"/>
      <c r="P95" s="42">
        <f t="shared" si="15"/>
        <v>0</v>
      </c>
      <c r="R95" s="37"/>
      <c r="S95" s="42">
        <f t="shared" si="16"/>
        <v>0</v>
      </c>
      <c r="U95" s="37"/>
      <c r="V95" s="42">
        <f t="shared" si="17"/>
        <v>0</v>
      </c>
      <c r="X95" s="37"/>
      <c r="Y95" s="42">
        <f t="shared" si="18"/>
        <v>0</v>
      </c>
      <c r="AA95" s="37"/>
      <c r="AB95" s="42">
        <f t="shared" si="19"/>
        <v>0</v>
      </c>
      <c r="AD95" s="37"/>
      <c r="AE95" s="42">
        <f t="shared" si="20"/>
        <v>0</v>
      </c>
      <c r="AG95" s="37"/>
      <c r="AH95" s="42">
        <f t="shared" si="21"/>
        <v>0</v>
      </c>
    </row>
    <row r="96" spans="3:34" x14ac:dyDescent="0.25">
      <c r="C96" s="28" t="str">
        <f>'MP Calculations'!D123</f>
        <v>2079-80</v>
      </c>
      <c r="D96" s="42" t="str">
        <f>IF(LEFT($C96,4)*1&lt;LEFT('General inputs'!$I$16,4)+'General inputs'!$H$38,SUM(G96,J96,M96,P96,S96,V96,Y96,AB96,AE96,AH96),"")</f>
        <v/>
      </c>
      <c r="F96" s="37"/>
      <c r="G96" s="176"/>
      <c r="I96" s="37"/>
      <c r="J96" s="176"/>
      <c r="L96" s="177"/>
      <c r="M96" s="42"/>
      <c r="O96" s="37"/>
      <c r="P96" s="42">
        <f t="shared" si="15"/>
        <v>0</v>
      </c>
      <c r="R96" s="37"/>
      <c r="S96" s="42">
        <f t="shared" si="16"/>
        <v>0</v>
      </c>
      <c r="U96" s="37"/>
      <c r="V96" s="42">
        <f t="shared" si="17"/>
        <v>0</v>
      </c>
      <c r="X96" s="37"/>
      <c r="Y96" s="42">
        <f t="shared" si="18"/>
        <v>0</v>
      </c>
      <c r="AA96" s="37"/>
      <c r="AB96" s="42">
        <f t="shared" si="19"/>
        <v>0</v>
      </c>
      <c r="AD96" s="37"/>
      <c r="AE96" s="42">
        <f t="shared" si="20"/>
        <v>0</v>
      </c>
      <c r="AG96" s="37"/>
      <c r="AH96" s="42">
        <f t="shared" si="21"/>
        <v>0</v>
      </c>
    </row>
    <row r="97" spans="3:34" x14ac:dyDescent="0.25">
      <c r="C97" s="28" t="str">
        <f>'MP Calculations'!D124</f>
        <v>2080-81</v>
      </c>
      <c r="D97" s="42" t="str">
        <f>IF(LEFT($C97,4)*1&lt;LEFT('General inputs'!$I$16,4)+'General inputs'!$H$38,SUM(G97,J97,M97,P97,S97,V97,Y97,AB97,AE97,AH97),"")</f>
        <v/>
      </c>
      <c r="F97" s="37"/>
      <c r="G97" s="176"/>
      <c r="I97" s="37"/>
      <c r="J97" s="176"/>
      <c r="L97" s="177"/>
      <c r="M97" s="42"/>
      <c r="O97" s="37"/>
      <c r="P97" s="42">
        <f t="shared" si="15"/>
        <v>0</v>
      </c>
      <c r="R97" s="37"/>
      <c r="S97" s="42">
        <f t="shared" si="16"/>
        <v>0</v>
      </c>
      <c r="U97" s="37"/>
      <c r="V97" s="42">
        <f t="shared" si="17"/>
        <v>0</v>
      </c>
      <c r="X97" s="37"/>
      <c r="Y97" s="42">
        <f t="shared" si="18"/>
        <v>0</v>
      </c>
      <c r="AA97" s="37"/>
      <c r="AB97" s="42">
        <f t="shared" si="19"/>
        <v>0</v>
      </c>
      <c r="AD97" s="37"/>
      <c r="AE97" s="42">
        <f t="shared" si="20"/>
        <v>0</v>
      </c>
      <c r="AG97" s="37"/>
      <c r="AH97" s="42">
        <f t="shared" si="21"/>
        <v>0</v>
      </c>
    </row>
    <row r="98" spans="3:34" x14ac:dyDescent="0.25">
      <c r="C98" s="28" t="str">
        <f>'MP Calculations'!D125</f>
        <v>2081-82</v>
      </c>
      <c r="D98" s="42" t="str">
        <f>IF(LEFT($C98,4)*1&lt;LEFT('General inputs'!$I$16,4)+'General inputs'!$H$38,SUM(G98,J98,M98,P98,S98,V98,Y98,AB98,AE98,AH98),"")</f>
        <v/>
      </c>
      <c r="F98" s="37"/>
      <c r="G98" s="176"/>
      <c r="I98" s="37"/>
      <c r="J98" s="176"/>
      <c r="L98" s="177"/>
      <c r="M98" s="42"/>
      <c r="O98" s="37"/>
      <c r="P98" s="42">
        <f t="shared" si="15"/>
        <v>0</v>
      </c>
      <c r="R98" s="37"/>
      <c r="S98" s="42">
        <f t="shared" si="16"/>
        <v>0</v>
      </c>
      <c r="U98" s="37"/>
      <c r="V98" s="42">
        <f t="shared" si="17"/>
        <v>0</v>
      </c>
      <c r="X98" s="37"/>
      <c r="Y98" s="42">
        <f t="shared" si="18"/>
        <v>0</v>
      </c>
      <c r="AA98" s="37"/>
      <c r="AB98" s="42">
        <f t="shared" si="19"/>
        <v>0</v>
      </c>
      <c r="AD98" s="37"/>
      <c r="AE98" s="42">
        <f t="shared" si="20"/>
        <v>0</v>
      </c>
      <c r="AG98" s="37"/>
      <c r="AH98" s="42">
        <f t="shared" si="21"/>
        <v>0</v>
      </c>
    </row>
    <row r="99" spans="3:34" x14ac:dyDescent="0.25">
      <c r="C99" s="28" t="str">
        <f>'MP Calculations'!D126</f>
        <v>2082-83</v>
      </c>
      <c r="D99" s="42" t="str">
        <f>IF(LEFT($C99,4)*1&lt;LEFT('General inputs'!$I$16,4)+'General inputs'!$H$38,SUM(G99,J99,M99,P99,S99,V99,Y99,AB99,AE99,AH99),"")</f>
        <v/>
      </c>
      <c r="F99" s="37"/>
      <c r="G99" s="176"/>
      <c r="I99" s="37"/>
      <c r="J99" s="176"/>
      <c r="L99" s="177"/>
      <c r="M99" s="42"/>
      <c r="O99" s="37"/>
      <c r="P99" s="42">
        <f t="shared" si="15"/>
        <v>0</v>
      </c>
      <c r="R99" s="37"/>
      <c r="S99" s="42">
        <f t="shared" si="16"/>
        <v>0</v>
      </c>
      <c r="U99" s="37"/>
      <c r="V99" s="42">
        <f t="shared" si="17"/>
        <v>0</v>
      </c>
      <c r="X99" s="37"/>
      <c r="Y99" s="42">
        <f t="shared" si="18"/>
        <v>0</v>
      </c>
      <c r="AA99" s="37"/>
      <c r="AB99" s="42">
        <f t="shared" si="19"/>
        <v>0</v>
      </c>
      <c r="AD99" s="37"/>
      <c r="AE99" s="42">
        <f t="shared" si="20"/>
        <v>0</v>
      </c>
      <c r="AG99" s="37"/>
      <c r="AH99" s="42">
        <f t="shared" si="21"/>
        <v>0</v>
      </c>
    </row>
    <row r="100" spans="3:34" x14ac:dyDescent="0.25">
      <c r="C100" s="28" t="str">
        <f>'MP Calculations'!D127</f>
        <v>2083-84</v>
      </c>
      <c r="D100" s="42" t="str">
        <f>IF(LEFT($C100,4)*1&lt;LEFT('General inputs'!$I$16,4)+'General inputs'!$H$38,SUM(G100,J100,M100,P100,S100,V100,Y100,AB100,AE100,AH100),"")</f>
        <v/>
      </c>
      <c r="F100" s="37"/>
      <c r="G100" s="176"/>
      <c r="I100" s="37"/>
      <c r="J100" s="176"/>
      <c r="L100" s="177"/>
      <c r="M100" s="42"/>
      <c r="O100" s="37"/>
      <c r="P100" s="42">
        <f t="shared" si="15"/>
        <v>0</v>
      </c>
      <c r="R100" s="37"/>
      <c r="S100" s="42">
        <f t="shared" si="16"/>
        <v>0</v>
      </c>
      <c r="U100" s="37"/>
      <c r="V100" s="42">
        <f t="shared" si="17"/>
        <v>0</v>
      </c>
      <c r="X100" s="37"/>
      <c r="Y100" s="42">
        <f t="shared" si="18"/>
        <v>0</v>
      </c>
      <c r="AA100" s="37"/>
      <c r="AB100" s="42">
        <f t="shared" si="19"/>
        <v>0</v>
      </c>
      <c r="AD100" s="37"/>
      <c r="AE100" s="42">
        <f t="shared" si="20"/>
        <v>0</v>
      </c>
      <c r="AG100" s="37"/>
      <c r="AH100" s="42">
        <f t="shared" si="21"/>
        <v>0</v>
      </c>
    </row>
    <row r="101" spans="3:34" x14ac:dyDescent="0.25">
      <c r="C101" s="28" t="str">
        <f>'MP Calculations'!D128</f>
        <v>2084-85</v>
      </c>
      <c r="D101" s="42" t="str">
        <f>IF(LEFT($C101,4)*1&lt;LEFT('General inputs'!$I$16,4)+'General inputs'!$H$38,SUM(G101,J101,M101,P101,S101,V101,Y101,AB101,AE101,AH101),"")</f>
        <v/>
      </c>
      <c r="F101" s="37"/>
      <c r="G101" s="176"/>
      <c r="I101" s="37"/>
      <c r="J101" s="176"/>
      <c r="L101" s="177"/>
      <c r="M101" s="42"/>
      <c r="O101" s="37"/>
      <c r="P101" s="42">
        <f t="shared" si="15"/>
        <v>0</v>
      </c>
      <c r="R101" s="37"/>
      <c r="S101" s="42">
        <f t="shared" si="16"/>
        <v>0</v>
      </c>
      <c r="U101" s="37"/>
      <c r="V101" s="42">
        <f t="shared" si="17"/>
        <v>0</v>
      </c>
      <c r="X101" s="37"/>
      <c r="Y101" s="42">
        <f t="shared" si="18"/>
        <v>0</v>
      </c>
      <c r="AA101" s="37"/>
      <c r="AB101" s="42">
        <f t="shared" si="19"/>
        <v>0</v>
      </c>
      <c r="AD101" s="37"/>
      <c r="AE101" s="42">
        <f t="shared" si="20"/>
        <v>0</v>
      </c>
      <c r="AG101" s="37"/>
      <c r="AH101" s="42">
        <f t="shared" si="21"/>
        <v>0</v>
      </c>
    </row>
    <row r="102" spans="3:34" x14ac:dyDescent="0.25">
      <c r="C102" s="28" t="str">
        <f>'MP Calculations'!D129</f>
        <v>2085-86</v>
      </c>
      <c r="D102" s="42" t="str">
        <f>IF(LEFT($C102,4)*1&lt;LEFT('General inputs'!$I$16,4)+'General inputs'!$H$38,SUM(G102,J102,M102,P102,S102,V102,Y102,AB102,AE102,AH102),"")</f>
        <v/>
      </c>
      <c r="F102" s="37"/>
      <c r="G102" s="176"/>
      <c r="I102" s="37"/>
      <c r="J102" s="176"/>
      <c r="L102" s="177"/>
      <c r="M102" s="42"/>
      <c r="O102" s="37"/>
      <c r="P102" s="42">
        <f t="shared" si="15"/>
        <v>0</v>
      </c>
      <c r="R102" s="37"/>
      <c r="S102" s="42">
        <f t="shared" si="16"/>
        <v>0</v>
      </c>
      <c r="U102" s="37"/>
      <c r="V102" s="42">
        <f t="shared" si="17"/>
        <v>0</v>
      </c>
      <c r="X102" s="37"/>
      <c r="Y102" s="42">
        <f t="shared" si="18"/>
        <v>0</v>
      </c>
      <c r="AA102" s="37"/>
      <c r="AB102" s="42">
        <f t="shared" si="19"/>
        <v>0</v>
      </c>
      <c r="AD102" s="37"/>
      <c r="AE102" s="42">
        <f t="shared" si="20"/>
        <v>0</v>
      </c>
      <c r="AG102" s="37"/>
      <c r="AH102" s="42">
        <f t="shared" si="21"/>
        <v>0</v>
      </c>
    </row>
    <row r="103" spans="3:34" x14ac:dyDescent="0.25">
      <c r="D103" s="43"/>
      <c r="F103" s="43"/>
      <c r="G103" s="43"/>
      <c r="I103" s="43"/>
      <c r="J103" s="43"/>
      <c r="L103" s="54"/>
      <c r="M103" s="43"/>
      <c r="O103" s="43"/>
      <c r="P103" s="43"/>
      <c r="R103" s="43"/>
      <c r="S103" s="43"/>
      <c r="U103" s="43"/>
      <c r="V103" s="43"/>
      <c r="X103" s="43"/>
      <c r="Y103" s="43"/>
      <c r="AA103" s="43"/>
      <c r="AB103" s="43"/>
      <c r="AD103" s="43"/>
      <c r="AE103" s="43"/>
      <c r="AG103" s="43"/>
      <c r="AH103" s="43"/>
    </row>
  </sheetData>
  <mergeCells count="8">
    <mergeCell ref="AD8:AE8"/>
    <mergeCell ref="AG8:AH8"/>
    <mergeCell ref="L8:M8"/>
    <mergeCell ref="O8:P8"/>
    <mergeCell ref="R8:S8"/>
    <mergeCell ref="U8:V8"/>
    <mergeCell ref="X8:Y8"/>
    <mergeCell ref="AA8:AB8"/>
  </mergeCells>
  <dataValidations disablePrompts="1" count="2">
    <dataValidation type="list" allowBlank="1" showInputMessage="1" showErrorMessage="1" sqref="O9 R9 U9 X9 AA9 AD9 AG9 L9" xr:uid="{00000000-0002-0000-0800-000000000000}">
      <formula1>$AJ$12:$AJ$19</formula1>
    </dataValidation>
    <dataValidation type="list" allowBlank="1" showInputMessage="1" showErrorMessage="1" sqref="AP9" xr:uid="{200ADF99-65DB-4000-9D9D-18FEF2CDF351}">
      <formula1>$AS$9:$AS$10</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U12:U102 X12:X102 AA12:AA102 AD12:AD102 AG12:AG102 O12:O102 R12:R102 F12:F102 I69:I102 L69:L102</xm:sqref>
        </x14:conditionalFormatting>
        <x14:conditionalFormatting xmlns:xm="http://schemas.microsoft.com/office/excel/2006/main">
          <x14:cfRule type="expression" priority="60" id="{9AED8FE6-1E3F-40FA-BC8D-6814ADDD04B9}">
            <xm:f>LEFT($C69,4)*1&gt;LEFT('General inputs'!$I$16,4)+'General inputs'!$H$38-1</xm:f>
            <x14:dxf>
              <fill>
                <patternFill>
                  <bgColor rgb="FFDDDDDD"/>
                </patternFill>
              </fill>
            </x14:dxf>
          </x14:cfRule>
          <xm:sqref>D69:D102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1:AI75"/>
  <sheetViews>
    <sheetView showGridLines="0" topLeftCell="A43" zoomScale="80" zoomScaleNormal="80" workbookViewId="0">
      <selection activeCell="L69" sqref="L69"/>
    </sheetView>
  </sheetViews>
  <sheetFormatPr defaultRowHeight="11.5" outlineLevelRow="1" x14ac:dyDescent="0.25"/>
  <cols>
    <col min="1" max="1" width="2.69921875" customWidth="1"/>
    <col min="2" max="2" width="4.19921875" customWidth="1"/>
    <col min="3" max="3" width="11.09765625" customWidth="1"/>
    <col min="4" max="4" width="18.09765625" customWidth="1"/>
    <col min="5" max="5" width="17.59765625" bestFit="1" customWidth="1"/>
    <col min="6" max="6" width="18" bestFit="1" customWidth="1"/>
    <col min="7" max="7" width="18" customWidth="1"/>
    <col min="8" max="8" width="20" customWidth="1"/>
    <col min="9" max="9" width="4.59765625" customWidth="1"/>
    <col min="10" max="10" width="21" bestFit="1" customWidth="1"/>
    <col min="11" max="11" width="20.8984375" bestFit="1" customWidth="1"/>
    <col min="12" max="12" width="19.19921875" bestFit="1" customWidth="1"/>
    <col min="13" max="13" width="21.3984375" bestFit="1" customWidth="1"/>
    <col min="14" max="14" width="12.8984375" customWidth="1"/>
    <col min="15" max="15" width="13.5" customWidth="1"/>
    <col min="16" max="16" width="15.69921875" bestFit="1" customWidth="1"/>
    <col min="17" max="17" width="14.8984375" bestFit="1" customWidth="1"/>
    <col min="18" max="18" width="17.3984375" bestFit="1" customWidth="1"/>
    <col min="19" max="19" width="15.3984375" bestFit="1" customWidth="1"/>
    <col min="20" max="20" width="17.8984375" bestFit="1" customWidth="1"/>
    <col min="22" max="22" width="13.8984375" bestFit="1" customWidth="1"/>
    <col min="24" max="24" width="17.3984375" bestFit="1" customWidth="1"/>
    <col min="28" max="28" width="17" bestFit="1" customWidth="1"/>
    <col min="29" max="29" width="11.69921875" bestFit="1" customWidth="1"/>
    <col min="30" max="30" width="12.8984375" bestFit="1" customWidth="1"/>
  </cols>
  <sheetData>
    <row r="1" spans="3:8" hidden="1" x14ac:dyDescent="0.25"/>
    <row r="2" spans="3:8" hidden="1" x14ac:dyDescent="0.25"/>
    <row r="3" spans="3:8" ht="20" x14ac:dyDescent="0.4">
      <c r="C3" s="116" t="s">
        <v>1082</v>
      </c>
    </row>
    <row r="4" spans="3:8" hidden="1" x14ac:dyDescent="0.25"/>
    <row r="6" spans="3:8" x14ac:dyDescent="0.25">
      <c r="C6" t="s">
        <v>1083</v>
      </c>
      <c r="H6" s="118" t="s">
        <v>28</v>
      </c>
    </row>
    <row r="8" spans="3:8" ht="13.5" x14ac:dyDescent="0.35">
      <c r="C8" t="s">
        <v>1084</v>
      </c>
    </row>
    <row r="10" spans="3:8" x14ac:dyDescent="0.25">
      <c r="C10" t="s">
        <v>1085</v>
      </c>
    </row>
    <row r="12" spans="3:8" ht="13.5" x14ac:dyDescent="0.35">
      <c r="C12" s="28" t="s">
        <v>1086</v>
      </c>
      <c r="D12" s="164" t="s">
        <v>1087</v>
      </c>
    </row>
    <row r="13" spans="3:8" ht="13.5" x14ac:dyDescent="0.35">
      <c r="C13" s="28" t="s">
        <v>1088</v>
      </c>
      <c r="D13" s="164" t="s">
        <v>1089</v>
      </c>
      <c r="F13" s="1"/>
      <c r="G13" s="1"/>
    </row>
    <row r="15" spans="3:8" hidden="1" outlineLevel="1"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6" spans="3:8" hidden="1" outlineLevel="1" x14ac:dyDescent="0.25"/>
    <row r="17" spans="1:35" ht="13.5" hidden="1" outlineLevel="1" x14ac:dyDescent="0.35">
      <c r="C17" s="28" t="s">
        <v>1090</v>
      </c>
      <c r="D17" s="145" t="str">
        <f>ADDRESS(ROW(INDEX('MP Calculations'!$Q$39:$Q$129,MATCH('General inputs'!$I$16,'MP Calculations'!$D$39:$D$129))),COLUMN(INDEX('MP Calculations'!$Q$39:$Q$129,MATCH('General inputs'!$I$16,'MP Calculations'!$D$39:$D$129))))&amp;":"&amp;ADDRESS(ROW(INDEX('MP Calculations'!$Q$39:$Q$129,MATCH(LEFT('General inputs'!$I$16,4)+'General inputs'!$H$38-1&amp;"-"&amp;RIGHT('General inputs'!$I$16,2)+'General inputs'!$H$38-1,'MP Calculations'!$D$39:$D$129))),COLUMN(INDEX('MP Calculations'!$Q$39:$Q$129,MATCH('General inputs'!$I$16,'MP Calculations'!$D$39:$D$129))))</f>
        <v>$Q$66:$Q$95</v>
      </c>
      <c r="E17" s="146"/>
    </row>
    <row r="18" spans="1:35" ht="13.5" hidden="1" outlineLevel="1" x14ac:dyDescent="0.35">
      <c r="C18" s="28" t="s">
        <v>1091</v>
      </c>
      <c r="D18" s="145" t="str">
        <f>ADDRESS(ROW(INDEX('MP Calculations'!$T$39:$T$129,MATCH('General inputs'!$I$16,'MP Calculations'!$D$39:$D$129))),COLUMN(INDEX('MP Calculations'!$T$39:$T$129,MATCH('General inputs'!$I$16,'MP Calculations'!$D$39:$D$129))))&amp;":"&amp;ADDRESS(ROW(INDEX('MP Calculations'!$T$39:$T$129,MATCH(LEFT('General inputs'!$I$16,4)+'General inputs'!$H$38-1&amp;"-"&amp;RIGHT('General inputs'!$I$16,2)+'General inputs'!$H$38-1,'MP Calculations'!$D$39:$D$129))),COLUMN(INDEX('MP Calculations'!$T$39:$T$129,MATCH('General inputs'!$I$16,'MP Calculations'!$D$39:$D$129))))</f>
        <v>$T$66:$T$95</v>
      </c>
      <c r="E18" s="146"/>
    </row>
    <row r="19" spans="1:35" hidden="1" outlineLevel="1" x14ac:dyDescent="0.25">
      <c r="C19" s="28"/>
    </row>
    <row r="20" spans="1:35" ht="13.5" hidden="1" outlineLevel="1" x14ac:dyDescent="0.35">
      <c r="C20" t="s">
        <v>1092</v>
      </c>
      <c r="H20" t="s">
        <v>1093</v>
      </c>
      <c r="I20" t="s">
        <v>1094</v>
      </c>
      <c r="J20" s="147" t="e">
        <f>LEFT(#REF!,4)+'General inputs'!$H$38-1&amp;"-"&amp;RIGHT(#REF!,2)+'General inputs'!$H$38-1</f>
        <v>#REF!</v>
      </c>
    </row>
    <row r="21" spans="1:35" hidden="1" outlineLevel="1" x14ac:dyDescent="0.25">
      <c r="C21" s="28"/>
    </row>
    <row r="22" spans="1:35" hidden="1" outlineLevel="1" x14ac:dyDescent="0.25">
      <c r="C22" s="69" t="s">
        <v>1095</v>
      </c>
    </row>
    <row r="23" spans="1:35" hidden="1" outlineLevel="1" x14ac:dyDescent="0.25">
      <c r="C23" s="69"/>
      <c r="D23" s="69" t="s">
        <v>1096</v>
      </c>
    </row>
    <row r="24" spans="1:35" hidden="1" outlineLevel="1" x14ac:dyDescent="0.25">
      <c r="C24" s="69"/>
      <c r="D24" s="69"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25" spans="1:35" hidden="1" outlineLevel="1" x14ac:dyDescent="0.25">
      <c r="C25" s="69"/>
      <c r="D25" s="69" t="s">
        <v>1097</v>
      </c>
    </row>
    <row r="26" spans="1:35" hidden="1" outlineLevel="1" x14ac:dyDescent="0.25">
      <c r="C26" s="69"/>
      <c r="D26" s="174" t="s">
        <v>1098</v>
      </c>
    </row>
    <row r="27" spans="1:35" hidden="1" outlineLevel="1" x14ac:dyDescent="0.25">
      <c r="C27" s="69"/>
      <c r="D27" s="174" t="s">
        <v>1099</v>
      </c>
    </row>
    <row r="28" spans="1:35" hidden="1" outlineLevel="1" x14ac:dyDescent="0.25">
      <c r="C28" s="69"/>
      <c r="D28" s="69" t="s">
        <v>1100</v>
      </c>
    </row>
    <row r="29" spans="1:35" hidden="1" outlineLevel="1" x14ac:dyDescent="0.25">
      <c r="C29" s="69"/>
      <c r="D29" s="174" t="s">
        <v>1101</v>
      </c>
    </row>
    <row r="30" spans="1:35" hidden="1" outlineLevel="1" x14ac:dyDescent="0.25">
      <c r="C30" s="69"/>
      <c r="D30" s="174" t="s">
        <v>1102</v>
      </c>
    </row>
    <row r="31" spans="1:35" hidden="1" outlineLevel="1" x14ac:dyDescent="0.25"/>
    <row r="32" spans="1:35" collapsed="1" x14ac:dyDescent="0.25">
      <c r="A32" s="67"/>
      <c r="B32" s="67"/>
      <c r="C32" s="67" t="s">
        <v>1103</v>
      </c>
      <c r="D32" s="67"/>
      <c r="E32" s="67"/>
      <c r="F32" s="67"/>
      <c r="G32" s="67"/>
      <c r="H32" s="67"/>
      <c r="I32" s="67"/>
      <c r="J32" s="67"/>
      <c r="K32" s="67"/>
      <c r="L32" s="67"/>
      <c r="M32" s="67"/>
      <c r="N32" s="67"/>
      <c r="O32" s="67"/>
      <c r="P32" s="67"/>
      <c r="Q32" s="67"/>
      <c r="R32" s="67"/>
      <c r="S32" s="67"/>
      <c r="T32" s="67"/>
      <c r="U32" s="67"/>
      <c r="AA32" s="254" t="s">
        <v>1165</v>
      </c>
      <c r="AB32" s="254"/>
      <c r="AC32" s="254"/>
      <c r="AD32" s="254"/>
      <c r="AE32" s="254"/>
      <c r="AF32" s="254"/>
      <c r="AG32" s="254"/>
      <c r="AH32" s="254"/>
      <c r="AI32" s="254"/>
    </row>
    <row r="34" spans="2:35" ht="12.5" x14ac:dyDescent="0.25">
      <c r="J34" s="6"/>
      <c r="K34" s="209"/>
      <c r="L34" s="210"/>
      <c r="Q34" s="220"/>
      <c r="S34" s="221"/>
    </row>
    <row r="35" spans="2:35" ht="33.65" customHeight="1" x14ac:dyDescent="0.25">
      <c r="J35" s="6"/>
      <c r="K35" s="209"/>
      <c r="L35" s="210"/>
      <c r="X35" s="245" t="s">
        <v>1186</v>
      </c>
    </row>
    <row r="36" spans="2:35" s="181" customFormat="1" ht="13" x14ac:dyDescent="0.3">
      <c r="D36" s="182" t="s">
        <v>1104</v>
      </c>
      <c r="J36" s="182" t="s">
        <v>1105</v>
      </c>
      <c r="Q36" s="181" t="s">
        <v>1106</v>
      </c>
      <c r="V36" s="35" t="s">
        <v>1107</v>
      </c>
      <c r="X36" s="211" t="s">
        <v>1108</v>
      </c>
      <c r="AB36" s="182" t="s">
        <v>1104</v>
      </c>
      <c r="AF36" s="182" t="s">
        <v>1105</v>
      </c>
    </row>
    <row r="37" spans="2:35" s="181" customFormat="1" ht="13.5" thickBot="1" x14ac:dyDescent="0.35">
      <c r="C37" s="185" t="s">
        <v>113</v>
      </c>
      <c r="D37" s="184" t="s">
        <v>1109</v>
      </c>
      <c r="E37" s="184" t="s">
        <v>1110</v>
      </c>
      <c r="F37" s="184" t="s">
        <v>1111</v>
      </c>
      <c r="G37" s="184" t="s">
        <v>1112</v>
      </c>
      <c r="H37" s="199" t="s">
        <v>1113</v>
      </c>
      <c r="J37" s="193" t="s">
        <v>1114</v>
      </c>
      <c r="K37" s="193" t="s">
        <v>1115</v>
      </c>
      <c r="L37" s="193" t="s">
        <v>1116</v>
      </c>
      <c r="M37" s="193" t="s">
        <v>1117</v>
      </c>
      <c r="N37" s="194"/>
      <c r="Q37" s="212" t="s">
        <v>1118</v>
      </c>
      <c r="R37" s="212" t="s">
        <v>1119</v>
      </c>
      <c r="S37" s="212" t="s">
        <v>1120</v>
      </c>
      <c r="T37" s="212" t="s">
        <v>1121</v>
      </c>
      <c r="V37" s="199" t="s">
        <v>1122</v>
      </c>
      <c r="X37" s="199" t="s">
        <v>1123</v>
      </c>
      <c r="AA37" s="185" t="s">
        <v>113</v>
      </c>
      <c r="AB37" s="184" t="s">
        <v>1163</v>
      </c>
      <c r="AC37" s="184" t="s">
        <v>1164</v>
      </c>
      <c r="AD37" s="199" t="s">
        <v>1113</v>
      </c>
      <c r="AF37" s="193" t="s">
        <v>1114</v>
      </c>
      <c r="AG37" s="193" t="s">
        <v>1115</v>
      </c>
      <c r="AH37" s="193" t="s">
        <v>1116</v>
      </c>
      <c r="AI37" s="193" t="s">
        <v>1117</v>
      </c>
    </row>
    <row r="38" spans="2:35" s="181" customFormat="1" ht="12.5" x14ac:dyDescent="0.25">
      <c r="B38">
        <v>0</v>
      </c>
      <c r="C38" s="183" t="str">
        <f>'General inputs'!I16</f>
        <v>2022-23</v>
      </c>
      <c r="D38" s="242">
        <f>Q38*$V38+AB38</f>
        <v>357289.65183398745</v>
      </c>
      <c r="E38" s="203">
        <f t="shared" ref="E38:E67" si="0">R38*$X38</f>
        <v>50133.75518474706</v>
      </c>
      <c r="F38" s="242">
        <f>S38*$V38+AC38</f>
        <v>181668.03099234335</v>
      </c>
      <c r="G38" s="203">
        <f t="shared" ref="G38:G67" si="1">T38*$X38</f>
        <v>21812.245805051789</v>
      </c>
      <c r="H38" s="203">
        <f t="shared" ref="H38:H67" si="2">SUM(D38:G38)</f>
        <v>610903.68381612957</v>
      </c>
      <c r="J38" s="208">
        <v>-441713.99694680399</v>
      </c>
      <c r="K38" s="222">
        <v>0</v>
      </c>
      <c r="L38" s="196">
        <v>5690349.7861783206</v>
      </c>
      <c r="M38" s="192">
        <f>K38+L38</f>
        <v>5690349.7861783206</v>
      </c>
      <c r="N38" s="227"/>
      <c r="O38" s="227"/>
      <c r="P38" s="197" t="str">
        <f t="shared" ref="P38:P67" si="3">C38</f>
        <v>2022-23</v>
      </c>
      <c r="Q38" s="200">
        <v>75031730.614678174</v>
      </c>
      <c r="R38" s="223">
        <v>8.0410616523836548E-2</v>
      </c>
      <c r="S38" s="200">
        <v>38150746.020066693</v>
      </c>
      <c r="T38" s="223">
        <v>3.4985133798381571E-2</v>
      </c>
      <c r="V38" s="201">
        <v>4.7618474065170002E-3</v>
      </c>
      <c r="X38" s="202">
        <v>623471.84180444188</v>
      </c>
      <c r="AA38" s="183" t="str">
        <f>'[3]Reduction amount'!$C38</f>
        <v>2022-23</v>
      </c>
      <c r="AB38" s="200">
        <v>0</v>
      </c>
      <c r="AC38" s="200">
        <v>0</v>
      </c>
      <c r="AD38" s="200">
        <v>0</v>
      </c>
      <c r="AF38" s="208">
        <v>0</v>
      </c>
      <c r="AG38" s="196">
        <v>0</v>
      </c>
      <c r="AH38" s="196">
        <v>4056.4300000000003</v>
      </c>
      <c r="AI38" s="192">
        <v>4056.4300000000003</v>
      </c>
    </row>
    <row r="39" spans="2:35" s="181" customFormat="1" ht="12.5" x14ac:dyDescent="0.25">
      <c r="B39">
        <f>B38+1</f>
        <v>1</v>
      </c>
      <c r="C39" s="181" t="str">
        <f ca="1">OFFSET('MP Calculations'!$D$38,MATCH($C$38,'MP Calculations'!$D$39:$D$129)+'Reduction amount'!B39,)</f>
        <v>2023-24</v>
      </c>
      <c r="D39" s="242">
        <f t="shared" ref="D39:D46" si="4">Q39*$V39+AB39</f>
        <v>910758.92507271084</v>
      </c>
      <c r="E39" s="203">
        <f t="shared" si="0"/>
        <v>126930.08742125639</v>
      </c>
      <c r="F39" s="242">
        <f t="shared" ref="F39:F46" si="5">S39*$V39+AC39</f>
        <v>463085.84583227901</v>
      </c>
      <c r="G39" s="203">
        <f t="shared" si="1"/>
        <v>55224.873075765492</v>
      </c>
      <c r="H39" s="203">
        <f t="shared" si="2"/>
        <v>1555999.7314020118</v>
      </c>
      <c r="J39" s="208">
        <v>-702240.16793483915</v>
      </c>
      <c r="K39" s="222">
        <v>0</v>
      </c>
      <c r="L39" s="196">
        <v>11714666.341458501</v>
      </c>
      <c r="M39" s="192">
        <f t="shared" ref="M39:M67" si="6">K39+L39</f>
        <v>11714666.341458501</v>
      </c>
      <c r="N39" s="227"/>
      <c r="O39" s="227"/>
      <c r="P39" s="197" t="str">
        <f t="shared" ca="1" si="3"/>
        <v>2023-24</v>
      </c>
      <c r="Q39" s="200">
        <v>80137121.97793825</v>
      </c>
      <c r="R39" s="223">
        <v>8.4743102649005919E-2</v>
      </c>
      <c r="S39" s="200">
        <v>40746640.951946013</v>
      </c>
      <c r="T39" s="223">
        <v>3.687011632085422E-2</v>
      </c>
      <c r="V39" s="201">
        <v>1.1365006661000912E-2</v>
      </c>
      <c r="X39" s="202">
        <v>1497822.0463201951</v>
      </c>
      <c r="AA39" s="181" t="str">
        <f>'[3]Reduction amount'!$C39</f>
        <v>2023-24</v>
      </c>
      <c r="AB39" s="200">
        <v>0</v>
      </c>
      <c r="AC39" s="200">
        <v>0</v>
      </c>
      <c r="AD39" s="200">
        <v>0</v>
      </c>
      <c r="AF39" s="208">
        <v>0</v>
      </c>
      <c r="AG39" s="196">
        <v>0</v>
      </c>
      <c r="AH39" s="196">
        <v>9271.84</v>
      </c>
      <c r="AI39" s="192">
        <v>9271.84</v>
      </c>
    </row>
    <row r="40" spans="2:35" s="181" customFormat="1" ht="12.5" x14ac:dyDescent="0.25">
      <c r="B40">
        <f t="shared" ref="B40:B67" si="7">B39+1</f>
        <v>2</v>
      </c>
      <c r="C40" s="181" t="str">
        <f ca="1">OFFSET('MP Calculations'!$D$38,MATCH($C$38,'MP Calculations'!$D$39:$D$129)+'Reduction amount'!B40,)</f>
        <v>2024-25</v>
      </c>
      <c r="D40" s="242">
        <f t="shared" si="4"/>
        <v>1536144.5912964023</v>
      </c>
      <c r="E40" s="203">
        <f t="shared" si="0"/>
        <v>212878.63876895176</v>
      </c>
      <c r="F40" s="242">
        <f t="shared" si="5"/>
        <v>781070.37745952664</v>
      </c>
      <c r="G40" s="203">
        <f t="shared" si="1"/>
        <v>92619.457257132075</v>
      </c>
      <c r="H40" s="203">
        <f t="shared" si="2"/>
        <v>2622713.0647820127</v>
      </c>
      <c r="J40" s="208">
        <v>-841169.12047678069</v>
      </c>
      <c r="K40" s="222">
        <v>0</v>
      </c>
      <c r="L40" s="196">
        <v>17269112.04934638</v>
      </c>
      <c r="M40" s="192">
        <f t="shared" si="6"/>
        <v>17269112.04934638</v>
      </c>
      <c r="N40" s="227"/>
      <c r="O40" s="227"/>
      <c r="P40" s="197" t="str">
        <f t="shared" ca="1" si="3"/>
        <v>2024-25</v>
      </c>
      <c r="Q40" s="200">
        <v>81734954.130591244</v>
      </c>
      <c r="R40" s="223">
        <v>8.5301568187725926E-2</v>
      </c>
      <c r="S40" s="200">
        <v>41559077.079157449</v>
      </c>
      <c r="T40" s="223">
        <v>3.7113094082231207E-2</v>
      </c>
      <c r="V40" s="201">
        <v>1.8794218552347162E-2</v>
      </c>
      <c r="X40" s="202">
        <v>2495600.529880797</v>
      </c>
      <c r="AA40" s="181" t="str">
        <f>'[3]Reduction amount'!$C40</f>
        <v>2024-25</v>
      </c>
      <c r="AB40" s="200">
        <v>0</v>
      </c>
      <c r="AC40" s="200">
        <v>0</v>
      </c>
      <c r="AD40" s="200">
        <v>0</v>
      </c>
      <c r="AF40" s="208">
        <v>0</v>
      </c>
      <c r="AG40" s="196">
        <v>0</v>
      </c>
      <c r="AH40" s="196">
        <v>14663.48</v>
      </c>
      <c r="AI40" s="192">
        <v>14663.48</v>
      </c>
    </row>
    <row r="41" spans="2:35" s="181" customFormat="1" ht="12.5" x14ac:dyDescent="0.25">
      <c r="B41">
        <f t="shared" si="7"/>
        <v>3</v>
      </c>
      <c r="C41" s="181" t="str">
        <f ca="1">OFFSET('MP Calculations'!$D$38,MATCH($C$38,'MP Calculations'!$D$39:$D$129)+'Reduction amount'!B41,)</f>
        <v>2025-26</v>
      </c>
      <c r="D41" s="242">
        <f t="shared" si="4"/>
        <v>2330983.3957162439</v>
      </c>
      <c r="E41" s="203">
        <f t="shared" si="0"/>
        <v>322951.72726378916</v>
      </c>
      <c r="F41" s="242">
        <f t="shared" si="5"/>
        <v>1185215.3052906692</v>
      </c>
      <c r="G41" s="203">
        <f t="shared" si="1"/>
        <v>140510.16989022613</v>
      </c>
      <c r="H41" s="203">
        <f t="shared" si="2"/>
        <v>3979660.5981609286</v>
      </c>
      <c r="J41" s="208">
        <v>-895513.37772315147</v>
      </c>
      <c r="K41" s="222">
        <v>0</v>
      </c>
      <c r="L41" s="196">
        <v>23969390.335727535</v>
      </c>
      <c r="M41" s="192">
        <f t="shared" si="6"/>
        <v>23969390.335727535</v>
      </c>
      <c r="N41" s="227"/>
      <c r="O41" s="227"/>
      <c r="P41" s="197" t="str">
        <f t="shared" ca="1" si="3"/>
        <v>2025-26</v>
      </c>
      <c r="Q41" s="200">
        <v>84108491.646641001</v>
      </c>
      <c r="R41" s="223">
        <v>8.66447005365166E-2</v>
      </c>
      <c r="S41" s="200">
        <v>42765929.516147614</v>
      </c>
      <c r="T41" s="223">
        <v>3.7697465486938031E-2</v>
      </c>
      <c r="V41" s="201">
        <v>2.7714007825859463E-2</v>
      </c>
      <c r="X41" s="202">
        <v>3727310.7906660768</v>
      </c>
      <c r="AA41" s="181" t="str">
        <f>'[3]Reduction amount'!$C41</f>
        <v>2025-26</v>
      </c>
      <c r="AB41" s="200">
        <v>0</v>
      </c>
      <c r="AC41" s="200">
        <v>0</v>
      </c>
      <c r="AD41" s="200">
        <v>0</v>
      </c>
      <c r="AF41" s="208">
        <v>796.73917226321078</v>
      </c>
      <c r="AG41" s="196">
        <v>995.92396532901353</v>
      </c>
      <c r="AH41" s="196">
        <v>85470.558673393767</v>
      </c>
      <c r="AI41" s="192">
        <v>86466.48263872278</v>
      </c>
    </row>
    <row r="42" spans="2:35" s="181" customFormat="1" ht="12.5" x14ac:dyDescent="0.25">
      <c r="B42">
        <f t="shared" si="7"/>
        <v>4</v>
      </c>
      <c r="C42" s="181" t="str">
        <f ca="1">OFFSET('MP Calculations'!$D$38,MATCH($C$38,'MP Calculations'!$D$39:$D$129)+'Reduction amount'!B42,)</f>
        <v>2026-27</v>
      </c>
      <c r="D42" s="242">
        <f t="shared" si="4"/>
        <v>3083858.2444109311</v>
      </c>
      <c r="E42" s="203">
        <f t="shared" si="0"/>
        <v>427042.27627297357</v>
      </c>
      <c r="F42" s="242">
        <f t="shared" si="5"/>
        <v>1568023.1774021545</v>
      </c>
      <c r="G42" s="203">
        <f t="shared" si="1"/>
        <v>185797.99308648036</v>
      </c>
      <c r="H42" s="203">
        <f t="shared" si="2"/>
        <v>5264721.6911725393</v>
      </c>
      <c r="J42" s="208">
        <v>-909487.88790621853</v>
      </c>
      <c r="K42" s="222">
        <v>0</v>
      </c>
      <c r="L42" s="196">
        <v>30150168.885380898</v>
      </c>
      <c r="M42" s="192">
        <f t="shared" si="6"/>
        <v>30150168.885380898</v>
      </c>
      <c r="N42" s="227"/>
      <c r="O42" s="227"/>
      <c r="P42" s="197" t="str">
        <f t="shared" ca="1" si="3"/>
        <v>2026-27</v>
      </c>
      <c r="Q42" s="200">
        <v>85438127.798548624</v>
      </c>
      <c r="R42" s="223">
        <v>8.7044905996869454E-2</v>
      </c>
      <c r="S42" s="200">
        <v>43441998.303512126</v>
      </c>
      <c r="T42" s="223">
        <v>3.7871587290532666E-2</v>
      </c>
      <c r="V42" s="201">
        <v>3.6094637416239334E-2</v>
      </c>
      <c r="X42" s="202">
        <v>4905999.6260818755</v>
      </c>
      <c r="AA42" s="181" t="str">
        <f>'[3]Reduction amount'!$C42</f>
        <v>2026-27</v>
      </c>
      <c r="AB42" s="200">
        <v>0</v>
      </c>
      <c r="AC42" s="200">
        <v>0</v>
      </c>
      <c r="AD42" s="200">
        <v>0</v>
      </c>
      <c r="AF42" s="208">
        <v>796.73917226321078</v>
      </c>
      <c r="AG42" s="196">
        <v>995.92396532901353</v>
      </c>
      <c r="AH42" s="196">
        <v>156277.63734678752</v>
      </c>
      <c r="AI42" s="192">
        <v>157273.56131211654</v>
      </c>
    </row>
    <row r="43" spans="2:35" s="181" customFormat="1" ht="12.5" x14ac:dyDescent="0.25">
      <c r="B43">
        <f t="shared" si="7"/>
        <v>5</v>
      </c>
      <c r="C43" s="181" t="str">
        <f ca="1">OFFSET('MP Calculations'!$D$38,MATCH($C$38,'MP Calculations'!$D$39:$D$129)+'Reduction amount'!B43,)</f>
        <v>2027-28</v>
      </c>
      <c r="D43" s="242">
        <f t="shared" si="4"/>
        <v>3803277.9818499531</v>
      </c>
      <c r="E43" s="203">
        <f t="shared" si="0"/>
        <v>526391.51848196483</v>
      </c>
      <c r="F43" s="242">
        <f t="shared" si="5"/>
        <v>1933820.413584922</v>
      </c>
      <c r="G43" s="203">
        <f t="shared" si="1"/>
        <v>229022.96364020128</v>
      </c>
      <c r="H43" s="203">
        <f t="shared" si="2"/>
        <v>6492512.8775570402</v>
      </c>
      <c r="J43" s="208">
        <v>-920049.79016309173</v>
      </c>
      <c r="K43" s="222">
        <v>0</v>
      </c>
      <c r="L43" s="196">
        <v>36100244.162298575</v>
      </c>
      <c r="M43" s="192">
        <f t="shared" si="6"/>
        <v>36100244.162298575</v>
      </c>
      <c r="N43" s="227"/>
      <c r="O43" s="227"/>
      <c r="P43" s="197" t="str">
        <f t="shared" ca="1" si="3"/>
        <v>2027-28</v>
      </c>
      <c r="Q43" s="200">
        <v>86535504.420285091</v>
      </c>
      <c r="R43" s="223">
        <v>8.7202341274421127E-2</v>
      </c>
      <c r="S43" s="200">
        <v>43999972.062630475</v>
      </c>
      <c r="T43" s="223">
        <v>3.79400843931273E-2</v>
      </c>
      <c r="V43" s="201">
        <v>4.3950491851046672E-2</v>
      </c>
      <c r="X43" s="202">
        <v>6036437.9073887328</v>
      </c>
      <c r="AA43" s="181" t="str">
        <f>'[3]Reduction amount'!$C43</f>
        <v>2027-28</v>
      </c>
      <c r="AB43" s="200">
        <v>0</v>
      </c>
      <c r="AC43" s="200">
        <v>0</v>
      </c>
      <c r="AD43" s="200">
        <v>0</v>
      </c>
      <c r="AF43" s="208">
        <v>1022.0907711136592</v>
      </c>
      <c r="AG43" s="196">
        <v>1277.6134638920739</v>
      </c>
      <c r="AH43" s="196">
        <v>258504.57000614514</v>
      </c>
      <c r="AI43" s="192">
        <v>259782.18347003721</v>
      </c>
    </row>
    <row r="44" spans="2:35" s="181" customFormat="1" ht="12.5" x14ac:dyDescent="0.25">
      <c r="B44">
        <f t="shared" si="7"/>
        <v>6</v>
      </c>
      <c r="C44" s="181" t="str">
        <f ca="1">OFFSET('MP Calculations'!$D$38,MATCH($C$38,'MP Calculations'!$D$39:$D$129)+'Reduction amount'!B44,)</f>
        <v>2028-29</v>
      </c>
      <c r="D44" s="242">
        <f t="shared" si="4"/>
        <v>4562574.9591844864</v>
      </c>
      <c r="E44" s="203">
        <f t="shared" si="0"/>
        <v>630678.87375116267</v>
      </c>
      <c r="F44" s="242">
        <f t="shared" si="5"/>
        <v>2319893.6908342047</v>
      </c>
      <c r="G44" s="203">
        <f t="shared" si="1"/>
        <v>274396.41350662161</v>
      </c>
      <c r="H44" s="203">
        <f t="shared" si="2"/>
        <v>7787543.9372764751</v>
      </c>
      <c r="J44" s="208">
        <v>-925060.3525295069</v>
      </c>
      <c r="K44" s="222">
        <v>0</v>
      </c>
      <c r="L44" s="196">
        <v>41923769.715855435</v>
      </c>
      <c r="M44" s="192">
        <f t="shared" si="6"/>
        <v>41923769.715855435</v>
      </c>
      <c r="N44" s="227"/>
      <c r="O44" s="227"/>
      <c r="P44" s="197" t="str">
        <f t="shared" ca="1" si="3"/>
        <v>2028-29</v>
      </c>
      <c r="Q44" s="200">
        <v>88485327.655332312</v>
      </c>
      <c r="R44" s="223">
        <v>8.8206139840539405E-2</v>
      </c>
      <c r="S44" s="200">
        <v>44991382.102288544</v>
      </c>
      <c r="T44" s="223">
        <v>3.8376818106415793E-2</v>
      </c>
      <c r="V44" s="201">
        <v>5.1563067912870367E-2</v>
      </c>
      <c r="X44" s="202">
        <v>7150056.3894000454</v>
      </c>
      <c r="AA44" s="181" t="str">
        <f>'[3]Reduction amount'!$C44</f>
        <v>2028-29</v>
      </c>
      <c r="AB44" s="200">
        <v>0</v>
      </c>
      <c r="AC44" s="200">
        <v>0</v>
      </c>
      <c r="AD44" s="200">
        <v>0</v>
      </c>
      <c r="AF44" s="208">
        <v>1022.0907711136592</v>
      </c>
      <c r="AG44" s="196">
        <v>1277.6134638920739</v>
      </c>
      <c r="AH44" s="196">
        <v>360731.50266550278</v>
      </c>
      <c r="AI44" s="192">
        <v>362009.11612939485</v>
      </c>
    </row>
    <row r="45" spans="2:35" s="181" customFormat="1" ht="12.5" x14ac:dyDescent="0.25">
      <c r="B45">
        <f t="shared" si="7"/>
        <v>7</v>
      </c>
      <c r="C45" s="181" t="str">
        <f ca="1">OFFSET('MP Calculations'!$D$38,MATCH($C$38,'MP Calculations'!$D$39:$D$129)+'Reduction amount'!B45,)</f>
        <v>2029-30</v>
      </c>
      <c r="D45" s="242">
        <f t="shared" si="4"/>
        <v>5257334.0270835031</v>
      </c>
      <c r="E45" s="203">
        <f t="shared" si="0"/>
        <v>725347.55954430718</v>
      </c>
      <c r="F45" s="242">
        <f t="shared" si="5"/>
        <v>2673151.9260823256</v>
      </c>
      <c r="G45" s="203">
        <f t="shared" si="1"/>
        <v>315584.96275755676</v>
      </c>
      <c r="H45" s="203">
        <f t="shared" si="2"/>
        <v>8971418.4754676931</v>
      </c>
      <c r="J45" s="208">
        <v>-919347.96975994261</v>
      </c>
      <c r="K45" s="222">
        <v>0</v>
      </c>
      <c r="L45" s="196">
        <v>47488161.396685176</v>
      </c>
      <c r="M45" s="192">
        <f t="shared" si="6"/>
        <v>47488161.396685176</v>
      </c>
      <c r="N45" s="227"/>
      <c r="O45" s="227"/>
      <c r="P45" s="197" t="str">
        <f t="shared" ca="1" si="3"/>
        <v>2029-30</v>
      </c>
      <c r="Q45" s="200">
        <v>89454531.721622452</v>
      </c>
      <c r="R45" s="223">
        <v>8.8221429475275753E-2</v>
      </c>
      <c r="S45" s="200">
        <v>45484185.052077062</v>
      </c>
      <c r="T45" s="223">
        <v>3.838347033643346E-2</v>
      </c>
      <c r="V45" s="201">
        <v>5.8771019487800072E-2</v>
      </c>
      <c r="X45" s="202">
        <v>8221897.6030941261</v>
      </c>
      <c r="AA45" s="181" t="str">
        <f>'[3]Reduction amount'!$C45</f>
        <v>2029-30</v>
      </c>
      <c r="AB45" s="200">
        <v>0</v>
      </c>
      <c r="AC45" s="200">
        <v>0</v>
      </c>
      <c r="AD45" s="200">
        <v>0</v>
      </c>
      <c r="AF45" s="208">
        <v>1022.0907711136592</v>
      </c>
      <c r="AG45" s="196">
        <v>1277.6134638920739</v>
      </c>
      <c r="AH45" s="196">
        <v>462958.43532486039</v>
      </c>
      <c r="AI45" s="192">
        <v>464236.04878875247</v>
      </c>
    </row>
    <row r="46" spans="2:35" s="181" customFormat="1" ht="12.5" x14ac:dyDescent="0.25">
      <c r="B46">
        <f t="shared" si="7"/>
        <v>8</v>
      </c>
      <c r="C46" s="181" t="str">
        <f ca="1">OFFSET('MP Calculations'!$D$38,MATCH($C$38,'MP Calculations'!$D$39:$D$129)+'Reduction amount'!B46,)</f>
        <v>2030-31</v>
      </c>
      <c r="D46" s="242">
        <f t="shared" si="4"/>
        <v>16582301.355730947</v>
      </c>
      <c r="E46" s="203">
        <f t="shared" si="0"/>
        <v>829854.88181723841</v>
      </c>
      <c r="F46" s="242">
        <f t="shared" si="5"/>
        <v>5516315.6336063966</v>
      </c>
      <c r="G46" s="203">
        <f t="shared" si="1"/>
        <v>361054.11609435838</v>
      </c>
      <c r="H46" s="203">
        <f t="shared" si="2"/>
        <v>23289525.987248942</v>
      </c>
      <c r="J46" s="208">
        <v>-901371.38944653957</v>
      </c>
      <c r="K46" s="222">
        <v>0</v>
      </c>
      <c r="L46" s="196">
        <v>53350510.194929451</v>
      </c>
      <c r="M46" s="192">
        <f t="shared" si="6"/>
        <v>53350510.194929451</v>
      </c>
      <c r="N46" s="227"/>
      <c r="O46" s="227"/>
      <c r="P46" s="197" t="str">
        <f t="shared" ca="1" si="3"/>
        <v>2030-31</v>
      </c>
      <c r="Q46" s="200">
        <v>90719851.508874178</v>
      </c>
      <c r="R46" s="223">
        <v>8.8525349196526326E-2</v>
      </c>
      <c r="S46" s="200">
        <v>46127551.444430552</v>
      </c>
      <c r="T46" s="223">
        <v>3.8515700041559103E-2</v>
      </c>
      <c r="V46" s="201">
        <v>6.632806170739694E-2</v>
      </c>
      <c r="X46" s="202">
        <v>9374206.2510813717</v>
      </c>
      <c r="AA46" s="181" t="str">
        <f>'[3]Reduction amount'!$C46</f>
        <v>2030-31</v>
      </c>
      <c r="AB46" s="200">
        <v>10565029.446764452</v>
      </c>
      <c r="AC46" s="200">
        <v>2456764.5549890799</v>
      </c>
      <c r="AD46" s="200">
        <v>13021794.001753531</v>
      </c>
      <c r="AF46" s="208">
        <v>1593.4783445264216</v>
      </c>
      <c r="AG46" s="196">
        <v>1991.8479306580271</v>
      </c>
      <c r="AH46" s="196">
        <v>621491.99267164792</v>
      </c>
      <c r="AI46" s="192">
        <v>623483.84060230595</v>
      </c>
    </row>
    <row r="47" spans="2:35" s="181" customFormat="1" ht="12.5" x14ac:dyDescent="0.25">
      <c r="B47">
        <f t="shared" si="7"/>
        <v>9</v>
      </c>
      <c r="C47" s="181" t="str">
        <f ca="1">OFFSET('MP Calculations'!$D$38,MATCH($C$38,'MP Calculations'!$D$39:$D$129)+'Reduction amount'!B47,)</f>
        <v>2031-32</v>
      </c>
      <c r="D47" s="203">
        <f t="shared" ref="D47:D67" si="8">Q47*$V47</f>
        <v>6646350.381728502</v>
      </c>
      <c r="E47" s="203">
        <f t="shared" si="0"/>
        <v>903697.32249909209</v>
      </c>
      <c r="F47" s="203">
        <f t="shared" ref="F47:F67" si="9">S47*$V47</f>
        <v>3379413.2601826699</v>
      </c>
      <c r="G47" s="203">
        <f t="shared" si="1"/>
        <v>393181.56118723244</v>
      </c>
      <c r="H47" s="203">
        <f t="shared" si="2"/>
        <v>11322642.525597496</v>
      </c>
      <c r="J47" s="208">
        <v>-876279.97854659881</v>
      </c>
      <c r="K47" s="222">
        <v>0</v>
      </c>
      <c r="L47" s="196">
        <v>57607311.515018433</v>
      </c>
      <c r="M47" s="192">
        <f t="shared" si="6"/>
        <v>57607311.515018433</v>
      </c>
      <c r="N47" s="227"/>
      <c r="O47" s="227"/>
      <c r="P47" s="197" t="str">
        <f t="shared" ca="1" si="3"/>
        <v>2031-32</v>
      </c>
      <c r="Q47" s="200">
        <v>91331934.640466794</v>
      </c>
      <c r="R47" s="223">
        <v>8.8492242404676499E-2</v>
      </c>
      <c r="S47" s="200">
        <v>46438772.1493944</v>
      </c>
      <c r="T47" s="223">
        <v>3.8501295904486511E-2</v>
      </c>
      <c r="V47" s="201">
        <v>7.2771374086098448E-2</v>
      </c>
      <c r="X47" s="202">
        <v>10212164.342795938</v>
      </c>
      <c r="AA47" s="181" t="str">
        <f>'[3]Reduction amount'!$C47</f>
        <v>2031-32</v>
      </c>
      <c r="AB47" s="200">
        <v>10566682.650430612</v>
      </c>
      <c r="AC47" s="200">
        <v>2884969.2220909838</v>
      </c>
      <c r="AD47" s="200">
        <v>13451651.872521596</v>
      </c>
      <c r="AF47" s="208">
        <v>1593.4783445264216</v>
      </c>
      <c r="AG47" s="196">
        <v>1991.8479306580271</v>
      </c>
      <c r="AH47" s="196">
        <v>782281.47001843539</v>
      </c>
      <c r="AI47" s="192">
        <v>784273.31794909341</v>
      </c>
    </row>
    <row r="48" spans="2:35" s="181" customFormat="1" ht="12.5" x14ac:dyDescent="0.25">
      <c r="B48">
        <f t="shared" si="7"/>
        <v>10</v>
      </c>
      <c r="C48" s="181" t="str">
        <f ca="1">OFFSET('MP Calculations'!$D$38,MATCH($C$38,'MP Calculations'!$D$39:$D$129)+'Reduction amount'!B48,)</f>
        <v>2032-33</v>
      </c>
      <c r="D48" s="203">
        <f t="shared" si="8"/>
        <v>7285931.5564007098</v>
      </c>
      <c r="E48" s="203">
        <f t="shared" si="0"/>
        <v>990735.87995498825</v>
      </c>
      <c r="F48" s="203">
        <f t="shared" si="9"/>
        <v>3704615.6612767209</v>
      </c>
      <c r="G48" s="203">
        <f t="shared" si="1"/>
        <v>431050.38634802436</v>
      </c>
      <c r="H48" s="203">
        <f t="shared" si="2"/>
        <v>12412333.483980443</v>
      </c>
      <c r="J48" s="208">
        <v>-833430.21823473892</v>
      </c>
      <c r="K48" s="222">
        <v>0</v>
      </c>
      <c r="L48" s="196">
        <v>62582925.294432946</v>
      </c>
      <c r="M48" s="192">
        <f t="shared" si="6"/>
        <v>62582925.294432946</v>
      </c>
      <c r="N48" s="227"/>
      <c r="O48" s="227"/>
      <c r="P48" s="197" t="str">
        <f t="shared" ca="1" si="3"/>
        <v>2032-33</v>
      </c>
      <c r="Q48" s="200">
        <v>91815733.442390129</v>
      </c>
      <c r="R48" s="223">
        <v>8.8336177948502889E-2</v>
      </c>
      <c r="S48" s="200">
        <v>46684765.21213977</v>
      </c>
      <c r="T48" s="223">
        <v>3.8433395220267945E-2</v>
      </c>
      <c r="V48" s="201">
        <v>7.9353845830489114E-2</v>
      </c>
      <c r="X48" s="202">
        <v>11215516.710860582</v>
      </c>
      <c r="AA48" s="181" t="str">
        <f>'[3]Reduction amount'!$C48</f>
        <v>2032-33</v>
      </c>
      <c r="AB48" s="200">
        <v>10567989.365011919</v>
      </c>
      <c r="AC48" s="200">
        <v>3312711.8208451187</v>
      </c>
      <c r="AD48" s="200">
        <v>13880701.185857039</v>
      </c>
      <c r="AF48" s="208">
        <v>1593.4783445264216</v>
      </c>
      <c r="AG48" s="196">
        <v>1991.8479306580271</v>
      </c>
      <c r="AH48" s="196">
        <v>948710.74736522301</v>
      </c>
      <c r="AI48" s="192">
        <v>950702.59529588104</v>
      </c>
    </row>
    <row r="49" spans="2:35" s="181" customFormat="1" ht="12.5" x14ac:dyDescent="0.25">
      <c r="B49">
        <f t="shared" si="7"/>
        <v>11</v>
      </c>
      <c r="C49" s="181" t="str">
        <f ca="1">OFFSET('MP Calculations'!$D$38,MATCH($C$38,'MP Calculations'!$D$39:$D$129)+'Reduction amount'!B49,)</f>
        <v>2033-34</v>
      </c>
      <c r="D49" s="203">
        <f t="shared" si="8"/>
        <v>7870863.8474216871</v>
      </c>
      <c r="E49" s="203">
        <f t="shared" si="0"/>
        <v>1070215.5935114236</v>
      </c>
      <c r="F49" s="203">
        <f t="shared" si="9"/>
        <v>4002031.2092170683</v>
      </c>
      <c r="G49" s="203">
        <f t="shared" si="1"/>
        <v>465630.50192523381</v>
      </c>
      <c r="H49" s="203">
        <f t="shared" si="2"/>
        <v>13408741.152075412</v>
      </c>
      <c r="J49" s="208">
        <v>-790802.0262661681</v>
      </c>
      <c r="K49" s="222">
        <v>0</v>
      </c>
      <c r="L49" s="196">
        <v>67459526.667193577</v>
      </c>
      <c r="M49" s="192">
        <f t="shared" si="6"/>
        <v>67459526.667193577</v>
      </c>
      <c r="N49" s="227"/>
      <c r="O49" s="227"/>
      <c r="P49" s="197" t="str">
        <f t="shared" ca="1" si="3"/>
        <v>2033-34</v>
      </c>
      <c r="Q49" s="200">
        <v>91815733.442390129</v>
      </c>
      <c r="R49" s="223">
        <v>8.7720072654611347E-2</v>
      </c>
      <c r="S49" s="200">
        <v>46684765.21213977</v>
      </c>
      <c r="T49" s="223">
        <v>3.8165339494886243E-2</v>
      </c>
      <c r="V49" s="201">
        <v>8.5724565412966705E-2</v>
      </c>
      <c r="X49" s="202">
        <v>12200350.058136478</v>
      </c>
      <c r="AA49" s="181" t="str">
        <f>'[3]Reduction amount'!$C49</f>
        <v>2033-34</v>
      </c>
      <c r="AB49" s="200">
        <v>10567989.365011919</v>
      </c>
      <c r="AC49" s="200">
        <v>3738711.8208451197</v>
      </c>
      <c r="AD49" s="200">
        <v>14306701.185857039</v>
      </c>
      <c r="AF49" s="208">
        <v>1593.4783445264216</v>
      </c>
      <c r="AG49" s="196">
        <v>1991.8479306580271</v>
      </c>
      <c r="AH49" s="196">
        <v>1113448.0847120103</v>
      </c>
      <c r="AI49" s="192">
        <v>1115439.9326426685</v>
      </c>
    </row>
    <row r="50" spans="2:35" s="181" customFormat="1" ht="12.5" x14ac:dyDescent="0.25">
      <c r="B50">
        <f t="shared" si="7"/>
        <v>12</v>
      </c>
      <c r="C50" s="181" t="str">
        <f ca="1">OFFSET('MP Calculations'!$D$38,MATCH($C$38,'MP Calculations'!$D$39:$D$129)+'Reduction amount'!B50,)</f>
        <v>2034-35</v>
      </c>
      <c r="D50" s="203">
        <f t="shared" si="8"/>
        <v>8449166.049922511</v>
      </c>
      <c r="E50" s="203">
        <f t="shared" si="0"/>
        <v>1148805.3870909314</v>
      </c>
      <c r="F50" s="203">
        <f t="shared" si="9"/>
        <v>4296075.6124277022</v>
      </c>
      <c r="G50" s="203">
        <f t="shared" si="1"/>
        <v>499823.43020294723</v>
      </c>
      <c r="H50" s="203">
        <f t="shared" si="2"/>
        <v>14393870.479644092</v>
      </c>
      <c r="J50" s="208">
        <v>-748387.16539236624</v>
      </c>
      <c r="K50" s="222">
        <v>0</v>
      </c>
      <c r="L50" s="196">
        <v>72346351.330655664</v>
      </c>
      <c r="M50" s="192">
        <f t="shared" si="6"/>
        <v>72346351.330655664</v>
      </c>
      <c r="N50" s="227"/>
      <c r="O50" s="227"/>
      <c r="P50" s="197" t="str">
        <f t="shared" ca="1" si="3"/>
        <v>2034-35</v>
      </c>
      <c r="Q50" s="200">
        <v>91815733.442390129</v>
      </c>
      <c r="R50" s="223">
        <v>8.7112501952960164E-2</v>
      </c>
      <c r="S50" s="200">
        <v>46684765.21213977</v>
      </c>
      <c r="T50" s="223">
        <v>3.7900997008680548E-2</v>
      </c>
      <c r="V50" s="201">
        <v>9.2023074185035497E-2</v>
      </c>
      <c r="X50" s="202">
        <v>13187606.386409085</v>
      </c>
      <c r="AA50" s="181" t="str">
        <f>'[3]Reduction amount'!$C50</f>
        <v>2034-35</v>
      </c>
      <c r="AB50" s="200">
        <v>10567989.365011919</v>
      </c>
      <c r="AC50" s="200">
        <v>4164711.8208451197</v>
      </c>
      <c r="AD50" s="200">
        <v>14732701.185857039</v>
      </c>
      <c r="AF50" s="208">
        <v>1593.4783445264216</v>
      </c>
      <c r="AG50" s="196">
        <v>1991.8479306580271</v>
      </c>
      <c r="AH50" s="196">
        <v>1287280.7527602639</v>
      </c>
      <c r="AI50" s="192">
        <v>1289272.600690922</v>
      </c>
    </row>
    <row r="51" spans="2:35" s="181" customFormat="1" ht="12.5" x14ac:dyDescent="0.25">
      <c r="B51">
        <f t="shared" si="7"/>
        <v>13</v>
      </c>
      <c r="C51" s="181" t="str">
        <f ca="1">OFFSET('MP Calculations'!$D$38,MATCH($C$38,'MP Calculations'!$D$39:$D$129)+'Reduction amount'!B51,)</f>
        <v>2035-36</v>
      </c>
      <c r="D51" s="203">
        <f t="shared" si="8"/>
        <v>9020293.6256236658</v>
      </c>
      <c r="E51" s="203">
        <f t="shared" si="0"/>
        <v>1226425.3950061477</v>
      </c>
      <c r="F51" s="203">
        <f t="shared" si="9"/>
        <v>4586471.9941602154</v>
      </c>
      <c r="G51" s="203">
        <f t="shared" si="1"/>
        <v>533594.42313570634</v>
      </c>
      <c r="H51" s="203">
        <f t="shared" si="2"/>
        <v>15366785.437925735</v>
      </c>
      <c r="J51" s="208">
        <v>-710662.25599285751</v>
      </c>
      <c r="K51" s="222">
        <v>0</v>
      </c>
      <c r="L51" s="196">
        <v>77260647.988103718</v>
      </c>
      <c r="M51" s="192">
        <f t="shared" si="6"/>
        <v>77260647.988103718</v>
      </c>
      <c r="N51" s="227"/>
      <c r="O51" s="227"/>
      <c r="P51" s="197" t="str">
        <f t="shared" ca="1" si="3"/>
        <v>2035-36</v>
      </c>
      <c r="Q51" s="200">
        <v>91815733.442390129</v>
      </c>
      <c r="R51" s="223">
        <v>8.6513289725360348E-2</v>
      </c>
      <c r="S51" s="200">
        <v>46684765.21213977</v>
      </c>
      <c r="T51" s="223">
        <v>3.7640291135967945E-2</v>
      </c>
      <c r="V51" s="201">
        <v>9.8243441373623161E-2</v>
      </c>
      <c r="X51" s="202">
        <v>14176150.264305988</v>
      </c>
      <c r="AA51" s="181" t="str">
        <f>'[3]Reduction amount'!$C51</f>
        <v>2035-36</v>
      </c>
      <c r="AB51" s="200">
        <v>10567989.365011919</v>
      </c>
      <c r="AC51" s="200">
        <v>4590711.8208451206</v>
      </c>
      <c r="AD51" s="200">
        <v>15158701.185857039</v>
      </c>
      <c r="AF51" s="208">
        <v>1593.4783445264216</v>
      </c>
      <c r="AG51" s="196">
        <v>1991.8479306580271</v>
      </c>
      <c r="AH51" s="196">
        <v>1464497.3008085175</v>
      </c>
      <c r="AI51" s="192">
        <v>1466489.1487391756</v>
      </c>
    </row>
    <row r="52" spans="2:35" s="181" customFormat="1" ht="12.5" x14ac:dyDescent="0.25">
      <c r="B52">
        <f t="shared" si="7"/>
        <v>14</v>
      </c>
      <c r="C52" s="181" t="str">
        <f ca="1">OFFSET('MP Calculations'!$D$38,MATCH($C$38,'MP Calculations'!$D$39:$D$129)+'Reduction amount'!B52,)</f>
        <v>2036-37</v>
      </c>
      <c r="D52" s="203">
        <f t="shared" si="8"/>
        <v>9565909.5734043699</v>
      </c>
      <c r="E52" s="203">
        <f t="shared" si="0"/>
        <v>1305257.1131062144</v>
      </c>
      <c r="F52" s="203">
        <f t="shared" si="9"/>
        <v>4863896.6953866528</v>
      </c>
      <c r="G52" s="203">
        <f t="shared" si="1"/>
        <v>567892.60818282119</v>
      </c>
      <c r="H52" s="203">
        <f t="shared" si="2"/>
        <v>16302955.990080059</v>
      </c>
      <c r="J52" s="208">
        <v>-670255.06059183844</v>
      </c>
      <c r="K52" s="222">
        <v>0</v>
      </c>
      <c r="L52" s="196">
        <v>81995641.53149806</v>
      </c>
      <c r="M52" s="192">
        <f t="shared" si="6"/>
        <v>81995641.53149806</v>
      </c>
      <c r="N52" s="227"/>
      <c r="O52" s="227"/>
      <c r="P52" s="197" t="str">
        <f t="shared" ca="1" si="3"/>
        <v>2036-37</v>
      </c>
      <c r="Q52" s="200">
        <v>91815733.442390129</v>
      </c>
      <c r="R52" s="223">
        <v>8.6250321650426898E-2</v>
      </c>
      <c r="S52" s="200">
        <v>46684765.21213977</v>
      </c>
      <c r="T52" s="223">
        <v>3.7525878715270702E-2</v>
      </c>
      <c r="V52" s="201">
        <v>0.10418595174003058</v>
      </c>
      <c r="X52" s="202">
        <v>15133359.367590882</v>
      </c>
      <c r="AA52" s="181" t="str">
        <f>'[3]Reduction amount'!$C52</f>
        <v>2036-37</v>
      </c>
      <c r="AB52" s="200">
        <v>10567989.365011919</v>
      </c>
      <c r="AC52" s="200">
        <v>5016711.8208451206</v>
      </c>
      <c r="AD52" s="200">
        <v>15584701.185857039</v>
      </c>
      <c r="AF52" s="208">
        <v>1593.4783445264216</v>
      </c>
      <c r="AG52" s="196">
        <v>1991.8479306580271</v>
      </c>
      <c r="AH52" s="196">
        <v>1577511.5041693412</v>
      </c>
      <c r="AI52" s="192">
        <v>1579503.3520999993</v>
      </c>
    </row>
    <row r="53" spans="2:35" s="181" customFormat="1" ht="12.5" x14ac:dyDescent="0.25">
      <c r="B53">
        <f t="shared" si="7"/>
        <v>15</v>
      </c>
      <c r="C53" s="181" t="str">
        <f ca="1">OFFSET('MP Calculations'!$D$38,MATCH($C$38,'MP Calculations'!$D$39:$D$129)+'Reduction amount'!B53,)</f>
        <v>2037-38</v>
      </c>
      <c r="D53" s="203">
        <f t="shared" si="8"/>
        <v>9565909.5734043699</v>
      </c>
      <c r="E53" s="203">
        <f t="shared" si="0"/>
        <v>1301301.6423469589</v>
      </c>
      <c r="F53" s="203">
        <f t="shared" si="9"/>
        <v>4863896.6953866528</v>
      </c>
      <c r="G53" s="203">
        <f t="shared" si="1"/>
        <v>566171.65789378656</v>
      </c>
      <c r="H53" s="203">
        <f t="shared" si="2"/>
        <v>16297279.569031769</v>
      </c>
      <c r="J53" s="208">
        <v>-670255.06059183844</v>
      </c>
      <c r="K53" s="222">
        <v>0</v>
      </c>
      <c r="L53" s="196">
        <v>81995641.53149806</v>
      </c>
      <c r="M53" s="192">
        <f t="shared" si="6"/>
        <v>81995641.53149806</v>
      </c>
      <c r="N53" s="227"/>
      <c r="O53" s="227"/>
      <c r="P53" s="197" t="str">
        <f t="shared" ca="1" si="3"/>
        <v>2037-38</v>
      </c>
      <c r="Q53" s="200">
        <v>91815733.442390129</v>
      </c>
      <c r="R53" s="223">
        <v>8.5988947380301078E-2</v>
      </c>
      <c r="S53" s="200">
        <v>46684765.21213977</v>
      </c>
      <c r="T53" s="223">
        <v>3.7412159728809562E-2</v>
      </c>
      <c r="V53" s="201">
        <v>0.10418595174003058</v>
      </c>
      <c r="X53" s="202">
        <v>15133359.367590882</v>
      </c>
      <c r="AA53" s="181" t="str">
        <f>'[3]Reduction amount'!$C53</f>
        <v>2037-38</v>
      </c>
      <c r="AB53" s="200">
        <v>10567989.365011919</v>
      </c>
      <c r="AC53" s="200">
        <v>5442711.8208451206</v>
      </c>
      <c r="AD53" s="200">
        <v>16010701.185857039</v>
      </c>
      <c r="AF53" s="208">
        <v>1593.4783445264216</v>
      </c>
      <c r="AG53" s="196">
        <v>1991.8479306580271</v>
      </c>
      <c r="AH53" s="196">
        <v>1761495.8122175946</v>
      </c>
      <c r="AI53" s="192">
        <v>1763487.6601482527</v>
      </c>
    </row>
    <row r="54" spans="2:35" s="181" customFormat="1" ht="12.5" x14ac:dyDescent="0.25">
      <c r="B54">
        <f t="shared" si="7"/>
        <v>16</v>
      </c>
      <c r="C54" s="181" t="str">
        <f ca="1">OFFSET('MP Calculations'!$D$38,MATCH($C$38,'MP Calculations'!$D$39:$D$129)+'Reduction amount'!B54,)</f>
        <v>2038-39</v>
      </c>
      <c r="D54" s="203">
        <f t="shared" si="8"/>
        <v>9565909.5734043699</v>
      </c>
      <c r="E54" s="203">
        <f t="shared" si="0"/>
        <v>1297370.0725937274</v>
      </c>
      <c r="F54" s="203">
        <f t="shared" si="9"/>
        <v>4863896.6953866528</v>
      </c>
      <c r="G54" s="203">
        <f t="shared" si="1"/>
        <v>564461.10647905269</v>
      </c>
      <c r="H54" s="203">
        <f t="shared" si="2"/>
        <v>16291637.447863802</v>
      </c>
      <c r="J54" s="208">
        <v>-670255.06059183844</v>
      </c>
      <c r="K54" s="222">
        <v>0</v>
      </c>
      <c r="L54" s="196">
        <v>81995641.53149806</v>
      </c>
      <c r="M54" s="192">
        <f t="shared" si="6"/>
        <v>81995641.53149806</v>
      </c>
      <c r="N54" s="227"/>
      <c r="O54" s="227"/>
      <c r="P54" s="197" t="str">
        <f t="shared" ca="1" si="3"/>
        <v>2038-39</v>
      </c>
      <c r="Q54" s="200">
        <v>91815733.442390129</v>
      </c>
      <c r="R54" s="223">
        <v>8.5729152469089825E-2</v>
      </c>
      <c r="S54" s="200">
        <v>46684765.21213977</v>
      </c>
      <c r="T54" s="223">
        <v>3.7299127891450498E-2</v>
      </c>
      <c r="V54" s="201">
        <v>0.10418595174003058</v>
      </c>
      <c r="X54" s="202">
        <v>15133359.367590882</v>
      </c>
      <c r="AA54" s="181" t="str">
        <f>'[3]Reduction amount'!$C54</f>
        <v>2038-39</v>
      </c>
      <c r="AB54" s="200">
        <v>10567989.365011919</v>
      </c>
      <c r="AC54" s="200">
        <v>5868711.8208451206</v>
      </c>
      <c r="AD54" s="200">
        <v>16436701.185857039</v>
      </c>
      <c r="AF54" s="208">
        <v>1593.4783445264216</v>
      </c>
      <c r="AG54" s="196">
        <v>1991.8479306580271</v>
      </c>
      <c r="AH54" s="196">
        <v>1937020.4202658483</v>
      </c>
      <c r="AI54" s="192">
        <v>1939012.2681965064</v>
      </c>
    </row>
    <row r="55" spans="2:35" s="181" customFormat="1" ht="12.5" x14ac:dyDescent="0.25">
      <c r="B55">
        <f t="shared" si="7"/>
        <v>17</v>
      </c>
      <c r="C55" s="181" t="str">
        <f ca="1">OFFSET('MP Calculations'!$D$38,MATCH($C$38,'MP Calculations'!$D$39:$D$129)+'Reduction amount'!B55,)</f>
        <v>2039-40</v>
      </c>
      <c r="D55" s="203">
        <f t="shared" si="8"/>
        <v>9565909.5734043699</v>
      </c>
      <c r="E55" s="203">
        <f t="shared" si="0"/>
        <v>1293462.1878656414</v>
      </c>
      <c r="F55" s="203">
        <f t="shared" si="9"/>
        <v>4863896.6953866528</v>
      </c>
      <c r="G55" s="203">
        <f t="shared" si="1"/>
        <v>562760.85996943642</v>
      </c>
      <c r="H55" s="203">
        <f t="shared" si="2"/>
        <v>16286029.316626102</v>
      </c>
      <c r="J55" s="208">
        <v>-670255.06059183844</v>
      </c>
      <c r="K55" s="222">
        <v>0</v>
      </c>
      <c r="L55" s="196">
        <v>81995641.53149806</v>
      </c>
      <c r="M55" s="192">
        <f t="shared" si="6"/>
        <v>81995641.53149806</v>
      </c>
      <c r="N55" s="227"/>
      <c r="O55" s="227"/>
      <c r="P55" s="197" t="str">
        <f t="shared" ca="1" si="3"/>
        <v>2039-40</v>
      </c>
      <c r="Q55" s="200">
        <v>91815733.442390129</v>
      </c>
      <c r="R55" s="223">
        <v>8.5470922644953415E-2</v>
      </c>
      <c r="S55" s="200">
        <v>46684765.21213977</v>
      </c>
      <c r="T55" s="223">
        <v>3.7186776993786794E-2</v>
      </c>
      <c r="V55" s="201">
        <v>0.10418595174003058</v>
      </c>
      <c r="X55" s="202">
        <v>15133359.367590882</v>
      </c>
      <c r="AA55" s="181" t="str">
        <f>'[3]Reduction amount'!$C55</f>
        <v>2039-40</v>
      </c>
      <c r="AB55" s="200">
        <v>12227989.365011919</v>
      </c>
      <c r="AC55" s="200">
        <v>6294711.8208451206</v>
      </c>
      <c r="AD55" s="200">
        <v>18522701.185857039</v>
      </c>
      <c r="AF55" s="208">
        <v>1593.4783445264216</v>
      </c>
      <c r="AG55" s="196">
        <v>1991.8479306580271</v>
      </c>
      <c r="AH55" s="196">
        <v>2092170.0976126357</v>
      </c>
      <c r="AI55" s="192">
        <v>2094161.9455432938</v>
      </c>
    </row>
    <row r="56" spans="2:35" s="181" customFormat="1" ht="12.5" x14ac:dyDescent="0.25">
      <c r="B56">
        <f t="shared" si="7"/>
        <v>18</v>
      </c>
      <c r="C56" s="181" t="str">
        <f ca="1">OFFSET('MP Calculations'!$D$38,MATCH($C$38,'MP Calculations'!$D$39:$D$129)+'Reduction amount'!B56,)</f>
        <v>2040-41</v>
      </c>
      <c r="D56" s="203">
        <f t="shared" si="8"/>
        <v>9565909.5734043699</v>
      </c>
      <c r="E56" s="203">
        <f t="shared" si="0"/>
        <v>1289577.7747762809</v>
      </c>
      <c r="F56" s="203">
        <f t="shared" si="9"/>
        <v>4863896.6953866528</v>
      </c>
      <c r="G56" s="203">
        <f t="shared" si="1"/>
        <v>561070.8255245547</v>
      </c>
      <c r="H56" s="203">
        <f t="shared" si="2"/>
        <v>16280454.869091859</v>
      </c>
      <c r="J56" s="208">
        <v>-670255.06059183844</v>
      </c>
      <c r="K56" s="222">
        <v>0</v>
      </c>
      <c r="L56" s="196">
        <v>81995641.53149806</v>
      </c>
      <c r="M56" s="192">
        <f t="shared" si="6"/>
        <v>81995641.53149806</v>
      </c>
      <c r="N56" s="227"/>
      <c r="O56" s="227"/>
      <c r="P56" s="197" t="str">
        <f t="shared" ca="1" si="3"/>
        <v>2040-41</v>
      </c>
      <c r="Q56" s="200">
        <v>91815733.442390129</v>
      </c>
      <c r="R56" s="223">
        <v>8.5214243807491902E-2</v>
      </c>
      <c r="S56" s="200">
        <v>46684765.21213977</v>
      </c>
      <c r="T56" s="223">
        <v>3.7075100901001933E-2</v>
      </c>
      <c r="V56" s="201">
        <v>0.10418595174003058</v>
      </c>
      <c r="X56" s="202">
        <v>15133359.367590882</v>
      </c>
      <c r="AA56" s="181" t="str">
        <f>'[3]Reduction amount'!$C56</f>
        <v>2040-41</v>
      </c>
      <c r="AB56" s="200">
        <v>12227989.365011919</v>
      </c>
      <c r="AC56" s="200">
        <v>6720711.8208451215</v>
      </c>
      <c r="AD56" s="200">
        <v>18948701.185857043</v>
      </c>
      <c r="AF56" s="208">
        <v>1593.4783445264216</v>
      </c>
      <c r="AG56" s="196">
        <v>1991.8479306580271</v>
      </c>
      <c r="AH56" s="196">
        <v>2247883.7549594236</v>
      </c>
      <c r="AI56" s="192">
        <v>2249875.6028900817</v>
      </c>
    </row>
    <row r="57" spans="2:35" s="181" customFormat="1" ht="12.5" x14ac:dyDescent="0.25">
      <c r="B57">
        <f t="shared" si="7"/>
        <v>19</v>
      </c>
      <c r="C57" s="181" t="str">
        <f ca="1">OFFSET('MP Calculations'!$D$38,MATCH($C$38,'MP Calculations'!$D$39:$D$129)+'Reduction amount'!B57,)</f>
        <v>2041-42</v>
      </c>
      <c r="D57" s="203">
        <f t="shared" si="8"/>
        <v>9565909.5734043699</v>
      </c>
      <c r="E57" s="203">
        <f t="shared" si="0"/>
        <v>1287973.9983271647</v>
      </c>
      <c r="F57" s="203">
        <f t="shared" si="9"/>
        <v>4863896.6953866528</v>
      </c>
      <c r="G57" s="203">
        <f t="shared" si="1"/>
        <v>560373.05281641486</v>
      </c>
      <c r="H57" s="203">
        <f t="shared" si="2"/>
        <v>16278153.319934601</v>
      </c>
      <c r="J57" s="208">
        <v>-670255.06059183844</v>
      </c>
      <c r="K57" s="222">
        <v>0</v>
      </c>
      <c r="L57" s="196">
        <v>81995641.53149806</v>
      </c>
      <c r="M57" s="192">
        <f t="shared" si="6"/>
        <v>81995641.53149806</v>
      </c>
      <c r="N57" s="227"/>
      <c r="O57" s="227"/>
      <c r="P57" s="197" t="str">
        <f t="shared" ca="1" si="3"/>
        <v>2041-42</v>
      </c>
      <c r="Q57" s="200">
        <v>91815733.442390129</v>
      </c>
      <c r="R57" s="223">
        <v>8.5108267572463023E-2</v>
      </c>
      <c r="S57" s="200">
        <v>46684765.21213977</v>
      </c>
      <c r="T57" s="223">
        <v>3.7028992651591416E-2</v>
      </c>
      <c r="V57" s="201">
        <v>0.10418595174003058</v>
      </c>
      <c r="X57" s="202">
        <v>15133359.367590882</v>
      </c>
      <c r="AA57" s="181" t="str">
        <f>'[3]Reduction amount'!$C57</f>
        <v>2041-42</v>
      </c>
      <c r="AB57" s="200">
        <v>12227989.365011919</v>
      </c>
      <c r="AC57" s="200">
        <v>7146711.8208451215</v>
      </c>
      <c r="AD57" s="200">
        <v>19374701.185857043</v>
      </c>
      <c r="AF57" s="208">
        <v>1593.4783445264216</v>
      </c>
      <c r="AG57" s="196">
        <v>1991.8479306580271</v>
      </c>
      <c r="AH57" s="196">
        <v>2407545.2723062108</v>
      </c>
      <c r="AI57" s="192">
        <v>2409537.120236869</v>
      </c>
    </row>
    <row r="58" spans="2:35" s="181" customFormat="1" ht="12.5" x14ac:dyDescent="0.25">
      <c r="B58">
        <f t="shared" si="7"/>
        <v>20</v>
      </c>
      <c r="C58" s="181" t="str">
        <f ca="1">OFFSET('MP Calculations'!$D$38,MATCH($C$38,'MP Calculations'!$D$39:$D$129)+'Reduction amount'!B58,)</f>
        <v>2042-43</v>
      </c>
      <c r="D58" s="203">
        <f t="shared" si="8"/>
        <v>9565909.5734043699</v>
      </c>
      <c r="E58" s="203">
        <f t="shared" si="0"/>
        <v>1286374.2059791165</v>
      </c>
      <c r="F58" s="203">
        <f t="shared" si="9"/>
        <v>4863896.6953866528</v>
      </c>
      <c r="G58" s="203">
        <f t="shared" si="1"/>
        <v>559677.01351506845</v>
      </c>
      <c r="H58" s="203">
        <f t="shared" si="2"/>
        <v>16275857.488285208</v>
      </c>
      <c r="J58" s="208">
        <v>-670255.06059183844</v>
      </c>
      <c r="K58" s="222">
        <v>0</v>
      </c>
      <c r="L58" s="196">
        <v>81995641.53149806</v>
      </c>
      <c r="M58" s="192">
        <f t="shared" si="6"/>
        <v>81995641.53149806</v>
      </c>
      <c r="N58" s="227"/>
      <c r="O58" s="227"/>
      <c r="P58" s="197" t="str">
        <f t="shared" ca="1" si="3"/>
        <v>2042-43</v>
      </c>
      <c r="Q58" s="200">
        <v>91815733.442390129</v>
      </c>
      <c r="R58" s="223">
        <v>8.5002554603571659E-2</v>
      </c>
      <c r="S58" s="200">
        <v>46684765.21213977</v>
      </c>
      <c r="T58" s="223">
        <v>3.6982998944282974E-2</v>
      </c>
      <c r="V58" s="201">
        <v>0.10418595174003058</v>
      </c>
      <c r="X58" s="202">
        <v>15133359.367590882</v>
      </c>
      <c r="AA58" s="181" t="str">
        <f>'[3]Reduction amount'!$C58</f>
        <v>2042-43</v>
      </c>
      <c r="AB58" s="200">
        <v>12227989.365011919</v>
      </c>
      <c r="AC58" s="200">
        <v>7572711.8208451215</v>
      </c>
      <c r="AD58" s="200">
        <v>19800701.185857043</v>
      </c>
      <c r="AF58" s="208">
        <v>1593.4783445264216</v>
      </c>
      <c r="AG58" s="196">
        <v>1991.8479306580271</v>
      </c>
      <c r="AH58" s="196">
        <v>2569462.7096529985</v>
      </c>
      <c r="AI58" s="192">
        <v>2571454.5575836566</v>
      </c>
    </row>
    <row r="59" spans="2:35" s="181" customFormat="1" ht="12.5" x14ac:dyDescent="0.25">
      <c r="B59">
        <f t="shared" si="7"/>
        <v>21</v>
      </c>
      <c r="C59" s="181" t="str">
        <f ca="1">OFFSET('MP Calculations'!$D$38,MATCH($C$38,'MP Calculations'!$D$39:$D$129)+'Reduction amount'!B59,)</f>
        <v>2043-44</v>
      </c>
      <c r="D59" s="203">
        <f t="shared" si="8"/>
        <v>9565909.5734043699</v>
      </c>
      <c r="E59" s="203">
        <f t="shared" si="0"/>
        <v>1284778.3829045997</v>
      </c>
      <c r="F59" s="203">
        <f t="shared" si="9"/>
        <v>4863896.6953866528</v>
      </c>
      <c r="G59" s="203">
        <f t="shared" si="1"/>
        <v>558982.70116933528</v>
      </c>
      <c r="H59" s="203">
        <f t="shared" si="2"/>
        <v>16273567.352864958</v>
      </c>
      <c r="J59" s="208">
        <v>-670255.06059183844</v>
      </c>
      <c r="K59" s="222">
        <v>0</v>
      </c>
      <c r="L59" s="196">
        <v>81995641.53149806</v>
      </c>
      <c r="M59" s="192">
        <f t="shared" si="6"/>
        <v>81995641.53149806</v>
      </c>
      <c r="N59" s="227"/>
      <c r="O59" s="227"/>
      <c r="P59" s="197" t="str">
        <f t="shared" ca="1" si="3"/>
        <v>2043-44</v>
      </c>
      <c r="Q59" s="200">
        <v>91815733.442390129</v>
      </c>
      <c r="R59" s="223">
        <v>8.4897103921026285E-2</v>
      </c>
      <c r="S59" s="200">
        <v>46684765.21213977</v>
      </c>
      <c r="T59" s="223">
        <v>3.6937119352787907E-2</v>
      </c>
      <c r="V59" s="201">
        <v>0.10418595174003058</v>
      </c>
      <c r="X59" s="202">
        <v>15133359.367590882</v>
      </c>
      <c r="AA59" s="181" t="str">
        <f>'[3]Reduction amount'!$C59</f>
        <v>2043-44</v>
      </c>
      <c r="AB59" s="200">
        <v>12227989.365011919</v>
      </c>
      <c r="AC59" s="200">
        <v>7998711.8208451215</v>
      </c>
      <c r="AD59" s="200">
        <v>20226701.185857043</v>
      </c>
      <c r="AF59" s="208">
        <v>1593.4783445264216</v>
      </c>
      <c r="AG59" s="196">
        <v>1991.8479306580271</v>
      </c>
      <c r="AH59" s="196">
        <v>2733636.0669997856</v>
      </c>
      <c r="AI59" s="192">
        <v>2735627.9149304437</v>
      </c>
    </row>
    <row r="60" spans="2:35" s="181" customFormat="1" ht="12.5" x14ac:dyDescent="0.25">
      <c r="B60">
        <f t="shared" si="7"/>
        <v>22</v>
      </c>
      <c r="C60" s="181" t="str">
        <f ca="1">OFFSET('MP Calculations'!$D$38,MATCH($C$38,'MP Calculations'!$D$39:$D$129)+'Reduction amount'!B60,)</f>
        <v>2044-45</v>
      </c>
      <c r="D60" s="203">
        <f t="shared" si="8"/>
        <v>9565909.5734043699</v>
      </c>
      <c r="E60" s="203">
        <f t="shared" si="0"/>
        <v>1283186.514349563</v>
      </c>
      <c r="F60" s="203">
        <f t="shared" si="9"/>
        <v>4863896.6953866528</v>
      </c>
      <c r="G60" s="203">
        <f t="shared" si="1"/>
        <v>558290.10936000769</v>
      </c>
      <c r="H60" s="203">
        <f t="shared" si="2"/>
        <v>16271282.892500592</v>
      </c>
      <c r="J60" s="208">
        <v>-670255.06059183844</v>
      </c>
      <c r="K60" s="222">
        <v>0</v>
      </c>
      <c r="L60" s="196">
        <v>81995641.53149806</v>
      </c>
      <c r="M60" s="192">
        <f t="shared" si="6"/>
        <v>81995641.53149806</v>
      </c>
      <c r="N60" s="227"/>
      <c r="O60" s="227"/>
      <c r="P60" s="197" t="str">
        <f t="shared" ca="1" si="3"/>
        <v>2044-45</v>
      </c>
      <c r="Q60" s="200">
        <v>91815733.442390129</v>
      </c>
      <c r="R60" s="223">
        <v>8.4791914549891295E-2</v>
      </c>
      <c r="S60" s="200">
        <v>46684765.21213977</v>
      </c>
      <c r="T60" s="223">
        <v>3.6891353452930216E-2</v>
      </c>
      <c r="V60" s="201">
        <v>0.10418595174003058</v>
      </c>
      <c r="X60" s="202">
        <v>15133359.367590882</v>
      </c>
      <c r="AA60" s="181" t="str">
        <f>'[3]Reduction amount'!$C60</f>
        <v>2044-45</v>
      </c>
      <c r="AB60" s="200">
        <v>12227989.365011919</v>
      </c>
      <c r="AC60" s="200">
        <v>8424711.8208451215</v>
      </c>
      <c r="AD60" s="200">
        <v>20652701.185857043</v>
      </c>
      <c r="AF60" s="208">
        <v>1593.4783445264216</v>
      </c>
      <c r="AG60" s="196">
        <v>1991.8479306580271</v>
      </c>
      <c r="AH60" s="196">
        <v>2900065.3443465736</v>
      </c>
      <c r="AI60" s="192">
        <v>2902057.1922772317</v>
      </c>
    </row>
    <row r="61" spans="2:35" s="181" customFormat="1" ht="12.5" x14ac:dyDescent="0.25">
      <c r="B61">
        <f t="shared" si="7"/>
        <v>23</v>
      </c>
      <c r="C61" s="181" t="str">
        <f ca="1">OFFSET('MP Calculations'!$D$38,MATCH($C$38,'MP Calculations'!$D$39:$D$129)+'Reduction amount'!B61,)</f>
        <v>2045-46</v>
      </c>
      <c r="D61" s="203">
        <f t="shared" si="8"/>
        <v>9565909.5734043699</v>
      </c>
      <c r="E61" s="203">
        <f t="shared" si="0"/>
        <v>1281598.5856329883</v>
      </c>
      <c r="F61" s="203">
        <f t="shared" si="9"/>
        <v>4863896.6953866528</v>
      </c>
      <c r="G61" s="203">
        <f t="shared" si="1"/>
        <v>557599.23169965309</v>
      </c>
      <c r="H61" s="203">
        <f t="shared" si="2"/>
        <v>16269004.086123664</v>
      </c>
      <c r="J61" s="208">
        <v>-670255.06059183844</v>
      </c>
      <c r="K61" s="222">
        <v>0</v>
      </c>
      <c r="L61" s="196">
        <v>81995641.53149806</v>
      </c>
      <c r="M61" s="192">
        <f t="shared" si="6"/>
        <v>81995641.53149806</v>
      </c>
      <c r="N61" s="227"/>
      <c r="O61" s="227"/>
      <c r="P61" s="197" t="str">
        <f t="shared" ca="1" si="3"/>
        <v>2045-46</v>
      </c>
      <c r="Q61" s="200">
        <v>91815733.442390129</v>
      </c>
      <c r="R61" s="223">
        <v>8.4686985520057018E-2</v>
      </c>
      <c r="S61" s="200">
        <v>46684765.21213977</v>
      </c>
      <c r="T61" s="223">
        <v>3.6845700822633588E-2</v>
      </c>
      <c r="V61" s="201">
        <v>0.10418595174003058</v>
      </c>
      <c r="X61" s="202">
        <v>15133359.367590882</v>
      </c>
      <c r="AA61" s="181" t="str">
        <f>'[3]Reduction amount'!$C61</f>
        <v>2045-46</v>
      </c>
      <c r="AB61" s="200">
        <v>12227989.365011919</v>
      </c>
      <c r="AC61" s="200">
        <v>8850711.8208451234</v>
      </c>
      <c r="AD61" s="200">
        <v>21078701.185857043</v>
      </c>
      <c r="AF61" s="208">
        <v>1593.4783445264216</v>
      </c>
      <c r="AG61" s="196">
        <v>1991.8479306580271</v>
      </c>
      <c r="AH61" s="196">
        <v>3068750.541693361</v>
      </c>
      <c r="AI61" s="192">
        <v>3070742.3896240192</v>
      </c>
    </row>
    <row r="62" spans="2:35" s="181" customFormat="1" ht="12.5" x14ac:dyDescent="0.25">
      <c r="B62">
        <f t="shared" si="7"/>
        <v>24</v>
      </c>
      <c r="C62" s="181" t="str">
        <f ca="1">OFFSET('MP Calculations'!$D$38,MATCH($C$38,'MP Calculations'!$D$39:$D$129)+'Reduction amount'!B62,)</f>
        <v>2046-47</v>
      </c>
      <c r="D62" s="203">
        <f t="shared" si="8"/>
        <v>9565909.5734043699</v>
      </c>
      <c r="E62" s="203">
        <f t="shared" si="0"/>
        <v>1280666.3444359466</v>
      </c>
      <c r="F62" s="203">
        <f t="shared" si="9"/>
        <v>4863896.6953866528</v>
      </c>
      <c r="G62" s="203">
        <f t="shared" si="1"/>
        <v>557193.63124015159</v>
      </c>
      <c r="H62" s="203">
        <f t="shared" si="2"/>
        <v>16267666.244467121</v>
      </c>
      <c r="J62" s="208">
        <v>-670255.06059183844</v>
      </c>
      <c r="K62" s="222">
        <v>0</v>
      </c>
      <c r="L62" s="196">
        <v>81995641.53149806</v>
      </c>
      <c r="M62" s="192">
        <f t="shared" si="6"/>
        <v>81995641.53149806</v>
      </c>
      <c r="N62" s="227"/>
      <c r="O62" s="227"/>
      <c r="P62" s="197" t="str">
        <f t="shared" ca="1" si="3"/>
        <v>2046-47</v>
      </c>
      <c r="Q62" s="200">
        <v>91815733.442390129</v>
      </c>
      <c r="R62" s="223">
        <v>8.4625383784817834E-2</v>
      </c>
      <c r="S62" s="200">
        <v>46684765.21213977</v>
      </c>
      <c r="T62" s="223">
        <v>3.6818899076263241E-2</v>
      </c>
      <c r="V62" s="201">
        <v>0.10418595174003058</v>
      </c>
      <c r="X62" s="202">
        <v>15133359.367590882</v>
      </c>
      <c r="AA62" s="181" t="str">
        <f>'[3]Reduction amount'!$C62</f>
        <v>2046-47</v>
      </c>
      <c r="AB62" s="200">
        <v>12227989.365011919</v>
      </c>
      <c r="AC62" s="200">
        <v>8850711.8208451234</v>
      </c>
      <c r="AD62" s="200">
        <v>21078701.185857043</v>
      </c>
      <c r="AF62" s="208">
        <v>1593.4783445264216</v>
      </c>
      <c r="AG62" s="196">
        <v>1991.8479306580271</v>
      </c>
      <c r="AH62" s="196">
        <v>3240891.2697416143</v>
      </c>
      <c r="AI62" s="192">
        <v>3242883.1176722725</v>
      </c>
    </row>
    <row r="63" spans="2:35" s="181" customFormat="1" ht="12.5" x14ac:dyDescent="0.25">
      <c r="B63">
        <f t="shared" si="7"/>
        <v>25</v>
      </c>
      <c r="C63" s="181" t="str">
        <f ca="1">OFFSET('MP Calculations'!$D$38,MATCH($C$38,'MP Calculations'!$D$39:$D$129)+'Reduction amount'!B63,)</f>
        <v>2047-48</v>
      </c>
      <c r="D63" s="203">
        <f t="shared" si="8"/>
        <v>9565909.5734043699</v>
      </c>
      <c r="E63" s="203">
        <f t="shared" si="0"/>
        <v>1279735.4584868748</v>
      </c>
      <c r="F63" s="203">
        <f t="shared" si="9"/>
        <v>4863896.6953866528</v>
      </c>
      <c r="G63" s="203">
        <f t="shared" si="1"/>
        <v>556788.62042333162</v>
      </c>
      <c r="H63" s="203">
        <f t="shared" si="2"/>
        <v>16266330.347701229</v>
      </c>
      <c r="J63" s="208">
        <v>-670255.06059183844</v>
      </c>
      <c r="K63" s="222">
        <v>0</v>
      </c>
      <c r="L63" s="196">
        <v>81995641.53149806</v>
      </c>
      <c r="M63" s="192">
        <f t="shared" si="6"/>
        <v>81995641.53149806</v>
      </c>
      <c r="N63" s="227"/>
      <c r="O63" s="227"/>
      <c r="P63" s="197" t="str">
        <f t="shared" ca="1" si="3"/>
        <v>2047-48</v>
      </c>
      <c r="Q63" s="200">
        <v>91815733.442390129</v>
      </c>
      <c r="R63" s="223">
        <v>8.4563871603255208E-2</v>
      </c>
      <c r="S63" s="200">
        <v>46684765.21213977</v>
      </c>
      <c r="T63" s="223">
        <v>3.6792136292998656E-2</v>
      </c>
      <c r="V63" s="201">
        <v>0.10418595174003058</v>
      </c>
      <c r="X63" s="202">
        <v>15133359.367590882</v>
      </c>
      <c r="AA63" s="181" t="str">
        <f>'[3]Reduction amount'!$C63</f>
        <v>2047-48</v>
      </c>
      <c r="AB63" s="200">
        <v>12227989.365011919</v>
      </c>
      <c r="AC63" s="200">
        <v>8850711.8208451234</v>
      </c>
      <c r="AD63" s="200">
        <v>21078701.185857043</v>
      </c>
      <c r="AF63" s="208">
        <v>1593.4783445264216</v>
      </c>
      <c r="AG63" s="196">
        <v>1991.8479306580271</v>
      </c>
      <c r="AH63" s="196">
        <v>3415851.8977898681</v>
      </c>
      <c r="AI63" s="192">
        <v>3417843.7457205262</v>
      </c>
    </row>
    <row r="64" spans="2:35" s="181" customFormat="1" ht="12.5" x14ac:dyDescent="0.25">
      <c r="B64">
        <f t="shared" si="7"/>
        <v>26</v>
      </c>
      <c r="C64" s="181" t="str">
        <f ca="1">OFFSET('MP Calculations'!$D$38,MATCH($C$38,'MP Calculations'!$D$39:$D$129)+'Reduction amount'!B64,)</f>
        <v>2048-49</v>
      </c>
      <c r="D64" s="203">
        <f t="shared" si="8"/>
        <v>9565909.5734043699</v>
      </c>
      <c r="E64" s="203">
        <f t="shared" si="0"/>
        <v>1278805.924832626</v>
      </c>
      <c r="F64" s="203">
        <f t="shared" si="9"/>
        <v>4863896.6953866528</v>
      </c>
      <c r="G64" s="203">
        <f t="shared" si="1"/>
        <v>556384.19796433521</v>
      </c>
      <c r="H64" s="203">
        <f t="shared" si="2"/>
        <v>16264996.391587982</v>
      </c>
      <c r="J64" s="208">
        <v>-670255.06059183844</v>
      </c>
      <c r="K64" s="222">
        <v>0</v>
      </c>
      <c r="L64" s="196">
        <v>81995641.53149806</v>
      </c>
      <c r="M64" s="192">
        <f t="shared" si="6"/>
        <v>81995641.53149806</v>
      </c>
      <c r="N64" s="227"/>
      <c r="O64" s="227"/>
      <c r="P64" s="197" t="str">
        <f t="shared" ca="1" si="3"/>
        <v>2048-49</v>
      </c>
      <c r="Q64" s="200">
        <v>91815733.442390129</v>
      </c>
      <c r="R64" s="223">
        <v>8.4502448780227599E-2</v>
      </c>
      <c r="S64" s="200">
        <v>46684765.21213977</v>
      </c>
      <c r="T64" s="223">
        <v>3.6765412387937457E-2</v>
      </c>
      <c r="V64" s="201">
        <v>0.10418595174003058</v>
      </c>
      <c r="X64" s="202">
        <v>15133359.367590882</v>
      </c>
      <c r="AA64" s="181" t="str">
        <f>'[3]Reduction amount'!$C64</f>
        <v>2048-49</v>
      </c>
      <c r="AB64" s="200">
        <v>12227989.365011919</v>
      </c>
      <c r="AC64" s="200">
        <v>8850711.8208451234</v>
      </c>
      <c r="AD64" s="200">
        <v>21078701.185857043</v>
      </c>
      <c r="AF64" s="208">
        <v>1593.4783445264216</v>
      </c>
      <c r="AG64" s="196">
        <v>1991.8479306580271</v>
      </c>
      <c r="AH64" s="196">
        <v>3593068.4458381212</v>
      </c>
      <c r="AI64" s="192">
        <v>3595060.2937687794</v>
      </c>
    </row>
    <row r="65" spans="2:35" s="181" customFormat="1" ht="12.5" x14ac:dyDescent="0.25">
      <c r="B65">
        <f t="shared" si="7"/>
        <v>27</v>
      </c>
      <c r="C65" s="181" t="str">
        <f ca="1">OFFSET('MP Calculations'!$D$38,MATCH($C$38,'MP Calculations'!$D$39:$D$129)+'Reduction amount'!B65,)</f>
        <v>2049-50</v>
      </c>
      <c r="D65" s="203">
        <f t="shared" si="8"/>
        <v>9565909.5734043699</v>
      </c>
      <c r="E65" s="203">
        <f t="shared" si="0"/>
        <v>1277877.7405286285</v>
      </c>
      <c r="F65" s="203">
        <f t="shared" si="9"/>
        <v>4863896.6953866528</v>
      </c>
      <c r="G65" s="203">
        <f t="shared" si="1"/>
        <v>555980.3625820349</v>
      </c>
      <c r="H65" s="203">
        <f t="shared" si="2"/>
        <v>16263664.371901687</v>
      </c>
      <c r="J65" s="208">
        <v>-670255.06059183844</v>
      </c>
      <c r="K65" s="222">
        <v>0</v>
      </c>
      <c r="L65" s="196">
        <v>81995641.53149806</v>
      </c>
      <c r="M65" s="192">
        <f t="shared" si="6"/>
        <v>81995641.53149806</v>
      </c>
      <c r="N65" s="227"/>
      <c r="O65" s="227"/>
      <c r="P65" s="197" t="str">
        <f t="shared" ca="1" si="3"/>
        <v>2049-50</v>
      </c>
      <c r="Q65" s="200">
        <v>91815733.442390129</v>
      </c>
      <c r="R65" s="223">
        <v>8.4441115121160107E-2</v>
      </c>
      <c r="S65" s="200">
        <v>46684765.21213977</v>
      </c>
      <c r="T65" s="223">
        <v>3.6738727276423806E-2</v>
      </c>
      <c r="V65" s="201">
        <v>0.10418595174003058</v>
      </c>
      <c r="X65" s="202">
        <v>15133359.367590882</v>
      </c>
      <c r="AA65" s="181" t="str">
        <f>'[3]Reduction amount'!$C65</f>
        <v>2049-50</v>
      </c>
      <c r="AB65" s="200">
        <v>12227989.365011919</v>
      </c>
      <c r="AC65" s="200">
        <v>8850711.8208451234</v>
      </c>
      <c r="AD65" s="200">
        <v>21078701.185857043</v>
      </c>
      <c r="AF65" s="208">
        <v>1593.4783445264216</v>
      </c>
      <c r="AG65" s="196">
        <v>1991.8479306580271</v>
      </c>
      <c r="AH65" s="196">
        <v>3773104.8938863752</v>
      </c>
      <c r="AI65" s="192">
        <v>3775096.7418170334</v>
      </c>
    </row>
    <row r="66" spans="2:35" s="181" customFormat="1" ht="12.5" x14ac:dyDescent="0.25">
      <c r="B66">
        <f t="shared" si="7"/>
        <v>28</v>
      </c>
      <c r="C66" s="181" t="str">
        <f ca="1">OFFSET('MP Calculations'!$D$38,MATCH($C$38,'MP Calculations'!$D$39:$D$129)+'Reduction amount'!B66,)</f>
        <v>2050-51</v>
      </c>
      <c r="D66" s="203">
        <f t="shared" si="8"/>
        <v>9565909.5734043699</v>
      </c>
      <c r="E66" s="203">
        <f t="shared" si="0"/>
        <v>1276950.9026388521</v>
      </c>
      <c r="F66" s="203">
        <f t="shared" si="9"/>
        <v>4863896.6953866528</v>
      </c>
      <c r="G66" s="203">
        <f t="shared" si="1"/>
        <v>555577.11299901968</v>
      </c>
      <c r="H66" s="203">
        <f t="shared" si="2"/>
        <v>16262334.284428896</v>
      </c>
      <c r="J66" s="208">
        <v>-670255.06059183844</v>
      </c>
      <c r="K66" s="222">
        <v>0</v>
      </c>
      <c r="L66" s="196">
        <v>81995641.53149806</v>
      </c>
      <c r="M66" s="192">
        <f t="shared" si="6"/>
        <v>81995641.53149806</v>
      </c>
      <c r="N66" s="227"/>
      <c r="O66" s="227"/>
      <c r="P66" s="197" t="str">
        <f t="shared" ca="1" si="3"/>
        <v>2050-51</v>
      </c>
      <c r="Q66" s="200">
        <v>91815733.442390129</v>
      </c>
      <c r="R66" s="223">
        <v>8.43798704320423E-2</v>
      </c>
      <c r="S66" s="200">
        <v>46684765.21213977</v>
      </c>
      <c r="T66" s="223">
        <v>3.6712080874047426E-2</v>
      </c>
      <c r="V66" s="201">
        <v>0.10418595174003058</v>
      </c>
      <c r="X66" s="202">
        <v>15133359.367590882</v>
      </c>
      <c r="AA66" s="181" t="str">
        <f>'[3]Reduction amount'!$C66</f>
        <v>2050-51</v>
      </c>
      <c r="AB66" s="200">
        <v>12227989.365011919</v>
      </c>
      <c r="AC66" s="200">
        <v>8850711.8208451234</v>
      </c>
      <c r="AD66" s="200">
        <v>21078701.185857043</v>
      </c>
      <c r="AF66" s="208">
        <v>1593.4783445264216</v>
      </c>
      <c r="AG66" s="196">
        <v>1991.8479306580271</v>
      </c>
      <c r="AH66" s="196">
        <v>3955961.2419346287</v>
      </c>
      <c r="AI66" s="192">
        <v>3957953.0898652868</v>
      </c>
    </row>
    <row r="67" spans="2:35" s="181" customFormat="1" ht="12.5" x14ac:dyDescent="0.25">
      <c r="B67">
        <f t="shared" si="7"/>
        <v>29</v>
      </c>
      <c r="C67" s="181" t="str">
        <f ca="1">OFFSET('MP Calculations'!$D$38,MATCH($C$38,'MP Calculations'!$D$39:$D$129)+'Reduction amount'!B67,)</f>
        <v>2051-52</v>
      </c>
      <c r="D67" s="203">
        <f t="shared" si="8"/>
        <v>9565909.5734043699</v>
      </c>
      <c r="E67" s="203">
        <f t="shared" si="0"/>
        <v>1276025.40823578</v>
      </c>
      <c r="F67" s="203">
        <f t="shared" si="9"/>
        <v>4863896.6953866528</v>
      </c>
      <c r="G67" s="203">
        <f t="shared" si="1"/>
        <v>555174.44794158242</v>
      </c>
      <c r="H67" s="203">
        <f t="shared" si="2"/>
        <v>16261006.124968383</v>
      </c>
      <c r="J67" s="208">
        <v>-670255.06059183844</v>
      </c>
      <c r="K67" s="222">
        <v>0</v>
      </c>
      <c r="L67" s="196">
        <v>81995641.53149806</v>
      </c>
      <c r="M67" s="192">
        <f t="shared" si="6"/>
        <v>81995641.53149806</v>
      </c>
      <c r="N67" s="227"/>
      <c r="O67" s="227"/>
      <c r="P67" s="197" t="str">
        <f t="shared" ca="1" si="3"/>
        <v>2051-52</v>
      </c>
      <c r="Q67" s="200">
        <v>91815733.442390129</v>
      </c>
      <c r="R67" s="223">
        <v>8.4318714519426213E-2</v>
      </c>
      <c r="S67" s="200">
        <v>46684765.21213977</v>
      </c>
      <c r="T67" s="223">
        <v>3.6685473096642787E-2</v>
      </c>
      <c r="V67" s="201">
        <v>0.10418595174003058</v>
      </c>
      <c r="X67" s="202">
        <v>15133359.367590882</v>
      </c>
      <c r="AA67" s="181" t="str">
        <f>'[3]Reduction amount'!$C67</f>
        <v>2051-52</v>
      </c>
      <c r="AB67" s="200">
        <v>12227989.365011919</v>
      </c>
      <c r="AC67" s="200">
        <v>8850711.8208451234</v>
      </c>
      <c r="AD67" s="200">
        <v>21078701.185857043</v>
      </c>
      <c r="AF67" s="208">
        <v>1593.4783445264216</v>
      </c>
      <c r="AG67" s="196">
        <v>1991.8479306580271</v>
      </c>
      <c r="AH67" s="196">
        <v>4138817.5899828821</v>
      </c>
      <c r="AI67" s="192">
        <v>4140809.4379135403</v>
      </c>
    </row>
    <row r="68" spans="2:35" s="181" customFormat="1" ht="12.5" x14ac:dyDescent="0.25">
      <c r="P68" s="183"/>
    </row>
    <row r="69" spans="2:35" s="181" customFormat="1" ht="12.5" x14ac:dyDescent="0.25">
      <c r="J69" s="227">
        <f>SUM(J38:J68)</f>
        <v>-22139596.666789033</v>
      </c>
      <c r="K69" s="227">
        <f>SUM(K38:K68)</f>
        <v>0</v>
      </c>
      <c r="L69" s="227">
        <f>SUM(L38:L68)</f>
        <v>1916843400.1672325</v>
      </c>
    </row>
    <row r="70" spans="2:35" s="181" customFormat="1" ht="12.5" x14ac:dyDescent="0.25"/>
    <row r="71" spans="2:35" s="181" customFormat="1" ht="12.5" x14ac:dyDescent="0.25"/>
    <row r="72" spans="2:35" s="181" customFormat="1" ht="12.5" x14ac:dyDescent="0.25"/>
    <row r="73" spans="2:35" s="181" customFormat="1" ht="12.5" x14ac:dyDescent="0.25"/>
    <row r="74" spans="2:35" s="181" customFormat="1" ht="12.5" x14ac:dyDescent="0.25"/>
    <row r="75" spans="2:35" s="181" customFormat="1" ht="12.5" x14ac:dyDescent="0.25"/>
  </sheetData>
  <mergeCells count="1">
    <mergeCell ref="AA32:AI32"/>
  </mergeCells>
  <hyperlinks>
    <hyperlink ref="H6" r:id="rId1" xr:uid="{00000000-0004-0000-0900-000000000000}"/>
  </hyperlinks>
  <pageMargins left="0.7" right="0.7" top="0.75" bottom="0.75" header="0.3" footer="0.3"/>
  <pageSetup paperSize="9" orientation="portrait"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7" sqref="G7"/>
    </sheetView>
  </sheetViews>
  <sheetFormatPr defaultRowHeight="11.5" x14ac:dyDescent="0.25"/>
  <cols>
    <col min="1" max="2" width="2.69921875" customWidth="1"/>
    <col min="13" max="13" width="9.09765625" customWidth="1"/>
    <col min="16" max="16" width="9.09765625" customWidth="1"/>
  </cols>
  <sheetData>
    <row r="3" spans="1:30" ht="20" x14ac:dyDescent="0.4">
      <c r="C3" s="116" t="s">
        <v>1124</v>
      </c>
      <c r="M3" s="118"/>
    </row>
    <row r="6" spans="1:30" x14ac:dyDescent="0.25">
      <c r="C6" t="s">
        <v>1083</v>
      </c>
      <c r="G6" s="118" t="s">
        <v>28</v>
      </c>
    </row>
    <row r="8" spans="1:30" x14ac:dyDescent="0.25">
      <c r="C8" t="s">
        <v>1125</v>
      </c>
    </row>
    <row r="10" spans="1:30" x14ac:dyDescent="0.25">
      <c r="C10" t="s">
        <v>1126</v>
      </c>
      <c r="J10" s="147" t="str">
        <f>ADDRESS(ROW('MP Calculations'!$F$22),COLUMN('MP Calculations'!$F$22))</f>
        <v>$F$22</v>
      </c>
      <c r="K10" t="str">
        <f ca="1">"on the "&amp;MID(CELL("filename",'MP Calculations'!$A$1),FIND("]",CELL("filename",'MP Calculations'!$A$1))+1,255)&amp;" worksheet."</f>
        <v>on the MP Calculations worksheet.</v>
      </c>
    </row>
    <row r="12" spans="1:30" x14ac:dyDescent="0.25">
      <c r="C12" s="70" t="s">
        <v>1127</v>
      </c>
    </row>
    <row r="13" spans="1:30" x14ac:dyDescent="0.25">
      <c r="D13" s="165" t="s">
        <v>1128</v>
      </c>
    </row>
    <row r="14" spans="1:30" x14ac:dyDescent="0.25">
      <c r="D14" s="69"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67"/>
      <c r="B16" s="67"/>
      <c r="C16" s="67" t="s">
        <v>1103</v>
      </c>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8" spans="4:4" x14ac:dyDescent="0.25">
      <c r="D18" s="69"/>
    </row>
  </sheetData>
  <hyperlinks>
    <hyperlink ref="G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6"/>
  <sheetViews>
    <sheetView showGridLines="0" workbookViewId="0">
      <selection activeCell="K34" sqref="K34"/>
    </sheetView>
  </sheetViews>
  <sheetFormatPr defaultRowHeight="11.5" x14ac:dyDescent="0.25"/>
  <cols>
    <col min="1" max="2" width="2.69921875" customWidth="1"/>
    <col min="3" max="3" width="21.3984375" customWidth="1"/>
    <col min="4" max="4" width="12.3984375" customWidth="1"/>
    <col min="13" max="13" width="9.09765625" customWidth="1"/>
    <col min="16" max="16" width="9.09765625" customWidth="1"/>
  </cols>
  <sheetData>
    <row r="3" spans="1:30" ht="20" x14ac:dyDescent="0.4">
      <c r="C3" s="116" t="s">
        <v>1129</v>
      </c>
      <c r="M3" s="118"/>
    </row>
    <row r="6" spans="1:30" x14ac:dyDescent="0.25">
      <c r="C6" t="s">
        <v>1083</v>
      </c>
      <c r="G6" s="172" t="s">
        <v>29</v>
      </c>
    </row>
    <row r="8" spans="1:30" x14ac:dyDescent="0.25">
      <c r="C8" t="s">
        <v>1130</v>
      </c>
    </row>
    <row r="10" spans="1:30" x14ac:dyDescent="0.25">
      <c r="C10" t="s">
        <v>1126</v>
      </c>
      <c r="J10" s="147" t="str">
        <f>ADDRESS(ROW('MP Calculations'!$G$22),COLUMN('MP Calculations'!$G$22))</f>
        <v>$G$22</v>
      </c>
      <c r="K10" t="str">
        <f ca="1">"on the "&amp;MID(CELL("filename",'MP Calculations'!$A$1),FIND("]",CELL("filename",'MP Calculations'!$A$1))+1,255)&amp;" worksheet."</f>
        <v>on the MP Calculations worksheet.</v>
      </c>
    </row>
    <row r="12" spans="1:30" x14ac:dyDescent="0.25">
      <c r="C12" s="70" t="s">
        <v>1127</v>
      </c>
    </row>
    <row r="13" spans="1:30" x14ac:dyDescent="0.25">
      <c r="D13" s="69" t="s">
        <v>1131</v>
      </c>
    </row>
    <row r="14" spans="1:30" x14ac:dyDescent="0.25">
      <c r="D14" s="69"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67"/>
      <c r="B16" s="67"/>
      <c r="C16" s="67" t="s">
        <v>1103</v>
      </c>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heetViews>
  <sheetFormatPr defaultRowHeight="11.5" x14ac:dyDescent="0.25"/>
  <cols>
    <col min="1" max="2" width="2.69921875" customWidth="1"/>
    <col min="3" max="3" width="5.69921875" customWidth="1"/>
  </cols>
  <sheetData>
    <row r="3" spans="3:7" ht="20" x14ac:dyDescent="0.4">
      <c r="C3" s="56" t="s">
        <v>1132</v>
      </c>
    </row>
    <row r="6" spans="3:7" x14ac:dyDescent="0.25">
      <c r="C6" t="s">
        <v>1083</v>
      </c>
      <c r="G6" s="118" t="s">
        <v>28</v>
      </c>
    </row>
    <row r="8" spans="3:7" x14ac:dyDescent="0.25">
      <c r="C8" s="6" t="s">
        <v>1133</v>
      </c>
      <c r="G8" s="118"/>
    </row>
    <row r="10" spans="3:7" x14ac:dyDescent="0.25">
      <c r="C10" t="s">
        <v>1134</v>
      </c>
      <c r="D10" t="s">
        <v>1135</v>
      </c>
    </row>
    <row r="12" spans="3:7" x14ac:dyDescent="0.25">
      <c r="C12" t="s">
        <v>1136</v>
      </c>
      <c r="D12" t="s">
        <v>1137</v>
      </c>
    </row>
    <row r="14" spans="3:7" x14ac:dyDescent="0.25">
      <c r="C14" t="s">
        <v>1138</v>
      </c>
      <c r="D14" t="s">
        <v>1139</v>
      </c>
    </row>
    <row r="16" spans="3:7" x14ac:dyDescent="0.25">
      <c r="C16" t="s">
        <v>1140</v>
      </c>
      <c r="D16" t="s">
        <v>1141</v>
      </c>
    </row>
    <row r="18" spans="3:4" x14ac:dyDescent="0.25">
      <c r="C18" t="s">
        <v>1142</v>
      </c>
      <c r="D18" t="s">
        <v>1143</v>
      </c>
    </row>
    <row r="20" spans="3:4" x14ac:dyDescent="0.25">
      <c r="C20" t="s">
        <v>1144</v>
      </c>
      <c r="D20" t="s">
        <v>1145</v>
      </c>
    </row>
    <row r="22" spans="3:4" x14ac:dyDescent="0.25">
      <c r="D22" t="s">
        <v>81</v>
      </c>
    </row>
    <row r="24" spans="3:4" x14ac:dyDescent="0.25">
      <c r="C24" s="6" t="s">
        <v>1146</v>
      </c>
    </row>
    <row r="26" spans="3:4" x14ac:dyDescent="0.25">
      <c r="C26" t="s">
        <v>1147</v>
      </c>
    </row>
    <row r="28" spans="3:4" x14ac:dyDescent="0.25">
      <c r="C28" t="s">
        <v>1148</v>
      </c>
      <c r="D28" t="s">
        <v>1149</v>
      </c>
    </row>
    <row r="30" spans="3:4" x14ac:dyDescent="0.25">
      <c r="C30" t="s">
        <v>1150</v>
      </c>
      <c r="D30" t="s">
        <v>1151</v>
      </c>
    </row>
    <row r="32" spans="3:4" x14ac:dyDescent="0.25">
      <c r="C32" t="s">
        <v>1152</v>
      </c>
      <c r="D32" t="s">
        <v>1153</v>
      </c>
    </row>
  </sheetData>
  <hyperlinks>
    <hyperlink ref="G6" r:id="rId1" xr:uid="{00000000-0004-0000-0C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227C087376F544BCF146733A4D3C15" ma:contentTypeVersion="13" ma:contentTypeDescription="Create a new document." ma:contentTypeScope="" ma:versionID="4a5daac12f2786c72c4ed817587f2975">
  <xsd:schema xmlns:xsd="http://www.w3.org/2001/XMLSchema" xmlns:xs="http://www.w3.org/2001/XMLSchema" xmlns:p="http://schemas.microsoft.com/office/2006/metadata/properties" xmlns:ns2="37dbf6c8-2d13-4cc8-b9cc-158f7eeca08b" xmlns:ns3="adaf1f68-63ae-4574-8325-2993fa162e81" targetNamespace="http://schemas.microsoft.com/office/2006/metadata/properties" ma:root="true" ma:fieldsID="0ea82f889cdaacf919345218f0512068" ns2:_="" ns3:_="">
    <xsd:import namespace="37dbf6c8-2d13-4cc8-b9cc-158f7eeca08b"/>
    <xsd:import namespace="adaf1f68-63ae-4574-8325-2993fa162e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dbf6c8-2d13-4cc8-b9cc-158f7eec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9e01b71-7c18-4006-bfa5-456d3a880d6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af1f68-63ae-4574-8325-2993fa162e8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46b6394-ac87-40e3-9345-b5559cd1061e}" ma:internalName="TaxCatchAll" ma:showField="CatchAllData" ma:web="adaf1f68-63ae-4574-8325-2993fa162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dbf6c8-2d13-4cc8-b9cc-158f7eeca08b">
      <Terms xmlns="http://schemas.microsoft.com/office/infopath/2007/PartnerControls"/>
    </lcf76f155ced4ddcb4097134ff3c332f>
    <TaxCatchAll xmlns="adaf1f68-63ae-4574-8325-2993fa162e81" xsi:nil="true"/>
  </documentManagement>
</p:properties>
</file>

<file path=customXml/itemProps1.xml><?xml version="1.0" encoding="utf-8"?>
<ds:datastoreItem xmlns:ds="http://schemas.openxmlformats.org/officeDocument/2006/customXml" ds:itemID="{94708130-7367-4F85-96B6-301ED7833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dbf6c8-2d13-4cc8-b9cc-158f7eeca08b"/>
    <ds:schemaRef ds:uri="adaf1f68-63ae-4574-8325-2993fa162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daf1f68-63ae-4574-8325-2993fa162e81"/>
    <ds:schemaRef ds:uri="http://purl.org/dc/elements/1.1/"/>
    <ds:schemaRef ds:uri="http://schemas.microsoft.com/office/2006/metadata/properties"/>
    <ds:schemaRef ds:uri="37dbf6c8-2d13-4cc8-b9cc-158f7eeca08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Manager/>
  <Company>IPART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McLennan</dc:creator>
  <cp:keywords/>
  <dc:description/>
  <cp:lastModifiedBy>Maria Tortura</cp:lastModifiedBy>
  <cp:revision/>
  <dcterms:created xsi:type="dcterms:W3CDTF">2014-05-19T07:21:06Z</dcterms:created>
  <dcterms:modified xsi:type="dcterms:W3CDTF">2023-11-30T22:45:56Z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0x0101001F227C087376F544BCF146733A4D3C15</vt:lpwstr>
  </property>
  <property fmtid="{D5CDD505-2E9C-101B-9397-08002B2CF9AE}" pid="3" name="MediaServiceImageTags">
    <vt:lpwstr/>
  </property>
</Properties>
</file>